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udekS\Documents\Zakázky\Škola_Boletice_zateplení\RZP_VV\"/>
    </mc:Choice>
  </mc:AlternateContent>
  <xr:revisionPtr revIDLastSave="0" documentId="13_ncr:1_{B08EA75A-28E9-44E4-88DB-E5087F1D32B8}" xr6:coauthVersionLast="47" xr6:coauthVersionMax="47" xr10:uidLastSave="{00000000-0000-0000-0000-000000000000}"/>
  <bookViews>
    <workbookView xWindow="-108" yWindow="-108" windowWidth="23256" windowHeight="12576" firstSheet="20" activeTab="23" xr2:uid="{00000000-000D-0000-FFFF-FFFF00000000}"/>
  </bookViews>
  <sheets>
    <sheet name="Rekapitulace stavby" sheetId="1" r:id="rId1"/>
    <sheet name="SO01 - SO 01 - Hlavní budova" sheetId="2" r:id="rId2"/>
    <sheet name="SO02 - SO 02 - Šatny" sheetId="3" r:id="rId3"/>
    <sheet name="SO03 - SO 03 - Nová těloc..." sheetId="4" r:id="rId4"/>
    <sheet name="SO04 - SO 04 - Jídelna" sheetId="5" r:id="rId5"/>
    <sheet name="SO05 - SO 05 - Dílny" sheetId="6" r:id="rId6"/>
    <sheet name="SO06 - SO 06 - Nízkopraho..." sheetId="7" r:id="rId7"/>
    <sheet name="SO07 - SO 07 - Budova A" sheetId="8" r:id="rId8"/>
    <sheet name="SO08 - SO 08 - Budova B" sheetId="9" r:id="rId9"/>
    <sheet name="SO09 - SO 09 - Stará tělo..." sheetId="10" r:id="rId10"/>
    <sheet name="SO10 - SO 10 - Stará škola" sheetId="11" r:id="rId11"/>
    <sheet name="SO11.1 - SO 11.1 - Odstra..." sheetId="12" r:id="rId12"/>
    <sheet name="SO11.2 - SO 11.2 - Zpevně..." sheetId="13" r:id="rId13"/>
    <sheet name="SO12 - SO 12 - Rekonstruk..." sheetId="14" r:id="rId14"/>
    <sheet name="SO15 - SO 15 - Hromosvod" sheetId="15" r:id="rId15"/>
    <sheet name="Rozpočet SO 01" sheetId="33" r:id="rId16"/>
    <sheet name="Rozpočet SO 02" sheetId="34" r:id="rId17"/>
    <sheet name="Rozpočet SO 03" sheetId="35" r:id="rId18"/>
    <sheet name="Rozpočet SO 04" sheetId="36" r:id="rId19"/>
    <sheet name="Rozpočet SO 05" sheetId="37" r:id="rId20"/>
    <sheet name="Rozpočet SO 06" sheetId="38" r:id="rId21"/>
    <sheet name="Rozpočet SO 07-8" sheetId="39" r:id="rId22"/>
    <sheet name="Rozpočet SO 09" sheetId="40" r:id="rId23"/>
    <sheet name="VON - Vedlejší a ostatní ..." sheetId="16" r:id="rId24"/>
    <sheet name="Pokyny pro vyplnění" sheetId="17" r:id="rId25"/>
  </sheets>
  <definedNames>
    <definedName name="_xlnm._FilterDatabase" localSheetId="1" hidden="1">'SO01 - SO 01 - Hlavní budova'!$C$91:$K$568</definedName>
    <definedName name="_xlnm._FilterDatabase" localSheetId="2" hidden="1">'SO02 - SO 02 - Šatny'!$C$94:$K$731</definedName>
    <definedName name="_xlnm._FilterDatabase" localSheetId="3" hidden="1">'SO03 - SO 03 - Nová těloc...'!$C$98:$K$1028</definedName>
    <definedName name="_xlnm._FilterDatabase" localSheetId="4" hidden="1">'SO04 - SO 04 - Jídelna'!$C$98:$K$1086</definedName>
    <definedName name="_xlnm._FilterDatabase" localSheetId="5" hidden="1">'SO05 - SO 05 - Dílny'!$C$93:$K$727</definedName>
    <definedName name="_xlnm._FilterDatabase" localSheetId="6" hidden="1">'SO06 - SO 06 - Nízkopraho...'!$C$96:$K$952</definedName>
    <definedName name="_xlnm._FilterDatabase" localSheetId="7" hidden="1">'SO07 - SO 07 - Budova A'!$C$91:$K$654</definedName>
    <definedName name="_xlnm._FilterDatabase" localSheetId="8" hidden="1">'SO08 - SO 08 - Budova B'!$C$95:$K$820</definedName>
    <definedName name="_xlnm._FilterDatabase" localSheetId="9" hidden="1">'SO09 - SO 09 - Stará tělo...'!$C$93:$K$860</definedName>
    <definedName name="_xlnm._FilterDatabase" localSheetId="10" hidden="1">'SO10 - SO 10 - Stará škola'!$C$90:$K$927</definedName>
    <definedName name="_xlnm._FilterDatabase" localSheetId="11" hidden="1">'SO11.1 - SO 11.1 - Odstra...'!$C$91:$K$152</definedName>
    <definedName name="_xlnm._FilterDatabase" localSheetId="12" hidden="1">'SO11.2 - SO 11.2 - Zpevně...'!$C$93:$K$465</definedName>
    <definedName name="_xlnm._FilterDatabase" localSheetId="13" hidden="1">'SO12 - SO 12 - Rekonstruk...'!$C$87:$K$244</definedName>
    <definedName name="_xlnm._FilterDatabase" localSheetId="14" hidden="1">'SO15 - SO 15 - Hromosvod'!$C$80:$K$84</definedName>
    <definedName name="_xlnm._FilterDatabase" localSheetId="23" hidden="1">'VON - Vedlejší a ostatní ...'!$C$85:$K$104</definedName>
    <definedName name="_xlnm.Print_Titles" localSheetId="0">'Rekapitulace stavby'!$52:$52</definedName>
    <definedName name="_xlnm.Print_Titles" localSheetId="1">'SO01 - SO 01 - Hlavní budova'!$91:$91</definedName>
    <definedName name="_xlnm.Print_Titles" localSheetId="2">'SO02 - SO 02 - Šatny'!$94:$94</definedName>
    <definedName name="_xlnm.Print_Titles" localSheetId="3">'SO03 - SO 03 - Nová těloc...'!$98:$98</definedName>
    <definedName name="_xlnm.Print_Titles" localSheetId="4">'SO04 - SO 04 - Jídelna'!$98:$98</definedName>
    <definedName name="_xlnm.Print_Titles" localSheetId="5">'SO05 - SO 05 - Dílny'!$93:$93</definedName>
    <definedName name="_xlnm.Print_Titles" localSheetId="6">'SO06 - SO 06 - Nízkopraho...'!$96:$96</definedName>
    <definedName name="_xlnm.Print_Titles" localSheetId="7">'SO07 - SO 07 - Budova A'!$91:$91</definedName>
    <definedName name="_xlnm.Print_Titles" localSheetId="8">'SO08 - SO 08 - Budova B'!$95:$95</definedName>
    <definedName name="_xlnm.Print_Titles" localSheetId="9">'SO09 - SO 09 - Stará tělo...'!$93:$93</definedName>
    <definedName name="_xlnm.Print_Titles" localSheetId="10">'SO10 - SO 10 - Stará škola'!$90:$90</definedName>
    <definedName name="_xlnm.Print_Titles" localSheetId="11">'SO11.1 - SO 11.1 - Odstra...'!$91:$91</definedName>
    <definedName name="_xlnm.Print_Titles" localSheetId="12">'SO11.2 - SO 11.2 - Zpevně...'!$93:$93</definedName>
    <definedName name="_xlnm.Print_Titles" localSheetId="13">'SO12 - SO 12 - Rekonstruk...'!$87:$87</definedName>
    <definedName name="_xlnm.Print_Titles" localSheetId="14">'SO15 - SO 15 - Hromosvod'!$80:$80</definedName>
    <definedName name="_xlnm.Print_Titles" localSheetId="23">'VON - Vedlejší a ostatní ...'!$85:$85</definedName>
    <definedName name="_xlnm.Print_Area" localSheetId="2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stavby'!$C$42:$AQ$71</definedName>
    <definedName name="_xlnm.Print_Area" localSheetId="1">'SO01 - SO 01 - Hlavní budova'!$C$4:$J$39,'SO01 - SO 01 - Hlavní budova'!$C$45:$J$73,'SO01 - SO 01 - Hlavní budova'!$C$79:$K$568</definedName>
    <definedName name="_xlnm.Print_Area" localSheetId="2">'SO02 - SO 02 - Šatny'!$C$4:$J$39,'SO02 - SO 02 - Šatny'!$C$45:$J$76,'SO02 - SO 02 - Šatny'!$C$82:$K$731</definedName>
    <definedName name="_xlnm.Print_Area" localSheetId="3">'SO03 - SO 03 - Nová těloc...'!$C$4:$J$39,'SO03 - SO 03 - Nová těloc...'!$C$45:$J$80,'SO03 - SO 03 - Nová těloc...'!$C$86:$K$1028</definedName>
    <definedName name="_xlnm.Print_Area" localSheetId="4">'SO04 - SO 04 - Jídelna'!$C$4:$J$39,'SO04 - SO 04 - Jídelna'!$C$45:$J$80,'SO04 - SO 04 - Jídelna'!$C$86:$K$1086</definedName>
    <definedName name="_xlnm.Print_Area" localSheetId="5">'SO05 - SO 05 - Dílny'!$C$4:$J$39,'SO05 - SO 05 - Dílny'!$C$45:$J$75,'SO05 - SO 05 - Dílny'!$C$81:$K$727</definedName>
    <definedName name="_xlnm.Print_Area" localSheetId="6">'SO06 - SO 06 - Nízkopraho...'!$C$4:$J$39,'SO06 - SO 06 - Nízkopraho...'!$C$45:$J$78,'SO06 - SO 06 - Nízkopraho...'!$C$84:$K$952</definedName>
    <definedName name="_xlnm.Print_Area" localSheetId="7">'SO07 - SO 07 - Budova A'!$C$4:$J$39,'SO07 - SO 07 - Budova A'!$C$45:$J$73,'SO07 - SO 07 - Budova A'!$C$79:$K$654</definedName>
    <definedName name="_xlnm.Print_Area" localSheetId="8">'SO08 - SO 08 - Budova B'!$C$4:$J$39,'SO08 - SO 08 - Budova B'!$C$45:$J$77,'SO08 - SO 08 - Budova B'!$C$83:$K$820</definedName>
    <definedName name="_xlnm.Print_Area" localSheetId="9">'SO09 - SO 09 - Stará tělo...'!$C$4:$J$39,'SO09 - SO 09 - Stará tělo...'!$C$45:$J$75,'SO09 - SO 09 - Stará tělo...'!$C$81:$K$860</definedName>
    <definedName name="_xlnm.Print_Area" localSheetId="10">'SO10 - SO 10 - Stará škola'!$C$4:$J$39,'SO10 - SO 10 - Stará škola'!$C$45:$J$72,'SO10 - SO 10 - Stará škola'!$C$78:$K$927</definedName>
    <definedName name="_xlnm.Print_Area" localSheetId="11">'SO11.1 - SO 11.1 - Odstra...'!$C$4:$J$41,'SO11.1 - SO 11.1 - Odstra...'!$C$47:$J$71,'SO11.1 - SO 11.1 - Odstra...'!$C$77:$K$152</definedName>
    <definedName name="_xlnm.Print_Area" localSheetId="12">'SO11.2 - SO 11.2 - Zpevně...'!$C$4:$J$41,'SO11.2 - SO 11.2 - Zpevně...'!$C$47:$J$73,'SO11.2 - SO 11.2 - Zpevně...'!$C$79:$K$465</definedName>
    <definedName name="_xlnm.Print_Area" localSheetId="13">'SO12 - SO 12 - Rekonstruk...'!$C$4:$J$39,'SO12 - SO 12 - Rekonstruk...'!$C$45:$J$69,'SO12 - SO 12 - Rekonstruk...'!$C$75:$K$244</definedName>
    <definedName name="_xlnm.Print_Area" localSheetId="14">'SO15 - SO 15 - Hromosvod'!$C$4:$J$39,'SO15 - SO 15 - Hromosvod'!$C$45:$J$62,'SO15 - SO 15 - Hromosvod'!$C$68:$K$84</definedName>
    <definedName name="_xlnm.Print_Area" localSheetId="23">'VON - Vedlejší a ostatní ...'!$C$4:$J$39,'VON - Vedlejší a ostatní ...'!$C$45:$J$67,'VON - Vedlejší a ostatní ...'!$C$73:$K$104</definedName>
  </definedNames>
  <calcPr calcId="181029"/>
</workbook>
</file>

<file path=xl/calcChain.xml><?xml version="1.0" encoding="utf-8"?>
<calcChain xmlns="http://schemas.openxmlformats.org/spreadsheetml/2006/main">
  <c r="K40" i="40" l="1"/>
  <c r="J40" i="40"/>
  <c r="J38" i="40"/>
  <c r="I38" i="40"/>
  <c r="F38" i="40"/>
  <c r="K38" i="40" s="1"/>
  <c r="J36" i="40"/>
  <c r="I36" i="40"/>
  <c r="F36" i="40"/>
  <c r="K36" i="40" s="1"/>
  <c r="J34" i="40"/>
  <c r="I34" i="40"/>
  <c r="F34" i="40"/>
  <c r="K34" i="40" s="1"/>
  <c r="J32" i="40"/>
  <c r="I32" i="40"/>
  <c r="F32" i="40"/>
  <c r="K32" i="40" s="1"/>
  <c r="J30" i="40"/>
  <c r="I30" i="40"/>
  <c r="F30" i="40"/>
  <c r="K30" i="40" s="1"/>
  <c r="J28" i="40"/>
  <c r="I28" i="40"/>
  <c r="F28" i="40"/>
  <c r="K28" i="40" s="1"/>
  <c r="J26" i="40"/>
  <c r="I26" i="40"/>
  <c r="F26" i="40"/>
  <c r="K26" i="40" s="1"/>
  <c r="J24" i="40"/>
  <c r="I24" i="40"/>
  <c r="F24" i="40"/>
  <c r="K24" i="40" s="1"/>
  <c r="J22" i="40"/>
  <c r="I22" i="40"/>
  <c r="F22" i="40"/>
  <c r="K22" i="40" s="1"/>
  <c r="J20" i="40"/>
  <c r="I20" i="40"/>
  <c r="F20" i="40"/>
  <c r="K20" i="40" s="1"/>
  <c r="J19" i="40"/>
  <c r="I19" i="40"/>
  <c r="F19" i="40"/>
  <c r="K19" i="40" s="1"/>
  <c r="J17" i="40"/>
  <c r="I17" i="40"/>
  <c r="F17" i="40"/>
  <c r="K17" i="40" s="1"/>
  <c r="J15" i="40"/>
  <c r="I15" i="40"/>
  <c r="F15" i="40"/>
  <c r="K15" i="40" s="1"/>
  <c r="J13" i="40"/>
  <c r="I13" i="40"/>
  <c r="F13" i="40"/>
  <c r="K13" i="40" s="1"/>
  <c r="J12" i="40"/>
  <c r="I12" i="40"/>
  <c r="F12" i="40"/>
  <c r="K12" i="40" s="1"/>
  <c r="J11" i="40"/>
  <c r="I11" i="40"/>
  <c r="F11" i="40"/>
  <c r="K11" i="40" s="1"/>
  <c r="J10" i="40"/>
  <c r="I10" i="40"/>
  <c r="F10" i="40"/>
  <c r="K10" i="40" s="1"/>
  <c r="J9" i="40"/>
  <c r="I9" i="40"/>
  <c r="F9" i="40"/>
  <c r="K9" i="40" s="1"/>
  <c r="J7" i="40"/>
  <c r="I7" i="40"/>
  <c r="F7" i="40"/>
  <c r="K7" i="40" s="1"/>
  <c r="J5" i="40"/>
  <c r="I5" i="40"/>
  <c r="I39" i="40" s="1"/>
  <c r="F5" i="40"/>
  <c r="K5" i="40" s="1"/>
  <c r="K40" i="39"/>
  <c r="J40" i="39"/>
  <c r="K38" i="39"/>
  <c r="J38" i="39"/>
  <c r="I38" i="39"/>
  <c r="F38" i="39"/>
  <c r="J36" i="39"/>
  <c r="I36" i="39"/>
  <c r="K36" i="39" s="1"/>
  <c r="F36" i="39"/>
  <c r="J34" i="39"/>
  <c r="I34" i="39"/>
  <c r="F34" i="39"/>
  <c r="K34" i="39" s="1"/>
  <c r="K32" i="39"/>
  <c r="J32" i="39"/>
  <c r="I32" i="39"/>
  <c r="F32" i="39"/>
  <c r="J30" i="39"/>
  <c r="I30" i="39"/>
  <c r="K30" i="39" s="1"/>
  <c r="F30" i="39"/>
  <c r="J28" i="39"/>
  <c r="I28" i="39"/>
  <c r="F28" i="39"/>
  <c r="K28" i="39" s="1"/>
  <c r="K26" i="39"/>
  <c r="J26" i="39"/>
  <c r="I26" i="39"/>
  <c r="F26" i="39"/>
  <c r="J24" i="39"/>
  <c r="I24" i="39"/>
  <c r="K24" i="39" s="1"/>
  <c r="F24" i="39"/>
  <c r="J22" i="39"/>
  <c r="I22" i="39"/>
  <c r="F22" i="39"/>
  <c r="K22" i="39" s="1"/>
  <c r="K20" i="39"/>
  <c r="J20" i="39"/>
  <c r="I20" i="39"/>
  <c r="F20" i="39"/>
  <c r="J19" i="39"/>
  <c r="I19" i="39"/>
  <c r="K19" i="39" s="1"/>
  <c r="F19" i="39"/>
  <c r="J17" i="39"/>
  <c r="I17" i="39"/>
  <c r="F17" i="39"/>
  <c r="K17" i="39" s="1"/>
  <c r="K15" i="39"/>
  <c r="J15" i="39"/>
  <c r="I15" i="39"/>
  <c r="F15" i="39"/>
  <c r="J13" i="39"/>
  <c r="I13" i="39"/>
  <c r="K13" i="39" s="1"/>
  <c r="F13" i="39"/>
  <c r="J12" i="39"/>
  <c r="I12" i="39"/>
  <c r="F12" i="39"/>
  <c r="K12" i="39" s="1"/>
  <c r="K11" i="39"/>
  <c r="J11" i="39"/>
  <c r="I11" i="39"/>
  <c r="F11" i="39"/>
  <c r="J10" i="39"/>
  <c r="I10" i="39"/>
  <c r="K10" i="39" s="1"/>
  <c r="F10" i="39"/>
  <c r="J9" i="39"/>
  <c r="I9" i="39"/>
  <c r="F9" i="39"/>
  <c r="K9" i="39" s="1"/>
  <c r="K7" i="39"/>
  <c r="J7" i="39"/>
  <c r="I7" i="39"/>
  <c r="F7" i="39"/>
  <c r="J5" i="39"/>
  <c r="I5" i="39"/>
  <c r="K5" i="39" s="1"/>
  <c r="F5" i="39"/>
  <c r="K40" i="38"/>
  <c r="J40" i="38"/>
  <c r="J38" i="38"/>
  <c r="I38" i="38"/>
  <c r="F38" i="38"/>
  <c r="K38" i="38" s="1"/>
  <c r="K36" i="38"/>
  <c r="J36" i="38"/>
  <c r="I36" i="38"/>
  <c r="F36" i="38"/>
  <c r="J34" i="38"/>
  <c r="I34" i="38"/>
  <c r="F34" i="38"/>
  <c r="K34" i="38" s="1"/>
  <c r="J32" i="38"/>
  <c r="I32" i="38"/>
  <c r="F32" i="38"/>
  <c r="K32" i="38" s="1"/>
  <c r="K30" i="38"/>
  <c r="J30" i="38"/>
  <c r="I30" i="38"/>
  <c r="F30" i="38"/>
  <c r="J28" i="38"/>
  <c r="I28" i="38"/>
  <c r="F28" i="38"/>
  <c r="K28" i="38" s="1"/>
  <c r="J26" i="38"/>
  <c r="I26" i="38"/>
  <c r="F26" i="38"/>
  <c r="K26" i="38" s="1"/>
  <c r="K24" i="38"/>
  <c r="J24" i="38"/>
  <c r="I24" i="38"/>
  <c r="F24" i="38"/>
  <c r="J22" i="38"/>
  <c r="I22" i="38"/>
  <c r="F22" i="38"/>
  <c r="K22" i="38" s="1"/>
  <c r="J20" i="38"/>
  <c r="I20" i="38"/>
  <c r="F20" i="38"/>
  <c r="K20" i="38" s="1"/>
  <c r="K19" i="38"/>
  <c r="J19" i="38"/>
  <c r="I19" i="38"/>
  <c r="F19" i="38"/>
  <c r="J17" i="38"/>
  <c r="I17" i="38"/>
  <c r="F17" i="38"/>
  <c r="K17" i="38" s="1"/>
  <c r="J15" i="38"/>
  <c r="I15" i="38"/>
  <c r="F15" i="38"/>
  <c r="K15" i="38" s="1"/>
  <c r="K13" i="38"/>
  <c r="J13" i="38"/>
  <c r="I13" i="38"/>
  <c r="F13" i="38"/>
  <c r="J12" i="38"/>
  <c r="I12" i="38"/>
  <c r="F12" i="38"/>
  <c r="K12" i="38" s="1"/>
  <c r="J11" i="38"/>
  <c r="I11" i="38"/>
  <c r="F11" i="38"/>
  <c r="K11" i="38" s="1"/>
  <c r="K10" i="38"/>
  <c r="J10" i="38"/>
  <c r="I10" i="38"/>
  <c r="F10" i="38"/>
  <c r="J9" i="38"/>
  <c r="I9" i="38"/>
  <c r="F9" i="38"/>
  <c r="K9" i="38" s="1"/>
  <c r="J7" i="38"/>
  <c r="I7" i="38"/>
  <c r="F7" i="38"/>
  <c r="K7" i="38" s="1"/>
  <c r="K5" i="38"/>
  <c r="J5" i="38"/>
  <c r="I5" i="38"/>
  <c r="I39" i="38" s="1"/>
  <c r="F5" i="38"/>
  <c r="K40" i="37"/>
  <c r="J40" i="37"/>
  <c r="K38" i="37"/>
  <c r="J38" i="37"/>
  <c r="I38" i="37"/>
  <c r="F38" i="37"/>
  <c r="K36" i="37"/>
  <c r="J36" i="37"/>
  <c r="I36" i="37"/>
  <c r="F36" i="37"/>
  <c r="J34" i="37"/>
  <c r="I34" i="37"/>
  <c r="F34" i="37"/>
  <c r="K32" i="37"/>
  <c r="J32" i="37"/>
  <c r="I32" i="37"/>
  <c r="F32" i="37"/>
  <c r="K30" i="37"/>
  <c r="J30" i="37"/>
  <c r="I30" i="37"/>
  <c r="F30" i="37"/>
  <c r="J28" i="37"/>
  <c r="I28" i="37"/>
  <c r="F28" i="37"/>
  <c r="K28" i="37" s="1"/>
  <c r="K26" i="37"/>
  <c r="J26" i="37"/>
  <c r="I26" i="37"/>
  <c r="F26" i="37"/>
  <c r="K24" i="37"/>
  <c r="J24" i="37"/>
  <c r="I24" i="37"/>
  <c r="F24" i="37"/>
  <c r="J22" i="37"/>
  <c r="I22" i="37"/>
  <c r="F22" i="37"/>
  <c r="K20" i="37"/>
  <c r="J20" i="37"/>
  <c r="I20" i="37"/>
  <c r="F20" i="37"/>
  <c r="K19" i="37"/>
  <c r="J19" i="37"/>
  <c r="I19" i="37"/>
  <c r="F19" i="37"/>
  <c r="J17" i="37"/>
  <c r="I17" i="37"/>
  <c r="F17" i="37"/>
  <c r="K17" i="37" s="1"/>
  <c r="K15" i="37"/>
  <c r="J15" i="37"/>
  <c r="I15" i="37"/>
  <c r="F15" i="37"/>
  <c r="K13" i="37"/>
  <c r="J13" i="37"/>
  <c r="I13" i="37"/>
  <c r="F13" i="37"/>
  <c r="J12" i="37"/>
  <c r="I12" i="37"/>
  <c r="F12" i="37"/>
  <c r="K12" i="37" s="1"/>
  <c r="K11" i="37"/>
  <c r="J11" i="37"/>
  <c r="I11" i="37"/>
  <c r="F11" i="37"/>
  <c r="K10" i="37"/>
  <c r="J10" i="37"/>
  <c r="I10" i="37"/>
  <c r="F10" i="37"/>
  <c r="J9" i="37"/>
  <c r="I9" i="37"/>
  <c r="I39" i="37" s="1"/>
  <c r="F9" i="37"/>
  <c r="K7" i="37"/>
  <c r="J7" i="37"/>
  <c r="I7" i="37"/>
  <c r="F7" i="37"/>
  <c r="K5" i="37"/>
  <c r="J5" i="37"/>
  <c r="I5" i="37"/>
  <c r="F5" i="37"/>
  <c r="F39" i="37" s="1"/>
  <c r="K48" i="36"/>
  <c r="J48" i="36"/>
  <c r="J46" i="36"/>
  <c r="I46" i="36"/>
  <c r="F46" i="36"/>
  <c r="K46" i="36" s="1"/>
  <c r="K44" i="36"/>
  <c r="J44" i="36"/>
  <c r="I44" i="36"/>
  <c r="F44" i="36"/>
  <c r="J42" i="36"/>
  <c r="I42" i="36"/>
  <c r="F42" i="36"/>
  <c r="K42" i="36" s="1"/>
  <c r="J40" i="36"/>
  <c r="I40" i="36"/>
  <c r="F40" i="36"/>
  <c r="K40" i="36" s="1"/>
  <c r="J38" i="36"/>
  <c r="I38" i="36"/>
  <c r="K38" i="36" s="1"/>
  <c r="F38" i="36"/>
  <c r="J36" i="36"/>
  <c r="I36" i="36"/>
  <c r="F36" i="36"/>
  <c r="K36" i="36" s="1"/>
  <c r="J34" i="36"/>
  <c r="I34" i="36"/>
  <c r="F34" i="36"/>
  <c r="K34" i="36" s="1"/>
  <c r="J32" i="36"/>
  <c r="I32" i="36"/>
  <c r="F32" i="36"/>
  <c r="K32" i="36" s="1"/>
  <c r="J30" i="36"/>
  <c r="I30" i="36"/>
  <c r="F30" i="36"/>
  <c r="K30" i="36" s="1"/>
  <c r="J28" i="36"/>
  <c r="I28" i="36"/>
  <c r="F28" i="36"/>
  <c r="K28" i="36" s="1"/>
  <c r="J26" i="36"/>
  <c r="I26" i="36"/>
  <c r="F26" i="36"/>
  <c r="K26" i="36" s="1"/>
  <c r="J25" i="36"/>
  <c r="I25" i="36"/>
  <c r="F25" i="36"/>
  <c r="K25" i="36" s="1"/>
  <c r="J23" i="36"/>
  <c r="I23" i="36"/>
  <c r="F23" i="36"/>
  <c r="K23" i="36" s="1"/>
  <c r="J21" i="36"/>
  <c r="I21" i="36"/>
  <c r="F21" i="36"/>
  <c r="K21" i="36" s="1"/>
  <c r="J19" i="36"/>
  <c r="I19" i="36"/>
  <c r="F19" i="36"/>
  <c r="K19" i="36" s="1"/>
  <c r="J17" i="36"/>
  <c r="I17" i="36"/>
  <c r="F17" i="36"/>
  <c r="K17" i="36" s="1"/>
  <c r="J16" i="36"/>
  <c r="I16" i="36"/>
  <c r="F16" i="36"/>
  <c r="K16" i="36" s="1"/>
  <c r="J14" i="36"/>
  <c r="I14" i="36"/>
  <c r="F14" i="36"/>
  <c r="K14" i="36" s="1"/>
  <c r="J13" i="36"/>
  <c r="I13" i="36"/>
  <c r="F13" i="36"/>
  <c r="K13" i="36" s="1"/>
  <c r="J12" i="36"/>
  <c r="I12" i="36"/>
  <c r="F12" i="36"/>
  <c r="K12" i="36" s="1"/>
  <c r="J11" i="36"/>
  <c r="I11" i="36"/>
  <c r="F11" i="36"/>
  <c r="K11" i="36" s="1"/>
  <c r="J10" i="36"/>
  <c r="I10" i="36"/>
  <c r="F10" i="36"/>
  <c r="K10" i="36" s="1"/>
  <c r="J9" i="36"/>
  <c r="I9" i="36"/>
  <c r="F9" i="36"/>
  <c r="K9" i="36" s="1"/>
  <c r="J7" i="36"/>
  <c r="I7" i="36"/>
  <c r="F7" i="36"/>
  <c r="K7" i="36" s="1"/>
  <c r="J5" i="36"/>
  <c r="I5" i="36"/>
  <c r="I47" i="36" s="1"/>
  <c r="F5" i="36"/>
  <c r="F47" i="36" s="1"/>
  <c r="K47" i="35"/>
  <c r="J47" i="35"/>
  <c r="K45" i="35"/>
  <c r="J45" i="35"/>
  <c r="I45" i="35"/>
  <c r="F45" i="35"/>
  <c r="J43" i="35"/>
  <c r="I43" i="35"/>
  <c r="K43" i="35" s="1"/>
  <c r="F43" i="35"/>
  <c r="K41" i="35"/>
  <c r="J41" i="35"/>
  <c r="I41" i="35"/>
  <c r="F41" i="35"/>
  <c r="K39" i="35"/>
  <c r="J39" i="35"/>
  <c r="I39" i="35"/>
  <c r="F39" i="35"/>
  <c r="J37" i="35"/>
  <c r="I37" i="35"/>
  <c r="K37" i="35" s="1"/>
  <c r="F37" i="35"/>
  <c r="K35" i="35"/>
  <c r="J35" i="35"/>
  <c r="I35" i="35"/>
  <c r="F35" i="35"/>
  <c r="K33" i="35"/>
  <c r="J33" i="35"/>
  <c r="I33" i="35"/>
  <c r="F33" i="35"/>
  <c r="J31" i="35"/>
  <c r="I31" i="35"/>
  <c r="K31" i="35" s="1"/>
  <c r="F31" i="35"/>
  <c r="K29" i="35"/>
  <c r="J29" i="35"/>
  <c r="I29" i="35"/>
  <c r="F29" i="35"/>
  <c r="K28" i="35"/>
  <c r="J28" i="35"/>
  <c r="I28" i="35"/>
  <c r="F28" i="35"/>
  <c r="J26" i="35"/>
  <c r="I26" i="35"/>
  <c r="K26" i="35" s="1"/>
  <c r="F26" i="35"/>
  <c r="J24" i="35"/>
  <c r="I24" i="35"/>
  <c r="K24" i="35" s="1"/>
  <c r="F24" i="35"/>
  <c r="K22" i="35"/>
  <c r="J22" i="35"/>
  <c r="I22" i="35"/>
  <c r="F22" i="35"/>
  <c r="J21" i="35"/>
  <c r="I21" i="35"/>
  <c r="K21" i="35" s="1"/>
  <c r="F21" i="35"/>
  <c r="J20" i="35"/>
  <c r="I20" i="35"/>
  <c r="F20" i="35"/>
  <c r="K20" i="35" s="1"/>
  <c r="K19" i="35"/>
  <c r="J19" i="35"/>
  <c r="I19" i="35"/>
  <c r="F19" i="35"/>
  <c r="J17" i="35"/>
  <c r="I17" i="35"/>
  <c r="F17" i="35"/>
  <c r="K17" i="35" s="1"/>
  <c r="J15" i="35"/>
  <c r="I15" i="35"/>
  <c r="I46" i="35" s="1"/>
  <c r="F15" i="35"/>
  <c r="K15" i="35" s="1"/>
  <c r="K11" i="35"/>
  <c r="J11" i="35"/>
  <c r="J9" i="35"/>
  <c r="I9" i="35"/>
  <c r="F9" i="35"/>
  <c r="K9" i="35" s="1"/>
  <c r="J7" i="35"/>
  <c r="I7" i="35"/>
  <c r="F7" i="35"/>
  <c r="K7" i="35" s="1"/>
  <c r="K6" i="35"/>
  <c r="J6" i="35"/>
  <c r="I6" i="35"/>
  <c r="F6" i="35"/>
  <c r="J4" i="35"/>
  <c r="I4" i="35"/>
  <c r="I10" i="35" s="1"/>
  <c r="F4" i="35"/>
  <c r="F10" i="35" s="1"/>
  <c r="K47" i="34"/>
  <c r="J47" i="34"/>
  <c r="K45" i="34"/>
  <c r="J45" i="34"/>
  <c r="I45" i="34"/>
  <c r="F45" i="34"/>
  <c r="K43" i="34"/>
  <c r="J43" i="34"/>
  <c r="I43" i="34"/>
  <c r="F43" i="34"/>
  <c r="J41" i="34"/>
  <c r="I41" i="34"/>
  <c r="F41" i="34"/>
  <c r="K41" i="34" s="1"/>
  <c r="K39" i="34"/>
  <c r="J39" i="34"/>
  <c r="I39" i="34"/>
  <c r="F39" i="34"/>
  <c r="K37" i="34"/>
  <c r="J37" i="34"/>
  <c r="I37" i="34"/>
  <c r="F37" i="34"/>
  <c r="J35" i="34"/>
  <c r="I35" i="34"/>
  <c r="I46" i="34" s="1"/>
  <c r="F35" i="34"/>
  <c r="K33" i="34"/>
  <c r="J33" i="34"/>
  <c r="I33" i="34"/>
  <c r="F33" i="34"/>
  <c r="K31" i="34"/>
  <c r="J31" i="34"/>
  <c r="I31" i="34"/>
  <c r="F31" i="34"/>
  <c r="J29" i="34"/>
  <c r="I29" i="34"/>
  <c r="F29" i="34"/>
  <c r="K29" i="34" s="1"/>
  <c r="K27" i="34"/>
  <c r="J27" i="34"/>
  <c r="I27" i="34"/>
  <c r="F27" i="34"/>
  <c r="K25" i="34"/>
  <c r="J25" i="34"/>
  <c r="I25" i="34"/>
  <c r="F25" i="34"/>
  <c r="J24" i="34"/>
  <c r="I24" i="34"/>
  <c r="F24" i="34"/>
  <c r="K22" i="34"/>
  <c r="J22" i="34"/>
  <c r="I22" i="34"/>
  <c r="F22" i="34"/>
  <c r="K20" i="34"/>
  <c r="J20" i="34"/>
  <c r="I20" i="34"/>
  <c r="F20" i="34"/>
  <c r="J18" i="34"/>
  <c r="I18" i="34"/>
  <c r="F18" i="34"/>
  <c r="K16" i="34"/>
  <c r="J16" i="34"/>
  <c r="I16" i="34"/>
  <c r="F16" i="34"/>
  <c r="K15" i="34"/>
  <c r="J15" i="34"/>
  <c r="I15" i="34"/>
  <c r="F15" i="34"/>
  <c r="J13" i="34"/>
  <c r="I13" i="34"/>
  <c r="F13" i="34"/>
  <c r="K13" i="34" s="1"/>
  <c r="K12" i="34"/>
  <c r="J12" i="34"/>
  <c r="I12" i="34"/>
  <c r="F12" i="34"/>
  <c r="K11" i="34"/>
  <c r="J11" i="34"/>
  <c r="I11" i="34"/>
  <c r="F11" i="34"/>
  <c r="J10" i="34"/>
  <c r="I10" i="34"/>
  <c r="F10" i="34"/>
  <c r="K9" i="34"/>
  <c r="J9" i="34"/>
  <c r="I9" i="34"/>
  <c r="F9" i="34"/>
  <c r="K7" i="34"/>
  <c r="J7" i="34"/>
  <c r="I7" i="34"/>
  <c r="F7" i="34"/>
  <c r="J5" i="34"/>
  <c r="I5" i="34"/>
  <c r="F5" i="34"/>
  <c r="F46" i="34" s="1"/>
  <c r="K61" i="33"/>
  <c r="J61" i="33"/>
  <c r="J59" i="33"/>
  <c r="I59" i="33"/>
  <c r="F59" i="33"/>
  <c r="K59" i="33" s="1"/>
  <c r="J57" i="33"/>
  <c r="I57" i="33"/>
  <c r="F57" i="33"/>
  <c r="K57" i="33" s="1"/>
  <c r="J55" i="33"/>
  <c r="I55" i="33"/>
  <c r="F55" i="33"/>
  <c r="K55" i="33" s="1"/>
  <c r="J53" i="33"/>
  <c r="I53" i="33"/>
  <c r="F53" i="33"/>
  <c r="K53" i="33" s="1"/>
  <c r="J52" i="33"/>
  <c r="I52" i="33"/>
  <c r="F52" i="33"/>
  <c r="K52" i="33" s="1"/>
  <c r="J50" i="33"/>
  <c r="I50" i="33"/>
  <c r="F50" i="33"/>
  <c r="K50" i="33" s="1"/>
  <c r="J48" i="33"/>
  <c r="I48" i="33"/>
  <c r="F48" i="33"/>
  <c r="K48" i="33" s="1"/>
  <c r="J46" i="33"/>
  <c r="I46" i="33"/>
  <c r="F46" i="33"/>
  <c r="K46" i="33" s="1"/>
  <c r="J44" i="33"/>
  <c r="I44" i="33"/>
  <c r="F44" i="33"/>
  <c r="K44" i="33" s="1"/>
  <c r="J42" i="33"/>
  <c r="I42" i="33"/>
  <c r="F42" i="33"/>
  <c r="K42" i="33" s="1"/>
  <c r="J40" i="33"/>
  <c r="I40" i="33"/>
  <c r="F40" i="33"/>
  <c r="K40" i="33" s="1"/>
  <c r="J38" i="33"/>
  <c r="I38" i="33"/>
  <c r="F38" i="33"/>
  <c r="K38" i="33" s="1"/>
  <c r="J36" i="33"/>
  <c r="I36" i="33"/>
  <c r="F36" i="33"/>
  <c r="K36" i="33" s="1"/>
  <c r="J35" i="33"/>
  <c r="I35" i="33"/>
  <c r="F35" i="33"/>
  <c r="K35" i="33" s="1"/>
  <c r="J33" i="33"/>
  <c r="I33" i="33"/>
  <c r="F33" i="33"/>
  <c r="K33" i="33" s="1"/>
  <c r="J31" i="33"/>
  <c r="I31" i="33"/>
  <c r="F31" i="33"/>
  <c r="K31" i="33" s="1"/>
  <c r="J29" i="33"/>
  <c r="I29" i="33"/>
  <c r="F29" i="33"/>
  <c r="K29" i="33" s="1"/>
  <c r="J28" i="33"/>
  <c r="I28" i="33"/>
  <c r="F28" i="33"/>
  <c r="K28" i="33" s="1"/>
  <c r="J27" i="33"/>
  <c r="I27" i="33"/>
  <c r="F27" i="33"/>
  <c r="K27" i="33" s="1"/>
  <c r="J25" i="33"/>
  <c r="I25" i="33"/>
  <c r="F25" i="33"/>
  <c r="K25" i="33" s="1"/>
  <c r="J24" i="33"/>
  <c r="I24" i="33"/>
  <c r="F24" i="33"/>
  <c r="K24" i="33" s="1"/>
  <c r="J23" i="33"/>
  <c r="I23" i="33"/>
  <c r="F23" i="33"/>
  <c r="K23" i="33" s="1"/>
  <c r="J22" i="33"/>
  <c r="I22" i="33"/>
  <c r="F22" i="33"/>
  <c r="K22" i="33" s="1"/>
  <c r="J21" i="33"/>
  <c r="I21" i="33"/>
  <c r="F21" i="33"/>
  <c r="K21" i="33" s="1"/>
  <c r="J20" i="33"/>
  <c r="I20" i="33"/>
  <c r="F20" i="33"/>
  <c r="K20" i="33" s="1"/>
  <c r="J19" i="33"/>
  <c r="I19" i="33"/>
  <c r="F19" i="33"/>
  <c r="K19" i="33" s="1"/>
  <c r="J18" i="33"/>
  <c r="I18" i="33"/>
  <c r="F18" i="33"/>
  <c r="K18" i="33" s="1"/>
  <c r="J17" i="33"/>
  <c r="I17" i="33"/>
  <c r="F17" i="33"/>
  <c r="K17" i="33" s="1"/>
  <c r="J16" i="33"/>
  <c r="I16" i="33"/>
  <c r="F16" i="33"/>
  <c r="K16" i="33" s="1"/>
  <c r="J14" i="33"/>
  <c r="I14" i="33"/>
  <c r="F14" i="33"/>
  <c r="K14" i="33" s="1"/>
  <c r="J13" i="33"/>
  <c r="I13" i="33"/>
  <c r="F13" i="33"/>
  <c r="K13" i="33" s="1"/>
  <c r="J12" i="33"/>
  <c r="I12" i="33"/>
  <c r="F12" i="33"/>
  <c r="K12" i="33" s="1"/>
  <c r="J11" i="33"/>
  <c r="I11" i="33"/>
  <c r="F11" i="33"/>
  <c r="K11" i="33" s="1"/>
  <c r="J10" i="33"/>
  <c r="I10" i="33"/>
  <c r="F10" i="33"/>
  <c r="K10" i="33" s="1"/>
  <c r="J9" i="33"/>
  <c r="I9" i="33"/>
  <c r="F9" i="33"/>
  <c r="K9" i="33" s="1"/>
  <c r="J7" i="33"/>
  <c r="I7" i="33"/>
  <c r="F7" i="33"/>
  <c r="K7" i="33" s="1"/>
  <c r="J5" i="33"/>
  <c r="I5" i="33"/>
  <c r="I60" i="33" s="1"/>
  <c r="F5" i="33"/>
  <c r="K5" i="33" s="1"/>
  <c r="K60" i="33" s="1"/>
  <c r="J37" i="16"/>
  <c r="J36" i="16"/>
  <c r="AY70" i="1"/>
  <c r="J35" i="16"/>
  <c r="AX70" i="1" s="1"/>
  <c r="BI103" i="16"/>
  <c r="BH103" i="16"/>
  <c r="BG103" i="16"/>
  <c r="BF103" i="16"/>
  <c r="T103" i="16"/>
  <c r="T102" i="16" s="1"/>
  <c r="R103" i="16"/>
  <c r="R102" i="16"/>
  <c r="P103" i="16"/>
  <c r="P102" i="16"/>
  <c r="BI100" i="16"/>
  <c r="BH100" i="16"/>
  <c r="BG100" i="16"/>
  <c r="BF100" i="16"/>
  <c r="T100" i="16"/>
  <c r="T99" i="16" s="1"/>
  <c r="R100" i="16"/>
  <c r="R99" i="16" s="1"/>
  <c r="P100" i="16"/>
  <c r="P99" i="16"/>
  <c r="BI97" i="16"/>
  <c r="BH97" i="16"/>
  <c r="BG97" i="16"/>
  <c r="BF97" i="16"/>
  <c r="T97" i="16"/>
  <c r="T96" i="16" s="1"/>
  <c r="R97" i="16"/>
  <c r="R96" i="16"/>
  <c r="P97" i="16"/>
  <c r="P96" i="16" s="1"/>
  <c r="BI95" i="16"/>
  <c r="BH95" i="16"/>
  <c r="BG95" i="16"/>
  <c r="BF95" i="16"/>
  <c r="T95" i="16"/>
  <c r="T94" i="16" s="1"/>
  <c r="R95" i="16"/>
  <c r="R94" i="16" s="1"/>
  <c r="P95" i="16"/>
  <c r="P94" i="16"/>
  <c r="BI92" i="16"/>
  <c r="BH92" i="16"/>
  <c r="BG92" i="16"/>
  <c r="BF92" i="16"/>
  <c r="T92" i="16"/>
  <c r="T91" i="16"/>
  <c r="R92" i="16"/>
  <c r="R91" i="16" s="1"/>
  <c r="P92" i="16"/>
  <c r="P91" i="16" s="1"/>
  <c r="BI89" i="16"/>
  <c r="BH89" i="16"/>
  <c r="BG89" i="16"/>
  <c r="BF89" i="16"/>
  <c r="T89" i="16"/>
  <c r="T88" i="16"/>
  <c r="R89" i="16"/>
  <c r="R88" i="16"/>
  <c r="P89" i="16"/>
  <c r="P88" i="16" s="1"/>
  <c r="J83" i="16"/>
  <c r="J82" i="16"/>
  <c r="F82" i="16"/>
  <c r="F80" i="16"/>
  <c r="E78" i="16"/>
  <c r="J55" i="16"/>
  <c r="J54" i="16"/>
  <c r="F54" i="16"/>
  <c r="F52" i="16"/>
  <c r="E50" i="16"/>
  <c r="J18" i="16"/>
  <c r="E18" i="16"/>
  <c r="F83" i="16" s="1"/>
  <c r="J17" i="16"/>
  <c r="J12" i="16"/>
  <c r="J52" i="16"/>
  <c r="E7" i="16"/>
  <c r="E48" i="16" s="1"/>
  <c r="J37" i="15"/>
  <c r="J36" i="15"/>
  <c r="AY69" i="1" s="1"/>
  <c r="J35" i="15"/>
  <c r="AX69" i="1"/>
  <c r="BI84" i="15"/>
  <c r="BH84" i="15"/>
  <c r="BG84" i="15"/>
  <c r="BF84" i="15"/>
  <c r="T84" i="15"/>
  <c r="T83" i="15"/>
  <c r="T82" i="15" s="1"/>
  <c r="T81" i="15" s="1"/>
  <c r="R84" i="15"/>
  <c r="R83" i="15"/>
  <c r="R82" i="15" s="1"/>
  <c r="R81" i="15" s="1"/>
  <c r="P84" i="15"/>
  <c r="P83" i="15" s="1"/>
  <c r="P82" i="15" s="1"/>
  <c r="P81" i="15" s="1"/>
  <c r="AU69" i="1" s="1"/>
  <c r="J78" i="15"/>
  <c r="J77" i="15"/>
  <c r="F77" i="15"/>
  <c r="F75" i="15"/>
  <c r="E73" i="15"/>
  <c r="J55" i="15"/>
  <c r="J54" i="15"/>
  <c r="F54" i="15"/>
  <c r="F52" i="15"/>
  <c r="E50" i="15"/>
  <c r="J18" i="15"/>
  <c r="E18" i="15"/>
  <c r="F78" i="15"/>
  <c r="J17" i="15"/>
  <c r="J12" i="15"/>
  <c r="J75" i="15" s="1"/>
  <c r="E7" i="15"/>
  <c r="E71" i="15" s="1"/>
  <c r="J37" i="14"/>
  <c r="J36" i="14"/>
  <c r="AY68" i="1" s="1"/>
  <c r="J35" i="14"/>
  <c r="AX68" i="1" s="1"/>
  <c r="BI243" i="14"/>
  <c r="BH243" i="14"/>
  <c r="BG243" i="14"/>
  <c r="BF243" i="14"/>
  <c r="T243" i="14"/>
  <c r="T242" i="14"/>
  <c r="R243" i="14"/>
  <c r="R242" i="14"/>
  <c r="P243" i="14"/>
  <c r="P242" i="14" s="1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36" i="14"/>
  <c r="BH236" i="14"/>
  <c r="BG236" i="14"/>
  <c r="BF236" i="14"/>
  <c r="T236" i="14"/>
  <c r="R236" i="14"/>
  <c r="P236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5" i="14"/>
  <c r="BH205" i="14"/>
  <c r="BG205" i="14"/>
  <c r="BF205" i="14"/>
  <c r="T205" i="14"/>
  <c r="R205" i="14"/>
  <c r="P205" i="14"/>
  <c r="BI204" i="14"/>
  <c r="BH204" i="14"/>
  <c r="BG204" i="14"/>
  <c r="BF204" i="14"/>
  <c r="T204" i="14"/>
  <c r="R204" i="14"/>
  <c r="P204" i="14"/>
  <c r="BI203" i="14"/>
  <c r="BH203" i="14"/>
  <c r="BG203" i="14"/>
  <c r="BF203" i="14"/>
  <c r="T203" i="14"/>
  <c r="R203" i="14"/>
  <c r="P203" i="14"/>
  <c r="BI195" i="14"/>
  <c r="BH195" i="14"/>
  <c r="BG195" i="14"/>
  <c r="BF195" i="14"/>
  <c r="T195" i="14"/>
  <c r="R195" i="14"/>
  <c r="P195" i="14"/>
  <c r="BI188" i="14"/>
  <c r="BH188" i="14"/>
  <c r="BG188" i="14"/>
  <c r="BF188" i="14"/>
  <c r="T188" i="14"/>
  <c r="R188" i="14"/>
  <c r="P188" i="14"/>
  <c r="BI185" i="14"/>
  <c r="BH185" i="14"/>
  <c r="BG185" i="14"/>
  <c r="BF185" i="14"/>
  <c r="T185" i="14"/>
  <c r="R185" i="14"/>
  <c r="P185" i="14"/>
  <c r="BI184" i="14"/>
  <c r="BH184" i="14"/>
  <c r="BG184" i="14"/>
  <c r="BF184" i="14"/>
  <c r="T184" i="14"/>
  <c r="R184" i="14"/>
  <c r="P184" i="14"/>
  <c r="BI180" i="14"/>
  <c r="BH180" i="14"/>
  <c r="BG180" i="14"/>
  <c r="BF180" i="14"/>
  <c r="T180" i="14"/>
  <c r="R180" i="14"/>
  <c r="P180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1" i="14"/>
  <c r="BH161" i="14"/>
  <c r="BG161" i="14"/>
  <c r="BF161" i="14"/>
  <c r="T161" i="14"/>
  <c r="R161" i="14"/>
  <c r="P161" i="14"/>
  <c r="BI158" i="14"/>
  <c r="BH158" i="14"/>
  <c r="BG158" i="14"/>
  <c r="BF158" i="14"/>
  <c r="T158" i="14"/>
  <c r="R158" i="14"/>
  <c r="P158" i="14"/>
  <c r="BI155" i="14"/>
  <c r="BH155" i="14"/>
  <c r="BG155" i="14"/>
  <c r="BF155" i="14"/>
  <c r="T155" i="14"/>
  <c r="R155" i="14"/>
  <c r="P155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6" i="14"/>
  <c r="BH126" i="14"/>
  <c r="BG126" i="14"/>
  <c r="BF126" i="14"/>
  <c r="T126" i="14"/>
  <c r="R126" i="14"/>
  <c r="P126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6" i="14"/>
  <c r="BH106" i="14"/>
  <c r="BG106" i="14"/>
  <c r="BF106" i="14"/>
  <c r="T106" i="14"/>
  <c r="R106" i="14"/>
  <c r="P106" i="14"/>
  <c r="BI101" i="14"/>
  <c r="BH101" i="14"/>
  <c r="BG101" i="14"/>
  <c r="BF101" i="14"/>
  <c r="T101" i="14"/>
  <c r="R101" i="14"/>
  <c r="P101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J85" i="14"/>
  <c r="J84" i="14"/>
  <c r="F84" i="14"/>
  <c r="F82" i="14"/>
  <c r="E80" i="14"/>
  <c r="J55" i="14"/>
  <c r="J54" i="14"/>
  <c r="F54" i="14"/>
  <c r="F52" i="14"/>
  <c r="E50" i="14"/>
  <c r="J18" i="14"/>
  <c r="E18" i="14"/>
  <c r="F85" i="14" s="1"/>
  <c r="J17" i="14"/>
  <c r="J12" i="14"/>
  <c r="J82" i="14"/>
  <c r="E7" i="14"/>
  <c r="E78" i="14"/>
  <c r="J39" i="13"/>
  <c r="J38" i="13"/>
  <c r="AY67" i="1" s="1"/>
  <c r="J37" i="13"/>
  <c r="AX67" i="1"/>
  <c r="BI465" i="13"/>
  <c r="BH465" i="13"/>
  <c r="BG465" i="13"/>
  <c r="BF465" i="13"/>
  <c r="T465" i="13"/>
  <c r="R465" i="13"/>
  <c r="P465" i="13"/>
  <c r="BI464" i="13"/>
  <c r="BH464" i="13"/>
  <c r="BG464" i="13"/>
  <c r="BF464" i="13"/>
  <c r="T464" i="13"/>
  <c r="R464" i="13"/>
  <c r="P464" i="13"/>
  <c r="BI459" i="13"/>
  <c r="BH459" i="13"/>
  <c r="BG459" i="13"/>
  <c r="BF459" i="13"/>
  <c r="T459" i="13"/>
  <c r="R459" i="13"/>
  <c r="P459" i="13"/>
  <c r="BI454" i="13"/>
  <c r="BH454" i="13"/>
  <c r="BG454" i="13"/>
  <c r="BF454" i="13"/>
  <c r="T454" i="13"/>
  <c r="R454" i="13"/>
  <c r="P454" i="13"/>
  <c r="BI453" i="13"/>
  <c r="BH453" i="13"/>
  <c r="BG453" i="13"/>
  <c r="BF453" i="13"/>
  <c r="T453" i="13"/>
  <c r="R453" i="13"/>
  <c r="P453" i="13"/>
  <c r="BI452" i="13"/>
  <c r="BH452" i="13"/>
  <c r="BG452" i="13"/>
  <c r="BF452" i="13"/>
  <c r="T452" i="13"/>
  <c r="R452" i="13"/>
  <c r="P452" i="13"/>
  <c r="BI451" i="13"/>
  <c r="BH451" i="13"/>
  <c r="BG451" i="13"/>
  <c r="BF451" i="13"/>
  <c r="T451" i="13"/>
  <c r="R451" i="13"/>
  <c r="P451" i="13"/>
  <c r="BI445" i="13"/>
  <c r="BH445" i="13"/>
  <c r="BG445" i="13"/>
  <c r="BF445" i="13"/>
  <c r="T445" i="13"/>
  <c r="R445" i="13"/>
  <c r="P445" i="13"/>
  <c r="BI444" i="13"/>
  <c r="BH444" i="13"/>
  <c r="BG444" i="13"/>
  <c r="BF444" i="13"/>
  <c r="T444" i="13"/>
  <c r="R444" i="13"/>
  <c r="P444" i="13"/>
  <c r="BI443" i="13"/>
  <c r="BH443" i="13"/>
  <c r="BG443" i="13"/>
  <c r="BF443" i="13"/>
  <c r="T443" i="13"/>
  <c r="R443" i="13"/>
  <c r="P443" i="13"/>
  <c r="BI442" i="13"/>
  <c r="BH442" i="13"/>
  <c r="BG442" i="13"/>
  <c r="BF442" i="13"/>
  <c r="T442" i="13"/>
  <c r="R442" i="13"/>
  <c r="P442" i="13"/>
  <c r="BI436" i="13"/>
  <c r="BH436" i="13"/>
  <c r="BG436" i="13"/>
  <c r="BF436" i="13"/>
  <c r="T436" i="13"/>
  <c r="R436" i="13"/>
  <c r="P436" i="13"/>
  <c r="BI434" i="13"/>
  <c r="BH434" i="13"/>
  <c r="BG434" i="13"/>
  <c r="BF434" i="13"/>
  <c r="T434" i="13"/>
  <c r="R434" i="13"/>
  <c r="P434" i="13"/>
  <c r="BI433" i="13"/>
  <c r="BH433" i="13"/>
  <c r="BG433" i="13"/>
  <c r="BF433" i="13"/>
  <c r="T433" i="13"/>
  <c r="R433" i="13"/>
  <c r="P433" i="13"/>
  <c r="BI429" i="13"/>
  <c r="BH429" i="13"/>
  <c r="BG429" i="13"/>
  <c r="BF429" i="13"/>
  <c r="T429" i="13"/>
  <c r="R429" i="13"/>
  <c r="P429" i="13"/>
  <c r="BI426" i="13"/>
  <c r="BH426" i="13"/>
  <c r="BG426" i="13"/>
  <c r="BF426" i="13"/>
  <c r="T426" i="13"/>
  <c r="R426" i="13"/>
  <c r="P426" i="13"/>
  <c r="BI420" i="13"/>
  <c r="BH420" i="13"/>
  <c r="BG420" i="13"/>
  <c r="BF420" i="13"/>
  <c r="T420" i="13"/>
  <c r="R420" i="13"/>
  <c r="P420" i="13"/>
  <c r="BI417" i="13"/>
  <c r="BH417" i="13"/>
  <c r="BG417" i="13"/>
  <c r="BF417" i="13"/>
  <c r="T417" i="13"/>
  <c r="R417" i="13"/>
  <c r="P417" i="13"/>
  <c r="BI415" i="13"/>
  <c r="BH415" i="13"/>
  <c r="BG415" i="13"/>
  <c r="BF415" i="13"/>
  <c r="T415" i="13"/>
  <c r="R415" i="13"/>
  <c r="P415" i="13"/>
  <c r="BI412" i="13"/>
  <c r="BH412" i="13"/>
  <c r="BG412" i="13"/>
  <c r="BF412" i="13"/>
  <c r="T412" i="13"/>
  <c r="R412" i="13"/>
  <c r="P412" i="13"/>
  <c r="BI411" i="13"/>
  <c r="BH411" i="13"/>
  <c r="BG411" i="13"/>
  <c r="BF411" i="13"/>
  <c r="T411" i="13"/>
  <c r="R411" i="13"/>
  <c r="P411" i="13"/>
  <c r="BI408" i="13"/>
  <c r="BH408" i="13"/>
  <c r="BG408" i="13"/>
  <c r="BF408" i="13"/>
  <c r="T408" i="13"/>
  <c r="R408" i="13"/>
  <c r="P408" i="13"/>
  <c r="BI403" i="13"/>
  <c r="BH403" i="13"/>
  <c r="BG403" i="13"/>
  <c r="BF403" i="13"/>
  <c r="T403" i="13"/>
  <c r="R403" i="13"/>
  <c r="P403" i="13"/>
  <c r="BI399" i="13"/>
  <c r="BH399" i="13"/>
  <c r="BG399" i="13"/>
  <c r="BF399" i="13"/>
  <c r="T399" i="13"/>
  <c r="R399" i="13"/>
  <c r="P399" i="13"/>
  <c r="BI397" i="13"/>
  <c r="BH397" i="13"/>
  <c r="BG397" i="13"/>
  <c r="BF397" i="13"/>
  <c r="T397" i="13"/>
  <c r="R397" i="13"/>
  <c r="P397" i="13"/>
  <c r="BI395" i="13"/>
  <c r="BH395" i="13"/>
  <c r="BG395" i="13"/>
  <c r="BF395" i="13"/>
  <c r="T395" i="13"/>
  <c r="R395" i="13"/>
  <c r="P395" i="13"/>
  <c r="BI390" i="13"/>
  <c r="BH390" i="13"/>
  <c r="BG390" i="13"/>
  <c r="BF390" i="13"/>
  <c r="T390" i="13"/>
  <c r="R390" i="13"/>
  <c r="P390" i="13"/>
  <c r="BI388" i="13"/>
  <c r="BH388" i="13"/>
  <c r="BG388" i="13"/>
  <c r="BF388" i="13"/>
  <c r="T388" i="13"/>
  <c r="R388" i="13"/>
  <c r="P388" i="13"/>
  <c r="BI381" i="13"/>
  <c r="BH381" i="13"/>
  <c r="BG381" i="13"/>
  <c r="BF381" i="13"/>
  <c r="T381" i="13"/>
  <c r="R381" i="13"/>
  <c r="P381" i="13"/>
  <c r="BI379" i="13"/>
  <c r="BH379" i="13"/>
  <c r="BG379" i="13"/>
  <c r="BF379" i="13"/>
  <c r="T379" i="13"/>
  <c r="R379" i="13"/>
  <c r="P379" i="13"/>
  <c r="BI377" i="13"/>
  <c r="BH377" i="13"/>
  <c r="BG377" i="13"/>
  <c r="BF377" i="13"/>
  <c r="T377" i="13"/>
  <c r="R377" i="13"/>
  <c r="P377" i="13"/>
  <c r="BI375" i="13"/>
  <c r="BH375" i="13"/>
  <c r="BG375" i="13"/>
  <c r="BF375" i="13"/>
  <c r="T375" i="13"/>
  <c r="R375" i="13"/>
  <c r="P375" i="13"/>
  <c r="BI369" i="13"/>
  <c r="BH369" i="13"/>
  <c r="BG369" i="13"/>
  <c r="BF369" i="13"/>
  <c r="T369" i="13"/>
  <c r="R369" i="13"/>
  <c r="P369" i="13"/>
  <c r="BI367" i="13"/>
  <c r="BH367" i="13"/>
  <c r="BG367" i="13"/>
  <c r="BF367" i="13"/>
  <c r="T367" i="13"/>
  <c r="R367" i="13"/>
  <c r="P367" i="13"/>
  <c r="BI365" i="13"/>
  <c r="BH365" i="13"/>
  <c r="BG365" i="13"/>
  <c r="BF365" i="13"/>
  <c r="T365" i="13"/>
  <c r="R365" i="13"/>
  <c r="P365" i="13"/>
  <c r="BI361" i="13"/>
  <c r="BH361" i="13"/>
  <c r="BG361" i="13"/>
  <c r="BF361" i="13"/>
  <c r="T361" i="13"/>
  <c r="R361" i="13"/>
  <c r="P361" i="13"/>
  <c r="BI356" i="13"/>
  <c r="BH356" i="13"/>
  <c r="BG356" i="13"/>
  <c r="BF356" i="13"/>
  <c r="T356" i="13"/>
  <c r="R356" i="13"/>
  <c r="P356" i="13"/>
  <c r="BI351" i="13"/>
  <c r="BH351" i="13"/>
  <c r="BG351" i="13"/>
  <c r="BF351" i="13"/>
  <c r="T351" i="13"/>
  <c r="R351" i="13"/>
  <c r="P351" i="13"/>
  <c r="BI346" i="13"/>
  <c r="BH346" i="13"/>
  <c r="BG346" i="13"/>
  <c r="BF346" i="13"/>
  <c r="T346" i="13"/>
  <c r="R346" i="13"/>
  <c r="P346" i="13"/>
  <c r="BI341" i="13"/>
  <c r="BH341" i="13"/>
  <c r="BG341" i="13"/>
  <c r="BF341" i="13"/>
  <c r="T341" i="13"/>
  <c r="R341" i="13"/>
  <c r="P341" i="13"/>
  <c r="BI336" i="13"/>
  <c r="BH336" i="13"/>
  <c r="BG336" i="13"/>
  <c r="BF336" i="13"/>
  <c r="T336" i="13"/>
  <c r="R336" i="13"/>
  <c r="P336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0" i="13"/>
  <c r="BH330" i="13"/>
  <c r="BG330" i="13"/>
  <c r="BF330" i="13"/>
  <c r="T330" i="13"/>
  <c r="R330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3" i="13"/>
  <c r="BH323" i="13"/>
  <c r="BG323" i="13"/>
  <c r="BF323" i="13"/>
  <c r="T323" i="13"/>
  <c r="R323" i="13"/>
  <c r="P323" i="13"/>
  <c r="BI318" i="13"/>
  <c r="BH318" i="13"/>
  <c r="BG318" i="13"/>
  <c r="BF318" i="13"/>
  <c r="T318" i="13"/>
  <c r="R318" i="13"/>
  <c r="P318" i="13"/>
  <c r="BI313" i="13"/>
  <c r="BH313" i="13"/>
  <c r="BG313" i="13"/>
  <c r="BF313" i="13"/>
  <c r="T313" i="13"/>
  <c r="R313" i="13"/>
  <c r="P313" i="13"/>
  <c r="BI303" i="13"/>
  <c r="BH303" i="13"/>
  <c r="BG303" i="13"/>
  <c r="BF303" i="13"/>
  <c r="T303" i="13"/>
  <c r="R303" i="13"/>
  <c r="P303" i="13"/>
  <c r="BI298" i="13"/>
  <c r="BH298" i="13"/>
  <c r="BG298" i="13"/>
  <c r="BF298" i="13"/>
  <c r="T298" i="13"/>
  <c r="R298" i="13"/>
  <c r="P298" i="13"/>
  <c r="BI295" i="13"/>
  <c r="BH295" i="13"/>
  <c r="BG295" i="13"/>
  <c r="BF295" i="13"/>
  <c r="T295" i="13"/>
  <c r="R295" i="13"/>
  <c r="P295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79" i="13"/>
  <c r="BH279" i="13"/>
  <c r="BG279" i="13"/>
  <c r="BF279" i="13"/>
  <c r="T279" i="13"/>
  <c r="R279" i="13"/>
  <c r="P279" i="13"/>
  <c r="BI276" i="13"/>
  <c r="BH276" i="13"/>
  <c r="BG276" i="13"/>
  <c r="BF276" i="13"/>
  <c r="T276" i="13"/>
  <c r="R276" i="13"/>
  <c r="P276" i="13"/>
  <c r="BI271" i="13"/>
  <c r="BH271" i="13"/>
  <c r="BG271" i="13"/>
  <c r="BF271" i="13"/>
  <c r="T271" i="13"/>
  <c r="R271" i="13"/>
  <c r="P271" i="13"/>
  <c r="BI267" i="13"/>
  <c r="BH267" i="13"/>
  <c r="BG267" i="13"/>
  <c r="BF267" i="13"/>
  <c r="T267" i="13"/>
  <c r="R267" i="13"/>
  <c r="P267" i="13"/>
  <c r="BI262" i="13"/>
  <c r="BH262" i="13"/>
  <c r="BG262" i="13"/>
  <c r="BF262" i="13"/>
  <c r="T262" i="13"/>
  <c r="R262" i="13"/>
  <c r="P262" i="13"/>
  <c r="BI259" i="13"/>
  <c r="BH259" i="13"/>
  <c r="BG259" i="13"/>
  <c r="BF259" i="13"/>
  <c r="T259" i="13"/>
  <c r="R259" i="13"/>
  <c r="P259" i="13"/>
  <c r="BI254" i="13"/>
  <c r="BH254" i="13"/>
  <c r="BG254" i="13"/>
  <c r="BF254" i="13"/>
  <c r="T254" i="13"/>
  <c r="R254" i="13"/>
  <c r="P254" i="13"/>
  <c r="BI249" i="13"/>
  <c r="BH249" i="13"/>
  <c r="BG249" i="13"/>
  <c r="BF249" i="13"/>
  <c r="T249" i="13"/>
  <c r="R249" i="13"/>
  <c r="P249" i="13"/>
  <c r="BI244" i="13"/>
  <c r="BH244" i="13"/>
  <c r="BG244" i="13"/>
  <c r="BF244" i="13"/>
  <c r="T244" i="13"/>
  <c r="R244" i="13"/>
  <c r="P244" i="13"/>
  <c r="BI239" i="13"/>
  <c r="BH239" i="13"/>
  <c r="BG239" i="13"/>
  <c r="BF239" i="13"/>
  <c r="T239" i="13"/>
  <c r="R239" i="13"/>
  <c r="P239" i="13"/>
  <c r="BI234" i="13"/>
  <c r="BH234" i="13"/>
  <c r="BG234" i="13"/>
  <c r="BF234" i="13"/>
  <c r="T234" i="13"/>
  <c r="R234" i="13"/>
  <c r="P234" i="13"/>
  <c r="BI229" i="13"/>
  <c r="BH229" i="13"/>
  <c r="BG229" i="13"/>
  <c r="BF229" i="13"/>
  <c r="T229" i="13"/>
  <c r="R229" i="13"/>
  <c r="P229" i="13"/>
  <c r="BI222" i="13"/>
  <c r="BH222" i="13"/>
  <c r="BG222" i="13"/>
  <c r="BF222" i="13"/>
  <c r="T222" i="13"/>
  <c r="T221" i="13"/>
  <c r="R222" i="13"/>
  <c r="R221" i="13"/>
  <c r="P222" i="13"/>
  <c r="P221" i="13" s="1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0" i="13"/>
  <c r="BH200" i="13"/>
  <c r="BG200" i="13"/>
  <c r="BF200" i="13"/>
  <c r="T200" i="13"/>
  <c r="R200" i="13"/>
  <c r="P200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2" i="13"/>
  <c r="BH182" i="13"/>
  <c r="BG182" i="13"/>
  <c r="BF182" i="13"/>
  <c r="T182" i="13"/>
  <c r="R182" i="13"/>
  <c r="P182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67" i="13"/>
  <c r="BH167" i="13"/>
  <c r="BG167" i="13"/>
  <c r="BF167" i="13"/>
  <c r="T167" i="13"/>
  <c r="R167" i="13"/>
  <c r="P167" i="13"/>
  <c r="BI163" i="13"/>
  <c r="BH163" i="13"/>
  <c r="BG163" i="13"/>
  <c r="BF163" i="13"/>
  <c r="T163" i="13"/>
  <c r="R163" i="13"/>
  <c r="P163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5" i="13"/>
  <c r="BH155" i="13"/>
  <c r="BG155" i="13"/>
  <c r="BF155" i="13"/>
  <c r="T155" i="13"/>
  <c r="R155" i="13"/>
  <c r="P155" i="13"/>
  <c r="BI153" i="13"/>
  <c r="BH153" i="13"/>
  <c r="BG153" i="13"/>
  <c r="BF153" i="13"/>
  <c r="T153" i="13"/>
  <c r="R153" i="13"/>
  <c r="P153" i="13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39" i="13"/>
  <c r="BH139" i="13"/>
  <c r="BG139" i="13"/>
  <c r="BF139" i="13"/>
  <c r="T139" i="13"/>
  <c r="R139" i="13"/>
  <c r="P139" i="13"/>
  <c r="BI134" i="13"/>
  <c r="BH134" i="13"/>
  <c r="BG134" i="13"/>
  <c r="BF134" i="13"/>
  <c r="T134" i="13"/>
  <c r="R134" i="13"/>
  <c r="P134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17" i="13"/>
  <c r="BH117" i="13"/>
  <c r="BG117" i="13"/>
  <c r="BF117" i="13"/>
  <c r="T117" i="13"/>
  <c r="R117" i="13"/>
  <c r="P117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97" i="13"/>
  <c r="BH97" i="13"/>
  <c r="BG97" i="13"/>
  <c r="BF97" i="13"/>
  <c r="T97" i="13"/>
  <c r="R97" i="13"/>
  <c r="P97" i="13"/>
  <c r="J91" i="13"/>
  <c r="J90" i="13"/>
  <c r="F90" i="13"/>
  <c r="F88" i="13"/>
  <c r="E86" i="13"/>
  <c r="J59" i="13"/>
  <c r="J58" i="13"/>
  <c r="F58" i="13"/>
  <c r="F56" i="13"/>
  <c r="E54" i="13"/>
  <c r="J20" i="13"/>
  <c r="E20" i="13"/>
  <c r="F91" i="13"/>
  <c r="J19" i="13"/>
  <c r="J14" i="13"/>
  <c r="J56" i="13"/>
  <c r="E7" i="13"/>
  <c r="E50" i="13" s="1"/>
  <c r="J39" i="12"/>
  <c r="J38" i="12"/>
  <c r="AY66" i="1"/>
  <c r="J37" i="12"/>
  <c r="AX66" i="1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26" i="12"/>
  <c r="BH126" i="12"/>
  <c r="BG126" i="12"/>
  <c r="BF126" i="12"/>
  <c r="T126" i="12"/>
  <c r="R126" i="12"/>
  <c r="P126" i="12"/>
  <c r="BI121" i="12"/>
  <c r="BH121" i="12"/>
  <c r="BG121" i="12"/>
  <c r="BF121" i="12"/>
  <c r="T121" i="12"/>
  <c r="T120" i="12"/>
  <c r="R121" i="12"/>
  <c r="R120" i="12" s="1"/>
  <c r="P121" i="12"/>
  <c r="P120" i="12" s="1"/>
  <c r="BI118" i="12"/>
  <c r="BH118" i="12"/>
  <c r="BG118" i="12"/>
  <c r="BF118" i="12"/>
  <c r="T118" i="12"/>
  <c r="R118" i="12"/>
  <c r="P118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0" i="12"/>
  <c r="BH100" i="12"/>
  <c r="BG100" i="12"/>
  <c r="BF100" i="12"/>
  <c r="T100" i="12"/>
  <c r="R100" i="12"/>
  <c r="P100" i="12"/>
  <c r="BI98" i="12"/>
  <c r="BH98" i="12"/>
  <c r="BG98" i="12"/>
  <c r="BF98" i="12"/>
  <c r="T98" i="12"/>
  <c r="R98" i="12"/>
  <c r="P98" i="12"/>
  <c r="BI95" i="12"/>
  <c r="BH95" i="12"/>
  <c r="BG95" i="12"/>
  <c r="BF95" i="12"/>
  <c r="T95" i="12"/>
  <c r="R95" i="12"/>
  <c r="P95" i="12"/>
  <c r="J89" i="12"/>
  <c r="J88" i="12"/>
  <c r="F88" i="12"/>
  <c r="F86" i="12"/>
  <c r="E84" i="12"/>
  <c r="J59" i="12"/>
  <c r="J58" i="12"/>
  <c r="F58" i="12"/>
  <c r="F56" i="12"/>
  <c r="E54" i="12"/>
  <c r="J20" i="12"/>
  <c r="E20" i="12"/>
  <c r="F89" i="12"/>
  <c r="J19" i="12"/>
  <c r="J14" i="12"/>
  <c r="J56" i="12" s="1"/>
  <c r="E7" i="12"/>
  <c r="E50" i="12" s="1"/>
  <c r="J37" i="11"/>
  <c r="J36" i="11"/>
  <c r="AY64" i="1"/>
  <c r="J35" i="11"/>
  <c r="AX64" i="1"/>
  <c r="BI925" i="11"/>
  <c r="BH925" i="11"/>
  <c r="BG925" i="11"/>
  <c r="BF925" i="11"/>
  <c r="T925" i="11"/>
  <c r="T924" i="11"/>
  <c r="R925" i="11"/>
  <c r="R924" i="11"/>
  <c r="P925" i="11"/>
  <c r="P924" i="11"/>
  <c r="BI922" i="11"/>
  <c r="BH922" i="11"/>
  <c r="BG922" i="11"/>
  <c r="BF922" i="11"/>
  <c r="T922" i="11"/>
  <c r="R922" i="11"/>
  <c r="P922" i="11"/>
  <c r="BI920" i="11"/>
  <c r="BH920" i="11"/>
  <c r="BG920" i="11"/>
  <c r="BF920" i="11"/>
  <c r="T920" i="11"/>
  <c r="R920" i="11"/>
  <c r="P920" i="11"/>
  <c r="BI919" i="11"/>
  <c r="BH919" i="11"/>
  <c r="BG919" i="11"/>
  <c r="BF919" i="11"/>
  <c r="T919" i="11"/>
  <c r="R919" i="11"/>
  <c r="P919" i="11"/>
  <c r="BI918" i="11"/>
  <c r="BH918" i="11"/>
  <c r="BG918" i="11"/>
  <c r="BF918" i="11"/>
  <c r="T918" i="11"/>
  <c r="R918" i="11"/>
  <c r="P918" i="11"/>
  <c r="BI917" i="11"/>
  <c r="BH917" i="11"/>
  <c r="BG917" i="11"/>
  <c r="BF917" i="11"/>
  <c r="T917" i="11"/>
  <c r="R917" i="11"/>
  <c r="P917" i="11"/>
  <c r="BI916" i="11"/>
  <c r="BH916" i="11"/>
  <c r="BG916" i="11"/>
  <c r="BF916" i="11"/>
  <c r="T916" i="11"/>
  <c r="R916" i="11"/>
  <c r="P916" i="11"/>
  <c r="BI915" i="11"/>
  <c r="BH915" i="11"/>
  <c r="BG915" i="11"/>
  <c r="BF915" i="11"/>
  <c r="T915" i="11"/>
  <c r="R915" i="11"/>
  <c r="P915" i="11"/>
  <c r="BI905" i="11"/>
  <c r="BH905" i="11"/>
  <c r="BG905" i="11"/>
  <c r="BF905" i="11"/>
  <c r="T905" i="11"/>
  <c r="R905" i="11"/>
  <c r="P905" i="11"/>
  <c r="BI903" i="11"/>
  <c r="BH903" i="11"/>
  <c r="BG903" i="11"/>
  <c r="BF903" i="11"/>
  <c r="T903" i="11"/>
  <c r="R903" i="11"/>
  <c r="P903" i="11"/>
  <c r="BI902" i="11"/>
  <c r="BH902" i="11"/>
  <c r="BG902" i="11"/>
  <c r="BF902" i="11"/>
  <c r="T902" i="11"/>
  <c r="R902" i="11"/>
  <c r="P902" i="11"/>
  <c r="BI899" i="11"/>
  <c r="BH899" i="11"/>
  <c r="BG899" i="11"/>
  <c r="BF899" i="11"/>
  <c r="T899" i="11"/>
  <c r="R899" i="11"/>
  <c r="P899" i="11"/>
  <c r="BI896" i="11"/>
  <c r="BH896" i="11"/>
  <c r="BG896" i="11"/>
  <c r="BF896" i="11"/>
  <c r="T896" i="11"/>
  <c r="R896" i="11"/>
  <c r="P896" i="11"/>
  <c r="BI862" i="11"/>
  <c r="BH862" i="11"/>
  <c r="BG862" i="11"/>
  <c r="BF862" i="11"/>
  <c r="T862" i="11"/>
  <c r="R862" i="11"/>
  <c r="P862" i="11"/>
  <c r="BI859" i="11"/>
  <c r="BH859" i="11"/>
  <c r="BG859" i="11"/>
  <c r="BF859" i="11"/>
  <c r="T859" i="11"/>
  <c r="R859" i="11"/>
  <c r="P859" i="11"/>
  <c r="BI856" i="11"/>
  <c r="BH856" i="11"/>
  <c r="BG856" i="11"/>
  <c r="BF856" i="11"/>
  <c r="T856" i="11"/>
  <c r="R856" i="11"/>
  <c r="P856" i="11"/>
  <c r="BI854" i="11"/>
  <c r="BH854" i="11"/>
  <c r="BG854" i="11"/>
  <c r="BF854" i="11"/>
  <c r="T854" i="11"/>
  <c r="R854" i="11"/>
  <c r="P854" i="11"/>
  <c r="BI843" i="11"/>
  <c r="BH843" i="11"/>
  <c r="BG843" i="11"/>
  <c r="BF843" i="11"/>
  <c r="T843" i="11"/>
  <c r="R843" i="11"/>
  <c r="P843" i="11"/>
  <c r="BI841" i="11"/>
  <c r="BH841" i="11"/>
  <c r="BG841" i="11"/>
  <c r="BF841" i="11"/>
  <c r="T841" i="11"/>
  <c r="R841" i="11"/>
  <c r="P841" i="11"/>
  <c r="BI834" i="11"/>
  <c r="BH834" i="11"/>
  <c r="BG834" i="11"/>
  <c r="BF834" i="11"/>
  <c r="T834" i="11"/>
  <c r="R834" i="11"/>
  <c r="P834" i="11"/>
  <c r="BI832" i="11"/>
  <c r="BH832" i="11"/>
  <c r="BG832" i="11"/>
  <c r="BF832" i="11"/>
  <c r="T832" i="11"/>
  <c r="R832" i="11"/>
  <c r="P832" i="11"/>
  <c r="BI831" i="11"/>
  <c r="BH831" i="11"/>
  <c r="BG831" i="11"/>
  <c r="BF831" i="11"/>
  <c r="T831" i="11"/>
  <c r="R831" i="11"/>
  <c r="P831" i="11"/>
  <c r="BI828" i="11"/>
  <c r="BH828" i="11"/>
  <c r="BG828" i="11"/>
  <c r="BF828" i="11"/>
  <c r="T828" i="11"/>
  <c r="R828" i="11"/>
  <c r="P828" i="11"/>
  <c r="BI827" i="11"/>
  <c r="BH827" i="11"/>
  <c r="BG827" i="11"/>
  <c r="BF827" i="11"/>
  <c r="T827" i="11"/>
  <c r="R827" i="11"/>
  <c r="P827" i="11"/>
  <c r="BI826" i="11"/>
  <c r="BH826" i="11"/>
  <c r="BG826" i="11"/>
  <c r="BF826" i="11"/>
  <c r="T826" i="11"/>
  <c r="R826" i="11"/>
  <c r="P826" i="11"/>
  <c r="BI823" i="11"/>
  <c r="BH823" i="11"/>
  <c r="BG823" i="11"/>
  <c r="BF823" i="11"/>
  <c r="T823" i="11"/>
  <c r="R823" i="11"/>
  <c r="P823" i="11"/>
  <c r="BI820" i="11"/>
  <c r="BH820" i="11"/>
  <c r="BG820" i="11"/>
  <c r="BF820" i="11"/>
  <c r="T820" i="11"/>
  <c r="R820" i="11"/>
  <c r="P820" i="11"/>
  <c r="BI815" i="11"/>
  <c r="BH815" i="11"/>
  <c r="BG815" i="11"/>
  <c r="BF815" i="11"/>
  <c r="T815" i="11"/>
  <c r="R815" i="11"/>
  <c r="P815" i="11"/>
  <c r="BI812" i="11"/>
  <c r="BH812" i="11"/>
  <c r="BG812" i="11"/>
  <c r="BF812" i="11"/>
  <c r="T812" i="11"/>
  <c r="R812" i="11"/>
  <c r="P812" i="11"/>
  <c r="BI806" i="11"/>
  <c r="BH806" i="11"/>
  <c r="BG806" i="11"/>
  <c r="BF806" i="11"/>
  <c r="T806" i="11"/>
  <c r="R806" i="11"/>
  <c r="P806" i="11"/>
  <c r="BI802" i="11"/>
  <c r="BH802" i="11"/>
  <c r="BG802" i="11"/>
  <c r="BF802" i="11"/>
  <c r="T802" i="11"/>
  <c r="R802" i="11"/>
  <c r="P802" i="11"/>
  <c r="BI798" i="11"/>
  <c r="BH798" i="11"/>
  <c r="BG798" i="11"/>
  <c r="BF798" i="11"/>
  <c r="T798" i="11"/>
  <c r="R798" i="11"/>
  <c r="P798" i="11"/>
  <c r="BI795" i="11"/>
  <c r="BH795" i="11"/>
  <c r="BG795" i="11"/>
  <c r="BF795" i="11"/>
  <c r="T795" i="11"/>
  <c r="R795" i="11"/>
  <c r="P795" i="11"/>
  <c r="BI792" i="11"/>
  <c r="BH792" i="11"/>
  <c r="BG792" i="11"/>
  <c r="BF792" i="11"/>
  <c r="T792" i="11"/>
  <c r="R792" i="11"/>
  <c r="P792" i="11"/>
  <c r="BI789" i="11"/>
  <c r="BH789" i="11"/>
  <c r="BG789" i="11"/>
  <c r="BF789" i="11"/>
  <c r="T789" i="11"/>
  <c r="R789" i="11"/>
  <c r="P789" i="11"/>
  <c r="BI786" i="11"/>
  <c r="BH786" i="11"/>
  <c r="BG786" i="11"/>
  <c r="BF786" i="11"/>
  <c r="T786" i="11"/>
  <c r="R786" i="11"/>
  <c r="P786" i="11"/>
  <c r="BI783" i="11"/>
  <c r="BH783" i="11"/>
  <c r="BG783" i="11"/>
  <c r="BF783" i="11"/>
  <c r="T783" i="11"/>
  <c r="R783" i="11"/>
  <c r="P783" i="11"/>
  <c r="BI779" i="11"/>
  <c r="BH779" i="11"/>
  <c r="BG779" i="11"/>
  <c r="BF779" i="11"/>
  <c r="T779" i="11"/>
  <c r="R779" i="11"/>
  <c r="P779" i="11"/>
  <c r="BI776" i="11"/>
  <c r="BH776" i="11"/>
  <c r="BG776" i="11"/>
  <c r="BF776" i="11"/>
  <c r="T776" i="11"/>
  <c r="R776" i="11"/>
  <c r="P776" i="11"/>
  <c r="BI773" i="11"/>
  <c r="BH773" i="11"/>
  <c r="BG773" i="11"/>
  <c r="BF773" i="11"/>
  <c r="T773" i="11"/>
  <c r="R773" i="11"/>
  <c r="P773" i="11"/>
  <c r="BI770" i="11"/>
  <c r="BH770" i="11"/>
  <c r="BG770" i="11"/>
  <c r="BF770" i="11"/>
  <c r="T770" i="11"/>
  <c r="R770" i="11"/>
  <c r="P770" i="11"/>
  <c r="BI767" i="11"/>
  <c r="BH767" i="11"/>
  <c r="BG767" i="11"/>
  <c r="BF767" i="11"/>
  <c r="T767" i="11"/>
  <c r="R767" i="11"/>
  <c r="P767" i="11"/>
  <c r="BI764" i="11"/>
  <c r="BH764" i="11"/>
  <c r="BG764" i="11"/>
  <c r="BF764" i="11"/>
  <c r="T764" i="11"/>
  <c r="R764" i="11"/>
  <c r="P764" i="11"/>
  <c r="BI761" i="11"/>
  <c r="BH761" i="11"/>
  <c r="BG761" i="11"/>
  <c r="BF761" i="11"/>
  <c r="T761" i="11"/>
  <c r="R761" i="11"/>
  <c r="P761" i="11"/>
  <c r="BI758" i="11"/>
  <c r="BH758" i="11"/>
  <c r="BG758" i="11"/>
  <c r="BF758" i="11"/>
  <c r="T758" i="11"/>
  <c r="R758" i="11"/>
  <c r="P758" i="11"/>
  <c r="BI755" i="11"/>
  <c r="BH755" i="11"/>
  <c r="BG755" i="11"/>
  <c r="BF755" i="11"/>
  <c r="T755" i="11"/>
  <c r="T754" i="11"/>
  <c r="R755" i="11"/>
  <c r="R754" i="11"/>
  <c r="P755" i="11"/>
  <c r="P754" i="11"/>
  <c r="BI752" i="11"/>
  <c r="BH752" i="11"/>
  <c r="BG752" i="11"/>
  <c r="BF752" i="11"/>
  <c r="T752" i="11"/>
  <c r="R752" i="11"/>
  <c r="P752" i="11"/>
  <c r="BI750" i="11"/>
  <c r="BH750" i="11"/>
  <c r="BG750" i="11"/>
  <c r="BF750" i="11"/>
  <c r="T750" i="11"/>
  <c r="R750" i="11"/>
  <c r="P750" i="11"/>
  <c r="BI748" i="11"/>
  <c r="BH748" i="11"/>
  <c r="BG748" i="11"/>
  <c r="BF748" i="11"/>
  <c r="T748" i="11"/>
  <c r="R748" i="11"/>
  <c r="P748" i="11"/>
  <c r="BI747" i="11"/>
  <c r="BH747" i="11"/>
  <c r="BG747" i="11"/>
  <c r="BF747" i="11"/>
  <c r="T747" i="11"/>
  <c r="R747" i="11"/>
  <c r="P747" i="11"/>
  <c r="BI745" i="11"/>
  <c r="BH745" i="11"/>
  <c r="BG745" i="11"/>
  <c r="BF745" i="11"/>
  <c r="T745" i="11"/>
  <c r="R745" i="11"/>
  <c r="P745" i="11"/>
  <c r="BI744" i="11"/>
  <c r="BH744" i="11"/>
  <c r="BG744" i="11"/>
  <c r="BF744" i="11"/>
  <c r="T744" i="11"/>
  <c r="R744" i="11"/>
  <c r="P744" i="11"/>
  <c r="BI740" i="11"/>
  <c r="BH740" i="11"/>
  <c r="BG740" i="11"/>
  <c r="BF740" i="11"/>
  <c r="T740" i="11"/>
  <c r="R740" i="11"/>
  <c r="P740" i="11"/>
  <c r="BI737" i="11"/>
  <c r="BH737" i="11"/>
  <c r="BG737" i="11"/>
  <c r="BF737" i="11"/>
  <c r="T737" i="11"/>
  <c r="R737" i="11"/>
  <c r="P737" i="11"/>
  <c r="BI734" i="11"/>
  <c r="BH734" i="11"/>
  <c r="BG734" i="11"/>
  <c r="BF734" i="11"/>
  <c r="T734" i="11"/>
  <c r="R734" i="11"/>
  <c r="P734" i="11"/>
  <c r="BI724" i="11"/>
  <c r="BH724" i="11"/>
  <c r="BG724" i="11"/>
  <c r="BF724" i="11"/>
  <c r="T724" i="11"/>
  <c r="R724" i="11"/>
  <c r="P724" i="11"/>
  <c r="BI713" i="11"/>
  <c r="BH713" i="11"/>
  <c r="BG713" i="11"/>
  <c r="BF713" i="11"/>
  <c r="T713" i="11"/>
  <c r="R713" i="11"/>
  <c r="P713" i="11"/>
  <c r="BI669" i="11"/>
  <c r="BH669" i="11"/>
  <c r="BG669" i="11"/>
  <c r="BF669" i="11"/>
  <c r="T669" i="11"/>
  <c r="R669" i="11"/>
  <c r="P669" i="11"/>
  <c r="BI666" i="11"/>
  <c r="BH666" i="11"/>
  <c r="BG666" i="11"/>
  <c r="BF666" i="11"/>
  <c r="T666" i="11"/>
  <c r="R666" i="11"/>
  <c r="P666" i="11"/>
  <c r="BI663" i="11"/>
  <c r="BH663" i="11"/>
  <c r="BG663" i="11"/>
  <c r="BF663" i="11"/>
  <c r="T663" i="11"/>
  <c r="R663" i="11"/>
  <c r="P663" i="11"/>
  <c r="BI656" i="11"/>
  <c r="BH656" i="11"/>
  <c r="BG656" i="11"/>
  <c r="BF656" i="11"/>
  <c r="T656" i="11"/>
  <c r="R656" i="11"/>
  <c r="P656" i="11"/>
  <c r="BI651" i="11"/>
  <c r="BH651" i="11"/>
  <c r="BG651" i="11"/>
  <c r="BF651" i="11"/>
  <c r="T651" i="11"/>
  <c r="R651" i="11"/>
  <c r="P651" i="11"/>
  <c r="BI643" i="11"/>
  <c r="BH643" i="11"/>
  <c r="BG643" i="11"/>
  <c r="BF643" i="11"/>
  <c r="T643" i="11"/>
  <c r="R643" i="11"/>
  <c r="P643" i="11"/>
  <c r="BI640" i="11"/>
  <c r="BH640" i="11"/>
  <c r="BG640" i="11"/>
  <c r="BF640" i="11"/>
  <c r="T640" i="11"/>
  <c r="R640" i="11"/>
  <c r="P640" i="11"/>
  <c r="BI639" i="11"/>
  <c r="BH639" i="11"/>
  <c r="BG639" i="11"/>
  <c r="BF639" i="11"/>
  <c r="T639" i="11"/>
  <c r="R639" i="11"/>
  <c r="P639" i="11"/>
  <c r="BI637" i="11"/>
  <c r="BH637" i="11"/>
  <c r="BG637" i="11"/>
  <c r="BF637" i="11"/>
  <c r="T637" i="11"/>
  <c r="R637" i="11"/>
  <c r="P637" i="11"/>
  <c r="BI633" i="11"/>
  <c r="BH633" i="11"/>
  <c r="BG633" i="11"/>
  <c r="BF633" i="11"/>
  <c r="T633" i="11"/>
  <c r="R633" i="11"/>
  <c r="P633" i="11"/>
  <c r="BI632" i="11"/>
  <c r="BH632" i="11"/>
  <c r="BG632" i="11"/>
  <c r="BF632" i="11"/>
  <c r="T632" i="11"/>
  <c r="R632" i="11"/>
  <c r="P632" i="11"/>
  <c r="BI630" i="11"/>
  <c r="BH630" i="11"/>
  <c r="BG630" i="11"/>
  <c r="BF630" i="11"/>
  <c r="T630" i="11"/>
  <c r="R630" i="11"/>
  <c r="P630" i="11"/>
  <c r="BI626" i="11"/>
  <c r="BH626" i="11"/>
  <c r="BG626" i="11"/>
  <c r="BF626" i="11"/>
  <c r="T626" i="11"/>
  <c r="R626" i="11"/>
  <c r="P626" i="11"/>
  <c r="BI625" i="11"/>
  <c r="BH625" i="11"/>
  <c r="BG625" i="11"/>
  <c r="BF625" i="11"/>
  <c r="T625" i="11"/>
  <c r="R625" i="11"/>
  <c r="P625" i="11"/>
  <c r="BI623" i="11"/>
  <c r="BH623" i="11"/>
  <c r="BG623" i="11"/>
  <c r="BF623" i="11"/>
  <c r="T623" i="11"/>
  <c r="R623" i="11"/>
  <c r="P623" i="11"/>
  <c r="BI619" i="11"/>
  <c r="BH619" i="11"/>
  <c r="BG619" i="11"/>
  <c r="BF619" i="11"/>
  <c r="T619" i="11"/>
  <c r="R619" i="11"/>
  <c r="P619" i="11"/>
  <c r="BI618" i="11"/>
  <c r="BH618" i="11"/>
  <c r="BG618" i="11"/>
  <c r="BF618" i="11"/>
  <c r="T618" i="11"/>
  <c r="R618" i="11"/>
  <c r="P618" i="11"/>
  <c r="BI616" i="11"/>
  <c r="BH616" i="11"/>
  <c r="BG616" i="11"/>
  <c r="BF616" i="11"/>
  <c r="T616" i="11"/>
  <c r="R616" i="11"/>
  <c r="P616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09" i="11"/>
  <c r="BH609" i="11"/>
  <c r="BG609" i="11"/>
  <c r="BF609" i="11"/>
  <c r="T609" i="11"/>
  <c r="R609" i="11"/>
  <c r="P609" i="11"/>
  <c r="BI604" i="11"/>
  <c r="BH604" i="11"/>
  <c r="BG604" i="11"/>
  <c r="BF604" i="11"/>
  <c r="T604" i="11"/>
  <c r="R604" i="11"/>
  <c r="P604" i="11"/>
  <c r="BI600" i="11"/>
  <c r="BH600" i="11"/>
  <c r="BG600" i="11"/>
  <c r="BF600" i="11"/>
  <c r="T600" i="11"/>
  <c r="R600" i="11"/>
  <c r="P600" i="11"/>
  <c r="BI597" i="11"/>
  <c r="BH597" i="11"/>
  <c r="BG597" i="11"/>
  <c r="BF597" i="11"/>
  <c r="T597" i="11"/>
  <c r="R597" i="11"/>
  <c r="P597" i="11"/>
  <c r="BI593" i="11"/>
  <c r="BH593" i="11"/>
  <c r="BG593" i="11"/>
  <c r="BF593" i="11"/>
  <c r="T593" i="11"/>
  <c r="R593" i="11"/>
  <c r="P593" i="11"/>
  <c r="BI575" i="11"/>
  <c r="BH575" i="11"/>
  <c r="BG575" i="11"/>
  <c r="BF575" i="11"/>
  <c r="T575" i="11"/>
  <c r="R575" i="11"/>
  <c r="P575" i="11"/>
  <c r="BI572" i="11"/>
  <c r="BH572" i="11"/>
  <c r="BG572" i="11"/>
  <c r="BF572" i="11"/>
  <c r="T572" i="11"/>
  <c r="R572" i="11"/>
  <c r="P572" i="11"/>
  <c r="BI562" i="11"/>
  <c r="BH562" i="11"/>
  <c r="BG562" i="11"/>
  <c r="BF562" i="11"/>
  <c r="T562" i="11"/>
  <c r="R562" i="11"/>
  <c r="P562" i="11"/>
  <c r="BI559" i="11"/>
  <c r="BH559" i="11"/>
  <c r="BG559" i="11"/>
  <c r="BF559" i="11"/>
  <c r="T559" i="11"/>
  <c r="R559" i="11"/>
  <c r="P559" i="11"/>
  <c r="BI516" i="11"/>
  <c r="BH516" i="11"/>
  <c r="BG516" i="11"/>
  <c r="BF516" i="11"/>
  <c r="T516" i="11"/>
  <c r="R516" i="11"/>
  <c r="P516" i="11"/>
  <c r="BI505" i="11"/>
  <c r="BH505" i="11"/>
  <c r="BG505" i="11"/>
  <c r="BF505" i="11"/>
  <c r="T505" i="11"/>
  <c r="R505" i="11"/>
  <c r="P505" i="11"/>
  <c r="BI461" i="11"/>
  <c r="BH461" i="11"/>
  <c r="BG461" i="11"/>
  <c r="BF461" i="11"/>
  <c r="T461" i="11"/>
  <c r="R461" i="11"/>
  <c r="P461" i="11"/>
  <c r="BI458" i="11"/>
  <c r="BH458" i="11"/>
  <c r="BG458" i="11"/>
  <c r="BF458" i="11"/>
  <c r="T458" i="11"/>
  <c r="R458" i="11"/>
  <c r="P458" i="11"/>
  <c r="BI455" i="11"/>
  <c r="BH455" i="11"/>
  <c r="BG455" i="11"/>
  <c r="BF455" i="11"/>
  <c r="T455" i="11"/>
  <c r="R455" i="11"/>
  <c r="P455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6" i="11"/>
  <c r="BH446" i="11"/>
  <c r="BG446" i="11"/>
  <c r="BF446" i="11"/>
  <c r="T446" i="11"/>
  <c r="R446" i="11"/>
  <c r="P446" i="11"/>
  <c r="BI438" i="11"/>
  <c r="BH438" i="11"/>
  <c r="BG438" i="11"/>
  <c r="BF438" i="11"/>
  <c r="T438" i="11"/>
  <c r="R438" i="11"/>
  <c r="P438" i="11"/>
  <c r="BI435" i="11"/>
  <c r="BH435" i="11"/>
  <c r="BG435" i="11"/>
  <c r="BF435" i="11"/>
  <c r="T435" i="11"/>
  <c r="R435" i="11"/>
  <c r="P435" i="11"/>
  <c r="BI432" i="11"/>
  <c r="BH432" i="11"/>
  <c r="BG432" i="11"/>
  <c r="BF432" i="11"/>
  <c r="T432" i="11"/>
  <c r="R432" i="11"/>
  <c r="P432" i="11"/>
  <c r="BI431" i="11"/>
  <c r="BH431" i="11"/>
  <c r="BG431" i="11"/>
  <c r="BF431" i="11"/>
  <c r="T431" i="11"/>
  <c r="R431" i="11"/>
  <c r="P431" i="11"/>
  <c r="BI426" i="11"/>
  <c r="BH426" i="11"/>
  <c r="BG426" i="11"/>
  <c r="BF426" i="11"/>
  <c r="T426" i="11"/>
  <c r="R426" i="11"/>
  <c r="P42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75" i="11"/>
  <c r="BH375" i="11"/>
  <c r="BG375" i="11"/>
  <c r="BF375" i="11"/>
  <c r="T375" i="11"/>
  <c r="R375" i="11"/>
  <c r="P375" i="11"/>
  <c r="BI372" i="11"/>
  <c r="BH372" i="11"/>
  <c r="BG372" i="11"/>
  <c r="BF372" i="11"/>
  <c r="T372" i="11"/>
  <c r="R372" i="11"/>
  <c r="P372" i="11"/>
  <c r="BI338" i="11"/>
  <c r="BH338" i="11"/>
  <c r="BG338" i="11"/>
  <c r="BF338" i="11"/>
  <c r="T338" i="11"/>
  <c r="R338" i="11"/>
  <c r="P338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285" i="11"/>
  <c r="BH285" i="11"/>
  <c r="BG285" i="11"/>
  <c r="BF285" i="11"/>
  <c r="T285" i="11"/>
  <c r="R285" i="11"/>
  <c r="P285" i="11"/>
  <c r="BI242" i="11"/>
  <c r="BH242" i="11"/>
  <c r="BG242" i="11"/>
  <c r="BF242" i="11"/>
  <c r="T242" i="11"/>
  <c r="R242" i="11"/>
  <c r="P242" i="11"/>
  <c r="BI232" i="11"/>
  <c r="BH232" i="11"/>
  <c r="BG232" i="11"/>
  <c r="BF232" i="11"/>
  <c r="T232" i="11"/>
  <c r="R232" i="11"/>
  <c r="P232" i="11"/>
  <c r="BI225" i="11"/>
  <c r="BH225" i="11"/>
  <c r="BG225" i="11"/>
  <c r="BF225" i="11"/>
  <c r="T225" i="11"/>
  <c r="R225" i="11"/>
  <c r="P225" i="11"/>
  <c r="BI201" i="11"/>
  <c r="BH201" i="11"/>
  <c r="BG201" i="11"/>
  <c r="BF201" i="11"/>
  <c r="T201" i="11"/>
  <c r="R201" i="11"/>
  <c r="P201" i="11"/>
  <c r="BI183" i="11"/>
  <c r="BH183" i="11"/>
  <c r="BG183" i="11"/>
  <c r="BF183" i="11"/>
  <c r="T183" i="11"/>
  <c r="R183" i="11"/>
  <c r="P183" i="11"/>
  <c r="BI146" i="11"/>
  <c r="BH146" i="11"/>
  <c r="BG146" i="11"/>
  <c r="BF146" i="11"/>
  <c r="T146" i="11"/>
  <c r="R146" i="11"/>
  <c r="P146" i="11"/>
  <c r="BI122" i="11"/>
  <c r="BH122" i="11"/>
  <c r="BG122" i="11"/>
  <c r="BF122" i="11"/>
  <c r="T122" i="11"/>
  <c r="R122" i="11"/>
  <c r="P122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3" i="11"/>
  <c r="BH103" i="11"/>
  <c r="BG103" i="11"/>
  <c r="BF103" i="11"/>
  <c r="T103" i="11"/>
  <c r="R103" i="11"/>
  <c r="P103" i="11"/>
  <c r="BI94" i="11"/>
  <c r="BH94" i="11"/>
  <c r="BG94" i="11"/>
  <c r="BF94" i="11"/>
  <c r="T94" i="11"/>
  <c r="R94" i="11"/>
  <c r="P94" i="11"/>
  <c r="J88" i="11"/>
  <c r="J87" i="11"/>
  <c r="F87" i="11"/>
  <c r="F85" i="11"/>
  <c r="E83" i="11"/>
  <c r="J55" i="11"/>
  <c r="J54" i="11"/>
  <c r="F54" i="11"/>
  <c r="F52" i="11"/>
  <c r="E50" i="11"/>
  <c r="J18" i="11"/>
  <c r="E18" i="11"/>
  <c r="F88" i="11" s="1"/>
  <c r="J17" i="11"/>
  <c r="J12" i="11"/>
  <c r="J85" i="11"/>
  <c r="E7" i="11"/>
  <c r="E81" i="11"/>
  <c r="J37" i="10"/>
  <c r="J36" i="10"/>
  <c r="AY63" i="1" s="1"/>
  <c r="J35" i="10"/>
  <c r="AX63" i="1" s="1"/>
  <c r="BI860" i="10"/>
  <c r="BH860" i="10"/>
  <c r="BG860" i="10"/>
  <c r="BF860" i="10"/>
  <c r="T860" i="10"/>
  <c r="R860" i="10"/>
  <c r="P860" i="10"/>
  <c r="BI859" i="10"/>
  <c r="BH859" i="10"/>
  <c r="BG859" i="10"/>
  <c r="BF859" i="10"/>
  <c r="T859" i="10"/>
  <c r="R859" i="10"/>
  <c r="P859" i="10"/>
  <c r="BI858" i="10"/>
  <c r="BH858" i="10"/>
  <c r="BG858" i="10"/>
  <c r="BF858" i="10"/>
  <c r="T858" i="10"/>
  <c r="R858" i="10"/>
  <c r="P858" i="10"/>
  <c r="BI855" i="10"/>
  <c r="BH855" i="10"/>
  <c r="BG855" i="10"/>
  <c r="BF855" i="10"/>
  <c r="T855" i="10"/>
  <c r="R855" i="10"/>
  <c r="P855" i="10"/>
  <c r="BI852" i="10"/>
  <c r="BH852" i="10"/>
  <c r="BG852" i="10"/>
  <c r="BF852" i="10"/>
  <c r="T852" i="10"/>
  <c r="R852" i="10"/>
  <c r="P852" i="10"/>
  <c r="BI851" i="10"/>
  <c r="BH851" i="10"/>
  <c r="BG851" i="10"/>
  <c r="BF851" i="10"/>
  <c r="T851" i="10"/>
  <c r="R851" i="10"/>
  <c r="P851" i="10"/>
  <c r="BI849" i="10"/>
  <c r="BH849" i="10"/>
  <c r="BG849" i="10"/>
  <c r="BF849" i="10"/>
  <c r="T849" i="10"/>
  <c r="R849" i="10"/>
  <c r="P849" i="10"/>
  <c r="BI843" i="10"/>
  <c r="BH843" i="10"/>
  <c r="BG843" i="10"/>
  <c r="BF843" i="10"/>
  <c r="T843" i="10"/>
  <c r="R843" i="10"/>
  <c r="P843" i="10"/>
  <c r="BI841" i="10"/>
  <c r="BH841" i="10"/>
  <c r="BG841" i="10"/>
  <c r="BF841" i="10"/>
  <c r="T841" i="10"/>
  <c r="R841" i="10"/>
  <c r="P841" i="10"/>
  <c r="BI839" i="10"/>
  <c r="BH839" i="10"/>
  <c r="BG839" i="10"/>
  <c r="BF839" i="10"/>
  <c r="T839" i="10"/>
  <c r="R839" i="10"/>
  <c r="P839" i="10"/>
  <c r="BI838" i="10"/>
  <c r="BH838" i="10"/>
  <c r="BG838" i="10"/>
  <c r="BF838" i="10"/>
  <c r="T838" i="10"/>
  <c r="R838" i="10"/>
  <c r="P838" i="10"/>
  <c r="BI837" i="10"/>
  <c r="BH837" i="10"/>
  <c r="BG837" i="10"/>
  <c r="BF837" i="10"/>
  <c r="T837" i="10"/>
  <c r="R837" i="10"/>
  <c r="P837" i="10"/>
  <c r="BI830" i="10"/>
  <c r="BH830" i="10"/>
  <c r="BG830" i="10"/>
  <c r="BF830" i="10"/>
  <c r="T830" i="10"/>
  <c r="R830" i="10"/>
  <c r="P830" i="10"/>
  <c r="BI828" i="10"/>
  <c r="BH828" i="10"/>
  <c r="BG828" i="10"/>
  <c r="BF828" i="10"/>
  <c r="T828" i="10"/>
  <c r="R828" i="10"/>
  <c r="P828" i="10"/>
  <c r="BI827" i="10"/>
  <c r="BH827" i="10"/>
  <c r="BG827" i="10"/>
  <c r="BF827" i="10"/>
  <c r="T827" i="10"/>
  <c r="R827" i="10"/>
  <c r="P827" i="10"/>
  <c r="BI826" i="10"/>
  <c r="BH826" i="10"/>
  <c r="BG826" i="10"/>
  <c r="BF826" i="10"/>
  <c r="T826" i="10"/>
  <c r="R826" i="10"/>
  <c r="P826" i="10"/>
  <c r="BI825" i="10"/>
  <c r="BH825" i="10"/>
  <c r="BG825" i="10"/>
  <c r="BF825" i="10"/>
  <c r="T825" i="10"/>
  <c r="R825" i="10"/>
  <c r="P825" i="10"/>
  <c r="BI821" i="10"/>
  <c r="BH821" i="10"/>
  <c r="BG821" i="10"/>
  <c r="BF821" i="10"/>
  <c r="T821" i="10"/>
  <c r="R821" i="10"/>
  <c r="P821" i="10"/>
  <c r="BI817" i="10"/>
  <c r="BH817" i="10"/>
  <c r="BG817" i="10"/>
  <c r="BF817" i="10"/>
  <c r="T817" i="10"/>
  <c r="R817" i="10"/>
  <c r="P817" i="10"/>
  <c r="BI811" i="10"/>
  <c r="BH811" i="10"/>
  <c r="BG811" i="10"/>
  <c r="BF811" i="10"/>
  <c r="T811" i="10"/>
  <c r="R811" i="10"/>
  <c r="P811" i="10"/>
  <c r="BI808" i="10"/>
  <c r="BH808" i="10"/>
  <c r="BG808" i="10"/>
  <c r="BF808" i="10"/>
  <c r="T808" i="10"/>
  <c r="R808" i="10"/>
  <c r="P808" i="10"/>
  <c r="BI807" i="10"/>
  <c r="BH807" i="10"/>
  <c r="BG807" i="10"/>
  <c r="BF807" i="10"/>
  <c r="T807" i="10"/>
  <c r="R807" i="10"/>
  <c r="P807" i="10"/>
  <c r="BI801" i="10"/>
  <c r="BH801" i="10"/>
  <c r="BG801" i="10"/>
  <c r="BF801" i="10"/>
  <c r="T801" i="10"/>
  <c r="R801" i="10"/>
  <c r="P801" i="10"/>
  <c r="BI794" i="10"/>
  <c r="BH794" i="10"/>
  <c r="BG794" i="10"/>
  <c r="BF794" i="10"/>
  <c r="T794" i="10"/>
  <c r="R794" i="10"/>
  <c r="P794" i="10"/>
  <c r="BI792" i="10"/>
  <c r="BH792" i="10"/>
  <c r="BG792" i="10"/>
  <c r="BF792" i="10"/>
  <c r="T792" i="10"/>
  <c r="R792" i="10"/>
  <c r="P792" i="10"/>
  <c r="BI791" i="10"/>
  <c r="BH791" i="10"/>
  <c r="BG791" i="10"/>
  <c r="BF791" i="10"/>
  <c r="T791" i="10"/>
  <c r="R791" i="10"/>
  <c r="P791" i="10"/>
  <c r="BI788" i="10"/>
  <c r="BH788" i="10"/>
  <c r="BG788" i="10"/>
  <c r="BF788" i="10"/>
  <c r="T788" i="10"/>
  <c r="R788" i="10"/>
  <c r="P788" i="10"/>
  <c r="BI783" i="10"/>
  <c r="BH783" i="10"/>
  <c r="BG783" i="10"/>
  <c r="BF783" i="10"/>
  <c r="T783" i="10"/>
  <c r="R783" i="10"/>
  <c r="P783" i="10"/>
  <c r="BI780" i="10"/>
  <c r="BH780" i="10"/>
  <c r="BG780" i="10"/>
  <c r="BF780" i="10"/>
  <c r="T780" i="10"/>
  <c r="R780" i="10"/>
  <c r="P780" i="10"/>
  <c r="BI775" i="10"/>
  <c r="BH775" i="10"/>
  <c r="BG775" i="10"/>
  <c r="BF775" i="10"/>
  <c r="T775" i="10"/>
  <c r="R775" i="10"/>
  <c r="P775" i="10"/>
  <c r="BI767" i="10"/>
  <c r="BH767" i="10"/>
  <c r="BG767" i="10"/>
  <c r="BF767" i="10"/>
  <c r="T767" i="10"/>
  <c r="R767" i="10"/>
  <c r="P767" i="10"/>
  <c r="BI764" i="10"/>
  <c r="BH764" i="10"/>
  <c r="BG764" i="10"/>
  <c r="BF764" i="10"/>
  <c r="T764" i="10"/>
  <c r="R764" i="10"/>
  <c r="P764" i="10"/>
  <c r="BI759" i="10"/>
  <c r="BH759" i="10"/>
  <c r="BG759" i="10"/>
  <c r="BF759" i="10"/>
  <c r="T759" i="10"/>
  <c r="R759" i="10"/>
  <c r="P759" i="10"/>
  <c r="BI757" i="10"/>
  <c r="BH757" i="10"/>
  <c r="BG757" i="10"/>
  <c r="BF757" i="10"/>
  <c r="T757" i="10"/>
  <c r="R757" i="10"/>
  <c r="P757" i="10"/>
  <c r="BI752" i="10"/>
  <c r="BH752" i="10"/>
  <c r="BG752" i="10"/>
  <c r="BF752" i="10"/>
  <c r="T752" i="10"/>
  <c r="R752" i="10"/>
  <c r="P752" i="10"/>
  <c r="BI750" i="10"/>
  <c r="BH750" i="10"/>
  <c r="BG750" i="10"/>
  <c r="BF750" i="10"/>
  <c r="T750" i="10"/>
  <c r="R750" i="10"/>
  <c r="P750" i="10"/>
  <c r="BI749" i="10"/>
  <c r="BH749" i="10"/>
  <c r="BG749" i="10"/>
  <c r="BF749" i="10"/>
  <c r="T749" i="10"/>
  <c r="R749" i="10"/>
  <c r="P749" i="10"/>
  <c r="BI745" i="10"/>
  <c r="BH745" i="10"/>
  <c r="BG745" i="10"/>
  <c r="BF745" i="10"/>
  <c r="T745" i="10"/>
  <c r="R745" i="10"/>
  <c r="P745" i="10"/>
  <c r="BI741" i="10"/>
  <c r="BH741" i="10"/>
  <c r="BG741" i="10"/>
  <c r="BF741" i="10"/>
  <c r="T741" i="10"/>
  <c r="R741" i="10"/>
  <c r="P741" i="10"/>
  <c r="BI740" i="10"/>
  <c r="BH740" i="10"/>
  <c r="BG740" i="10"/>
  <c r="BF740" i="10"/>
  <c r="T740" i="10"/>
  <c r="R740" i="10"/>
  <c r="P740" i="10"/>
  <c r="BI736" i="10"/>
  <c r="BH736" i="10"/>
  <c r="BG736" i="10"/>
  <c r="BF736" i="10"/>
  <c r="T736" i="10"/>
  <c r="R736" i="10"/>
  <c r="P736" i="10"/>
  <c r="BI732" i="10"/>
  <c r="BH732" i="10"/>
  <c r="BG732" i="10"/>
  <c r="BF732" i="10"/>
  <c r="T732" i="10"/>
  <c r="R732" i="10"/>
  <c r="P732" i="10"/>
  <c r="BI728" i="10"/>
  <c r="BH728" i="10"/>
  <c r="BG728" i="10"/>
  <c r="BF728" i="10"/>
  <c r="T728" i="10"/>
  <c r="R728" i="10"/>
  <c r="P728" i="10"/>
  <c r="BI724" i="10"/>
  <c r="BH724" i="10"/>
  <c r="BG724" i="10"/>
  <c r="BF724" i="10"/>
  <c r="T724" i="10"/>
  <c r="R724" i="10"/>
  <c r="P724" i="10"/>
  <c r="BI720" i="10"/>
  <c r="BH720" i="10"/>
  <c r="BG720" i="10"/>
  <c r="BF720" i="10"/>
  <c r="T720" i="10"/>
  <c r="R720" i="10"/>
  <c r="P720" i="10"/>
  <c r="BI716" i="10"/>
  <c r="BH716" i="10"/>
  <c r="BG716" i="10"/>
  <c r="BF716" i="10"/>
  <c r="T716" i="10"/>
  <c r="R716" i="10"/>
  <c r="P716" i="10"/>
  <c r="BI712" i="10"/>
  <c r="BH712" i="10"/>
  <c r="BG712" i="10"/>
  <c r="BF712" i="10"/>
  <c r="T712" i="10"/>
  <c r="R712" i="10"/>
  <c r="P712" i="10"/>
  <c r="BI708" i="10"/>
  <c r="BH708" i="10"/>
  <c r="BG708" i="10"/>
  <c r="BF708" i="10"/>
  <c r="T708" i="10"/>
  <c r="R708" i="10"/>
  <c r="P708" i="10"/>
  <c r="BI702" i="10"/>
  <c r="BH702" i="10"/>
  <c r="BG702" i="10"/>
  <c r="BF702" i="10"/>
  <c r="T702" i="10"/>
  <c r="R702" i="10"/>
  <c r="P702" i="10"/>
  <c r="BI699" i="10"/>
  <c r="BH699" i="10"/>
  <c r="BG699" i="10"/>
  <c r="BF699" i="10"/>
  <c r="T699" i="10"/>
  <c r="R699" i="10"/>
  <c r="P699" i="10"/>
  <c r="BI696" i="10"/>
  <c r="BH696" i="10"/>
  <c r="BG696" i="10"/>
  <c r="BF696" i="10"/>
  <c r="T696" i="10"/>
  <c r="R696" i="10"/>
  <c r="P696" i="10"/>
  <c r="BI693" i="10"/>
  <c r="BH693" i="10"/>
  <c r="BG693" i="10"/>
  <c r="BF693" i="10"/>
  <c r="T693" i="10"/>
  <c r="R693" i="10"/>
  <c r="P693" i="10"/>
  <c r="BI690" i="10"/>
  <c r="BH690" i="10"/>
  <c r="BG690" i="10"/>
  <c r="BF690" i="10"/>
  <c r="T690" i="10"/>
  <c r="R690" i="10"/>
  <c r="P690" i="10"/>
  <c r="BI687" i="10"/>
  <c r="BH687" i="10"/>
  <c r="BG687" i="10"/>
  <c r="BF687" i="10"/>
  <c r="T687" i="10"/>
  <c r="R687" i="10"/>
  <c r="P687" i="10"/>
  <c r="BI684" i="10"/>
  <c r="BH684" i="10"/>
  <c r="BG684" i="10"/>
  <c r="BF684" i="10"/>
  <c r="T684" i="10"/>
  <c r="R684" i="10"/>
  <c r="P684" i="10"/>
  <c r="BI681" i="10"/>
  <c r="BH681" i="10"/>
  <c r="BG681" i="10"/>
  <c r="BF681" i="10"/>
  <c r="T681" i="10"/>
  <c r="R681" i="10"/>
  <c r="P681" i="10"/>
  <c r="BI678" i="10"/>
  <c r="BH678" i="10"/>
  <c r="BG678" i="10"/>
  <c r="BF678" i="10"/>
  <c r="T678" i="10"/>
  <c r="R678" i="10"/>
  <c r="P678" i="10"/>
  <c r="BI674" i="10"/>
  <c r="BH674" i="10"/>
  <c r="BG674" i="10"/>
  <c r="BF674" i="10"/>
  <c r="T674" i="10"/>
  <c r="R674" i="10"/>
  <c r="P674" i="10"/>
  <c r="BI672" i="10"/>
  <c r="BH672" i="10"/>
  <c r="BG672" i="10"/>
  <c r="BF672" i="10"/>
  <c r="T672" i="10"/>
  <c r="R672" i="10"/>
  <c r="P672" i="10"/>
  <c r="BI670" i="10"/>
  <c r="BH670" i="10"/>
  <c r="BG670" i="10"/>
  <c r="BF670" i="10"/>
  <c r="T670" i="10"/>
  <c r="R670" i="10"/>
  <c r="P670" i="10"/>
  <c r="BI664" i="10"/>
  <c r="BH664" i="10"/>
  <c r="BG664" i="10"/>
  <c r="BF664" i="10"/>
  <c r="T664" i="10"/>
  <c r="R664" i="10"/>
  <c r="P664" i="10"/>
  <c r="BI654" i="10"/>
  <c r="BH654" i="10"/>
  <c r="BG654" i="10"/>
  <c r="BF654" i="10"/>
  <c r="T654" i="10"/>
  <c r="R654" i="10"/>
  <c r="P654" i="10"/>
  <c r="BI653" i="10"/>
  <c r="BH653" i="10"/>
  <c r="BG653" i="10"/>
  <c r="BF653" i="10"/>
  <c r="T653" i="10"/>
  <c r="R653" i="10"/>
  <c r="P653" i="10"/>
  <c r="BI649" i="10"/>
  <c r="BH649" i="10"/>
  <c r="BG649" i="10"/>
  <c r="BF649" i="10"/>
  <c r="T649" i="10"/>
  <c r="R649" i="10"/>
  <c r="P649" i="10"/>
  <c r="BI644" i="10"/>
  <c r="BH644" i="10"/>
  <c r="BG644" i="10"/>
  <c r="BF644" i="10"/>
  <c r="T644" i="10"/>
  <c r="R644" i="10"/>
  <c r="P644" i="10"/>
  <c r="BI642" i="10"/>
  <c r="BH642" i="10"/>
  <c r="BG642" i="10"/>
  <c r="BF642" i="10"/>
  <c r="T642" i="10"/>
  <c r="R642" i="10"/>
  <c r="P642" i="10"/>
  <c r="BI640" i="10"/>
  <c r="BH640" i="10"/>
  <c r="BG640" i="10"/>
  <c r="BF640" i="10"/>
  <c r="T640" i="10"/>
  <c r="R640" i="10"/>
  <c r="P640" i="10"/>
  <c r="BI636" i="10"/>
  <c r="BH636" i="10"/>
  <c r="BG636" i="10"/>
  <c r="BF636" i="10"/>
  <c r="T636" i="10"/>
  <c r="R636" i="10"/>
  <c r="P636" i="10"/>
  <c r="BI633" i="10"/>
  <c r="BH633" i="10"/>
  <c r="BG633" i="10"/>
  <c r="BF633" i="10"/>
  <c r="T633" i="10"/>
  <c r="R633" i="10"/>
  <c r="P633" i="10"/>
  <c r="BI628" i="10"/>
  <c r="BH628" i="10"/>
  <c r="BG628" i="10"/>
  <c r="BF628" i="10"/>
  <c r="T628" i="10"/>
  <c r="R628" i="10"/>
  <c r="P628" i="10"/>
  <c r="BI625" i="10"/>
  <c r="BH625" i="10"/>
  <c r="BG625" i="10"/>
  <c r="BF625" i="10"/>
  <c r="T625" i="10"/>
  <c r="R625" i="10"/>
  <c r="P625" i="10"/>
  <c r="BI619" i="10"/>
  <c r="BH619" i="10"/>
  <c r="BG619" i="10"/>
  <c r="BF619" i="10"/>
  <c r="T619" i="10"/>
  <c r="R619" i="10"/>
  <c r="P619" i="10"/>
  <c r="BI615" i="10"/>
  <c r="BH615" i="10"/>
  <c r="BG615" i="10"/>
  <c r="BF615" i="10"/>
  <c r="T615" i="10"/>
  <c r="R615" i="10"/>
  <c r="P615" i="10"/>
  <c r="BI613" i="10"/>
  <c r="BH613" i="10"/>
  <c r="BG613" i="10"/>
  <c r="BF613" i="10"/>
  <c r="T613" i="10"/>
  <c r="R613" i="10"/>
  <c r="P613" i="10"/>
  <c r="BI609" i="10"/>
  <c r="BH609" i="10"/>
  <c r="BG609" i="10"/>
  <c r="BF609" i="10"/>
  <c r="T609" i="10"/>
  <c r="R609" i="10"/>
  <c r="P609" i="10"/>
  <c r="BI605" i="10"/>
  <c r="BH605" i="10"/>
  <c r="BG605" i="10"/>
  <c r="BF605" i="10"/>
  <c r="T605" i="10"/>
  <c r="R605" i="10"/>
  <c r="P605" i="10"/>
  <c r="BI603" i="10"/>
  <c r="BH603" i="10"/>
  <c r="BG603" i="10"/>
  <c r="BF603" i="10"/>
  <c r="T603" i="10"/>
  <c r="R603" i="10"/>
  <c r="P603" i="10"/>
  <c r="BI599" i="10"/>
  <c r="BH599" i="10"/>
  <c r="BG599" i="10"/>
  <c r="BF599" i="10"/>
  <c r="T599" i="10"/>
  <c r="R599" i="10"/>
  <c r="P599" i="10"/>
  <c r="BI596" i="10"/>
  <c r="BH596" i="10"/>
  <c r="BG596" i="10"/>
  <c r="BF596" i="10"/>
  <c r="T596" i="10"/>
  <c r="R596" i="10"/>
  <c r="P596" i="10"/>
  <c r="BI592" i="10"/>
  <c r="BH592" i="10"/>
  <c r="BG592" i="10"/>
  <c r="BF592" i="10"/>
  <c r="T592" i="10"/>
  <c r="R592" i="10"/>
  <c r="P592" i="10"/>
  <c r="BI588" i="10"/>
  <c r="BH588" i="10"/>
  <c r="BG588" i="10"/>
  <c r="BF588" i="10"/>
  <c r="T588" i="10"/>
  <c r="R588" i="10"/>
  <c r="P588" i="10"/>
  <c r="BI584" i="10"/>
  <c r="BH584" i="10"/>
  <c r="BG584" i="10"/>
  <c r="BF584" i="10"/>
  <c r="T584" i="10"/>
  <c r="R584" i="10"/>
  <c r="P584" i="10"/>
  <c r="BI580" i="10"/>
  <c r="BH580" i="10"/>
  <c r="BG580" i="10"/>
  <c r="BF580" i="10"/>
  <c r="T580" i="10"/>
  <c r="R580" i="10"/>
  <c r="P580" i="10"/>
  <c r="BI575" i="10"/>
  <c r="BH575" i="10"/>
  <c r="BG575" i="10"/>
  <c r="BF575" i="10"/>
  <c r="T575" i="10"/>
  <c r="R575" i="10"/>
  <c r="P575" i="10"/>
  <c r="BI573" i="10"/>
  <c r="BH573" i="10"/>
  <c r="BG573" i="10"/>
  <c r="BF573" i="10"/>
  <c r="T573" i="10"/>
  <c r="R573" i="10"/>
  <c r="P573" i="10"/>
  <c r="BI567" i="10"/>
  <c r="BH567" i="10"/>
  <c r="BG567" i="10"/>
  <c r="BF567" i="10"/>
  <c r="T567" i="10"/>
  <c r="R567" i="10"/>
  <c r="P567" i="10"/>
  <c r="BI565" i="10"/>
  <c r="BH565" i="10"/>
  <c r="BG565" i="10"/>
  <c r="BF565" i="10"/>
  <c r="T565" i="10"/>
  <c r="R565" i="10"/>
  <c r="P565" i="10"/>
  <c r="BI561" i="10"/>
  <c r="BH561" i="10"/>
  <c r="BG561" i="10"/>
  <c r="BF561" i="10"/>
  <c r="T561" i="10"/>
  <c r="R561" i="10"/>
  <c r="P561" i="10"/>
  <c r="BI560" i="10"/>
  <c r="BH560" i="10"/>
  <c r="BG560" i="10"/>
  <c r="BF560" i="10"/>
  <c r="T560" i="10"/>
  <c r="R560" i="10"/>
  <c r="P560" i="10"/>
  <c r="BI559" i="10"/>
  <c r="BH559" i="10"/>
  <c r="BG559" i="10"/>
  <c r="BF559" i="10"/>
  <c r="T559" i="10"/>
  <c r="R559" i="10"/>
  <c r="P559" i="10"/>
  <c r="BI555" i="10"/>
  <c r="BH555" i="10"/>
  <c r="BG555" i="10"/>
  <c r="BF555" i="10"/>
  <c r="T555" i="10"/>
  <c r="R555" i="10"/>
  <c r="P555" i="10"/>
  <c r="BI553" i="10"/>
  <c r="BH553" i="10"/>
  <c r="BG553" i="10"/>
  <c r="BF553" i="10"/>
  <c r="T553" i="10"/>
  <c r="R553" i="10"/>
  <c r="P553" i="10"/>
  <c r="BI552" i="10"/>
  <c r="BH552" i="10"/>
  <c r="BG552" i="10"/>
  <c r="BF552" i="10"/>
  <c r="T552" i="10"/>
  <c r="R552" i="10"/>
  <c r="P552" i="10"/>
  <c r="BI548" i="10"/>
  <c r="BH548" i="10"/>
  <c r="BG548" i="10"/>
  <c r="BF548" i="10"/>
  <c r="T548" i="10"/>
  <c r="R548" i="10"/>
  <c r="P548" i="10"/>
  <c r="BI544" i="10"/>
  <c r="BH544" i="10"/>
  <c r="BG544" i="10"/>
  <c r="BF544" i="10"/>
  <c r="T544" i="10"/>
  <c r="R544" i="10"/>
  <c r="P544" i="10"/>
  <c r="BI541" i="10"/>
  <c r="BH541" i="10"/>
  <c r="BG541" i="10"/>
  <c r="BF541" i="10"/>
  <c r="T541" i="10"/>
  <c r="T540" i="10"/>
  <c r="R541" i="10"/>
  <c r="R540" i="10"/>
  <c r="P541" i="10"/>
  <c r="P540" i="10"/>
  <c r="BI538" i="10"/>
  <c r="BH538" i="10"/>
  <c r="BG538" i="10"/>
  <c r="BF538" i="10"/>
  <c r="T538" i="10"/>
  <c r="R538" i="10"/>
  <c r="P538" i="10"/>
  <c r="BI536" i="10"/>
  <c r="BH536" i="10"/>
  <c r="BG536" i="10"/>
  <c r="BF536" i="10"/>
  <c r="T536" i="10"/>
  <c r="R536" i="10"/>
  <c r="P536" i="10"/>
  <c r="BI534" i="10"/>
  <c r="BH534" i="10"/>
  <c r="BG534" i="10"/>
  <c r="BF534" i="10"/>
  <c r="T534" i="10"/>
  <c r="R534" i="10"/>
  <c r="P534" i="10"/>
  <c r="BI532" i="10"/>
  <c r="BH532" i="10"/>
  <c r="BG532" i="10"/>
  <c r="BF532" i="10"/>
  <c r="T532" i="10"/>
  <c r="R532" i="10"/>
  <c r="P532" i="10"/>
  <c r="BI530" i="10"/>
  <c r="BH530" i="10"/>
  <c r="BG530" i="10"/>
  <c r="BF530" i="10"/>
  <c r="T530" i="10"/>
  <c r="R530" i="10"/>
  <c r="P530" i="10"/>
  <c r="BI528" i="10"/>
  <c r="BH528" i="10"/>
  <c r="BG528" i="10"/>
  <c r="BF528" i="10"/>
  <c r="T528" i="10"/>
  <c r="R528" i="10"/>
  <c r="P528" i="10"/>
  <c r="BI527" i="10"/>
  <c r="BH527" i="10"/>
  <c r="BG527" i="10"/>
  <c r="BF527" i="10"/>
  <c r="T527" i="10"/>
  <c r="R527" i="10"/>
  <c r="P527" i="10"/>
  <c r="BI526" i="10"/>
  <c r="BH526" i="10"/>
  <c r="BG526" i="10"/>
  <c r="BF526" i="10"/>
  <c r="T526" i="10"/>
  <c r="R526" i="10"/>
  <c r="P526" i="10"/>
  <c r="BI524" i="10"/>
  <c r="BH524" i="10"/>
  <c r="BG524" i="10"/>
  <c r="BF524" i="10"/>
  <c r="T524" i="10"/>
  <c r="R524" i="10"/>
  <c r="P524" i="10"/>
  <c r="BI523" i="10"/>
  <c r="BH523" i="10"/>
  <c r="BG523" i="10"/>
  <c r="BF523" i="10"/>
  <c r="T523" i="10"/>
  <c r="R523" i="10"/>
  <c r="P523" i="10"/>
  <c r="BI522" i="10"/>
  <c r="BH522" i="10"/>
  <c r="BG522" i="10"/>
  <c r="BF522" i="10"/>
  <c r="T522" i="10"/>
  <c r="R522" i="10"/>
  <c r="P522" i="10"/>
  <c r="BI521" i="10"/>
  <c r="BH521" i="10"/>
  <c r="BG521" i="10"/>
  <c r="BF521" i="10"/>
  <c r="T521" i="10"/>
  <c r="R521" i="10"/>
  <c r="P521" i="10"/>
  <c r="BI520" i="10"/>
  <c r="BH520" i="10"/>
  <c r="BG520" i="10"/>
  <c r="BF520" i="10"/>
  <c r="T520" i="10"/>
  <c r="R520" i="10"/>
  <c r="P520" i="10"/>
  <c r="BI519" i="10"/>
  <c r="BH519" i="10"/>
  <c r="BG519" i="10"/>
  <c r="BF519" i="10"/>
  <c r="T519" i="10"/>
  <c r="R519" i="10"/>
  <c r="P519" i="10"/>
  <c r="BI518" i="10"/>
  <c r="BH518" i="10"/>
  <c r="BG518" i="10"/>
  <c r="BF518" i="10"/>
  <c r="T518" i="10"/>
  <c r="R518" i="10"/>
  <c r="P518" i="10"/>
  <c r="BI517" i="10"/>
  <c r="BH517" i="10"/>
  <c r="BG517" i="10"/>
  <c r="BF517" i="10"/>
  <c r="T517" i="10"/>
  <c r="R517" i="10"/>
  <c r="P517" i="10"/>
  <c r="BI516" i="10"/>
  <c r="BH516" i="10"/>
  <c r="BG516" i="10"/>
  <c r="BF516" i="10"/>
  <c r="T516" i="10"/>
  <c r="R516" i="10"/>
  <c r="P516" i="10"/>
  <c r="BI515" i="10"/>
  <c r="BH515" i="10"/>
  <c r="BG515" i="10"/>
  <c r="BF515" i="10"/>
  <c r="T515" i="10"/>
  <c r="R515" i="10"/>
  <c r="P515" i="10"/>
  <c r="BI514" i="10"/>
  <c r="BH514" i="10"/>
  <c r="BG514" i="10"/>
  <c r="BF514" i="10"/>
  <c r="T514" i="10"/>
  <c r="R514" i="10"/>
  <c r="P514" i="10"/>
  <c r="BI513" i="10"/>
  <c r="BH513" i="10"/>
  <c r="BG513" i="10"/>
  <c r="BF513" i="10"/>
  <c r="T513" i="10"/>
  <c r="R513" i="10"/>
  <c r="P513" i="10"/>
  <c r="BI508" i="10"/>
  <c r="BH508" i="10"/>
  <c r="BG508" i="10"/>
  <c r="BF508" i="10"/>
  <c r="T508" i="10"/>
  <c r="R508" i="10"/>
  <c r="P508" i="10"/>
  <c r="BI486" i="10"/>
  <c r="BH486" i="10"/>
  <c r="BG486" i="10"/>
  <c r="BF486" i="10"/>
  <c r="T486" i="10"/>
  <c r="R486" i="10"/>
  <c r="P486" i="10"/>
  <c r="BI479" i="10"/>
  <c r="BH479" i="10"/>
  <c r="BG479" i="10"/>
  <c r="BF479" i="10"/>
  <c r="T479" i="10"/>
  <c r="R479" i="10"/>
  <c r="P479" i="10"/>
  <c r="BI474" i="10"/>
  <c r="BH474" i="10"/>
  <c r="BG474" i="10"/>
  <c r="BF474" i="10"/>
  <c r="T474" i="10"/>
  <c r="R474" i="10"/>
  <c r="P474" i="10"/>
  <c r="BI469" i="10"/>
  <c r="BH469" i="10"/>
  <c r="BG469" i="10"/>
  <c r="BF469" i="10"/>
  <c r="T469" i="10"/>
  <c r="R469" i="10"/>
  <c r="P469" i="10"/>
  <c r="BI464" i="10"/>
  <c r="BH464" i="10"/>
  <c r="BG464" i="10"/>
  <c r="BF464" i="10"/>
  <c r="T464" i="10"/>
  <c r="R464" i="10"/>
  <c r="P464" i="10"/>
  <c r="BI457" i="10"/>
  <c r="BH457" i="10"/>
  <c r="BG457" i="10"/>
  <c r="BF457" i="10"/>
  <c r="T457" i="10"/>
  <c r="R457" i="10"/>
  <c r="P457" i="10"/>
  <c r="BI452" i="10"/>
  <c r="BH452" i="10"/>
  <c r="BG452" i="10"/>
  <c r="BF452" i="10"/>
  <c r="T452" i="10"/>
  <c r="R452" i="10"/>
  <c r="P452" i="10"/>
  <c r="BI447" i="10"/>
  <c r="BH447" i="10"/>
  <c r="BG447" i="10"/>
  <c r="BF447" i="10"/>
  <c r="T447" i="10"/>
  <c r="R447" i="10"/>
  <c r="P447" i="10"/>
  <c r="BI446" i="10"/>
  <c r="BH446" i="10"/>
  <c r="BG446" i="10"/>
  <c r="BF446" i="10"/>
  <c r="T446" i="10"/>
  <c r="R446" i="10"/>
  <c r="P446" i="10"/>
  <c r="BI442" i="10"/>
  <c r="BH442" i="10"/>
  <c r="BG442" i="10"/>
  <c r="BF442" i="10"/>
  <c r="T442" i="10"/>
  <c r="R442" i="10"/>
  <c r="P442" i="10"/>
  <c r="BI438" i="10"/>
  <c r="BH438" i="10"/>
  <c r="BG438" i="10"/>
  <c r="BF438" i="10"/>
  <c r="T438" i="10"/>
  <c r="R438" i="10"/>
  <c r="P438" i="10"/>
  <c r="BI434" i="10"/>
  <c r="BH434" i="10"/>
  <c r="BG434" i="10"/>
  <c r="BF434" i="10"/>
  <c r="T434" i="10"/>
  <c r="R434" i="10"/>
  <c r="P434" i="10"/>
  <c r="BI429" i="10"/>
  <c r="BH429" i="10"/>
  <c r="BG429" i="10"/>
  <c r="BF429" i="10"/>
  <c r="T429" i="10"/>
  <c r="R429" i="10"/>
  <c r="P429" i="10"/>
  <c r="BI425" i="10"/>
  <c r="BH425" i="10"/>
  <c r="BG425" i="10"/>
  <c r="BF425" i="10"/>
  <c r="T425" i="10"/>
  <c r="R425" i="10"/>
  <c r="P425" i="10"/>
  <c r="BI424" i="10"/>
  <c r="BH424" i="10"/>
  <c r="BG424" i="10"/>
  <c r="BF424" i="10"/>
  <c r="T424" i="10"/>
  <c r="R424" i="10"/>
  <c r="P424" i="10"/>
  <c r="BI422" i="10"/>
  <c r="BH422" i="10"/>
  <c r="BG422" i="10"/>
  <c r="BF422" i="10"/>
  <c r="T422" i="10"/>
  <c r="R422" i="10"/>
  <c r="P422" i="10"/>
  <c r="BI421" i="10"/>
  <c r="BH421" i="10"/>
  <c r="BG421" i="10"/>
  <c r="BF421" i="10"/>
  <c r="T421" i="10"/>
  <c r="R421" i="10"/>
  <c r="P421" i="10"/>
  <c r="BI420" i="10"/>
  <c r="BH420" i="10"/>
  <c r="BG420" i="10"/>
  <c r="BF420" i="10"/>
  <c r="T420" i="10"/>
  <c r="R420" i="10"/>
  <c r="P420" i="10"/>
  <c r="BI418" i="10"/>
  <c r="BH418" i="10"/>
  <c r="BG418" i="10"/>
  <c r="BF418" i="10"/>
  <c r="T418" i="10"/>
  <c r="R418" i="10"/>
  <c r="P418" i="10"/>
  <c r="BI409" i="10"/>
  <c r="BH409" i="10"/>
  <c r="BG409" i="10"/>
  <c r="BF409" i="10"/>
  <c r="T409" i="10"/>
  <c r="R409" i="10"/>
  <c r="P409" i="10"/>
  <c r="BI408" i="10"/>
  <c r="BH408" i="10"/>
  <c r="BG408" i="10"/>
  <c r="BF408" i="10"/>
  <c r="T408" i="10"/>
  <c r="R408" i="10"/>
  <c r="P408" i="10"/>
  <c r="BI406" i="10"/>
  <c r="BH406" i="10"/>
  <c r="BG406" i="10"/>
  <c r="BF406" i="10"/>
  <c r="T406" i="10"/>
  <c r="R406" i="10"/>
  <c r="P406" i="10"/>
  <c r="BI402" i="10"/>
  <c r="BH402" i="10"/>
  <c r="BG402" i="10"/>
  <c r="BF402" i="10"/>
  <c r="T402" i="10"/>
  <c r="R402" i="10"/>
  <c r="P402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91" i="10"/>
  <c r="BH391" i="10"/>
  <c r="BG391" i="10"/>
  <c r="BF391" i="10"/>
  <c r="T391" i="10"/>
  <c r="R391" i="10"/>
  <c r="P391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79" i="10"/>
  <c r="BH379" i="10"/>
  <c r="BG379" i="10"/>
  <c r="BF379" i="10"/>
  <c r="T379" i="10"/>
  <c r="R379" i="10"/>
  <c r="P379" i="10"/>
  <c r="BI373" i="10"/>
  <c r="BH373" i="10"/>
  <c r="BG373" i="10"/>
  <c r="BF373" i="10"/>
  <c r="T373" i="10"/>
  <c r="R373" i="10"/>
  <c r="P373" i="10"/>
  <c r="BI367" i="10"/>
  <c r="BH367" i="10"/>
  <c r="BG367" i="10"/>
  <c r="BF367" i="10"/>
  <c r="T367" i="10"/>
  <c r="R367" i="10"/>
  <c r="P367" i="10"/>
  <c r="BI360" i="10"/>
  <c r="BH360" i="10"/>
  <c r="BG360" i="10"/>
  <c r="BF360" i="10"/>
  <c r="T360" i="10"/>
  <c r="R360" i="10"/>
  <c r="P360" i="10"/>
  <c r="BI356" i="10"/>
  <c r="BH356" i="10"/>
  <c r="BG356" i="10"/>
  <c r="BF356" i="10"/>
  <c r="T356" i="10"/>
  <c r="R356" i="10"/>
  <c r="P356" i="10"/>
  <c r="BI352" i="10"/>
  <c r="BH352" i="10"/>
  <c r="BG352" i="10"/>
  <c r="BF352" i="10"/>
  <c r="T352" i="10"/>
  <c r="R352" i="10"/>
  <c r="P352" i="10"/>
  <c r="BI348" i="10"/>
  <c r="BH348" i="10"/>
  <c r="BG348" i="10"/>
  <c r="BF348" i="10"/>
  <c r="T348" i="10"/>
  <c r="R348" i="10"/>
  <c r="P348" i="10"/>
  <c r="BI343" i="10"/>
  <c r="BH343" i="10"/>
  <c r="BG343" i="10"/>
  <c r="BF343" i="10"/>
  <c r="T343" i="10"/>
  <c r="R343" i="10"/>
  <c r="P343" i="10"/>
  <c r="BI335" i="10"/>
  <c r="BH335" i="10"/>
  <c r="BG335" i="10"/>
  <c r="BF335" i="10"/>
  <c r="T335" i="10"/>
  <c r="R335" i="10"/>
  <c r="P335" i="10"/>
  <c r="BI330" i="10"/>
  <c r="BH330" i="10"/>
  <c r="BG330" i="10"/>
  <c r="BF330" i="10"/>
  <c r="T330" i="10"/>
  <c r="R330" i="10"/>
  <c r="P330" i="10"/>
  <c r="BI325" i="10"/>
  <c r="BH325" i="10"/>
  <c r="BG325" i="10"/>
  <c r="BF325" i="10"/>
  <c r="T325" i="10"/>
  <c r="R325" i="10"/>
  <c r="P325" i="10"/>
  <c r="BI321" i="10"/>
  <c r="BH321" i="10"/>
  <c r="BG321" i="10"/>
  <c r="BF321" i="10"/>
  <c r="T321" i="10"/>
  <c r="R321" i="10"/>
  <c r="P321" i="10"/>
  <c r="BI299" i="10"/>
  <c r="BH299" i="10"/>
  <c r="BG299" i="10"/>
  <c r="BF299" i="10"/>
  <c r="T299" i="10"/>
  <c r="R299" i="10"/>
  <c r="P299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2" i="10"/>
  <c r="BH262" i="10"/>
  <c r="BG262" i="10"/>
  <c r="BF262" i="10"/>
  <c r="T262" i="10"/>
  <c r="R262" i="10"/>
  <c r="P262" i="10"/>
  <c r="BI253" i="10"/>
  <c r="BH253" i="10"/>
  <c r="BG253" i="10"/>
  <c r="BF253" i="10"/>
  <c r="T253" i="10"/>
  <c r="R253" i="10"/>
  <c r="P253" i="10"/>
  <c r="BI250" i="10"/>
  <c r="BH250" i="10"/>
  <c r="BG250" i="10"/>
  <c r="BF250" i="10"/>
  <c r="T250" i="10"/>
  <c r="R250" i="10"/>
  <c r="P250" i="10"/>
  <c r="BI246" i="10"/>
  <c r="BH246" i="10"/>
  <c r="BG246" i="10"/>
  <c r="BF246" i="10"/>
  <c r="T246" i="10"/>
  <c r="R246" i="10"/>
  <c r="P246" i="10"/>
  <c r="BI242" i="10"/>
  <c r="BH242" i="10"/>
  <c r="BG242" i="10"/>
  <c r="BF242" i="10"/>
  <c r="T242" i="10"/>
  <c r="R242" i="10"/>
  <c r="P242" i="10"/>
  <c r="BI238" i="10"/>
  <c r="BH238" i="10"/>
  <c r="BG238" i="10"/>
  <c r="BF238" i="10"/>
  <c r="T238" i="10"/>
  <c r="R238" i="10"/>
  <c r="P238" i="10"/>
  <c r="BI229" i="10"/>
  <c r="BH229" i="10"/>
  <c r="BG229" i="10"/>
  <c r="BF229" i="10"/>
  <c r="T229" i="10"/>
  <c r="R229" i="10"/>
  <c r="P229" i="10"/>
  <c r="BI226" i="10"/>
  <c r="BH226" i="10"/>
  <c r="BG226" i="10"/>
  <c r="BF226" i="10"/>
  <c r="T226" i="10"/>
  <c r="R226" i="10"/>
  <c r="P226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66" i="10"/>
  <c r="BH166" i="10"/>
  <c r="BG166" i="10"/>
  <c r="BF166" i="10"/>
  <c r="T166" i="10"/>
  <c r="R166" i="10"/>
  <c r="P166" i="10"/>
  <c r="BI162" i="10"/>
  <c r="BH162" i="10"/>
  <c r="BG162" i="10"/>
  <c r="BF162" i="10"/>
  <c r="T162" i="10"/>
  <c r="R162" i="10"/>
  <c r="P162" i="10"/>
  <c r="BI158" i="10"/>
  <c r="BH158" i="10"/>
  <c r="BG158" i="10"/>
  <c r="BF158" i="10"/>
  <c r="T158" i="10"/>
  <c r="R158" i="10"/>
  <c r="P158" i="10"/>
  <c r="BI151" i="10"/>
  <c r="BH151" i="10"/>
  <c r="BG151" i="10"/>
  <c r="BF151" i="10"/>
  <c r="T151" i="10"/>
  <c r="R151" i="10"/>
  <c r="P151" i="10"/>
  <c r="BI144" i="10"/>
  <c r="BH144" i="10"/>
  <c r="BG144" i="10"/>
  <c r="BF144" i="10"/>
  <c r="T144" i="10"/>
  <c r="R144" i="10"/>
  <c r="P144" i="10"/>
  <c r="BI138" i="10"/>
  <c r="BH138" i="10"/>
  <c r="BG138" i="10"/>
  <c r="BF138" i="10"/>
  <c r="T138" i="10"/>
  <c r="R138" i="10"/>
  <c r="P138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3" i="10"/>
  <c r="BH113" i="10"/>
  <c r="BG113" i="10"/>
  <c r="BF113" i="10"/>
  <c r="T113" i="10"/>
  <c r="R113" i="10"/>
  <c r="P113" i="10"/>
  <c r="BI107" i="10"/>
  <c r="BH107" i="10"/>
  <c r="BG107" i="10"/>
  <c r="BF107" i="10"/>
  <c r="T107" i="10"/>
  <c r="R107" i="10"/>
  <c r="P107" i="10"/>
  <c r="BI102" i="10"/>
  <c r="BH102" i="10"/>
  <c r="BG102" i="10"/>
  <c r="BF102" i="10"/>
  <c r="T102" i="10"/>
  <c r="R102" i="10"/>
  <c r="P102" i="10"/>
  <c r="BI97" i="10"/>
  <c r="BH97" i="10"/>
  <c r="BG97" i="10"/>
  <c r="BF97" i="10"/>
  <c r="T97" i="10"/>
  <c r="R97" i="10"/>
  <c r="P97" i="10"/>
  <c r="J91" i="10"/>
  <c r="J90" i="10"/>
  <c r="F90" i="10"/>
  <c r="F88" i="10"/>
  <c r="E86" i="10"/>
  <c r="J55" i="10"/>
  <c r="J54" i="10"/>
  <c r="F54" i="10"/>
  <c r="F52" i="10"/>
  <c r="E50" i="10"/>
  <c r="J18" i="10"/>
  <c r="E18" i="10"/>
  <c r="F55" i="10"/>
  <c r="J17" i="10"/>
  <c r="J12" i="10"/>
  <c r="J52" i="10" s="1"/>
  <c r="E7" i="10"/>
  <c r="E48" i="10"/>
  <c r="J37" i="9"/>
  <c r="J36" i="9"/>
  <c r="AY62" i="1"/>
  <c r="J35" i="9"/>
  <c r="AX62" i="1" s="1"/>
  <c r="BI820" i="9"/>
  <c r="BH820" i="9"/>
  <c r="BG820" i="9"/>
  <c r="BF820" i="9"/>
  <c r="T820" i="9"/>
  <c r="R820" i="9"/>
  <c r="P820" i="9"/>
  <c r="BI819" i="9"/>
  <c r="BH819" i="9"/>
  <c r="BG819" i="9"/>
  <c r="BF819" i="9"/>
  <c r="T819" i="9"/>
  <c r="R819" i="9"/>
  <c r="P819" i="9"/>
  <c r="BI818" i="9"/>
  <c r="BH818" i="9"/>
  <c r="BG818" i="9"/>
  <c r="BF818" i="9"/>
  <c r="T818" i="9"/>
  <c r="R818" i="9"/>
  <c r="P818" i="9"/>
  <c r="BI815" i="9"/>
  <c r="BH815" i="9"/>
  <c r="BG815" i="9"/>
  <c r="BF815" i="9"/>
  <c r="T815" i="9"/>
  <c r="R815" i="9"/>
  <c r="P815" i="9"/>
  <c r="BI812" i="9"/>
  <c r="BH812" i="9"/>
  <c r="BG812" i="9"/>
  <c r="BF812" i="9"/>
  <c r="T812" i="9"/>
  <c r="R812" i="9"/>
  <c r="P812" i="9"/>
  <c r="BI809" i="9"/>
  <c r="BH809" i="9"/>
  <c r="BG809" i="9"/>
  <c r="BF809" i="9"/>
  <c r="T809" i="9"/>
  <c r="R809" i="9"/>
  <c r="P809" i="9"/>
  <c r="BI804" i="9"/>
  <c r="BH804" i="9"/>
  <c r="BG804" i="9"/>
  <c r="BF804" i="9"/>
  <c r="T804" i="9"/>
  <c r="R804" i="9"/>
  <c r="P804" i="9"/>
  <c r="BI801" i="9"/>
  <c r="BH801" i="9"/>
  <c r="BG801" i="9"/>
  <c r="BF801" i="9"/>
  <c r="T801" i="9"/>
  <c r="R801" i="9"/>
  <c r="P801" i="9"/>
  <c r="BI800" i="9"/>
  <c r="BH800" i="9"/>
  <c r="BG800" i="9"/>
  <c r="BF800" i="9"/>
  <c r="T800" i="9"/>
  <c r="R800" i="9"/>
  <c r="P800" i="9"/>
  <c r="BI795" i="9"/>
  <c r="BH795" i="9"/>
  <c r="BG795" i="9"/>
  <c r="BF795" i="9"/>
  <c r="T795" i="9"/>
  <c r="R795" i="9"/>
  <c r="P795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6" i="9"/>
  <c r="BH786" i="9"/>
  <c r="BG786" i="9"/>
  <c r="BF786" i="9"/>
  <c r="T786" i="9"/>
  <c r="R786" i="9"/>
  <c r="P786" i="9"/>
  <c r="BI782" i="9"/>
  <c r="BH782" i="9"/>
  <c r="BG782" i="9"/>
  <c r="BF782" i="9"/>
  <c r="T782" i="9"/>
  <c r="R782" i="9"/>
  <c r="P782" i="9"/>
  <c r="BI779" i="9"/>
  <c r="BH779" i="9"/>
  <c r="BG779" i="9"/>
  <c r="BF779" i="9"/>
  <c r="T779" i="9"/>
  <c r="R779" i="9"/>
  <c r="P779" i="9"/>
  <c r="BI776" i="9"/>
  <c r="BH776" i="9"/>
  <c r="BG776" i="9"/>
  <c r="BF776" i="9"/>
  <c r="T776" i="9"/>
  <c r="R776" i="9"/>
  <c r="P776" i="9"/>
  <c r="BI774" i="9"/>
  <c r="BH774" i="9"/>
  <c r="BG774" i="9"/>
  <c r="BF774" i="9"/>
  <c r="T774" i="9"/>
  <c r="R774" i="9"/>
  <c r="P774" i="9"/>
  <c r="BI773" i="9"/>
  <c r="BH773" i="9"/>
  <c r="BG773" i="9"/>
  <c r="BF773" i="9"/>
  <c r="T773" i="9"/>
  <c r="R773" i="9"/>
  <c r="P773" i="9"/>
  <c r="BI769" i="9"/>
  <c r="BH769" i="9"/>
  <c r="BG769" i="9"/>
  <c r="BF769" i="9"/>
  <c r="T769" i="9"/>
  <c r="R769" i="9"/>
  <c r="P769" i="9"/>
  <c r="BI765" i="9"/>
  <c r="BH765" i="9"/>
  <c r="BG765" i="9"/>
  <c r="BF765" i="9"/>
  <c r="T765" i="9"/>
  <c r="R765" i="9"/>
  <c r="P765" i="9"/>
  <c r="BI761" i="9"/>
  <c r="BH761" i="9"/>
  <c r="BG761" i="9"/>
  <c r="BF761" i="9"/>
  <c r="T761" i="9"/>
  <c r="R761" i="9"/>
  <c r="P761" i="9"/>
  <c r="BI760" i="9"/>
  <c r="BH760" i="9"/>
  <c r="BG760" i="9"/>
  <c r="BF760" i="9"/>
  <c r="T760" i="9"/>
  <c r="R760" i="9"/>
  <c r="P760" i="9"/>
  <c r="BI756" i="9"/>
  <c r="BH756" i="9"/>
  <c r="BG756" i="9"/>
  <c r="BF756" i="9"/>
  <c r="T756" i="9"/>
  <c r="R756" i="9"/>
  <c r="P756" i="9"/>
  <c r="BI752" i="9"/>
  <c r="BH752" i="9"/>
  <c r="BG752" i="9"/>
  <c r="BF752" i="9"/>
  <c r="T752" i="9"/>
  <c r="R752" i="9"/>
  <c r="P752" i="9"/>
  <c r="BI748" i="9"/>
  <c r="BH748" i="9"/>
  <c r="BG748" i="9"/>
  <c r="BF748" i="9"/>
  <c r="T748" i="9"/>
  <c r="R748" i="9"/>
  <c r="P748" i="9"/>
  <c r="BI745" i="9"/>
  <c r="BH745" i="9"/>
  <c r="BG745" i="9"/>
  <c r="BF745" i="9"/>
  <c r="T745" i="9"/>
  <c r="R745" i="9"/>
  <c r="P745" i="9"/>
  <c r="BI740" i="9"/>
  <c r="BH740" i="9"/>
  <c r="BG740" i="9"/>
  <c r="BF740" i="9"/>
  <c r="T740" i="9"/>
  <c r="R740" i="9"/>
  <c r="P740" i="9"/>
  <c r="BI736" i="9"/>
  <c r="BH736" i="9"/>
  <c r="BG736" i="9"/>
  <c r="BF736" i="9"/>
  <c r="T736" i="9"/>
  <c r="R736" i="9"/>
  <c r="P736" i="9"/>
  <c r="BI732" i="9"/>
  <c r="BH732" i="9"/>
  <c r="BG732" i="9"/>
  <c r="BF732" i="9"/>
  <c r="T732" i="9"/>
  <c r="R732" i="9"/>
  <c r="P732" i="9"/>
  <c r="BI726" i="9"/>
  <c r="BH726" i="9"/>
  <c r="BG726" i="9"/>
  <c r="BF726" i="9"/>
  <c r="T726" i="9"/>
  <c r="R726" i="9"/>
  <c r="P726" i="9"/>
  <c r="BI723" i="9"/>
  <c r="BH723" i="9"/>
  <c r="BG723" i="9"/>
  <c r="BF723" i="9"/>
  <c r="T723" i="9"/>
  <c r="R723" i="9"/>
  <c r="P723" i="9"/>
  <c r="BI720" i="9"/>
  <c r="BH720" i="9"/>
  <c r="BG720" i="9"/>
  <c r="BF720" i="9"/>
  <c r="T720" i="9"/>
  <c r="R720" i="9"/>
  <c r="P720" i="9"/>
  <c r="BI717" i="9"/>
  <c r="BH717" i="9"/>
  <c r="BG717" i="9"/>
  <c r="BF717" i="9"/>
  <c r="T717" i="9"/>
  <c r="R717" i="9"/>
  <c r="P717" i="9"/>
  <c r="BI714" i="9"/>
  <c r="BH714" i="9"/>
  <c r="BG714" i="9"/>
  <c r="BF714" i="9"/>
  <c r="T714" i="9"/>
  <c r="R714" i="9"/>
  <c r="P714" i="9"/>
  <c r="BI711" i="9"/>
  <c r="BH711" i="9"/>
  <c r="BG711" i="9"/>
  <c r="BF711" i="9"/>
  <c r="T711" i="9"/>
  <c r="R711" i="9"/>
  <c r="P711" i="9"/>
  <c r="BI708" i="9"/>
  <c r="BH708" i="9"/>
  <c r="BG708" i="9"/>
  <c r="BF708" i="9"/>
  <c r="T708" i="9"/>
  <c r="R708" i="9"/>
  <c r="P708" i="9"/>
  <c r="BI705" i="9"/>
  <c r="BH705" i="9"/>
  <c r="BG705" i="9"/>
  <c r="BF705" i="9"/>
  <c r="T705" i="9"/>
  <c r="R705" i="9"/>
  <c r="P705" i="9"/>
  <c r="BI702" i="9"/>
  <c r="BH702" i="9"/>
  <c r="BG702" i="9"/>
  <c r="BF702" i="9"/>
  <c r="T702" i="9"/>
  <c r="R702" i="9"/>
  <c r="P702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87" i="9"/>
  <c r="BH687" i="9"/>
  <c r="BG687" i="9"/>
  <c r="BF687" i="9"/>
  <c r="T687" i="9"/>
  <c r="R687" i="9"/>
  <c r="P687" i="9"/>
  <c r="BI682" i="9"/>
  <c r="BH682" i="9"/>
  <c r="BG682" i="9"/>
  <c r="BF682" i="9"/>
  <c r="T682" i="9"/>
  <c r="R682" i="9"/>
  <c r="P682" i="9"/>
  <c r="BI681" i="9"/>
  <c r="BH681" i="9"/>
  <c r="BG681" i="9"/>
  <c r="BF681" i="9"/>
  <c r="T681" i="9"/>
  <c r="R681" i="9"/>
  <c r="P681" i="9"/>
  <c r="BI677" i="9"/>
  <c r="BH677" i="9"/>
  <c r="BG677" i="9"/>
  <c r="BF677" i="9"/>
  <c r="T677" i="9"/>
  <c r="R677" i="9"/>
  <c r="P677" i="9"/>
  <c r="BI672" i="9"/>
  <c r="BH672" i="9"/>
  <c r="BG672" i="9"/>
  <c r="BF672" i="9"/>
  <c r="T672" i="9"/>
  <c r="R672" i="9"/>
  <c r="P672" i="9"/>
  <c r="BI670" i="9"/>
  <c r="BH670" i="9"/>
  <c r="BG670" i="9"/>
  <c r="BF670" i="9"/>
  <c r="T670" i="9"/>
  <c r="R670" i="9"/>
  <c r="P670" i="9"/>
  <c r="BI668" i="9"/>
  <c r="BH668" i="9"/>
  <c r="BG668" i="9"/>
  <c r="BF668" i="9"/>
  <c r="T668" i="9"/>
  <c r="R668" i="9"/>
  <c r="P668" i="9"/>
  <c r="BI667" i="9"/>
  <c r="BH667" i="9"/>
  <c r="BG667" i="9"/>
  <c r="BF667" i="9"/>
  <c r="T667" i="9"/>
  <c r="R667" i="9"/>
  <c r="P667" i="9"/>
  <c r="BI666" i="9"/>
  <c r="BH666" i="9"/>
  <c r="BG666" i="9"/>
  <c r="BF666" i="9"/>
  <c r="T666" i="9"/>
  <c r="R666" i="9"/>
  <c r="P666" i="9"/>
  <c r="BI663" i="9"/>
  <c r="BH663" i="9"/>
  <c r="BG663" i="9"/>
  <c r="BF663" i="9"/>
  <c r="T663" i="9"/>
  <c r="R663" i="9"/>
  <c r="P663" i="9"/>
  <c r="BI660" i="9"/>
  <c r="BH660" i="9"/>
  <c r="BG660" i="9"/>
  <c r="BF660" i="9"/>
  <c r="T660" i="9"/>
  <c r="R660" i="9"/>
  <c r="P660" i="9"/>
  <c r="BI657" i="9"/>
  <c r="BH657" i="9"/>
  <c r="BG657" i="9"/>
  <c r="BF657" i="9"/>
  <c r="T657" i="9"/>
  <c r="R657" i="9"/>
  <c r="P657" i="9"/>
  <c r="BI654" i="9"/>
  <c r="BH654" i="9"/>
  <c r="BG654" i="9"/>
  <c r="BF654" i="9"/>
  <c r="T654" i="9"/>
  <c r="R654" i="9"/>
  <c r="P654" i="9"/>
  <c r="BI652" i="9"/>
  <c r="BH652" i="9"/>
  <c r="BG652" i="9"/>
  <c r="BF652" i="9"/>
  <c r="T652" i="9"/>
  <c r="R652" i="9"/>
  <c r="P652" i="9"/>
  <c r="BI651" i="9"/>
  <c r="BH651" i="9"/>
  <c r="BG651" i="9"/>
  <c r="BF651" i="9"/>
  <c r="T651" i="9"/>
  <c r="R651" i="9"/>
  <c r="P651" i="9"/>
  <c r="BI646" i="9"/>
  <c r="BH646" i="9"/>
  <c r="BG646" i="9"/>
  <c r="BF646" i="9"/>
  <c r="T646" i="9"/>
  <c r="R646" i="9"/>
  <c r="P646" i="9"/>
  <c r="BI643" i="9"/>
  <c r="BH643" i="9"/>
  <c r="BG643" i="9"/>
  <c r="BF643" i="9"/>
  <c r="T643" i="9"/>
  <c r="R643" i="9"/>
  <c r="P643" i="9"/>
  <c r="BI640" i="9"/>
  <c r="BH640" i="9"/>
  <c r="BG640" i="9"/>
  <c r="BF640" i="9"/>
  <c r="T640" i="9"/>
  <c r="R640" i="9"/>
  <c r="P640" i="9"/>
  <c r="BI635" i="9"/>
  <c r="BH635" i="9"/>
  <c r="BG635" i="9"/>
  <c r="BF635" i="9"/>
  <c r="T635" i="9"/>
  <c r="R635" i="9"/>
  <c r="P635" i="9"/>
  <c r="BI632" i="9"/>
  <c r="BH632" i="9"/>
  <c r="BG632" i="9"/>
  <c r="BF632" i="9"/>
  <c r="T632" i="9"/>
  <c r="R632" i="9"/>
  <c r="P632" i="9"/>
  <c r="BI627" i="9"/>
  <c r="BH627" i="9"/>
  <c r="BG627" i="9"/>
  <c r="BF627" i="9"/>
  <c r="T627" i="9"/>
  <c r="R627" i="9"/>
  <c r="P627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8" i="9"/>
  <c r="BH618" i="9"/>
  <c r="BG618" i="9"/>
  <c r="BF618" i="9"/>
  <c r="T618" i="9"/>
  <c r="R618" i="9"/>
  <c r="P618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0" i="9"/>
  <c r="BH610" i="9"/>
  <c r="BG610" i="9"/>
  <c r="BF610" i="9"/>
  <c r="T610" i="9"/>
  <c r="R610" i="9"/>
  <c r="P610" i="9"/>
  <c r="BI607" i="9"/>
  <c r="BH607" i="9"/>
  <c r="BG607" i="9"/>
  <c r="BF607" i="9"/>
  <c r="T607" i="9"/>
  <c r="R607" i="9"/>
  <c r="P607" i="9"/>
  <c r="BI604" i="9"/>
  <c r="BH604" i="9"/>
  <c r="BG604" i="9"/>
  <c r="BF604" i="9"/>
  <c r="T604" i="9"/>
  <c r="R604" i="9"/>
  <c r="P604" i="9"/>
  <c r="BI601" i="9"/>
  <c r="BH601" i="9"/>
  <c r="BG601" i="9"/>
  <c r="BF601" i="9"/>
  <c r="T601" i="9"/>
  <c r="R601" i="9"/>
  <c r="P601" i="9"/>
  <c r="BI598" i="9"/>
  <c r="BH598" i="9"/>
  <c r="BG598" i="9"/>
  <c r="BF598" i="9"/>
  <c r="T598" i="9"/>
  <c r="R598" i="9"/>
  <c r="P598" i="9"/>
  <c r="BI595" i="9"/>
  <c r="BH595" i="9"/>
  <c r="BG595" i="9"/>
  <c r="BF595" i="9"/>
  <c r="T595" i="9"/>
  <c r="R595" i="9"/>
  <c r="P595" i="9"/>
  <c r="BI593" i="9"/>
  <c r="BH593" i="9"/>
  <c r="BG593" i="9"/>
  <c r="BF593" i="9"/>
  <c r="T593" i="9"/>
  <c r="R593" i="9"/>
  <c r="P593" i="9"/>
  <c r="BI589" i="9"/>
  <c r="BH589" i="9"/>
  <c r="BG589" i="9"/>
  <c r="BF589" i="9"/>
  <c r="T589" i="9"/>
  <c r="R589" i="9"/>
  <c r="P589" i="9"/>
  <c r="BI587" i="9"/>
  <c r="BH587" i="9"/>
  <c r="BG587" i="9"/>
  <c r="BF587" i="9"/>
  <c r="T587" i="9"/>
  <c r="R587" i="9"/>
  <c r="P587" i="9"/>
  <c r="BI583" i="9"/>
  <c r="BH583" i="9"/>
  <c r="BG583" i="9"/>
  <c r="BF583" i="9"/>
  <c r="T583" i="9"/>
  <c r="R583" i="9"/>
  <c r="P583" i="9"/>
  <c r="BI579" i="9"/>
  <c r="BH579" i="9"/>
  <c r="BG579" i="9"/>
  <c r="BF579" i="9"/>
  <c r="T579" i="9"/>
  <c r="R579" i="9"/>
  <c r="P579" i="9"/>
  <c r="BI576" i="9"/>
  <c r="BH576" i="9"/>
  <c r="BG576" i="9"/>
  <c r="BF576" i="9"/>
  <c r="T576" i="9"/>
  <c r="R576" i="9"/>
  <c r="P576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9" i="9"/>
  <c r="BH569" i="9"/>
  <c r="BG569" i="9"/>
  <c r="BF569" i="9"/>
  <c r="T569" i="9"/>
  <c r="R569" i="9"/>
  <c r="P569" i="9"/>
  <c r="BI565" i="9"/>
  <c r="BH565" i="9"/>
  <c r="BG565" i="9"/>
  <c r="BF565" i="9"/>
  <c r="T565" i="9"/>
  <c r="R565" i="9"/>
  <c r="P565" i="9"/>
  <c r="BI561" i="9"/>
  <c r="BH561" i="9"/>
  <c r="BG561" i="9"/>
  <c r="BF561" i="9"/>
  <c r="T561" i="9"/>
  <c r="R561" i="9"/>
  <c r="P561" i="9"/>
  <c r="BI558" i="9"/>
  <c r="BH558" i="9"/>
  <c r="BG558" i="9"/>
  <c r="BF558" i="9"/>
  <c r="T558" i="9"/>
  <c r="T557" i="9" s="1"/>
  <c r="R558" i="9"/>
  <c r="R557" i="9" s="1"/>
  <c r="P558" i="9"/>
  <c r="P557" i="9" s="1"/>
  <c r="BI555" i="9"/>
  <c r="BH555" i="9"/>
  <c r="BG555" i="9"/>
  <c r="BF555" i="9"/>
  <c r="T555" i="9"/>
  <c r="R555" i="9"/>
  <c r="P555" i="9"/>
  <c r="BI551" i="9"/>
  <c r="BH551" i="9"/>
  <c r="BG551" i="9"/>
  <c r="BF551" i="9"/>
  <c r="T551" i="9"/>
  <c r="R551" i="9"/>
  <c r="P551" i="9"/>
  <c r="BI549" i="9"/>
  <c r="BH549" i="9"/>
  <c r="BG549" i="9"/>
  <c r="BF549" i="9"/>
  <c r="T549" i="9"/>
  <c r="R549" i="9"/>
  <c r="P549" i="9"/>
  <c r="BI546" i="9"/>
  <c r="BH546" i="9"/>
  <c r="BG546" i="9"/>
  <c r="BF546" i="9"/>
  <c r="T546" i="9"/>
  <c r="R546" i="9"/>
  <c r="P546" i="9"/>
  <c r="BI543" i="9"/>
  <c r="BH543" i="9"/>
  <c r="BG543" i="9"/>
  <c r="BF543" i="9"/>
  <c r="T543" i="9"/>
  <c r="R543" i="9"/>
  <c r="P543" i="9"/>
  <c r="BI541" i="9"/>
  <c r="BH541" i="9"/>
  <c r="BG541" i="9"/>
  <c r="BF541" i="9"/>
  <c r="T541" i="9"/>
  <c r="R541" i="9"/>
  <c r="P541" i="9"/>
  <c r="BI537" i="9"/>
  <c r="BH537" i="9"/>
  <c r="BG537" i="9"/>
  <c r="BF537" i="9"/>
  <c r="T537" i="9"/>
  <c r="R537" i="9"/>
  <c r="P537" i="9"/>
  <c r="BI535" i="9"/>
  <c r="BH535" i="9"/>
  <c r="BG535" i="9"/>
  <c r="BF535" i="9"/>
  <c r="T535" i="9"/>
  <c r="R535" i="9"/>
  <c r="P535" i="9"/>
  <c r="BI534" i="9"/>
  <c r="BH534" i="9"/>
  <c r="BG534" i="9"/>
  <c r="BF534" i="9"/>
  <c r="T534" i="9"/>
  <c r="R534" i="9"/>
  <c r="P534" i="9"/>
  <c r="BI533" i="9"/>
  <c r="BH533" i="9"/>
  <c r="BG533" i="9"/>
  <c r="BF533" i="9"/>
  <c r="T533" i="9"/>
  <c r="R533" i="9"/>
  <c r="P533" i="9"/>
  <c r="BI529" i="9"/>
  <c r="BH529" i="9"/>
  <c r="BG529" i="9"/>
  <c r="BF529" i="9"/>
  <c r="T529" i="9"/>
  <c r="R529" i="9"/>
  <c r="P529" i="9"/>
  <c r="BI526" i="9"/>
  <c r="BH526" i="9"/>
  <c r="BG526" i="9"/>
  <c r="BF526" i="9"/>
  <c r="T526" i="9"/>
  <c r="R526" i="9"/>
  <c r="P526" i="9"/>
  <c r="BI523" i="9"/>
  <c r="BH523" i="9"/>
  <c r="BG523" i="9"/>
  <c r="BF523" i="9"/>
  <c r="T523" i="9"/>
  <c r="R523" i="9"/>
  <c r="P523" i="9"/>
  <c r="BI520" i="9"/>
  <c r="BH520" i="9"/>
  <c r="BG520" i="9"/>
  <c r="BF520" i="9"/>
  <c r="T520" i="9"/>
  <c r="R520" i="9"/>
  <c r="P520" i="9"/>
  <c r="BI517" i="9"/>
  <c r="BH517" i="9"/>
  <c r="BG517" i="9"/>
  <c r="BF517" i="9"/>
  <c r="T517" i="9"/>
  <c r="R517" i="9"/>
  <c r="P517" i="9"/>
  <c r="BI514" i="9"/>
  <c r="BH514" i="9"/>
  <c r="BG514" i="9"/>
  <c r="BF514" i="9"/>
  <c r="T514" i="9"/>
  <c r="R514" i="9"/>
  <c r="P514" i="9"/>
  <c r="BI511" i="9"/>
  <c r="BH511" i="9"/>
  <c r="BG511" i="9"/>
  <c r="BF511" i="9"/>
  <c r="T511" i="9"/>
  <c r="R511" i="9"/>
  <c r="P511" i="9"/>
  <c r="BI508" i="9"/>
  <c r="BH508" i="9"/>
  <c r="BG508" i="9"/>
  <c r="BF508" i="9"/>
  <c r="T508" i="9"/>
  <c r="R508" i="9"/>
  <c r="P508" i="9"/>
  <c r="BI505" i="9"/>
  <c r="BH505" i="9"/>
  <c r="BG505" i="9"/>
  <c r="BF505" i="9"/>
  <c r="T505" i="9"/>
  <c r="R505" i="9"/>
  <c r="P505" i="9"/>
  <c r="BI502" i="9"/>
  <c r="BH502" i="9"/>
  <c r="BG502" i="9"/>
  <c r="BF502" i="9"/>
  <c r="T502" i="9"/>
  <c r="R502" i="9"/>
  <c r="P502" i="9"/>
  <c r="BI499" i="9"/>
  <c r="BH499" i="9"/>
  <c r="BG499" i="9"/>
  <c r="BF499" i="9"/>
  <c r="T499" i="9"/>
  <c r="R499" i="9"/>
  <c r="P499" i="9"/>
  <c r="BI496" i="9"/>
  <c r="BH496" i="9"/>
  <c r="BG496" i="9"/>
  <c r="BF496" i="9"/>
  <c r="T496" i="9"/>
  <c r="R496" i="9"/>
  <c r="P496" i="9"/>
  <c r="BI491" i="9"/>
  <c r="BH491" i="9"/>
  <c r="BG491" i="9"/>
  <c r="BF491" i="9"/>
  <c r="T491" i="9"/>
  <c r="R491" i="9"/>
  <c r="P491" i="9"/>
  <c r="BI488" i="9"/>
  <c r="BH488" i="9"/>
  <c r="BG488" i="9"/>
  <c r="BF488" i="9"/>
  <c r="T488" i="9"/>
  <c r="R488" i="9"/>
  <c r="P488" i="9"/>
  <c r="BI485" i="9"/>
  <c r="BH485" i="9"/>
  <c r="BG485" i="9"/>
  <c r="BF485" i="9"/>
  <c r="T485" i="9"/>
  <c r="R485" i="9"/>
  <c r="P485" i="9"/>
  <c r="BI482" i="9"/>
  <c r="BH482" i="9"/>
  <c r="BG482" i="9"/>
  <c r="BF482" i="9"/>
  <c r="T482" i="9"/>
  <c r="R482" i="9"/>
  <c r="P482" i="9"/>
  <c r="BI478" i="9"/>
  <c r="BH478" i="9"/>
  <c r="BG478" i="9"/>
  <c r="BF478" i="9"/>
  <c r="T478" i="9"/>
  <c r="R478" i="9"/>
  <c r="P478" i="9"/>
  <c r="BI474" i="9"/>
  <c r="BH474" i="9"/>
  <c r="BG474" i="9"/>
  <c r="BF474" i="9"/>
  <c r="T474" i="9"/>
  <c r="R474" i="9"/>
  <c r="P474" i="9"/>
  <c r="BI471" i="9"/>
  <c r="BH471" i="9"/>
  <c r="BG471" i="9"/>
  <c r="BF471" i="9"/>
  <c r="T471" i="9"/>
  <c r="R471" i="9"/>
  <c r="P471" i="9"/>
  <c r="BI467" i="9"/>
  <c r="BH467" i="9"/>
  <c r="BG467" i="9"/>
  <c r="BF467" i="9"/>
  <c r="T467" i="9"/>
  <c r="R467" i="9"/>
  <c r="P467" i="9"/>
  <c r="BI463" i="9"/>
  <c r="BH463" i="9"/>
  <c r="BG463" i="9"/>
  <c r="BF463" i="9"/>
  <c r="T463" i="9"/>
  <c r="R463" i="9"/>
  <c r="P463" i="9"/>
  <c r="BI459" i="9"/>
  <c r="BH459" i="9"/>
  <c r="BG459" i="9"/>
  <c r="BF459" i="9"/>
  <c r="T459" i="9"/>
  <c r="R459" i="9"/>
  <c r="P459" i="9"/>
  <c r="BI456" i="9"/>
  <c r="BH456" i="9"/>
  <c r="BG456" i="9"/>
  <c r="BF456" i="9"/>
  <c r="T456" i="9"/>
  <c r="R456" i="9"/>
  <c r="P456" i="9"/>
  <c r="BI452" i="9"/>
  <c r="BH452" i="9"/>
  <c r="BG452" i="9"/>
  <c r="BF452" i="9"/>
  <c r="T452" i="9"/>
  <c r="R452" i="9"/>
  <c r="P452" i="9"/>
  <c r="BI449" i="9"/>
  <c r="BH449" i="9"/>
  <c r="BG449" i="9"/>
  <c r="BF449" i="9"/>
  <c r="T449" i="9"/>
  <c r="R449" i="9"/>
  <c r="P449" i="9"/>
  <c r="BI446" i="9"/>
  <c r="BH446" i="9"/>
  <c r="BG446" i="9"/>
  <c r="BF446" i="9"/>
  <c r="T446" i="9"/>
  <c r="R446" i="9"/>
  <c r="P446" i="9"/>
  <c r="BI443" i="9"/>
  <c r="BH443" i="9"/>
  <c r="BG443" i="9"/>
  <c r="BF443" i="9"/>
  <c r="T443" i="9"/>
  <c r="R443" i="9"/>
  <c r="P443" i="9"/>
  <c r="BI440" i="9"/>
  <c r="BH440" i="9"/>
  <c r="BG440" i="9"/>
  <c r="BF440" i="9"/>
  <c r="T440" i="9"/>
  <c r="R440" i="9"/>
  <c r="P440" i="9"/>
  <c r="BI437" i="9"/>
  <c r="BH437" i="9"/>
  <c r="BG437" i="9"/>
  <c r="BF437" i="9"/>
  <c r="T437" i="9"/>
  <c r="R437" i="9"/>
  <c r="P437" i="9"/>
  <c r="BI432" i="9"/>
  <c r="BH432" i="9"/>
  <c r="BG432" i="9"/>
  <c r="BF432" i="9"/>
  <c r="T432" i="9"/>
  <c r="R432" i="9"/>
  <c r="P432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2" i="9"/>
  <c r="BH422" i="9"/>
  <c r="BG422" i="9"/>
  <c r="BF422" i="9"/>
  <c r="T422" i="9"/>
  <c r="R422" i="9"/>
  <c r="P422" i="9"/>
  <c r="BI419" i="9"/>
  <c r="BH419" i="9"/>
  <c r="BG419" i="9"/>
  <c r="BF419" i="9"/>
  <c r="T419" i="9"/>
  <c r="R419" i="9"/>
  <c r="P419" i="9"/>
  <c r="BI416" i="9"/>
  <c r="BH416" i="9"/>
  <c r="BG416" i="9"/>
  <c r="BF416" i="9"/>
  <c r="T416" i="9"/>
  <c r="R416" i="9"/>
  <c r="P416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395" i="9"/>
  <c r="BH395" i="9"/>
  <c r="BG395" i="9"/>
  <c r="BF395" i="9"/>
  <c r="T395" i="9"/>
  <c r="R395" i="9"/>
  <c r="P395" i="9"/>
  <c r="BI391" i="9"/>
  <c r="BH391" i="9"/>
  <c r="BG391" i="9"/>
  <c r="BF391" i="9"/>
  <c r="T391" i="9"/>
  <c r="R391" i="9"/>
  <c r="P391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2" i="9"/>
  <c r="BH382" i="9"/>
  <c r="BG382" i="9"/>
  <c r="BF382" i="9"/>
  <c r="T382" i="9"/>
  <c r="R382" i="9"/>
  <c r="P382" i="9"/>
  <c r="BI378" i="9"/>
  <c r="BH378" i="9"/>
  <c r="BG378" i="9"/>
  <c r="BF378" i="9"/>
  <c r="T378" i="9"/>
  <c r="R378" i="9"/>
  <c r="P378" i="9"/>
  <c r="BI373" i="9"/>
  <c r="BH373" i="9"/>
  <c r="BG373" i="9"/>
  <c r="BF373" i="9"/>
  <c r="T373" i="9"/>
  <c r="R373" i="9"/>
  <c r="P373" i="9"/>
  <c r="BI368" i="9"/>
  <c r="BH368" i="9"/>
  <c r="BG368" i="9"/>
  <c r="BF368" i="9"/>
  <c r="T368" i="9"/>
  <c r="R368" i="9"/>
  <c r="P368" i="9"/>
  <c r="BI364" i="9"/>
  <c r="BH364" i="9"/>
  <c r="BG364" i="9"/>
  <c r="BF364" i="9"/>
  <c r="T364" i="9"/>
  <c r="R364" i="9"/>
  <c r="P364" i="9"/>
  <c r="BI361" i="9"/>
  <c r="BH361" i="9"/>
  <c r="BG361" i="9"/>
  <c r="BF361" i="9"/>
  <c r="T361" i="9"/>
  <c r="R361" i="9"/>
  <c r="P361" i="9"/>
  <c r="BI358" i="9"/>
  <c r="BH358" i="9"/>
  <c r="BG358" i="9"/>
  <c r="BF358" i="9"/>
  <c r="T358" i="9"/>
  <c r="R358" i="9"/>
  <c r="P358" i="9"/>
  <c r="BI349" i="9"/>
  <c r="BH349" i="9"/>
  <c r="BG349" i="9"/>
  <c r="BF349" i="9"/>
  <c r="T349" i="9"/>
  <c r="R349" i="9"/>
  <c r="P349" i="9"/>
  <c r="BI346" i="9"/>
  <c r="BH346" i="9"/>
  <c r="BG346" i="9"/>
  <c r="BF346" i="9"/>
  <c r="T346" i="9"/>
  <c r="R346" i="9"/>
  <c r="P346" i="9"/>
  <c r="BI343" i="9"/>
  <c r="BH343" i="9"/>
  <c r="BG343" i="9"/>
  <c r="BF343" i="9"/>
  <c r="T343" i="9"/>
  <c r="R343" i="9"/>
  <c r="P343" i="9"/>
  <c r="BI335" i="9"/>
  <c r="BH335" i="9"/>
  <c r="BG335" i="9"/>
  <c r="BF335" i="9"/>
  <c r="T335" i="9"/>
  <c r="R335" i="9"/>
  <c r="P335" i="9"/>
  <c r="BI311" i="9"/>
  <c r="BH311" i="9"/>
  <c r="BG311" i="9"/>
  <c r="BF311" i="9"/>
  <c r="T311" i="9"/>
  <c r="R311" i="9"/>
  <c r="P311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7" i="9"/>
  <c r="BH277" i="9"/>
  <c r="BG277" i="9"/>
  <c r="BF277" i="9"/>
  <c r="T277" i="9"/>
  <c r="R277" i="9"/>
  <c r="P277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3" i="9"/>
  <c r="BH253" i="9"/>
  <c r="BG253" i="9"/>
  <c r="BF253" i="9"/>
  <c r="T253" i="9"/>
  <c r="R253" i="9"/>
  <c r="P253" i="9"/>
  <c r="BI249" i="9"/>
  <c r="BH249" i="9"/>
  <c r="BG249" i="9"/>
  <c r="BF249" i="9"/>
  <c r="T249" i="9"/>
  <c r="R249" i="9"/>
  <c r="P249" i="9"/>
  <c r="BI245" i="9"/>
  <c r="BH245" i="9"/>
  <c r="BG245" i="9"/>
  <c r="BF245" i="9"/>
  <c r="T245" i="9"/>
  <c r="R245" i="9"/>
  <c r="P245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14" i="9"/>
  <c r="BH214" i="9"/>
  <c r="BG214" i="9"/>
  <c r="BF214" i="9"/>
  <c r="T214" i="9"/>
  <c r="R214" i="9"/>
  <c r="P214" i="9"/>
  <c r="BI211" i="9"/>
  <c r="BH211" i="9"/>
  <c r="BG211" i="9"/>
  <c r="BF211" i="9"/>
  <c r="T211" i="9"/>
  <c r="R211" i="9"/>
  <c r="P211" i="9"/>
  <c r="BI203" i="9"/>
  <c r="BH203" i="9"/>
  <c r="BG203" i="9"/>
  <c r="BF203" i="9"/>
  <c r="T203" i="9"/>
  <c r="R203" i="9"/>
  <c r="P203" i="9"/>
  <c r="BI201" i="9"/>
  <c r="BH201" i="9"/>
  <c r="BG201" i="9"/>
  <c r="BF201" i="9"/>
  <c r="T201" i="9"/>
  <c r="R201" i="9"/>
  <c r="P201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59" i="9"/>
  <c r="BH159" i="9"/>
  <c r="BG159" i="9"/>
  <c r="BF159" i="9"/>
  <c r="T159" i="9"/>
  <c r="R159" i="9"/>
  <c r="P159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3" i="9"/>
  <c r="BH133" i="9"/>
  <c r="BG133" i="9"/>
  <c r="BF133" i="9"/>
  <c r="T133" i="9"/>
  <c r="R133" i="9"/>
  <c r="P133" i="9"/>
  <c r="BI126" i="9"/>
  <c r="BH126" i="9"/>
  <c r="BG126" i="9"/>
  <c r="BF126" i="9"/>
  <c r="T126" i="9"/>
  <c r="R126" i="9"/>
  <c r="P126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J93" i="9"/>
  <c r="J92" i="9"/>
  <c r="F92" i="9"/>
  <c r="F90" i="9"/>
  <c r="E88" i="9"/>
  <c r="J55" i="9"/>
  <c r="J54" i="9"/>
  <c r="F54" i="9"/>
  <c r="F52" i="9"/>
  <c r="E50" i="9"/>
  <c r="J18" i="9"/>
  <c r="E18" i="9"/>
  <c r="F55" i="9"/>
  <c r="J17" i="9"/>
  <c r="J12" i="9"/>
  <c r="J52" i="9" s="1"/>
  <c r="E7" i="9"/>
  <c r="E86" i="9" s="1"/>
  <c r="J37" i="8"/>
  <c r="J36" i="8"/>
  <c r="AY61" i="1" s="1"/>
  <c r="J35" i="8"/>
  <c r="AX61" i="1"/>
  <c r="BI654" i="8"/>
  <c r="BH654" i="8"/>
  <c r="BG654" i="8"/>
  <c r="BF654" i="8"/>
  <c r="T654" i="8"/>
  <c r="R654" i="8"/>
  <c r="P654" i="8"/>
  <c r="BI653" i="8"/>
  <c r="BH653" i="8"/>
  <c r="BG653" i="8"/>
  <c r="BF653" i="8"/>
  <c r="T653" i="8"/>
  <c r="R653" i="8"/>
  <c r="P653" i="8"/>
  <c r="BI652" i="8"/>
  <c r="BH652" i="8"/>
  <c r="BG652" i="8"/>
  <c r="BF652" i="8"/>
  <c r="T652" i="8"/>
  <c r="R652" i="8"/>
  <c r="P652" i="8"/>
  <c r="BI651" i="8"/>
  <c r="BH651" i="8"/>
  <c r="BG651" i="8"/>
  <c r="BF651" i="8"/>
  <c r="T651" i="8"/>
  <c r="R651" i="8"/>
  <c r="P651" i="8"/>
  <c r="BI650" i="8"/>
  <c r="BH650" i="8"/>
  <c r="BG650" i="8"/>
  <c r="BF650" i="8"/>
  <c r="T650" i="8"/>
  <c r="R650" i="8"/>
  <c r="P650" i="8"/>
  <c r="BI647" i="8"/>
  <c r="BH647" i="8"/>
  <c r="BG647" i="8"/>
  <c r="BF647" i="8"/>
  <c r="T647" i="8"/>
  <c r="R647" i="8"/>
  <c r="P647" i="8"/>
  <c r="BI646" i="8"/>
  <c r="BH646" i="8"/>
  <c r="BG646" i="8"/>
  <c r="BF646" i="8"/>
  <c r="T646" i="8"/>
  <c r="R646" i="8"/>
  <c r="P646" i="8"/>
  <c r="BI645" i="8"/>
  <c r="BH645" i="8"/>
  <c r="BG645" i="8"/>
  <c r="BF645" i="8"/>
  <c r="T645" i="8"/>
  <c r="R645" i="8"/>
  <c r="P645" i="8"/>
  <c r="BI644" i="8"/>
  <c r="BH644" i="8"/>
  <c r="BG644" i="8"/>
  <c r="BF644" i="8"/>
  <c r="T644" i="8"/>
  <c r="R644" i="8"/>
  <c r="P644" i="8"/>
  <c r="BI640" i="8"/>
  <c r="BH640" i="8"/>
  <c r="BG640" i="8"/>
  <c r="BF640" i="8"/>
  <c r="T640" i="8"/>
  <c r="R640" i="8"/>
  <c r="P640" i="8"/>
  <c r="BI635" i="8"/>
  <c r="BH635" i="8"/>
  <c r="BG635" i="8"/>
  <c r="BF635" i="8"/>
  <c r="T635" i="8"/>
  <c r="R635" i="8"/>
  <c r="P635" i="8"/>
  <c r="BI633" i="8"/>
  <c r="BH633" i="8"/>
  <c r="BG633" i="8"/>
  <c r="BF633" i="8"/>
  <c r="T633" i="8"/>
  <c r="R633" i="8"/>
  <c r="P633" i="8"/>
  <c r="BI632" i="8"/>
  <c r="BH632" i="8"/>
  <c r="BG632" i="8"/>
  <c r="BF632" i="8"/>
  <c r="T632" i="8"/>
  <c r="R632" i="8"/>
  <c r="P632" i="8"/>
  <c r="BI628" i="8"/>
  <c r="BH628" i="8"/>
  <c r="BG628" i="8"/>
  <c r="BF628" i="8"/>
  <c r="T628" i="8"/>
  <c r="R628" i="8"/>
  <c r="P628" i="8"/>
  <c r="BI624" i="8"/>
  <c r="BH624" i="8"/>
  <c r="BG624" i="8"/>
  <c r="BF624" i="8"/>
  <c r="T624" i="8"/>
  <c r="R624" i="8"/>
  <c r="P624" i="8"/>
  <c r="BI620" i="8"/>
  <c r="BH620" i="8"/>
  <c r="BG620" i="8"/>
  <c r="BF620" i="8"/>
  <c r="T620" i="8"/>
  <c r="R620" i="8"/>
  <c r="P620" i="8"/>
  <c r="BI616" i="8"/>
  <c r="BH616" i="8"/>
  <c r="BG616" i="8"/>
  <c r="BF616" i="8"/>
  <c r="T616" i="8"/>
  <c r="R616" i="8"/>
  <c r="P616" i="8"/>
  <c r="BI612" i="8"/>
  <c r="BH612" i="8"/>
  <c r="BG612" i="8"/>
  <c r="BF612" i="8"/>
  <c r="T612" i="8"/>
  <c r="R612" i="8"/>
  <c r="P612" i="8"/>
  <c r="BI608" i="8"/>
  <c r="BH608" i="8"/>
  <c r="BG608" i="8"/>
  <c r="BF608" i="8"/>
  <c r="T608" i="8"/>
  <c r="R608" i="8"/>
  <c r="P608" i="8"/>
  <c r="BI604" i="8"/>
  <c r="BH604" i="8"/>
  <c r="BG604" i="8"/>
  <c r="BF604" i="8"/>
  <c r="T604" i="8"/>
  <c r="R604" i="8"/>
  <c r="P604" i="8"/>
  <c r="BI599" i="8"/>
  <c r="BH599" i="8"/>
  <c r="BG599" i="8"/>
  <c r="BF599" i="8"/>
  <c r="T599" i="8"/>
  <c r="R599" i="8"/>
  <c r="P599" i="8"/>
  <c r="BI595" i="8"/>
  <c r="BH595" i="8"/>
  <c r="BG595" i="8"/>
  <c r="BF595" i="8"/>
  <c r="T595" i="8"/>
  <c r="R595" i="8"/>
  <c r="P595" i="8"/>
  <c r="BI591" i="8"/>
  <c r="BH591" i="8"/>
  <c r="BG591" i="8"/>
  <c r="BF591" i="8"/>
  <c r="T591" i="8"/>
  <c r="R591" i="8"/>
  <c r="P591" i="8"/>
  <c r="BI585" i="8"/>
  <c r="BH585" i="8"/>
  <c r="BG585" i="8"/>
  <c r="BF585" i="8"/>
  <c r="T585" i="8"/>
  <c r="R585" i="8"/>
  <c r="P585" i="8"/>
  <c r="BI582" i="8"/>
  <c r="BH582" i="8"/>
  <c r="BG582" i="8"/>
  <c r="BF582" i="8"/>
  <c r="T582" i="8"/>
  <c r="R582" i="8"/>
  <c r="P582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5" i="8"/>
  <c r="BH575" i="8"/>
  <c r="BG575" i="8"/>
  <c r="BF575" i="8"/>
  <c r="T575" i="8"/>
  <c r="R575" i="8"/>
  <c r="P575" i="8"/>
  <c r="BI572" i="8"/>
  <c r="BH572" i="8"/>
  <c r="BG572" i="8"/>
  <c r="BF572" i="8"/>
  <c r="T572" i="8"/>
  <c r="R572" i="8"/>
  <c r="P572" i="8"/>
  <c r="BI569" i="8"/>
  <c r="BH569" i="8"/>
  <c r="BG569" i="8"/>
  <c r="BF569" i="8"/>
  <c r="T569" i="8"/>
  <c r="R569" i="8"/>
  <c r="P569" i="8"/>
  <c r="BI566" i="8"/>
  <c r="BH566" i="8"/>
  <c r="BG566" i="8"/>
  <c r="BF566" i="8"/>
  <c r="T566" i="8"/>
  <c r="R566" i="8"/>
  <c r="P566" i="8"/>
  <c r="BI563" i="8"/>
  <c r="BH563" i="8"/>
  <c r="BG563" i="8"/>
  <c r="BF563" i="8"/>
  <c r="T563" i="8"/>
  <c r="R563" i="8"/>
  <c r="P563" i="8"/>
  <c r="BI559" i="8"/>
  <c r="BH559" i="8"/>
  <c r="BG559" i="8"/>
  <c r="BF559" i="8"/>
  <c r="T559" i="8"/>
  <c r="R559" i="8"/>
  <c r="P559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46" i="8"/>
  <c r="BH546" i="8"/>
  <c r="BG546" i="8"/>
  <c r="BF546" i="8"/>
  <c r="T546" i="8"/>
  <c r="R546" i="8"/>
  <c r="P546" i="8"/>
  <c r="BI541" i="8"/>
  <c r="BH541" i="8"/>
  <c r="BG541" i="8"/>
  <c r="BF541" i="8"/>
  <c r="T541" i="8"/>
  <c r="R541" i="8"/>
  <c r="P541" i="8"/>
  <c r="BI540" i="8"/>
  <c r="BH540" i="8"/>
  <c r="BG540" i="8"/>
  <c r="BF540" i="8"/>
  <c r="T540" i="8"/>
  <c r="R540" i="8"/>
  <c r="P540" i="8"/>
  <c r="BI536" i="8"/>
  <c r="BH536" i="8"/>
  <c r="BG536" i="8"/>
  <c r="BF536" i="8"/>
  <c r="T536" i="8"/>
  <c r="R536" i="8"/>
  <c r="P536" i="8"/>
  <c r="BI531" i="8"/>
  <c r="BH531" i="8"/>
  <c r="BG531" i="8"/>
  <c r="BF531" i="8"/>
  <c r="T531" i="8"/>
  <c r="R531" i="8"/>
  <c r="P531" i="8"/>
  <c r="BI529" i="8"/>
  <c r="BH529" i="8"/>
  <c r="BG529" i="8"/>
  <c r="BF529" i="8"/>
  <c r="T529" i="8"/>
  <c r="R529" i="8"/>
  <c r="P529" i="8"/>
  <c r="BI527" i="8"/>
  <c r="BH527" i="8"/>
  <c r="BG527" i="8"/>
  <c r="BF527" i="8"/>
  <c r="T527" i="8"/>
  <c r="R527" i="8"/>
  <c r="P527" i="8"/>
  <c r="BI524" i="8"/>
  <c r="BH524" i="8"/>
  <c r="BG524" i="8"/>
  <c r="BF524" i="8"/>
  <c r="T524" i="8"/>
  <c r="R524" i="8"/>
  <c r="P524" i="8"/>
  <c r="BI521" i="8"/>
  <c r="BH521" i="8"/>
  <c r="BG521" i="8"/>
  <c r="BF521" i="8"/>
  <c r="T521" i="8"/>
  <c r="R521" i="8"/>
  <c r="P521" i="8"/>
  <c r="BI516" i="8"/>
  <c r="BH516" i="8"/>
  <c r="BG516" i="8"/>
  <c r="BF516" i="8"/>
  <c r="T516" i="8"/>
  <c r="R516" i="8"/>
  <c r="P516" i="8"/>
  <c r="BI513" i="8"/>
  <c r="BH513" i="8"/>
  <c r="BG513" i="8"/>
  <c r="BF513" i="8"/>
  <c r="T513" i="8"/>
  <c r="R513" i="8"/>
  <c r="P513" i="8"/>
  <c r="BI509" i="8"/>
  <c r="BH509" i="8"/>
  <c r="BG509" i="8"/>
  <c r="BF509" i="8"/>
  <c r="T509" i="8"/>
  <c r="R509" i="8"/>
  <c r="P509" i="8"/>
  <c r="BI506" i="8"/>
  <c r="BH506" i="8"/>
  <c r="BG506" i="8"/>
  <c r="BF506" i="8"/>
  <c r="T506" i="8"/>
  <c r="R506" i="8"/>
  <c r="P506" i="8"/>
  <c r="BI504" i="8"/>
  <c r="BH504" i="8"/>
  <c r="BG504" i="8"/>
  <c r="BF504" i="8"/>
  <c r="T504" i="8"/>
  <c r="R504" i="8"/>
  <c r="P504" i="8"/>
  <c r="BI501" i="8"/>
  <c r="BH501" i="8"/>
  <c r="BG501" i="8"/>
  <c r="BF501" i="8"/>
  <c r="T501" i="8"/>
  <c r="R501" i="8"/>
  <c r="P501" i="8"/>
  <c r="BI500" i="8"/>
  <c r="BH500" i="8"/>
  <c r="BG500" i="8"/>
  <c r="BF500" i="8"/>
  <c r="T500" i="8"/>
  <c r="R500" i="8"/>
  <c r="P500" i="8"/>
  <c r="BI498" i="8"/>
  <c r="BH498" i="8"/>
  <c r="BG498" i="8"/>
  <c r="BF498" i="8"/>
  <c r="T498" i="8"/>
  <c r="R498" i="8"/>
  <c r="P498" i="8"/>
  <c r="BI495" i="8"/>
  <c r="BH495" i="8"/>
  <c r="BG495" i="8"/>
  <c r="BF495" i="8"/>
  <c r="T495" i="8"/>
  <c r="R495" i="8"/>
  <c r="P495" i="8"/>
  <c r="BI492" i="8"/>
  <c r="BH492" i="8"/>
  <c r="BG492" i="8"/>
  <c r="BF492" i="8"/>
  <c r="T492" i="8"/>
  <c r="R492" i="8"/>
  <c r="P492" i="8"/>
  <c r="BI491" i="8"/>
  <c r="BH491" i="8"/>
  <c r="BG491" i="8"/>
  <c r="BF491" i="8"/>
  <c r="T491" i="8"/>
  <c r="R491" i="8"/>
  <c r="P491" i="8"/>
  <c r="BI490" i="8"/>
  <c r="BH490" i="8"/>
  <c r="BG490" i="8"/>
  <c r="BF490" i="8"/>
  <c r="T490" i="8"/>
  <c r="R490" i="8"/>
  <c r="P490" i="8"/>
  <c r="BI487" i="8"/>
  <c r="BH487" i="8"/>
  <c r="BG487" i="8"/>
  <c r="BF487" i="8"/>
  <c r="T487" i="8"/>
  <c r="R487" i="8"/>
  <c r="P487" i="8"/>
  <c r="BI483" i="8"/>
  <c r="BH483" i="8"/>
  <c r="BG483" i="8"/>
  <c r="BF483" i="8"/>
  <c r="T483" i="8"/>
  <c r="R483" i="8"/>
  <c r="P483" i="8"/>
  <c r="BI481" i="8"/>
  <c r="BH481" i="8"/>
  <c r="BG481" i="8"/>
  <c r="BF481" i="8"/>
  <c r="T481" i="8"/>
  <c r="R481" i="8"/>
  <c r="P481" i="8"/>
  <c r="BI477" i="8"/>
  <c r="BH477" i="8"/>
  <c r="BG477" i="8"/>
  <c r="BF477" i="8"/>
  <c r="T477" i="8"/>
  <c r="R477" i="8"/>
  <c r="P477" i="8"/>
  <c r="BI475" i="8"/>
  <c r="BH475" i="8"/>
  <c r="BG475" i="8"/>
  <c r="BF475" i="8"/>
  <c r="T475" i="8"/>
  <c r="R475" i="8"/>
  <c r="P475" i="8"/>
  <c r="BI471" i="8"/>
  <c r="BH471" i="8"/>
  <c r="BG471" i="8"/>
  <c r="BF471" i="8"/>
  <c r="T471" i="8"/>
  <c r="R471" i="8"/>
  <c r="P471" i="8"/>
  <c r="BI470" i="8"/>
  <c r="BH470" i="8"/>
  <c r="BG470" i="8"/>
  <c r="BF470" i="8"/>
  <c r="T470" i="8"/>
  <c r="R470" i="8"/>
  <c r="P470" i="8"/>
  <c r="BI469" i="8"/>
  <c r="BH469" i="8"/>
  <c r="BG469" i="8"/>
  <c r="BF469" i="8"/>
  <c r="T469" i="8"/>
  <c r="R469" i="8"/>
  <c r="P469" i="8"/>
  <c r="BI465" i="8"/>
  <c r="BH465" i="8"/>
  <c r="BG465" i="8"/>
  <c r="BF465" i="8"/>
  <c r="T465" i="8"/>
  <c r="R465" i="8"/>
  <c r="P465" i="8"/>
  <c r="BI463" i="8"/>
  <c r="BH463" i="8"/>
  <c r="BG463" i="8"/>
  <c r="BF463" i="8"/>
  <c r="T463" i="8"/>
  <c r="R463" i="8"/>
  <c r="P463" i="8"/>
  <c r="BI462" i="8"/>
  <c r="BH462" i="8"/>
  <c r="BG462" i="8"/>
  <c r="BF462" i="8"/>
  <c r="T462" i="8"/>
  <c r="R462" i="8"/>
  <c r="P462" i="8"/>
  <c r="BI459" i="8"/>
  <c r="BH459" i="8"/>
  <c r="BG459" i="8"/>
  <c r="BF459" i="8"/>
  <c r="T459" i="8"/>
  <c r="R459" i="8"/>
  <c r="P459" i="8"/>
  <c r="BI456" i="8"/>
  <c r="BH456" i="8"/>
  <c r="BG456" i="8"/>
  <c r="BF456" i="8"/>
  <c r="T456" i="8"/>
  <c r="R456" i="8"/>
  <c r="P456" i="8"/>
  <c r="BI453" i="8"/>
  <c r="BH453" i="8"/>
  <c r="BG453" i="8"/>
  <c r="BF453" i="8"/>
  <c r="T453" i="8"/>
  <c r="T452" i="8" s="1"/>
  <c r="R453" i="8"/>
  <c r="R452" i="8"/>
  <c r="P453" i="8"/>
  <c r="P452" i="8" s="1"/>
  <c r="BI450" i="8"/>
  <c r="BH450" i="8"/>
  <c r="BG450" i="8"/>
  <c r="BF450" i="8"/>
  <c r="T450" i="8"/>
  <c r="R450" i="8"/>
  <c r="P450" i="8"/>
  <c r="BI448" i="8"/>
  <c r="BH448" i="8"/>
  <c r="BG448" i="8"/>
  <c r="BF448" i="8"/>
  <c r="T448" i="8"/>
  <c r="R448" i="8"/>
  <c r="P448" i="8"/>
  <c r="BI446" i="8"/>
  <c r="BH446" i="8"/>
  <c r="BG446" i="8"/>
  <c r="BF446" i="8"/>
  <c r="T446" i="8"/>
  <c r="R446" i="8"/>
  <c r="P446" i="8"/>
  <c r="BI444" i="8"/>
  <c r="BH444" i="8"/>
  <c r="BG444" i="8"/>
  <c r="BF444" i="8"/>
  <c r="T444" i="8"/>
  <c r="R444" i="8"/>
  <c r="P444" i="8"/>
  <c r="BI442" i="8"/>
  <c r="BH442" i="8"/>
  <c r="BG442" i="8"/>
  <c r="BF442" i="8"/>
  <c r="T442" i="8"/>
  <c r="R442" i="8"/>
  <c r="P442" i="8"/>
  <c r="BI440" i="8"/>
  <c r="BH440" i="8"/>
  <c r="BG440" i="8"/>
  <c r="BF440" i="8"/>
  <c r="T440" i="8"/>
  <c r="R440" i="8"/>
  <c r="P440" i="8"/>
  <c r="BI439" i="8"/>
  <c r="BH439" i="8"/>
  <c r="BG439" i="8"/>
  <c r="BF439" i="8"/>
  <c r="T439" i="8"/>
  <c r="R439" i="8"/>
  <c r="P439" i="8"/>
  <c r="BI438" i="8"/>
  <c r="BH438" i="8"/>
  <c r="BG438" i="8"/>
  <c r="BF438" i="8"/>
  <c r="T438" i="8"/>
  <c r="R438" i="8"/>
  <c r="P438" i="8"/>
  <c r="BI436" i="8"/>
  <c r="BH436" i="8"/>
  <c r="BG436" i="8"/>
  <c r="BF436" i="8"/>
  <c r="T436" i="8"/>
  <c r="R436" i="8"/>
  <c r="P436" i="8"/>
  <c r="BI435" i="8"/>
  <c r="BH435" i="8"/>
  <c r="BG435" i="8"/>
  <c r="BF435" i="8"/>
  <c r="T435" i="8"/>
  <c r="R435" i="8"/>
  <c r="P435" i="8"/>
  <c r="BI434" i="8"/>
  <c r="BH434" i="8"/>
  <c r="BG434" i="8"/>
  <c r="BF434" i="8"/>
  <c r="T434" i="8"/>
  <c r="R434" i="8"/>
  <c r="P434" i="8"/>
  <c r="BI433" i="8"/>
  <c r="BH433" i="8"/>
  <c r="BG433" i="8"/>
  <c r="BF433" i="8"/>
  <c r="T433" i="8"/>
  <c r="R433" i="8"/>
  <c r="P433" i="8"/>
  <c r="BI432" i="8"/>
  <c r="BH432" i="8"/>
  <c r="BG432" i="8"/>
  <c r="BF432" i="8"/>
  <c r="T432" i="8"/>
  <c r="R432" i="8"/>
  <c r="P432" i="8"/>
  <c r="BI431" i="8"/>
  <c r="BH431" i="8"/>
  <c r="BG431" i="8"/>
  <c r="BF431" i="8"/>
  <c r="T431" i="8"/>
  <c r="R431" i="8"/>
  <c r="P431" i="8"/>
  <c r="BI430" i="8"/>
  <c r="BH430" i="8"/>
  <c r="BG430" i="8"/>
  <c r="BF430" i="8"/>
  <c r="T430" i="8"/>
  <c r="R430" i="8"/>
  <c r="P430" i="8"/>
  <c r="BI429" i="8"/>
  <c r="BH429" i="8"/>
  <c r="BG429" i="8"/>
  <c r="BF429" i="8"/>
  <c r="T429" i="8"/>
  <c r="R429" i="8"/>
  <c r="P429" i="8"/>
  <c r="BI428" i="8"/>
  <c r="BH428" i="8"/>
  <c r="BG428" i="8"/>
  <c r="BF428" i="8"/>
  <c r="T428" i="8"/>
  <c r="R428" i="8"/>
  <c r="P428" i="8"/>
  <c r="BI427" i="8"/>
  <c r="BH427" i="8"/>
  <c r="BG427" i="8"/>
  <c r="BF427" i="8"/>
  <c r="T427" i="8"/>
  <c r="R427" i="8"/>
  <c r="P427" i="8"/>
  <c r="BI426" i="8"/>
  <c r="BH426" i="8"/>
  <c r="BG426" i="8"/>
  <c r="BF426" i="8"/>
  <c r="T426" i="8"/>
  <c r="R426" i="8"/>
  <c r="P426" i="8"/>
  <c r="BI425" i="8"/>
  <c r="BH425" i="8"/>
  <c r="BG425" i="8"/>
  <c r="BF425" i="8"/>
  <c r="T425" i="8"/>
  <c r="R425" i="8"/>
  <c r="P425" i="8"/>
  <c r="BI421" i="8"/>
  <c r="BH421" i="8"/>
  <c r="BG421" i="8"/>
  <c r="BF421" i="8"/>
  <c r="T421" i="8"/>
  <c r="R421" i="8"/>
  <c r="P421" i="8"/>
  <c r="BI399" i="8"/>
  <c r="BH399" i="8"/>
  <c r="BG399" i="8"/>
  <c r="BF399" i="8"/>
  <c r="T399" i="8"/>
  <c r="R399" i="8"/>
  <c r="P399" i="8"/>
  <c r="BI395" i="8"/>
  <c r="BH395" i="8"/>
  <c r="BG395" i="8"/>
  <c r="BF395" i="8"/>
  <c r="T395" i="8"/>
  <c r="R395" i="8"/>
  <c r="P395" i="8"/>
  <c r="BI391" i="8"/>
  <c r="BH391" i="8"/>
  <c r="BG391" i="8"/>
  <c r="BF391" i="8"/>
  <c r="T391" i="8"/>
  <c r="R391" i="8"/>
  <c r="P391" i="8"/>
  <c r="BI388" i="8"/>
  <c r="BH388" i="8"/>
  <c r="BG388" i="8"/>
  <c r="BF388" i="8"/>
  <c r="T388" i="8"/>
  <c r="R388" i="8"/>
  <c r="P388" i="8"/>
  <c r="BI384" i="8"/>
  <c r="BH384" i="8"/>
  <c r="BG384" i="8"/>
  <c r="BF384" i="8"/>
  <c r="T384" i="8"/>
  <c r="R384" i="8"/>
  <c r="P384" i="8"/>
  <c r="BI380" i="8"/>
  <c r="BH380" i="8"/>
  <c r="BG380" i="8"/>
  <c r="BF380" i="8"/>
  <c r="T380" i="8"/>
  <c r="R380" i="8"/>
  <c r="P380" i="8"/>
  <c r="BI376" i="8"/>
  <c r="BH376" i="8"/>
  <c r="BG376" i="8"/>
  <c r="BF376" i="8"/>
  <c r="T376" i="8"/>
  <c r="R376" i="8"/>
  <c r="P376" i="8"/>
  <c r="BI373" i="8"/>
  <c r="BH373" i="8"/>
  <c r="BG373" i="8"/>
  <c r="BF373" i="8"/>
  <c r="T373" i="8"/>
  <c r="R373" i="8"/>
  <c r="P373" i="8"/>
  <c r="BI369" i="8"/>
  <c r="BH369" i="8"/>
  <c r="BG369" i="8"/>
  <c r="BF369" i="8"/>
  <c r="T369" i="8"/>
  <c r="R369" i="8"/>
  <c r="P369" i="8"/>
  <c r="BI368" i="8"/>
  <c r="BH368" i="8"/>
  <c r="BG368" i="8"/>
  <c r="BF368" i="8"/>
  <c r="T368" i="8"/>
  <c r="R368" i="8"/>
  <c r="P368" i="8"/>
  <c r="BI366" i="8"/>
  <c r="BH366" i="8"/>
  <c r="BG366" i="8"/>
  <c r="BF366" i="8"/>
  <c r="T366" i="8"/>
  <c r="R366" i="8"/>
  <c r="P366" i="8"/>
  <c r="BI363" i="8"/>
  <c r="BH363" i="8"/>
  <c r="BG363" i="8"/>
  <c r="BF363" i="8"/>
  <c r="T363" i="8"/>
  <c r="R363" i="8"/>
  <c r="P363" i="8"/>
  <c r="BI362" i="8"/>
  <c r="BH362" i="8"/>
  <c r="BG362" i="8"/>
  <c r="BF362" i="8"/>
  <c r="T362" i="8"/>
  <c r="R362" i="8"/>
  <c r="P362" i="8"/>
  <c r="BI360" i="8"/>
  <c r="BH360" i="8"/>
  <c r="BG360" i="8"/>
  <c r="BF360" i="8"/>
  <c r="T360" i="8"/>
  <c r="R360" i="8"/>
  <c r="P360" i="8"/>
  <c r="BI358" i="8"/>
  <c r="BH358" i="8"/>
  <c r="BG358" i="8"/>
  <c r="BF358" i="8"/>
  <c r="T358" i="8"/>
  <c r="R358" i="8"/>
  <c r="P358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51" i="8"/>
  <c r="BH351" i="8"/>
  <c r="BG351" i="8"/>
  <c r="BF351" i="8"/>
  <c r="T351" i="8"/>
  <c r="R351" i="8"/>
  <c r="P351" i="8"/>
  <c r="BI350" i="8"/>
  <c r="BH350" i="8"/>
  <c r="BG350" i="8"/>
  <c r="BF350" i="8"/>
  <c r="T350" i="8"/>
  <c r="R350" i="8"/>
  <c r="P350" i="8"/>
  <c r="BI348" i="8"/>
  <c r="BH348" i="8"/>
  <c r="BG348" i="8"/>
  <c r="BF348" i="8"/>
  <c r="T348" i="8"/>
  <c r="R348" i="8"/>
  <c r="P348" i="8"/>
  <c r="BI345" i="8"/>
  <c r="BH345" i="8"/>
  <c r="BG345" i="8"/>
  <c r="BF345" i="8"/>
  <c r="T345" i="8"/>
  <c r="R345" i="8"/>
  <c r="P345" i="8"/>
  <c r="BI344" i="8"/>
  <c r="BH344" i="8"/>
  <c r="BG344" i="8"/>
  <c r="BF344" i="8"/>
  <c r="T344" i="8"/>
  <c r="R344" i="8"/>
  <c r="P344" i="8"/>
  <c r="BI342" i="8"/>
  <c r="BH342" i="8"/>
  <c r="BG342" i="8"/>
  <c r="BF342" i="8"/>
  <c r="T342" i="8"/>
  <c r="R342" i="8"/>
  <c r="P342" i="8"/>
  <c r="BI335" i="8"/>
  <c r="BH335" i="8"/>
  <c r="BG335" i="8"/>
  <c r="BF335" i="8"/>
  <c r="T335" i="8"/>
  <c r="R335" i="8"/>
  <c r="P335" i="8"/>
  <c r="BI331" i="8"/>
  <c r="BH331" i="8"/>
  <c r="BG331" i="8"/>
  <c r="BF331" i="8"/>
  <c r="T331" i="8"/>
  <c r="R331" i="8"/>
  <c r="P331" i="8"/>
  <c r="BI327" i="8"/>
  <c r="BH327" i="8"/>
  <c r="BG327" i="8"/>
  <c r="BF327" i="8"/>
  <c r="T327" i="8"/>
  <c r="R327" i="8"/>
  <c r="P327" i="8"/>
  <c r="BI321" i="8"/>
  <c r="BH321" i="8"/>
  <c r="BG321" i="8"/>
  <c r="BF321" i="8"/>
  <c r="T321" i="8"/>
  <c r="R321" i="8"/>
  <c r="P321" i="8"/>
  <c r="BI318" i="8"/>
  <c r="BH318" i="8"/>
  <c r="BG318" i="8"/>
  <c r="BF318" i="8"/>
  <c r="T318" i="8"/>
  <c r="R318" i="8"/>
  <c r="P318" i="8"/>
  <c r="BI314" i="8"/>
  <c r="BH314" i="8"/>
  <c r="BG314" i="8"/>
  <c r="BF314" i="8"/>
  <c r="T314" i="8"/>
  <c r="R314" i="8"/>
  <c r="P314" i="8"/>
  <c r="BI311" i="8"/>
  <c r="BH311" i="8"/>
  <c r="BG311" i="8"/>
  <c r="BF311" i="8"/>
  <c r="T311" i="8"/>
  <c r="R311" i="8"/>
  <c r="P311" i="8"/>
  <c r="BI289" i="8"/>
  <c r="BH289" i="8"/>
  <c r="BG289" i="8"/>
  <c r="BF289" i="8"/>
  <c r="T289" i="8"/>
  <c r="R289" i="8"/>
  <c r="P289" i="8"/>
  <c r="BI280" i="8"/>
  <c r="BH280" i="8"/>
  <c r="BG280" i="8"/>
  <c r="BF280" i="8"/>
  <c r="T280" i="8"/>
  <c r="R280" i="8"/>
  <c r="P280" i="8"/>
  <c r="BI277" i="8"/>
  <c r="BH277" i="8"/>
  <c r="BG277" i="8"/>
  <c r="BF277" i="8"/>
  <c r="T277" i="8"/>
  <c r="R277" i="8"/>
  <c r="P277" i="8"/>
  <c r="BI273" i="8"/>
  <c r="BH273" i="8"/>
  <c r="BG273" i="8"/>
  <c r="BF273" i="8"/>
  <c r="T273" i="8"/>
  <c r="R273" i="8"/>
  <c r="P273" i="8"/>
  <c r="BI266" i="8"/>
  <c r="BH266" i="8"/>
  <c r="BG266" i="8"/>
  <c r="BF266" i="8"/>
  <c r="T266" i="8"/>
  <c r="R266" i="8"/>
  <c r="P266" i="8"/>
  <c r="BI243" i="8"/>
  <c r="BH243" i="8"/>
  <c r="BG243" i="8"/>
  <c r="BF243" i="8"/>
  <c r="T243" i="8"/>
  <c r="R243" i="8"/>
  <c r="P243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5" i="8"/>
  <c r="BH215" i="8"/>
  <c r="BG215" i="8"/>
  <c r="BF215" i="8"/>
  <c r="T215" i="8"/>
  <c r="R215" i="8"/>
  <c r="P215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8" i="8"/>
  <c r="BH188" i="8"/>
  <c r="BG188" i="8"/>
  <c r="BF188" i="8"/>
  <c r="T188" i="8"/>
  <c r="R188" i="8"/>
  <c r="P188" i="8"/>
  <c r="BI184" i="8"/>
  <c r="BH184" i="8"/>
  <c r="BG184" i="8"/>
  <c r="BF184" i="8"/>
  <c r="T184" i="8"/>
  <c r="R184" i="8"/>
  <c r="P184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52" i="8"/>
  <c r="BH152" i="8"/>
  <c r="BG152" i="8"/>
  <c r="BF152" i="8"/>
  <c r="T152" i="8"/>
  <c r="R152" i="8"/>
  <c r="P152" i="8"/>
  <c r="BI149" i="8"/>
  <c r="BH149" i="8"/>
  <c r="BG149" i="8"/>
  <c r="BF149" i="8"/>
  <c r="T149" i="8"/>
  <c r="R149" i="8"/>
  <c r="P149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8" i="8"/>
  <c r="BH128" i="8"/>
  <c r="BG128" i="8"/>
  <c r="BF128" i="8"/>
  <c r="T128" i="8"/>
  <c r="R128" i="8"/>
  <c r="P128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J89" i="8"/>
  <c r="J88" i="8"/>
  <c r="F88" i="8"/>
  <c r="F86" i="8"/>
  <c r="E84" i="8"/>
  <c r="J55" i="8"/>
  <c r="J54" i="8"/>
  <c r="F54" i="8"/>
  <c r="F52" i="8"/>
  <c r="E50" i="8"/>
  <c r="J18" i="8"/>
  <c r="E18" i="8"/>
  <c r="F89" i="8" s="1"/>
  <c r="J17" i="8"/>
  <c r="J12" i="8"/>
  <c r="J86" i="8"/>
  <c r="E7" i="8"/>
  <c r="E82" i="8"/>
  <c r="J37" i="7"/>
  <c r="J36" i="7"/>
  <c r="AY60" i="1" s="1"/>
  <c r="J35" i="7"/>
  <c r="AX60" i="1"/>
  <c r="BI952" i="7"/>
  <c r="BH952" i="7"/>
  <c r="BG952" i="7"/>
  <c r="BF952" i="7"/>
  <c r="T952" i="7"/>
  <c r="R952" i="7"/>
  <c r="P952" i="7"/>
  <c r="BI951" i="7"/>
  <c r="BH951" i="7"/>
  <c r="BG951" i="7"/>
  <c r="BF951" i="7"/>
  <c r="T951" i="7"/>
  <c r="R951" i="7"/>
  <c r="P951" i="7"/>
  <c r="BI950" i="7"/>
  <c r="BH950" i="7"/>
  <c r="BG950" i="7"/>
  <c r="BF950" i="7"/>
  <c r="T950" i="7"/>
  <c r="R950" i="7"/>
  <c r="P950" i="7"/>
  <c r="BI945" i="7"/>
  <c r="BH945" i="7"/>
  <c r="BG945" i="7"/>
  <c r="BF945" i="7"/>
  <c r="T945" i="7"/>
  <c r="R945" i="7"/>
  <c r="P945" i="7"/>
  <c r="BI937" i="7"/>
  <c r="BH937" i="7"/>
  <c r="BG937" i="7"/>
  <c r="BF937" i="7"/>
  <c r="T937" i="7"/>
  <c r="R937" i="7"/>
  <c r="P937" i="7"/>
  <c r="BI936" i="7"/>
  <c r="BH936" i="7"/>
  <c r="BG936" i="7"/>
  <c r="BF936" i="7"/>
  <c r="T936" i="7"/>
  <c r="R936" i="7"/>
  <c r="P936" i="7"/>
  <c r="BI934" i="7"/>
  <c r="BH934" i="7"/>
  <c r="BG934" i="7"/>
  <c r="BF934" i="7"/>
  <c r="T934" i="7"/>
  <c r="R934" i="7"/>
  <c r="P934" i="7"/>
  <c r="BI923" i="7"/>
  <c r="BH923" i="7"/>
  <c r="BG923" i="7"/>
  <c r="BF923" i="7"/>
  <c r="T923" i="7"/>
  <c r="R923" i="7"/>
  <c r="P923" i="7"/>
  <c r="BI921" i="7"/>
  <c r="BH921" i="7"/>
  <c r="BG921" i="7"/>
  <c r="BF921" i="7"/>
  <c r="T921" i="7"/>
  <c r="R921" i="7"/>
  <c r="P921" i="7"/>
  <c r="BI918" i="7"/>
  <c r="BH918" i="7"/>
  <c r="BG918" i="7"/>
  <c r="BF918" i="7"/>
  <c r="T918" i="7"/>
  <c r="R918" i="7"/>
  <c r="P918" i="7"/>
  <c r="BI917" i="7"/>
  <c r="BH917" i="7"/>
  <c r="BG917" i="7"/>
  <c r="BF917" i="7"/>
  <c r="T917" i="7"/>
  <c r="R917" i="7"/>
  <c r="P917" i="7"/>
  <c r="BI916" i="7"/>
  <c r="BH916" i="7"/>
  <c r="BG916" i="7"/>
  <c r="BF916" i="7"/>
  <c r="T916" i="7"/>
  <c r="R916" i="7"/>
  <c r="P916" i="7"/>
  <c r="BI905" i="7"/>
  <c r="BH905" i="7"/>
  <c r="BG905" i="7"/>
  <c r="BF905" i="7"/>
  <c r="T905" i="7"/>
  <c r="R905" i="7"/>
  <c r="P905" i="7"/>
  <c r="BI903" i="7"/>
  <c r="BH903" i="7"/>
  <c r="BG903" i="7"/>
  <c r="BF903" i="7"/>
  <c r="T903" i="7"/>
  <c r="R903" i="7"/>
  <c r="P903" i="7"/>
  <c r="BI902" i="7"/>
  <c r="BH902" i="7"/>
  <c r="BG902" i="7"/>
  <c r="BF902" i="7"/>
  <c r="T902" i="7"/>
  <c r="R902" i="7"/>
  <c r="P902" i="7"/>
  <c r="BI901" i="7"/>
  <c r="BH901" i="7"/>
  <c r="BG901" i="7"/>
  <c r="BF901" i="7"/>
  <c r="T901" i="7"/>
  <c r="R901" i="7"/>
  <c r="P901" i="7"/>
  <c r="BI896" i="7"/>
  <c r="BH896" i="7"/>
  <c r="BG896" i="7"/>
  <c r="BF896" i="7"/>
  <c r="T896" i="7"/>
  <c r="R896" i="7"/>
  <c r="P896" i="7"/>
  <c r="BI895" i="7"/>
  <c r="BH895" i="7"/>
  <c r="BG895" i="7"/>
  <c r="BF895" i="7"/>
  <c r="T895" i="7"/>
  <c r="R895" i="7"/>
  <c r="P895" i="7"/>
  <c r="BI894" i="7"/>
  <c r="BH894" i="7"/>
  <c r="BG894" i="7"/>
  <c r="BF894" i="7"/>
  <c r="T894" i="7"/>
  <c r="R894" i="7"/>
  <c r="P894" i="7"/>
  <c r="BI892" i="7"/>
  <c r="BH892" i="7"/>
  <c r="BG892" i="7"/>
  <c r="BF892" i="7"/>
  <c r="T892" i="7"/>
  <c r="R892" i="7"/>
  <c r="P892" i="7"/>
  <c r="BI891" i="7"/>
  <c r="BH891" i="7"/>
  <c r="BG891" i="7"/>
  <c r="BF891" i="7"/>
  <c r="T891" i="7"/>
  <c r="R891" i="7"/>
  <c r="P891" i="7"/>
  <c r="BI890" i="7"/>
  <c r="BH890" i="7"/>
  <c r="BG890" i="7"/>
  <c r="BF890" i="7"/>
  <c r="T890" i="7"/>
  <c r="R890" i="7"/>
  <c r="P890" i="7"/>
  <c r="BI889" i="7"/>
  <c r="BH889" i="7"/>
  <c r="BG889" i="7"/>
  <c r="BF889" i="7"/>
  <c r="T889" i="7"/>
  <c r="R889" i="7"/>
  <c r="P889" i="7"/>
  <c r="BI888" i="7"/>
  <c r="BH888" i="7"/>
  <c r="BG888" i="7"/>
  <c r="BF888" i="7"/>
  <c r="T888" i="7"/>
  <c r="R888" i="7"/>
  <c r="P888" i="7"/>
  <c r="BI885" i="7"/>
  <c r="BH885" i="7"/>
  <c r="BG885" i="7"/>
  <c r="BF885" i="7"/>
  <c r="T885" i="7"/>
  <c r="R885" i="7"/>
  <c r="P885" i="7"/>
  <c r="BI881" i="7"/>
  <c r="BH881" i="7"/>
  <c r="BG881" i="7"/>
  <c r="BF881" i="7"/>
  <c r="T881" i="7"/>
  <c r="R881" i="7"/>
  <c r="P881" i="7"/>
  <c r="BI880" i="7"/>
  <c r="BH880" i="7"/>
  <c r="BG880" i="7"/>
  <c r="BF880" i="7"/>
  <c r="T880" i="7"/>
  <c r="R880" i="7"/>
  <c r="P880" i="7"/>
  <c r="BI879" i="7"/>
  <c r="BH879" i="7"/>
  <c r="BG879" i="7"/>
  <c r="BF879" i="7"/>
  <c r="T879" i="7"/>
  <c r="R879" i="7"/>
  <c r="P879" i="7"/>
  <c r="BI875" i="7"/>
  <c r="BH875" i="7"/>
  <c r="BG875" i="7"/>
  <c r="BF875" i="7"/>
  <c r="T875" i="7"/>
  <c r="R875" i="7"/>
  <c r="P875" i="7"/>
  <c r="BI874" i="7"/>
  <c r="BH874" i="7"/>
  <c r="BG874" i="7"/>
  <c r="BF874" i="7"/>
  <c r="T874" i="7"/>
  <c r="R874" i="7"/>
  <c r="P874" i="7"/>
  <c r="BI873" i="7"/>
  <c r="BH873" i="7"/>
  <c r="BG873" i="7"/>
  <c r="BF873" i="7"/>
  <c r="T873" i="7"/>
  <c r="R873" i="7"/>
  <c r="P873" i="7"/>
  <c r="BI872" i="7"/>
  <c r="BH872" i="7"/>
  <c r="BG872" i="7"/>
  <c r="BF872" i="7"/>
  <c r="T872" i="7"/>
  <c r="R872" i="7"/>
  <c r="P872" i="7"/>
  <c r="BI867" i="7"/>
  <c r="BH867" i="7"/>
  <c r="BG867" i="7"/>
  <c r="BF867" i="7"/>
  <c r="T867" i="7"/>
  <c r="R867" i="7"/>
  <c r="P867" i="7"/>
  <c r="BI862" i="7"/>
  <c r="BH862" i="7"/>
  <c r="BG862" i="7"/>
  <c r="BF862" i="7"/>
  <c r="T862" i="7"/>
  <c r="R862" i="7"/>
  <c r="P862" i="7"/>
  <c r="BI859" i="7"/>
  <c r="BH859" i="7"/>
  <c r="BG859" i="7"/>
  <c r="BF859" i="7"/>
  <c r="T859" i="7"/>
  <c r="R859" i="7"/>
  <c r="P859" i="7"/>
  <c r="BI858" i="7"/>
  <c r="BH858" i="7"/>
  <c r="BG858" i="7"/>
  <c r="BF858" i="7"/>
  <c r="T858" i="7"/>
  <c r="R858" i="7"/>
  <c r="P858" i="7"/>
  <c r="BI855" i="7"/>
  <c r="BH855" i="7"/>
  <c r="BG855" i="7"/>
  <c r="BF855" i="7"/>
  <c r="T855" i="7"/>
  <c r="R855" i="7"/>
  <c r="P855" i="7"/>
  <c r="BI851" i="7"/>
  <c r="BH851" i="7"/>
  <c r="BG851" i="7"/>
  <c r="BF851" i="7"/>
  <c r="T851" i="7"/>
  <c r="R851" i="7"/>
  <c r="P851" i="7"/>
  <c r="BI849" i="7"/>
  <c r="BH849" i="7"/>
  <c r="BG849" i="7"/>
  <c r="BF849" i="7"/>
  <c r="T849" i="7"/>
  <c r="R849" i="7"/>
  <c r="P849" i="7"/>
  <c r="BI848" i="7"/>
  <c r="BH848" i="7"/>
  <c r="BG848" i="7"/>
  <c r="BF848" i="7"/>
  <c r="T848" i="7"/>
  <c r="R848" i="7"/>
  <c r="P848" i="7"/>
  <c r="BI839" i="7"/>
  <c r="BH839" i="7"/>
  <c r="BG839" i="7"/>
  <c r="BF839" i="7"/>
  <c r="T839" i="7"/>
  <c r="R839" i="7"/>
  <c r="P839" i="7"/>
  <c r="BI835" i="7"/>
  <c r="BH835" i="7"/>
  <c r="BG835" i="7"/>
  <c r="BF835" i="7"/>
  <c r="T835" i="7"/>
  <c r="R835" i="7"/>
  <c r="P835" i="7"/>
  <c r="BI829" i="7"/>
  <c r="BH829" i="7"/>
  <c r="BG829" i="7"/>
  <c r="BF829" i="7"/>
  <c r="T829" i="7"/>
  <c r="R829" i="7"/>
  <c r="P829" i="7"/>
  <c r="BI827" i="7"/>
  <c r="BH827" i="7"/>
  <c r="BG827" i="7"/>
  <c r="BF827" i="7"/>
  <c r="T827" i="7"/>
  <c r="R827" i="7"/>
  <c r="P827" i="7"/>
  <c r="BI824" i="7"/>
  <c r="BH824" i="7"/>
  <c r="BG824" i="7"/>
  <c r="BF824" i="7"/>
  <c r="T824" i="7"/>
  <c r="R824" i="7"/>
  <c r="P824" i="7"/>
  <c r="BI821" i="7"/>
  <c r="BH821" i="7"/>
  <c r="BG821" i="7"/>
  <c r="BF821" i="7"/>
  <c r="T821" i="7"/>
  <c r="R821" i="7"/>
  <c r="P821" i="7"/>
  <c r="BI818" i="7"/>
  <c r="BH818" i="7"/>
  <c r="BG818" i="7"/>
  <c r="BF818" i="7"/>
  <c r="T818" i="7"/>
  <c r="R818" i="7"/>
  <c r="P818" i="7"/>
  <c r="BI816" i="7"/>
  <c r="BH816" i="7"/>
  <c r="BG816" i="7"/>
  <c r="BF816" i="7"/>
  <c r="T816" i="7"/>
  <c r="R816" i="7"/>
  <c r="P816" i="7"/>
  <c r="BI813" i="7"/>
  <c r="BH813" i="7"/>
  <c r="BG813" i="7"/>
  <c r="BF813" i="7"/>
  <c r="T813" i="7"/>
  <c r="R813" i="7"/>
  <c r="P813" i="7"/>
  <c r="BI801" i="7"/>
  <c r="BH801" i="7"/>
  <c r="BG801" i="7"/>
  <c r="BF801" i="7"/>
  <c r="T801" i="7"/>
  <c r="R801" i="7"/>
  <c r="P801" i="7"/>
  <c r="BI798" i="7"/>
  <c r="BH798" i="7"/>
  <c r="BG798" i="7"/>
  <c r="BF798" i="7"/>
  <c r="T798" i="7"/>
  <c r="R798" i="7"/>
  <c r="P798" i="7"/>
  <c r="BI793" i="7"/>
  <c r="BH793" i="7"/>
  <c r="BG793" i="7"/>
  <c r="BF793" i="7"/>
  <c r="T793" i="7"/>
  <c r="R793" i="7"/>
  <c r="P793" i="7"/>
  <c r="BI787" i="7"/>
  <c r="BH787" i="7"/>
  <c r="BG787" i="7"/>
  <c r="BF787" i="7"/>
  <c r="T787" i="7"/>
  <c r="R787" i="7"/>
  <c r="P787" i="7"/>
  <c r="BI786" i="7"/>
  <c r="BH786" i="7"/>
  <c r="BG786" i="7"/>
  <c r="BF786" i="7"/>
  <c r="T786" i="7"/>
  <c r="R786" i="7"/>
  <c r="P786" i="7"/>
  <c r="BI783" i="7"/>
  <c r="BH783" i="7"/>
  <c r="BG783" i="7"/>
  <c r="BF783" i="7"/>
  <c r="T783" i="7"/>
  <c r="R783" i="7"/>
  <c r="P783" i="7"/>
  <c r="BI781" i="7"/>
  <c r="BH781" i="7"/>
  <c r="BG781" i="7"/>
  <c r="BF781" i="7"/>
  <c r="T781" i="7"/>
  <c r="R781" i="7"/>
  <c r="P781" i="7"/>
  <c r="BI778" i="7"/>
  <c r="BH778" i="7"/>
  <c r="BG778" i="7"/>
  <c r="BF778" i="7"/>
  <c r="T778" i="7"/>
  <c r="R778" i="7"/>
  <c r="P778" i="7"/>
  <c r="BI776" i="7"/>
  <c r="BH776" i="7"/>
  <c r="BG776" i="7"/>
  <c r="BF776" i="7"/>
  <c r="T776" i="7"/>
  <c r="R776" i="7"/>
  <c r="P776" i="7"/>
  <c r="BI775" i="7"/>
  <c r="BH775" i="7"/>
  <c r="BG775" i="7"/>
  <c r="BF775" i="7"/>
  <c r="T775" i="7"/>
  <c r="R775" i="7"/>
  <c r="P775" i="7"/>
  <c r="BI771" i="7"/>
  <c r="BH771" i="7"/>
  <c r="BG771" i="7"/>
  <c r="BF771" i="7"/>
  <c r="T771" i="7"/>
  <c r="R771" i="7"/>
  <c r="P771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9" i="7"/>
  <c r="BH759" i="7"/>
  <c r="BG759" i="7"/>
  <c r="BF759" i="7"/>
  <c r="T759" i="7"/>
  <c r="R759" i="7"/>
  <c r="P759" i="7"/>
  <c r="BI755" i="7"/>
  <c r="BH755" i="7"/>
  <c r="BG755" i="7"/>
  <c r="BF755" i="7"/>
  <c r="T755" i="7"/>
  <c r="R755" i="7"/>
  <c r="P755" i="7"/>
  <c r="BI751" i="7"/>
  <c r="BH751" i="7"/>
  <c r="BG751" i="7"/>
  <c r="BF751" i="7"/>
  <c r="T751" i="7"/>
  <c r="R751" i="7"/>
  <c r="P751" i="7"/>
  <c r="BI746" i="7"/>
  <c r="BH746" i="7"/>
  <c r="BG746" i="7"/>
  <c r="BF746" i="7"/>
  <c r="T746" i="7"/>
  <c r="R746" i="7"/>
  <c r="P746" i="7"/>
  <c r="BI742" i="7"/>
  <c r="BH742" i="7"/>
  <c r="BG742" i="7"/>
  <c r="BF742" i="7"/>
  <c r="T742" i="7"/>
  <c r="R742" i="7"/>
  <c r="P742" i="7"/>
  <c r="BI738" i="7"/>
  <c r="BH738" i="7"/>
  <c r="BG738" i="7"/>
  <c r="BF738" i="7"/>
  <c r="T738" i="7"/>
  <c r="R738" i="7"/>
  <c r="P738" i="7"/>
  <c r="BI734" i="7"/>
  <c r="BH734" i="7"/>
  <c r="BG734" i="7"/>
  <c r="BF734" i="7"/>
  <c r="T734" i="7"/>
  <c r="R734" i="7"/>
  <c r="P734" i="7"/>
  <c r="BI729" i="7"/>
  <c r="BH729" i="7"/>
  <c r="BG729" i="7"/>
  <c r="BF729" i="7"/>
  <c r="T729" i="7"/>
  <c r="R729" i="7"/>
  <c r="P729" i="7"/>
  <c r="BI725" i="7"/>
  <c r="BH725" i="7"/>
  <c r="BG725" i="7"/>
  <c r="BF725" i="7"/>
  <c r="T725" i="7"/>
  <c r="R725" i="7"/>
  <c r="P725" i="7"/>
  <c r="BI721" i="7"/>
  <c r="BH721" i="7"/>
  <c r="BG721" i="7"/>
  <c r="BF721" i="7"/>
  <c r="T721" i="7"/>
  <c r="R721" i="7"/>
  <c r="P721" i="7"/>
  <c r="BI716" i="7"/>
  <c r="BH716" i="7"/>
  <c r="BG716" i="7"/>
  <c r="BF716" i="7"/>
  <c r="T716" i="7"/>
  <c r="R716" i="7"/>
  <c r="P716" i="7"/>
  <c r="BI713" i="7"/>
  <c r="BH713" i="7"/>
  <c r="BG713" i="7"/>
  <c r="BF713" i="7"/>
  <c r="T713" i="7"/>
  <c r="R713" i="7"/>
  <c r="P713" i="7"/>
  <c r="BI710" i="7"/>
  <c r="BH710" i="7"/>
  <c r="BG710" i="7"/>
  <c r="BF710" i="7"/>
  <c r="T710" i="7"/>
  <c r="R710" i="7"/>
  <c r="P710" i="7"/>
  <c r="BI709" i="7"/>
  <c r="BH709" i="7"/>
  <c r="BG709" i="7"/>
  <c r="BF709" i="7"/>
  <c r="T709" i="7"/>
  <c r="R709" i="7"/>
  <c r="P709" i="7"/>
  <c r="BI706" i="7"/>
  <c r="BH706" i="7"/>
  <c r="BG706" i="7"/>
  <c r="BF706" i="7"/>
  <c r="T706" i="7"/>
  <c r="R706" i="7"/>
  <c r="P706" i="7"/>
  <c r="BI703" i="7"/>
  <c r="BH703" i="7"/>
  <c r="BG703" i="7"/>
  <c r="BF703" i="7"/>
  <c r="T703" i="7"/>
  <c r="R703" i="7"/>
  <c r="P703" i="7"/>
  <c r="BI700" i="7"/>
  <c r="BH700" i="7"/>
  <c r="BG700" i="7"/>
  <c r="BF700" i="7"/>
  <c r="T700" i="7"/>
  <c r="R700" i="7"/>
  <c r="P700" i="7"/>
  <c r="BI697" i="7"/>
  <c r="BH697" i="7"/>
  <c r="BG697" i="7"/>
  <c r="BF697" i="7"/>
  <c r="T697" i="7"/>
  <c r="R697" i="7"/>
  <c r="P697" i="7"/>
  <c r="BI694" i="7"/>
  <c r="BH694" i="7"/>
  <c r="BG694" i="7"/>
  <c r="BF694" i="7"/>
  <c r="T694" i="7"/>
  <c r="R694" i="7"/>
  <c r="P694" i="7"/>
  <c r="BI690" i="7"/>
  <c r="BH690" i="7"/>
  <c r="BG690" i="7"/>
  <c r="BF690" i="7"/>
  <c r="T690" i="7"/>
  <c r="R690" i="7"/>
  <c r="P690" i="7"/>
  <c r="BI688" i="7"/>
  <c r="BH688" i="7"/>
  <c r="BG688" i="7"/>
  <c r="BF688" i="7"/>
  <c r="T688" i="7"/>
  <c r="R688" i="7"/>
  <c r="P688" i="7"/>
  <c r="BI686" i="7"/>
  <c r="BH686" i="7"/>
  <c r="BG686" i="7"/>
  <c r="BF686" i="7"/>
  <c r="T686" i="7"/>
  <c r="R686" i="7"/>
  <c r="P686" i="7"/>
  <c r="BI683" i="7"/>
  <c r="BH683" i="7"/>
  <c r="BG683" i="7"/>
  <c r="BF683" i="7"/>
  <c r="T683" i="7"/>
  <c r="R683" i="7"/>
  <c r="P683" i="7"/>
  <c r="BI679" i="7"/>
  <c r="BH679" i="7"/>
  <c r="BG679" i="7"/>
  <c r="BF679" i="7"/>
  <c r="T679" i="7"/>
  <c r="R679" i="7"/>
  <c r="P679" i="7"/>
  <c r="BI678" i="7"/>
  <c r="BH678" i="7"/>
  <c r="BG678" i="7"/>
  <c r="BF678" i="7"/>
  <c r="T678" i="7"/>
  <c r="R678" i="7"/>
  <c r="P678" i="7"/>
  <c r="BI675" i="7"/>
  <c r="BH675" i="7"/>
  <c r="BG675" i="7"/>
  <c r="BF675" i="7"/>
  <c r="T675" i="7"/>
  <c r="R675" i="7"/>
  <c r="P675" i="7"/>
  <c r="BI672" i="7"/>
  <c r="BH672" i="7"/>
  <c r="BG672" i="7"/>
  <c r="BF672" i="7"/>
  <c r="T672" i="7"/>
  <c r="R672" i="7"/>
  <c r="P672" i="7"/>
  <c r="BI670" i="7"/>
  <c r="BH670" i="7"/>
  <c r="BG670" i="7"/>
  <c r="BF670" i="7"/>
  <c r="T670" i="7"/>
  <c r="R670" i="7"/>
  <c r="P670" i="7"/>
  <c r="BI668" i="7"/>
  <c r="BH668" i="7"/>
  <c r="BG668" i="7"/>
  <c r="BF668" i="7"/>
  <c r="T668" i="7"/>
  <c r="R668" i="7"/>
  <c r="P668" i="7"/>
  <c r="BI667" i="7"/>
  <c r="BH667" i="7"/>
  <c r="BG667" i="7"/>
  <c r="BF667" i="7"/>
  <c r="T667" i="7"/>
  <c r="R667" i="7"/>
  <c r="P667" i="7"/>
  <c r="BI666" i="7"/>
  <c r="BH666" i="7"/>
  <c r="BG666" i="7"/>
  <c r="BF666" i="7"/>
  <c r="T666" i="7"/>
  <c r="R666" i="7"/>
  <c r="P666" i="7"/>
  <c r="BI663" i="7"/>
  <c r="BH663" i="7"/>
  <c r="BG663" i="7"/>
  <c r="BF663" i="7"/>
  <c r="T663" i="7"/>
  <c r="R663" i="7"/>
  <c r="P663" i="7"/>
  <c r="BI662" i="7"/>
  <c r="BH662" i="7"/>
  <c r="BG662" i="7"/>
  <c r="BF662" i="7"/>
  <c r="T662" i="7"/>
  <c r="R662" i="7"/>
  <c r="P662" i="7"/>
  <c r="BI659" i="7"/>
  <c r="BH659" i="7"/>
  <c r="BG659" i="7"/>
  <c r="BF659" i="7"/>
  <c r="T659" i="7"/>
  <c r="R659" i="7"/>
  <c r="P659" i="7"/>
  <c r="BI657" i="7"/>
  <c r="BH657" i="7"/>
  <c r="BG657" i="7"/>
  <c r="BF657" i="7"/>
  <c r="T657" i="7"/>
  <c r="R657" i="7"/>
  <c r="P657" i="7"/>
  <c r="BI654" i="7"/>
  <c r="BH654" i="7"/>
  <c r="BG654" i="7"/>
  <c r="BF654" i="7"/>
  <c r="T654" i="7"/>
  <c r="R654" i="7"/>
  <c r="P654" i="7"/>
  <c r="BI652" i="7"/>
  <c r="BH652" i="7"/>
  <c r="BG652" i="7"/>
  <c r="BF652" i="7"/>
  <c r="T652" i="7"/>
  <c r="R652" i="7"/>
  <c r="P652" i="7"/>
  <c r="BI646" i="7"/>
  <c r="BH646" i="7"/>
  <c r="BG646" i="7"/>
  <c r="BF646" i="7"/>
  <c r="T646" i="7"/>
  <c r="R646" i="7"/>
  <c r="P646" i="7"/>
  <c r="BI644" i="7"/>
  <c r="BH644" i="7"/>
  <c r="BG644" i="7"/>
  <c r="BF644" i="7"/>
  <c r="T644" i="7"/>
  <c r="R644" i="7"/>
  <c r="P644" i="7"/>
  <c r="BI640" i="7"/>
  <c r="BH640" i="7"/>
  <c r="BG640" i="7"/>
  <c r="BF640" i="7"/>
  <c r="T640" i="7"/>
  <c r="R640" i="7"/>
  <c r="P640" i="7"/>
  <c r="BI639" i="7"/>
  <c r="BH639" i="7"/>
  <c r="BG639" i="7"/>
  <c r="BF639" i="7"/>
  <c r="T639" i="7"/>
  <c r="R639" i="7"/>
  <c r="P639" i="7"/>
  <c r="BI637" i="7"/>
  <c r="BH637" i="7"/>
  <c r="BG637" i="7"/>
  <c r="BF637" i="7"/>
  <c r="T637" i="7"/>
  <c r="R637" i="7"/>
  <c r="P637" i="7"/>
  <c r="BI636" i="7"/>
  <c r="BH636" i="7"/>
  <c r="BG636" i="7"/>
  <c r="BF636" i="7"/>
  <c r="T636" i="7"/>
  <c r="R636" i="7"/>
  <c r="P636" i="7"/>
  <c r="BI631" i="7"/>
  <c r="BH631" i="7"/>
  <c r="BG631" i="7"/>
  <c r="BF631" i="7"/>
  <c r="T631" i="7"/>
  <c r="R631" i="7"/>
  <c r="P631" i="7"/>
  <c r="BI627" i="7"/>
  <c r="BH627" i="7"/>
  <c r="BG627" i="7"/>
  <c r="BF627" i="7"/>
  <c r="T627" i="7"/>
  <c r="R627" i="7"/>
  <c r="P627" i="7"/>
  <c r="BI622" i="7"/>
  <c r="BH622" i="7"/>
  <c r="BG622" i="7"/>
  <c r="BF622" i="7"/>
  <c r="T622" i="7"/>
  <c r="R622" i="7"/>
  <c r="P622" i="7"/>
  <c r="BI617" i="7"/>
  <c r="BH617" i="7"/>
  <c r="BG617" i="7"/>
  <c r="BF617" i="7"/>
  <c r="T617" i="7"/>
  <c r="R617" i="7"/>
  <c r="P617" i="7"/>
  <c r="BI614" i="7"/>
  <c r="BH614" i="7"/>
  <c r="BG614" i="7"/>
  <c r="BF614" i="7"/>
  <c r="T614" i="7"/>
  <c r="R614" i="7"/>
  <c r="P614" i="7"/>
  <c r="BI610" i="7"/>
  <c r="BH610" i="7"/>
  <c r="BG610" i="7"/>
  <c r="BF610" i="7"/>
  <c r="T610" i="7"/>
  <c r="R610" i="7"/>
  <c r="P610" i="7"/>
  <c r="BI605" i="7"/>
  <c r="BH605" i="7"/>
  <c r="BG605" i="7"/>
  <c r="BF605" i="7"/>
  <c r="T605" i="7"/>
  <c r="R605" i="7"/>
  <c r="P605" i="7"/>
  <c r="BI603" i="7"/>
  <c r="BH603" i="7"/>
  <c r="BG603" i="7"/>
  <c r="BF603" i="7"/>
  <c r="T603" i="7"/>
  <c r="R603" i="7"/>
  <c r="P603" i="7"/>
  <c r="BI598" i="7"/>
  <c r="BH598" i="7"/>
  <c r="BG598" i="7"/>
  <c r="BF598" i="7"/>
  <c r="T598" i="7"/>
  <c r="R598" i="7"/>
  <c r="P598" i="7"/>
  <c r="BI597" i="7"/>
  <c r="BH597" i="7"/>
  <c r="BG597" i="7"/>
  <c r="BF597" i="7"/>
  <c r="T597" i="7"/>
  <c r="R597" i="7"/>
  <c r="P597" i="7"/>
  <c r="BI596" i="7"/>
  <c r="BH596" i="7"/>
  <c r="BG596" i="7"/>
  <c r="BF596" i="7"/>
  <c r="T596" i="7"/>
  <c r="R596" i="7"/>
  <c r="P596" i="7"/>
  <c r="BI591" i="7"/>
  <c r="BH591" i="7"/>
  <c r="BG591" i="7"/>
  <c r="BF591" i="7"/>
  <c r="T591" i="7"/>
  <c r="R591" i="7"/>
  <c r="P591" i="7"/>
  <c r="BI589" i="7"/>
  <c r="BH589" i="7"/>
  <c r="BG589" i="7"/>
  <c r="BF589" i="7"/>
  <c r="T589" i="7"/>
  <c r="R589" i="7"/>
  <c r="P589" i="7"/>
  <c r="BI588" i="7"/>
  <c r="BH588" i="7"/>
  <c r="BG588" i="7"/>
  <c r="BF588" i="7"/>
  <c r="T588" i="7"/>
  <c r="R588" i="7"/>
  <c r="P588" i="7"/>
  <c r="BI585" i="7"/>
  <c r="BH585" i="7"/>
  <c r="BG585" i="7"/>
  <c r="BF585" i="7"/>
  <c r="T585" i="7"/>
  <c r="R585" i="7"/>
  <c r="P585" i="7"/>
  <c r="BI582" i="7"/>
  <c r="BH582" i="7"/>
  <c r="BG582" i="7"/>
  <c r="BF582" i="7"/>
  <c r="T582" i="7"/>
  <c r="R582" i="7"/>
  <c r="P582" i="7"/>
  <c r="BI579" i="7"/>
  <c r="BH579" i="7"/>
  <c r="BG579" i="7"/>
  <c r="BF579" i="7"/>
  <c r="T579" i="7"/>
  <c r="T578" i="7"/>
  <c r="R579" i="7"/>
  <c r="R578" i="7" s="1"/>
  <c r="P579" i="7"/>
  <c r="P578" i="7"/>
  <c r="BI576" i="7"/>
  <c r="BH576" i="7"/>
  <c r="BG576" i="7"/>
  <c r="BF576" i="7"/>
  <c r="T576" i="7"/>
  <c r="R576" i="7"/>
  <c r="P576" i="7"/>
  <c r="BI574" i="7"/>
  <c r="BH574" i="7"/>
  <c r="BG574" i="7"/>
  <c r="BF574" i="7"/>
  <c r="T574" i="7"/>
  <c r="R574" i="7"/>
  <c r="P574" i="7"/>
  <c r="BI572" i="7"/>
  <c r="BH572" i="7"/>
  <c r="BG572" i="7"/>
  <c r="BF572" i="7"/>
  <c r="T572" i="7"/>
  <c r="R572" i="7"/>
  <c r="P572" i="7"/>
  <c r="BI570" i="7"/>
  <c r="BH570" i="7"/>
  <c r="BG570" i="7"/>
  <c r="BF570" i="7"/>
  <c r="T570" i="7"/>
  <c r="R570" i="7"/>
  <c r="P570" i="7"/>
  <c r="BI568" i="7"/>
  <c r="BH568" i="7"/>
  <c r="BG568" i="7"/>
  <c r="BF568" i="7"/>
  <c r="T568" i="7"/>
  <c r="R568" i="7"/>
  <c r="P568" i="7"/>
  <c r="BI566" i="7"/>
  <c r="BH566" i="7"/>
  <c r="BG566" i="7"/>
  <c r="BF566" i="7"/>
  <c r="T566" i="7"/>
  <c r="R566" i="7"/>
  <c r="P566" i="7"/>
  <c r="BI565" i="7"/>
  <c r="BH565" i="7"/>
  <c r="BG565" i="7"/>
  <c r="BF565" i="7"/>
  <c r="T565" i="7"/>
  <c r="R565" i="7"/>
  <c r="P565" i="7"/>
  <c r="BI564" i="7"/>
  <c r="BH564" i="7"/>
  <c r="BG564" i="7"/>
  <c r="BF564" i="7"/>
  <c r="T564" i="7"/>
  <c r="R564" i="7"/>
  <c r="P564" i="7"/>
  <c r="BI562" i="7"/>
  <c r="BH562" i="7"/>
  <c r="BG562" i="7"/>
  <c r="BF562" i="7"/>
  <c r="T562" i="7"/>
  <c r="R562" i="7"/>
  <c r="P562" i="7"/>
  <c r="BI561" i="7"/>
  <c r="BH561" i="7"/>
  <c r="BG561" i="7"/>
  <c r="BF561" i="7"/>
  <c r="T561" i="7"/>
  <c r="R561" i="7"/>
  <c r="P561" i="7"/>
  <c r="BI560" i="7"/>
  <c r="BH560" i="7"/>
  <c r="BG560" i="7"/>
  <c r="BF560" i="7"/>
  <c r="T560" i="7"/>
  <c r="R560" i="7"/>
  <c r="P560" i="7"/>
  <c r="BI559" i="7"/>
  <c r="BH559" i="7"/>
  <c r="BG559" i="7"/>
  <c r="BF559" i="7"/>
  <c r="T559" i="7"/>
  <c r="R559" i="7"/>
  <c r="P559" i="7"/>
  <c r="BI558" i="7"/>
  <c r="BH558" i="7"/>
  <c r="BG558" i="7"/>
  <c r="BF558" i="7"/>
  <c r="T558" i="7"/>
  <c r="R558" i="7"/>
  <c r="P558" i="7"/>
  <c r="BI557" i="7"/>
  <c r="BH557" i="7"/>
  <c r="BG557" i="7"/>
  <c r="BF557" i="7"/>
  <c r="T557" i="7"/>
  <c r="R557" i="7"/>
  <c r="P557" i="7"/>
  <c r="BI556" i="7"/>
  <c r="BH556" i="7"/>
  <c r="BG556" i="7"/>
  <c r="BF556" i="7"/>
  <c r="T556" i="7"/>
  <c r="R556" i="7"/>
  <c r="P556" i="7"/>
  <c r="BI555" i="7"/>
  <c r="BH555" i="7"/>
  <c r="BG555" i="7"/>
  <c r="BF555" i="7"/>
  <c r="T555" i="7"/>
  <c r="R555" i="7"/>
  <c r="P555" i="7"/>
  <c r="BI554" i="7"/>
  <c r="BH554" i="7"/>
  <c r="BG554" i="7"/>
  <c r="BF554" i="7"/>
  <c r="T554" i="7"/>
  <c r="R554" i="7"/>
  <c r="P554" i="7"/>
  <c r="BI553" i="7"/>
  <c r="BH553" i="7"/>
  <c r="BG553" i="7"/>
  <c r="BF553" i="7"/>
  <c r="T553" i="7"/>
  <c r="R553" i="7"/>
  <c r="P553" i="7"/>
  <c r="BI552" i="7"/>
  <c r="BH552" i="7"/>
  <c r="BG552" i="7"/>
  <c r="BF552" i="7"/>
  <c r="T552" i="7"/>
  <c r="R552" i="7"/>
  <c r="P552" i="7"/>
  <c r="BI551" i="7"/>
  <c r="BH551" i="7"/>
  <c r="BG551" i="7"/>
  <c r="BF551" i="7"/>
  <c r="T551" i="7"/>
  <c r="R551" i="7"/>
  <c r="P551" i="7"/>
  <c r="BI547" i="7"/>
  <c r="BH547" i="7"/>
  <c r="BG547" i="7"/>
  <c r="BF547" i="7"/>
  <c r="T547" i="7"/>
  <c r="R547" i="7"/>
  <c r="P547" i="7"/>
  <c r="BI523" i="7"/>
  <c r="BH523" i="7"/>
  <c r="BG523" i="7"/>
  <c r="BF523" i="7"/>
  <c r="T523" i="7"/>
  <c r="R523" i="7"/>
  <c r="P523" i="7"/>
  <c r="BI512" i="7"/>
  <c r="BH512" i="7"/>
  <c r="BG512" i="7"/>
  <c r="BF512" i="7"/>
  <c r="T512" i="7"/>
  <c r="R512" i="7"/>
  <c r="P512" i="7"/>
  <c r="BI511" i="7"/>
  <c r="BH511" i="7"/>
  <c r="BG511" i="7"/>
  <c r="BF511" i="7"/>
  <c r="T511" i="7"/>
  <c r="R511" i="7"/>
  <c r="P511" i="7"/>
  <c r="BI509" i="7"/>
  <c r="BH509" i="7"/>
  <c r="BG509" i="7"/>
  <c r="BF509" i="7"/>
  <c r="T509" i="7"/>
  <c r="R509" i="7"/>
  <c r="P509" i="7"/>
  <c r="BI505" i="7"/>
  <c r="BH505" i="7"/>
  <c r="BG505" i="7"/>
  <c r="BF505" i="7"/>
  <c r="T505" i="7"/>
  <c r="R505" i="7"/>
  <c r="P505" i="7"/>
  <c r="BI502" i="7"/>
  <c r="BH502" i="7"/>
  <c r="BG502" i="7"/>
  <c r="BF502" i="7"/>
  <c r="T502" i="7"/>
  <c r="R502" i="7"/>
  <c r="P502" i="7"/>
  <c r="BI498" i="7"/>
  <c r="BH498" i="7"/>
  <c r="BG498" i="7"/>
  <c r="BF498" i="7"/>
  <c r="T498" i="7"/>
  <c r="R498" i="7"/>
  <c r="P498" i="7"/>
  <c r="BI492" i="7"/>
  <c r="BH492" i="7"/>
  <c r="BG492" i="7"/>
  <c r="BF492" i="7"/>
  <c r="T492" i="7"/>
  <c r="R492" i="7"/>
  <c r="P492" i="7"/>
  <c r="BI481" i="7"/>
  <c r="BH481" i="7"/>
  <c r="BG481" i="7"/>
  <c r="BF481" i="7"/>
  <c r="T481" i="7"/>
  <c r="R481" i="7"/>
  <c r="P481" i="7"/>
  <c r="BI478" i="7"/>
  <c r="BH478" i="7"/>
  <c r="BG478" i="7"/>
  <c r="BF478" i="7"/>
  <c r="T478" i="7"/>
  <c r="R478" i="7"/>
  <c r="P478" i="7"/>
  <c r="BI475" i="7"/>
  <c r="BH475" i="7"/>
  <c r="BG475" i="7"/>
  <c r="BF475" i="7"/>
  <c r="T475" i="7"/>
  <c r="R475" i="7"/>
  <c r="P475" i="7"/>
  <c r="BI472" i="7"/>
  <c r="BH472" i="7"/>
  <c r="BG472" i="7"/>
  <c r="BF472" i="7"/>
  <c r="T472" i="7"/>
  <c r="R472" i="7"/>
  <c r="P472" i="7"/>
  <c r="BI467" i="7"/>
  <c r="BH467" i="7"/>
  <c r="BG467" i="7"/>
  <c r="BF467" i="7"/>
  <c r="T467" i="7"/>
  <c r="R467" i="7"/>
  <c r="P467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2" i="7"/>
  <c r="BH442" i="7"/>
  <c r="BG442" i="7"/>
  <c r="BF442" i="7"/>
  <c r="T442" i="7"/>
  <c r="R442" i="7"/>
  <c r="P442" i="7"/>
  <c r="BI439" i="7"/>
  <c r="BH439" i="7"/>
  <c r="BG439" i="7"/>
  <c r="BF439" i="7"/>
  <c r="T439" i="7"/>
  <c r="R439" i="7"/>
  <c r="P439" i="7"/>
  <c r="BI438" i="7"/>
  <c r="BH438" i="7"/>
  <c r="BG438" i="7"/>
  <c r="BF438" i="7"/>
  <c r="T438" i="7"/>
  <c r="R438" i="7"/>
  <c r="P438" i="7"/>
  <c r="BI436" i="7"/>
  <c r="BH436" i="7"/>
  <c r="BG436" i="7"/>
  <c r="BF436" i="7"/>
  <c r="T436" i="7"/>
  <c r="R436" i="7"/>
  <c r="P436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0" i="7"/>
  <c r="BH400" i="7"/>
  <c r="BG400" i="7"/>
  <c r="BF400" i="7"/>
  <c r="T400" i="7"/>
  <c r="R400" i="7"/>
  <c r="P400" i="7"/>
  <c r="BI397" i="7"/>
  <c r="BH397" i="7"/>
  <c r="BG397" i="7"/>
  <c r="BF397" i="7"/>
  <c r="T397" i="7"/>
  <c r="R397" i="7"/>
  <c r="P397" i="7"/>
  <c r="BI373" i="7"/>
  <c r="BH373" i="7"/>
  <c r="BG373" i="7"/>
  <c r="BF373" i="7"/>
  <c r="T373" i="7"/>
  <c r="R373" i="7"/>
  <c r="P373" i="7"/>
  <c r="BI362" i="7"/>
  <c r="BH362" i="7"/>
  <c r="BG362" i="7"/>
  <c r="BF362" i="7"/>
  <c r="T362" i="7"/>
  <c r="R362" i="7"/>
  <c r="P362" i="7"/>
  <c r="BI359" i="7"/>
  <c r="BH359" i="7"/>
  <c r="BG359" i="7"/>
  <c r="BF359" i="7"/>
  <c r="T359" i="7"/>
  <c r="R359" i="7"/>
  <c r="P359" i="7"/>
  <c r="BI355" i="7"/>
  <c r="BH355" i="7"/>
  <c r="BG355" i="7"/>
  <c r="BF355" i="7"/>
  <c r="T355" i="7"/>
  <c r="R355" i="7"/>
  <c r="P355" i="7"/>
  <c r="BI351" i="7"/>
  <c r="BH351" i="7"/>
  <c r="BG351" i="7"/>
  <c r="BF351" i="7"/>
  <c r="T351" i="7"/>
  <c r="R351" i="7"/>
  <c r="P351" i="7"/>
  <c r="BI344" i="7"/>
  <c r="BH344" i="7"/>
  <c r="BG344" i="7"/>
  <c r="BF344" i="7"/>
  <c r="T344" i="7"/>
  <c r="R344" i="7"/>
  <c r="P344" i="7"/>
  <c r="BI319" i="7"/>
  <c r="BH319" i="7"/>
  <c r="BG319" i="7"/>
  <c r="BF319" i="7"/>
  <c r="T319" i="7"/>
  <c r="R319" i="7"/>
  <c r="P319" i="7"/>
  <c r="BI295" i="7"/>
  <c r="BH295" i="7"/>
  <c r="BG295" i="7"/>
  <c r="BF295" i="7"/>
  <c r="T295" i="7"/>
  <c r="R295" i="7"/>
  <c r="P295" i="7"/>
  <c r="BI292" i="7"/>
  <c r="BH292" i="7"/>
  <c r="BG292" i="7"/>
  <c r="BF292" i="7"/>
  <c r="T292" i="7"/>
  <c r="R292" i="7"/>
  <c r="P292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3" i="7"/>
  <c r="BH283" i="7"/>
  <c r="BG283" i="7"/>
  <c r="BF283" i="7"/>
  <c r="T283" i="7"/>
  <c r="R283" i="7"/>
  <c r="P283" i="7"/>
  <c r="BI280" i="7"/>
  <c r="BH280" i="7"/>
  <c r="BG280" i="7"/>
  <c r="BF280" i="7"/>
  <c r="T280" i="7"/>
  <c r="R280" i="7"/>
  <c r="P280" i="7"/>
  <c r="BI272" i="7"/>
  <c r="BH272" i="7"/>
  <c r="BG272" i="7"/>
  <c r="BF272" i="7"/>
  <c r="T272" i="7"/>
  <c r="R272" i="7"/>
  <c r="P272" i="7"/>
  <c r="BI269" i="7"/>
  <c r="BH269" i="7"/>
  <c r="BG269" i="7"/>
  <c r="BF269" i="7"/>
  <c r="T269" i="7"/>
  <c r="R269" i="7"/>
  <c r="P269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0" i="7"/>
  <c r="BH200" i="7"/>
  <c r="BG200" i="7"/>
  <c r="BF200" i="7"/>
  <c r="T200" i="7"/>
  <c r="R200" i="7"/>
  <c r="P200" i="7"/>
  <c r="BI197" i="7"/>
  <c r="BH197" i="7"/>
  <c r="BG197" i="7"/>
  <c r="BF197" i="7"/>
  <c r="T197" i="7"/>
  <c r="R197" i="7"/>
  <c r="P19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2" i="7"/>
  <c r="BH162" i="7"/>
  <c r="BG162" i="7"/>
  <c r="BF162" i="7"/>
  <c r="T162" i="7"/>
  <c r="R162" i="7"/>
  <c r="P162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T132" i="7" s="1"/>
  <c r="R133" i="7"/>
  <c r="R132" i="7"/>
  <c r="P133" i="7"/>
  <c r="P132" i="7" s="1"/>
  <c r="BI129" i="7"/>
  <c r="BH129" i="7"/>
  <c r="BG129" i="7"/>
  <c r="BF129" i="7"/>
  <c r="T129" i="7"/>
  <c r="R129" i="7"/>
  <c r="P129" i="7"/>
  <c r="BI124" i="7"/>
  <c r="BH124" i="7"/>
  <c r="BG124" i="7"/>
  <c r="BF124" i="7"/>
  <c r="T124" i="7"/>
  <c r="R124" i="7"/>
  <c r="P124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6" i="7"/>
  <c r="BH106" i="7"/>
  <c r="BG106" i="7"/>
  <c r="BF106" i="7"/>
  <c r="T106" i="7"/>
  <c r="R106" i="7"/>
  <c r="P106" i="7"/>
  <c r="BI103" i="7"/>
  <c r="BH103" i="7"/>
  <c r="BG103" i="7"/>
  <c r="BF103" i="7"/>
  <c r="T103" i="7"/>
  <c r="R103" i="7"/>
  <c r="P103" i="7"/>
  <c r="BI100" i="7"/>
  <c r="BH100" i="7"/>
  <c r="BG100" i="7"/>
  <c r="BF100" i="7"/>
  <c r="T100" i="7"/>
  <c r="R100" i="7"/>
  <c r="P100" i="7"/>
  <c r="J94" i="7"/>
  <c r="J93" i="7"/>
  <c r="F93" i="7"/>
  <c r="F91" i="7"/>
  <c r="E89" i="7"/>
  <c r="J55" i="7"/>
  <c r="J54" i="7"/>
  <c r="F54" i="7"/>
  <c r="F52" i="7"/>
  <c r="E50" i="7"/>
  <c r="J18" i="7"/>
  <c r="E18" i="7"/>
  <c r="F94" i="7" s="1"/>
  <c r="J17" i="7"/>
  <c r="J12" i="7"/>
  <c r="J91" i="7" s="1"/>
  <c r="E7" i="7"/>
  <c r="E87" i="7" s="1"/>
  <c r="J37" i="6"/>
  <c r="J36" i="6"/>
  <c r="AY59" i="1" s="1"/>
  <c r="J35" i="6"/>
  <c r="AX59" i="1"/>
  <c r="BI727" i="6"/>
  <c r="BH727" i="6"/>
  <c r="BG727" i="6"/>
  <c r="BF727" i="6"/>
  <c r="T727" i="6"/>
  <c r="R727" i="6"/>
  <c r="P727" i="6"/>
  <c r="BI726" i="6"/>
  <c r="BH726" i="6"/>
  <c r="BG726" i="6"/>
  <c r="BF726" i="6"/>
  <c r="T726" i="6"/>
  <c r="R726" i="6"/>
  <c r="P726" i="6"/>
  <c r="BI725" i="6"/>
  <c r="BH725" i="6"/>
  <c r="BG725" i="6"/>
  <c r="BF725" i="6"/>
  <c r="T725" i="6"/>
  <c r="R725" i="6"/>
  <c r="P725" i="6"/>
  <c r="BI722" i="6"/>
  <c r="BH722" i="6"/>
  <c r="BG722" i="6"/>
  <c r="BF722" i="6"/>
  <c r="T722" i="6"/>
  <c r="R722" i="6"/>
  <c r="P722" i="6"/>
  <c r="BI716" i="6"/>
  <c r="BH716" i="6"/>
  <c r="BG716" i="6"/>
  <c r="BF716" i="6"/>
  <c r="T716" i="6"/>
  <c r="R716" i="6"/>
  <c r="P716" i="6"/>
  <c r="BI715" i="6"/>
  <c r="BH715" i="6"/>
  <c r="BG715" i="6"/>
  <c r="BF715" i="6"/>
  <c r="T715" i="6"/>
  <c r="R715" i="6"/>
  <c r="P715" i="6"/>
  <c r="BI713" i="6"/>
  <c r="BH713" i="6"/>
  <c r="BG713" i="6"/>
  <c r="BF713" i="6"/>
  <c r="T713" i="6"/>
  <c r="R713" i="6"/>
  <c r="P713" i="6"/>
  <c r="BI706" i="6"/>
  <c r="BH706" i="6"/>
  <c r="BG706" i="6"/>
  <c r="BF706" i="6"/>
  <c r="T706" i="6"/>
  <c r="R706" i="6"/>
  <c r="P706" i="6"/>
  <c r="BI704" i="6"/>
  <c r="BH704" i="6"/>
  <c r="BG704" i="6"/>
  <c r="BF704" i="6"/>
  <c r="T704" i="6"/>
  <c r="R704" i="6"/>
  <c r="P704" i="6"/>
  <c r="BI702" i="6"/>
  <c r="BH702" i="6"/>
  <c r="BG702" i="6"/>
  <c r="BF702" i="6"/>
  <c r="T702" i="6"/>
  <c r="R702" i="6"/>
  <c r="P702" i="6"/>
  <c r="BI701" i="6"/>
  <c r="BH701" i="6"/>
  <c r="BG701" i="6"/>
  <c r="BF701" i="6"/>
  <c r="T701" i="6"/>
  <c r="R701" i="6"/>
  <c r="P701" i="6"/>
  <c r="BI700" i="6"/>
  <c r="BH700" i="6"/>
  <c r="BG700" i="6"/>
  <c r="BF700" i="6"/>
  <c r="T700" i="6"/>
  <c r="R700" i="6"/>
  <c r="P700" i="6"/>
  <c r="BI690" i="6"/>
  <c r="BH690" i="6"/>
  <c r="BG690" i="6"/>
  <c r="BF690" i="6"/>
  <c r="T690" i="6"/>
  <c r="R690" i="6"/>
  <c r="P690" i="6"/>
  <c r="BI688" i="6"/>
  <c r="BH688" i="6"/>
  <c r="BG688" i="6"/>
  <c r="BF688" i="6"/>
  <c r="T688" i="6"/>
  <c r="R688" i="6"/>
  <c r="P688" i="6"/>
  <c r="BI687" i="6"/>
  <c r="BH687" i="6"/>
  <c r="BG687" i="6"/>
  <c r="BF687" i="6"/>
  <c r="T687" i="6"/>
  <c r="R687" i="6"/>
  <c r="P687" i="6"/>
  <c r="BI686" i="6"/>
  <c r="BH686" i="6"/>
  <c r="BG686" i="6"/>
  <c r="BF686" i="6"/>
  <c r="T686" i="6"/>
  <c r="R686" i="6"/>
  <c r="P686" i="6"/>
  <c r="BI685" i="6"/>
  <c r="BH685" i="6"/>
  <c r="BG685" i="6"/>
  <c r="BF685" i="6"/>
  <c r="T685" i="6"/>
  <c r="R685" i="6"/>
  <c r="P685" i="6"/>
  <c r="BI684" i="6"/>
  <c r="BH684" i="6"/>
  <c r="BG684" i="6"/>
  <c r="BF684" i="6"/>
  <c r="T684" i="6"/>
  <c r="R684" i="6"/>
  <c r="P684" i="6"/>
  <c r="BI681" i="6"/>
  <c r="BH681" i="6"/>
  <c r="BG681" i="6"/>
  <c r="BF681" i="6"/>
  <c r="T681" i="6"/>
  <c r="R681" i="6"/>
  <c r="P681" i="6"/>
  <c r="BI677" i="6"/>
  <c r="BH677" i="6"/>
  <c r="BG677" i="6"/>
  <c r="BF677" i="6"/>
  <c r="T677" i="6"/>
  <c r="R677" i="6"/>
  <c r="P677" i="6"/>
  <c r="BI674" i="6"/>
  <c r="BH674" i="6"/>
  <c r="BG674" i="6"/>
  <c r="BF674" i="6"/>
  <c r="T674" i="6"/>
  <c r="R674" i="6"/>
  <c r="P674" i="6"/>
  <c r="BI673" i="6"/>
  <c r="BH673" i="6"/>
  <c r="BG673" i="6"/>
  <c r="BF673" i="6"/>
  <c r="T673" i="6"/>
  <c r="R673" i="6"/>
  <c r="P673" i="6"/>
  <c r="BI669" i="6"/>
  <c r="BH669" i="6"/>
  <c r="BG669" i="6"/>
  <c r="BF669" i="6"/>
  <c r="T669" i="6"/>
  <c r="R669" i="6"/>
  <c r="P669" i="6"/>
  <c r="BI664" i="6"/>
  <c r="BH664" i="6"/>
  <c r="BG664" i="6"/>
  <c r="BF664" i="6"/>
  <c r="T664" i="6"/>
  <c r="R664" i="6"/>
  <c r="P664" i="6"/>
  <c r="BI662" i="6"/>
  <c r="BH662" i="6"/>
  <c r="BG662" i="6"/>
  <c r="BF662" i="6"/>
  <c r="T662" i="6"/>
  <c r="R662" i="6"/>
  <c r="P662" i="6"/>
  <c r="BI661" i="6"/>
  <c r="BH661" i="6"/>
  <c r="BG661" i="6"/>
  <c r="BF661" i="6"/>
  <c r="T661" i="6"/>
  <c r="R661" i="6"/>
  <c r="P661" i="6"/>
  <c r="BI658" i="6"/>
  <c r="BH658" i="6"/>
  <c r="BG658" i="6"/>
  <c r="BF658" i="6"/>
  <c r="T658" i="6"/>
  <c r="R658" i="6"/>
  <c r="P658" i="6"/>
  <c r="BI656" i="6"/>
  <c r="BH656" i="6"/>
  <c r="BG656" i="6"/>
  <c r="BF656" i="6"/>
  <c r="T656" i="6"/>
  <c r="R656" i="6"/>
  <c r="P656" i="6"/>
  <c r="BI653" i="6"/>
  <c r="BH653" i="6"/>
  <c r="BG653" i="6"/>
  <c r="BF653" i="6"/>
  <c r="T653" i="6"/>
  <c r="R653" i="6"/>
  <c r="P653" i="6"/>
  <c r="BI650" i="6"/>
  <c r="BH650" i="6"/>
  <c r="BG650" i="6"/>
  <c r="BF650" i="6"/>
  <c r="T650" i="6"/>
  <c r="R650" i="6"/>
  <c r="P650" i="6"/>
  <c r="BI643" i="6"/>
  <c r="BH643" i="6"/>
  <c r="BG643" i="6"/>
  <c r="BF643" i="6"/>
  <c r="T643" i="6"/>
  <c r="R643" i="6"/>
  <c r="P643" i="6"/>
  <c r="BI640" i="6"/>
  <c r="BH640" i="6"/>
  <c r="BG640" i="6"/>
  <c r="BF640" i="6"/>
  <c r="T640" i="6"/>
  <c r="R640" i="6"/>
  <c r="P640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626" i="6"/>
  <c r="BH626" i="6"/>
  <c r="BG626" i="6"/>
  <c r="BF626" i="6"/>
  <c r="T626" i="6"/>
  <c r="R626" i="6"/>
  <c r="P626" i="6"/>
  <c r="BI625" i="6"/>
  <c r="BH625" i="6"/>
  <c r="BG625" i="6"/>
  <c r="BF625" i="6"/>
  <c r="T625" i="6"/>
  <c r="R625" i="6"/>
  <c r="P625" i="6"/>
  <c r="BI622" i="6"/>
  <c r="BH622" i="6"/>
  <c r="BG622" i="6"/>
  <c r="BF622" i="6"/>
  <c r="T622" i="6"/>
  <c r="R622" i="6"/>
  <c r="P622" i="6"/>
  <c r="BI619" i="6"/>
  <c r="BH619" i="6"/>
  <c r="BG619" i="6"/>
  <c r="BF619" i="6"/>
  <c r="T619" i="6"/>
  <c r="R619" i="6"/>
  <c r="P619" i="6"/>
  <c r="BI616" i="6"/>
  <c r="BH616" i="6"/>
  <c r="BG616" i="6"/>
  <c r="BF616" i="6"/>
  <c r="T616" i="6"/>
  <c r="R616" i="6"/>
  <c r="P616" i="6"/>
  <c r="BI613" i="6"/>
  <c r="BH613" i="6"/>
  <c r="BG613" i="6"/>
  <c r="BF613" i="6"/>
  <c r="T613" i="6"/>
  <c r="R613" i="6"/>
  <c r="P613" i="6"/>
  <c r="BI610" i="6"/>
  <c r="BH610" i="6"/>
  <c r="BG610" i="6"/>
  <c r="BF610" i="6"/>
  <c r="T610" i="6"/>
  <c r="R610" i="6"/>
  <c r="P610" i="6"/>
  <c r="BI607" i="6"/>
  <c r="BH607" i="6"/>
  <c r="BG607" i="6"/>
  <c r="BF607" i="6"/>
  <c r="T607" i="6"/>
  <c r="R607" i="6"/>
  <c r="P607" i="6"/>
  <c r="BI603" i="6"/>
  <c r="BH603" i="6"/>
  <c r="BG603" i="6"/>
  <c r="BF603" i="6"/>
  <c r="T603" i="6"/>
  <c r="R603" i="6"/>
  <c r="P603" i="6"/>
  <c r="BI600" i="6"/>
  <c r="BH600" i="6"/>
  <c r="BG600" i="6"/>
  <c r="BF600" i="6"/>
  <c r="T600" i="6"/>
  <c r="R600" i="6"/>
  <c r="P600" i="6"/>
  <c r="BI597" i="6"/>
  <c r="BH597" i="6"/>
  <c r="BG597" i="6"/>
  <c r="BF597" i="6"/>
  <c r="T597" i="6"/>
  <c r="R597" i="6"/>
  <c r="P597" i="6"/>
  <c r="BI593" i="6"/>
  <c r="BH593" i="6"/>
  <c r="BG593" i="6"/>
  <c r="BF593" i="6"/>
  <c r="T593" i="6"/>
  <c r="R593" i="6"/>
  <c r="P593" i="6"/>
  <c r="BI590" i="6"/>
  <c r="BH590" i="6"/>
  <c r="BG590" i="6"/>
  <c r="BF590" i="6"/>
  <c r="T590" i="6"/>
  <c r="R590" i="6"/>
  <c r="P590" i="6"/>
  <c r="BI587" i="6"/>
  <c r="BH587" i="6"/>
  <c r="BG587" i="6"/>
  <c r="BF587" i="6"/>
  <c r="T587" i="6"/>
  <c r="R587" i="6"/>
  <c r="P587" i="6"/>
  <c r="BI584" i="6"/>
  <c r="BH584" i="6"/>
  <c r="BG584" i="6"/>
  <c r="BF584" i="6"/>
  <c r="T584" i="6"/>
  <c r="R584" i="6"/>
  <c r="P584" i="6"/>
  <c r="BI581" i="6"/>
  <c r="BH581" i="6"/>
  <c r="BG581" i="6"/>
  <c r="BF581" i="6"/>
  <c r="T581" i="6"/>
  <c r="R581" i="6"/>
  <c r="P581" i="6"/>
  <c r="BI578" i="6"/>
  <c r="BH578" i="6"/>
  <c r="BG578" i="6"/>
  <c r="BF578" i="6"/>
  <c r="T578" i="6"/>
  <c r="R578" i="6"/>
  <c r="P578" i="6"/>
  <c r="BI574" i="6"/>
  <c r="BH574" i="6"/>
  <c r="BG574" i="6"/>
  <c r="BF574" i="6"/>
  <c r="T574" i="6"/>
  <c r="R574" i="6"/>
  <c r="P574" i="6"/>
  <c r="BI571" i="6"/>
  <c r="BH571" i="6"/>
  <c r="BG571" i="6"/>
  <c r="BF571" i="6"/>
  <c r="T571" i="6"/>
  <c r="R571" i="6"/>
  <c r="P571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62" i="6"/>
  <c r="BH562" i="6"/>
  <c r="BG562" i="6"/>
  <c r="BF562" i="6"/>
  <c r="T562" i="6"/>
  <c r="R562" i="6"/>
  <c r="P562" i="6"/>
  <c r="BI560" i="6"/>
  <c r="BH560" i="6"/>
  <c r="BG560" i="6"/>
  <c r="BF560" i="6"/>
  <c r="T560" i="6"/>
  <c r="R560" i="6"/>
  <c r="P560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52" i="6"/>
  <c r="BH552" i="6"/>
  <c r="BG552" i="6"/>
  <c r="BF552" i="6"/>
  <c r="T552" i="6"/>
  <c r="R552" i="6"/>
  <c r="P552" i="6"/>
  <c r="BI548" i="6"/>
  <c r="BH548" i="6"/>
  <c r="BG548" i="6"/>
  <c r="BF548" i="6"/>
  <c r="T548" i="6"/>
  <c r="R548" i="6"/>
  <c r="P548" i="6"/>
  <c r="BI544" i="6"/>
  <c r="BH544" i="6"/>
  <c r="BG544" i="6"/>
  <c r="BF544" i="6"/>
  <c r="T544" i="6"/>
  <c r="R544" i="6"/>
  <c r="P544" i="6"/>
  <c r="BI542" i="6"/>
  <c r="BH542" i="6"/>
  <c r="BG542" i="6"/>
  <c r="BF542" i="6"/>
  <c r="T542" i="6"/>
  <c r="R542" i="6"/>
  <c r="P542" i="6"/>
  <c r="BI540" i="6"/>
  <c r="BH540" i="6"/>
  <c r="BG540" i="6"/>
  <c r="BF540" i="6"/>
  <c r="T540" i="6"/>
  <c r="R540" i="6"/>
  <c r="P540" i="6"/>
  <c r="BI537" i="6"/>
  <c r="BH537" i="6"/>
  <c r="BG537" i="6"/>
  <c r="BF537" i="6"/>
  <c r="T537" i="6"/>
  <c r="R537" i="6"/>
  <c r="P537" i="6"/>
  <c r="BI534" i="6"/>
  <c r="BH534" i="6"/>
  <c r="BG534" i="6"/>
  <c r="BF534" i="6"/>
  <c r="T534" i="6"/>
  <c r="R534" i="6"/>
  <c r="P534" i="6"/>
  <c r="BI529" i="6"/>
  <c r="BH529" i="6"/>
  <c r="BG529" i="6"/>
  <c r="BF529" i="6"/>
  <c r="T529" i="6"/>
  <c r="R529" i="6"/>
  <c r="P529" i="6"/>
  <c r="BI526" i="6"/>
  <c r="BH526" i="6"/>
  <c r="BG526" i="6"/>
  <c r="BF526" i="6"/>
  <c r="T526" i="6"/>
  <c r="R526" i="6"/>
  <c r="P526" i="6"/>
  <c r="BI523" i="6"/>
  <c r="BH523" i="6"/>
  <c r="BG523" i="6"/>
  <c r="BF523" i="6"/>
  <c r="T523" i="6"/>
  <c r="R523" i="6"/>
  <c r="P523" i="6"/>
  <c r="BI520" i="6"/>
  <c r="BH520" i="6"/>
  <c r="BG520" i="6"/>
  <c r="BF520" i="6"/>
  <c r="T520" i="6"/>
  <c r="R520" i="6"/>
  <c r="P520" i="6"/>
  <c r="BI518" i="6"/>
  <c r="BH518" i="6"/>
  <c r="BG518" i="6"/>
  <c r="BF518" i="6"/>
  <c r="T518" i="6"/>
  <c r="R518" i="6"/>
  <c r="P518" i="6"/>
  <c r="BI517" i="6"/>
  <c r="BH517" i="6"/>
  <c r="BG517" i="6"/>
  <c r="BF517" i="6"/>
  <c r="T517" i="6"/>
  <c r="R517" i="6"/>
  <c r="P517" i="6"/>
  <c r="BI514" i="6"/>
  <c r="BH514" i="6"/>
  <c r="BG514" i="6"/>
  <c r="BF514" i="6"/>
  <c r="T514" i="6"/>
  <c r="R514" i="6"/>
  <c r="P514" i="6"/>
  <c r="BI511" i="6"/>
  <c r="BH511" i="6"/>
  <c r="BG511" i="6"/>
  <c r="BF511" i="6"/>
  <c r="T511" i="6"/>
  <c r="R511" i="6"/>
  <c r="P511" i="6"/>
  <c r="BI506" i="6"/>
  <c r="BH506" i="6"/>
  <c r="BG506" i="6"/>
  <c r="BF506" i="6"/>
  <c r="T506" i="6"/>
  <c r="R506" i="6"/>
  <c r="P506" i="6"/>
  <c r="BI505" i="6"/>
  <c r="BH505" i="6"/>
  <c r="BG505" i="6"/>
  <c r="BF505" i="6"/>
  <c r="T505" i="6"/>
  <c r="R505" i="6"/>
  <c r="P505" i="6"/>
  <c r="BI502" i="6"/>
  <c r="BH502" i="6"/>
  <c r="BG502" i="6"/>
  <c r="BF502" i="6"/>
  <c r="T502" i="6"/>
  <c r="R502" i="6"/>
  <c r="P502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0" i="6"/>
  <c r="BH490" i="6"/>
  <c r="BG490" i="6"/>
  <c r="BF490" i="6"/>
  <c r="T490" i="6"/>
  <c r="R490" i="6"/>
  <c r="P490" i="6"/>
  <c r="BI487" i="6"/>
  <c r="BH487" i="6"/>
  <c r="BG487" i="6"/>
  <c r="BF487" i="6"/>
  <c r="T487" i="6"/>
  <c r="R487" i="6"/>
  <c r="P487" i="6"/>
  <c r="BI482" i="6"/>
  <c r="BH482" i="6"/>
  <c r="BG482" i="6"/>
  <c r="BF482" i="6"/>
  <c r="T482" i="6"/>
  <c r="R482" i="6"/>
  <c r="P482" i="6"/>
  <c r="BI477" i="6"/>
  <c r="BH477" i="6"/>
  <c r="BG477" i="6"/>
  <c r="BF477" i="6"/>
  <c r="T477" i="6"/>
  <c r="R477" i="6"/>
  <c r="P477" i="6"/>
  <c r="BI475" i="6"/>
  <c r="BH475" i="6"/>
  <c r="BG475" i="6"/>
  <c r="BF475" i="6"/>
  <c r="T475" i="6"/>
  <c r="R475" i="6"/>
  <c r="P475" i="6"/>
  <c r="BI474" i="6"/>
  <c r="BH474" i="6"/>
  <c r="BG474" i="6"/>
  <c r="BF474" i="6"/>
  <c r="T474" i="6"/>
  <c r="R474" i="6"/>
  <c r="P474" i="6"/>
  <c r="BI471" i="6"/>
  <c r="BH471" i="6"/>
  <c r="BG471" i="6"/>
  <c r="BF471" i="6"/>
  <c r="T471" i="6"/>
  <c r="R471" i="6"/>
  <c r="P471" i="6"/>
  <c r="BI468" i="6"/>
  <c r="BH468" i="6"/>
  <c r="BG468" i="6"/>
  <c r="BF468" i="6"/>
  <c r="T468" i="6"/>
  <c r="R468" i="6"/>
  <c r="P468" i="6"/>
  <c r="BI465" i="6"/>
  <c r="BH465" i="6"/>
  <c r="BG465" i="6"/>
  <c r="BF465" i="6"/>
  <c r="T465" i="6"/>
  <c r="T464" i="6" s="1"/>
  <c r="R465" i="6"/>
  <c r="R464" i="6" s="1"/>
  <c r="P465" i="6"/>
  <c r="P464" i="6" s="1"/>
  <c r="BI462" i="6"/>
  <c r="BH462" i="6"/>
  <c r="BG462" i="6"/>
  <c r="BF462" i="6"/>
  <c r="T462" i="6"/>
  <c r="R462" i="6"/>
  <c r="P462" i="6"/>
  <c r="BI460" i="6"/>
  <c r="BH460" i="6"/>
  <c r="BG460" i="6"/>
  <c r="BF460" i="6"/>
  <c r="T460" i="6"/>
  <c r="R460" i="6"/>
  <c r="P460" i="6"/>
  <c r="BI458" i="6"/>
  <c r="BH458" i="6"/>
  <c r="BG458" i="6"/>
  <c r="BF458" i="6"/>
  <c r="T458" i="6"/>
  <c r="R458" i="6"/>
  <c r="P458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52" i="6"/>
  <c r="BH452" i="6"/>
  <c r="BG452" i="6"/>
  <c r="BF452" i="6"/>
  <c r="T452" i="6"/>
  <c r="R452" i="6"/>
  <c r="P452" i="6"/>
  <c r="BI451" i="6"/>
  <c r="BH451" i="6"/>
  <c r="BG451" i="6"/>
  <c r="BF451" i="6"/>
  <c r="T451" i="6"/>
  <c r="R451" i="6"/>
  <c r="P451" i="6"/>
  <c r="BI450" i="6"/>
  <c r="BH450" i="6"/>
  <c r="BG450" i="6"/>
  <c r="BF450" i="6"/>
  <c r="T450" i="6"/>
  <c r="R450" i="6"/>
  <c r="P450" i="6"/>
  <c r="BI448" i="6"/>
  <c r="BH448" i="6"/>
  <c r="BG448" i="6"/>
  <c r="BF448" i="6"/>
  <c r="T448" i="6"/>
  <c r="R448" i="6"/>
  <c r="P448" i="6"/>
  <c r="BI447" i="6"/>
  <c r="BH447" i="6"/>
  <c r="BG447" i="6"/>
  <c r="BF447" i="6"/>
  <c r="T447" i="6"/>
  <c r="R447" i="6"/>
  <c r="P447" i="6"/>
  <c r="BI446" i="6"/>
  <c r="BH446" i="6"/>
  <c r="BG446" i="6"/>
  <c r="BF446" i="6"/>
  <c r="T446" i="6"/>
  <c r="R446" i="6"/>
  <c r="P446" i="6"/>
  <c r="BI445" i="6"/>
  <c r="BH445" i="6"/>
  <c r="BG445" i="6"/>
  <c r="BF445" i="6"/>
  <c r="T445" i="6"/>
  <c r="R445" i="6"/>
  <c r="P445" i="6"/>
  <c r="BI444" i="6"/>
  <c r="BH444" i="6"/>
  <c r="BG444" i="6"/>
  <c r="BF444" i="6"/>
  <c r="T444" i="6"/>
  <c r="R444" i="6"/>
  <c r="P444" i="6"/>
  <c r="BI443" i="6"/>
  <c r="BH443" i="6"/>
  <c r="BG443" i="6"/>
  <c r="BF443" i="6"/>
  <c r="T443" i="6"/>
  <c r="R443" i="6"/>
  <c r="P443" i="6"/>
  <c r="BI442" i="6"/>
  <c r="BH442" i="6"/>
  <c r="BG442" i="6"/>
  <c r="BF442" i="6"/>
  <c r="T442" i="6"/>
  <c r="R442" i="6"/>
  <c r="P442" i="6"/>
  <c r="BI441" i="6"/>
  <c r="BH441" i="6"/>
  <c r="BG441" i="6"/>
  <c r="BF441" i="6"/>
  <c r="T441" i="6"/>
  <c r="R441" i="6"/>
  <c r="P441" i="6"/>
  <c r="BI437" i="6"/>
  <c r="BH437" i="6"/>
  <c r="BG437" i="6"/>
  <c r="BF437" i="6"/>
  <c r="T437" i="6"/>
  <c r="R437" i="6"/>
  <c r="P437" i="6"/>
  <c r="BI436" i="6"/>
  <c r="BH436" i="6"/>
  <c r="BG436" i="6"/>
  <c r="BF436" i="6"/>
  <c r="T436" i="6"/>
  <c r="R436" i="6"/>
  <c r="P436" i="6"/>
  <c r="BI433" i="6"/>
  <c r="BH433" i="6"/>
  <c r="BG433" i="6"/>
  <c r="BF433" i="6"/>
  <c r="T433" i="6"/>
  <c r="R433" i="6"/>
  <c r="P433" i="6"/>
  <c r="BI430" i="6"/>
  <c r="BH430" i="6"/>
  <c r="BG430" i="6"/>
  <c r="BF430" i="6"/>
  <c r="T430" i="6"/>
  <c r="R430" i="6"/>
  <c r="P430" i="6"/>
  <c r="BI426" i="6"/>
  <c r="BH426" i="6"/>
  <c r="BG426" i="6"/>
  <c r="BF426" i="6"/>
  <c r="T426" i="6"/>
  <c r="R426" i="6"/>
  <c r="P426" i="6"/>
  <c r="BI420" i="6"/>
  <c r="BH420" i="6"/>
  <c r="BG420" i="6"/>
  <c r="BF420" i="6"/>
  <c r="T420" i="6"/>
  <c r="R420" i="6"/>
  <c r="P420" i="6"/>
  <c r="BI417" i="6"/>
  <c r="BH417" i="6"/>
  <c r="BG417" i="6"/>
  <c r="BF417" i="6"/>
  <c r="T417" i="6"/>
  <c r="R417" i="6"/>
  <c r="P417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4" i="6"/>
  <c r="BH404" i="6"/>
  <c r="BG404" i="6"/>
  <c r="BF404" i="6"/>
  <c r="T404" i="6"/>
  <c r="R404" i="6"/>
  <c r="P404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5" i="6"/>
  <c r="BH385" i="6"/>
  <c r="BG385" i="6"/>
  <c r="BF385" i="6"/>
  <c r="T385" i="6"/>
  <c r="R385" i="6"/>
  <c r="P385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1" i="6"/>
  <c r="BH371" i="6"/>
  <c r="BG371" i="6"/>
  <c r="BF371" i="6"/>
  <c r="T371" i="6"/>
  <c r="R371" i="6"/>
  <c r="P371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46" i="6"/>
  <c r="BH346" i="6"/>
  <c r="BG346" i="6"/>
  <c r="BF346" i="6"/>
  <c r="T346" i="6"/>
  <c r="R346" i="6"/>
  <c r="P346" i="6"/>
  <c r="BI342" i="6"/>
  <c r="BH342" i="6"/>
  <c r="BG342" i="6"/>
  <c r="BF342" i="6"/>
  <c r="T342" i="6"/>
  <c r="R342" i="6"/>
  <c r="P342" i="6"/>
  <c r="BI338" i="6"/>
  <c r="BH338" i="6"/>
  <c r="BG338" i="6"/>
  <c r="BF338" i="6"/>
  <c r="T338" i="6"/>
  <c r="R338" i="6"/>
  <c r="P338" i="6"/>
  <c r="BI330" i="6"/>
  <c r="BH330" i="6"/>
  <c r="BG330" i="6"/>
  <c r="BF330" i="6"/>
  <c r="T330" i="6"/>
  <c r="R330" i="6"/>
  <c r="P330" i="6"/>
  <c r="BI326" i="6"/>
  <c r="BH326" i="6"/>
  <c r="BG326" i="6"/>
  <c r="BF326" i="6"/>
  <c r="T326" i="6"/>
  <c r="R326" i="6"/>
  <c r="P326" i="6"/>
  <c r="BI321" i="6"/>
  <c r="BH321" i="6"/>
  <c r="BG321" i="6"/>
  <c r="BF321" i="6"/>
  <c r="T321" i="6"/>
  <c r="R321" i="6"/>
  <c r="P321" i="6"/>
  <c r="BI314" i="6"/>
  <c r="BH314" i="6"/>
  <c r="BG314" i="6"/>
  <c r="BF314" i="6"/>
  <c r="T314" i="6"/>
  <c r="R314" i="6"/>
  <c r="P314" i="6"/>
  <c r="BI295" i="6"/>
  <c r="BH295" i="6"/>
  <c r="BG295" i="6"/>
  <c r="BF295" i="6"/>
  <c r="T295" i="6"/>
  <c r="R295" i="6"/>
  <c r="P295" i="6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57" i="6"/>
  <c r="BH257" i="6"/>
  <c r="BG257" i="6"/>
  <c r="BF257" i="6"/>
  <c r="T257" i="6"/>
  <c r="R257" i="6"/>
  <c r="P257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5" i="6"/>
  <c r="BH145" i="6"/>
  <c r="BG145" i="6"/>
  <c r="BF145" i="6"/>
  <c r="T145" i="6"/>
  <c r="R145" i="6"/>
  <c r="P145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3" i="6"/>
  <c r="BH123" i="6"/>
  <c r="BG123" i="6"/>
  <c r="BF123" i="6"/>
  <c r="T123" i="6"/>
  <c r="R123" i="6"/>
  <c r="P123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3" i="6"/>
  <c r="BH103" i="6"/>
  <c r="BG103" i="6"/>
  <c r="BF103" i="6"/>
  <c r="T103" i="6"/>
  <c r="R103" i="6"/>
  <c r="P103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J91" i="6"/>
  <c r="J90" i="6"/>
  <c r="F90" i="6"/>
  <c r="F88" i="6"/>
  <c r="E86" i="6"/>
  <c r="J55" i="6"/>
  <c r="J54" i="6"/>
  <c r="F54" i="6"/>
  <c r="F52" i="6"/>
  <c r="E50" i="6"/>
  <c r="J18" i="6"/>
  <c r="E18" i="6"/>
  <c r="F91" i="6"/>
  <c r="J17" i="6"/>
  <c r="J12" i="6"/>
  <c r="J52" i="6"/>
  <c r="E7" i="6"/>
  <c r="E48" i="6" s="1"/>
  <c r="J37" i="5"/>
  <c r="J36" i="5"/>
  <c r="AY58" i="1"/>
  <c r="J35" i="5"/>
  <c r="AX58" i="1"/>
  <c r="BI1086" i="5"/>
  <c r="BH1086" i="5"/>
  <c r="BG1086" i="5"/>
  <c r="BF1086" i="5"/>
  <c r="T1086" i="5"/>
  <c r="R1086" i="5"/>
  <c r="P1086" i="5"/>
  <c r="BI1079" i="5"/>
  <c r="BH1079" i="5"/>
  <c r="BG1079" i="5"/>
  <c r="BF1079" i="5"/>
  <c r="T1079" i="5"/>
  <c r="R1079" i="5"/>
  <c r="P1079" i="5"/>
  <c r="BI1077" i="5"/>
  <c r="BH1077" i="5"/>
  <c r="BG1077" i="5"/>
  <c r="BF1077" i="5"/>
  <c r="T1077" i="5"/>
  <c r="R1077" i="5"/>
  <c r="P1077" i="5"/>
  <c r="BI1076" i="5"/>
  <c r="BH1076" i="5"/>
  <c r="BG1076" i="5"/>
  <c r="BF1076" i="5"/>
  <c r="T1076" i="5"/>
  <c r="R1076" i="5"/>
  <c r="P1076" i="5"/>
  <c r="BI1075" i="5"/>
  <c r="BH1075" i="5"/>
  <c r="BG1075" i="5"/>
  <c r="BF1075" i="5"/>
  <c r="T1075" i="5"/>
  <c r="R1075" i="5"/>
  <c r="P1075" i="5"/>
  <c r="BI1070" i="5"/>
  <c r="BH1070" i="5"/>
  <c r="BG1070" i="5"/>
  <c r="BF1070" i="5"/>
  <c r="T1070" i="5"/>
  <c r="R1070" i="5"/>
  <c r="P1070" i="5"/>
  <c r="BI1060" i="5"/>
  <c r="BH1060" i="5"/>
  <c r="BG1060" i="5"/>
  <c r="BF1060" i="5"/>
  <c r="T1060" i="5"/>
  <c r="R1060" i="5"/>
  <c r="P1060" i="5"/>
  <c r="BI1059" i="5"/>
  <c r="BH1059" i="5"/>
  <c r="BG1059" i="5"/>
  <c r="BF1059" i="5"/>
  <c r="T1059" i="5"/>
  <c r="R1059" i="5"/>
  <c r="P1059" i="5"/>
  <c r="BI1056" i="5"/>
  <c r="BH1056" i="5"/>
  <c r="BG1056" i="5"/>
  <c r="BF1056" i="5"/>
  <c r="T1056" i="5"/>
  <c r="R1056" i="5"/>
  <c r="P1056" i="5"/>
  <c r="BI1044" i="5"/>
  <c r="BH1044" i="5"/>
  <c r="BG1044" i="5"/>
  <c r="BF1044" i="5"/>
  <c r="T1044" i="5"/>
  <c r="R1044" i="5"/>
  <c r="P1044" i="5"/>
  <c r="BI1041" i="5"/>
  <c r="BH1041" i="5"/>
  <c r="BG1041" i="5"/>
  <c r="BF1041" i="5"/>
  <c r="T1041" i="5"/>
  <c r="R1041" i="5"/>
  <c r="P1041" i="5"/>
  <c r="BI1039" i="5"/>
  <c r="BH1039" i="5"/>
  <c r="BG1039" i="5"/>
  <c r="BF1039" i="5"/>
  <c r="T1039" i="5"/>
  <c r="R1039" i="5"/>
  <c r="P1039" i="5"/>
  <c r="BI1038" i="5"/>
  <c r="BH1038" i="5"/>
  <c r="BG1038" i="5"/>
  <c r="BF1038" i="5"/>
  <c r="T1038" i="5"/>
  <c r="R1038" i="5"/>
  <c r="P1038" i="5"/>
  <c r="BI1037" i="5"/>
  <c r="BH1037" i="5"/>
  <c r="BG1037" i="5"/>
  <c r="BF1037" i="5"/>
  <c r="T1037" i="5"/>
  <c r="R1037" i="5"/>
  <c r="P1037" i="5"/>
  <c r="BI1024" i="5"/>
  <c r="BH1024" i="5"/>
  <c r="BG1024" i="5"/>
  <c r="BF1024" i="5"/>
  <c r="T1024" i="5"/>
  <c r="R1024" i="5"/>
  <c r="P1024" i="5"/>
  <c r="BI1019" i="5"/>
  <c r="BH1019" i="5"/>
  <c r="BG1019" i="5"/>
  <c r="BF1019" i="5"/>
  <c r="T1019" i="5"/>
  <c r="R1019" i="5"/>
  <c r="P1019" i="5"/>
  <c r="BI1018" i="5"/>
  <c r="BH1018" i="5"/>
  <c r="BG1018" i="5"/>
  <c r="BF1018" i="5"/>
  <c r="T1018" i="5"/>
  <c r="R1018" i="5"/>
  <c r="P1018" i="5"/>
  <c r="BI1017" i="5"/>
  <c r="BH1017" i="5"/>
  <c r="BG1017" i="5"/>
  <c r="BF1017" i="5"/>
  <c r="T1017" i="5"/>
  <c r="R1017" i="5"/>
  <c r="P1017" i="5"/>
  <c r="BI1016" i="5"/>
  <c r="BH1016" i="5"/>
  <c r="BG1016" i="5"/>
  <c r="BF1016" i="5"/>
  <c r="T1016" i="5"/>
  <c r="R1016" i="5"/>
  <c r="P1016" i="5"/>
  <c r="BI1015" i="5"/>
  <c r="BH1015" i="5"/>
  <c r="BG1015" i="5"/>
  <c r="BF1015" i="5"/>
  <c r="T1015" i="5"/>
  <c r="R1015" i="5"/>
  <c r="P1015" i="5"/>
  <c r="BI1014" i="5"/>
  <c r="BH1014" i="5"/>
  <c r="BG1014" i="5"/>
  <c r="BF1014" i="5"/>
  <c r="T1014" i="5"/>
  <c r="R1014" i="5"/>
  <c r="P1014" i="5"/>
  <c r="BI1013" i="5"/>
  <c r="BH1013" i="5"/>
  <c r="BG1013" i="5"/>
  <c r="BF1013" i="5"/>
  <c r="T1013" i="5"/>
  <c r="R1013" i="5"/>
  <c r="P1013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5" i="5"/>
  <c r="BH1005" i="5"/>
  <c r="BG1005" i="5"/>
  <c r="BF1005" i="5"/>
  <c r="T1005" i="5"/>
  <c r="R1005" i="5"/>
  <c r="P1005" i="5"/>
  <c r="BI1002" i="5"/>
  <c r="BH1002" i="5"/>
  <c r="BG1002" i="5"/>
  <c r="BF1002" i="5"/>
  <c r="T1002" i="5"/>
  <c r="R1002" i="5"/>
  <c r="P1002" i="5"/>
  <c r="BI999" i="5"/>
  <c r="BH999" i="5"/>
  <c r="BG999" i="5"/>
  <c r="BF999" i="5"/>
  <c r="T999" i="5"/>
  <c r="R999" i="5"/>
  <c r="P999" i="5"/>
  <c r="BI996" i="5"/>
  <c r="BH996" i="5"/>
  <c r="BG996" i="5"/>
  <c r="BF996" i="5"/>
  <c r="T996" i="5"/>
  <c r="R996" i="5"/>
  <c r="P996" i="5"/>
  <c r="BI994" i="5"/>
  <c r="BH994" i="5"/>
  <c r="BG994" i="5"/>
  <c r="BF994" i="5"/>
  <c r="T994" i="5"/>
  <c r="R994" i="5"/>
  <c r="P994" i="5"/>
  <c r="BI993" i="5"/>
  <c r="BH993" i="5"/>
  <c r="BG993" i="5"/>
  <c r="BF993" i="5"/>
  <c r="T993" i="5"/>
  <c r="R993" i="5"/>
  <c r="P993" i="5"/>
  <c r="BI990" i="5"/>
  <c r="BH990" i="5"/>
  <c r="BG990" i="5"/>
  <c r="BF990" i="5"/>
  <c r="T990" i="5"/>
  <c r="R990" i="5"/>
  <c r="P990" i="5"/>
  <c r="BI988" i="5"/>
  <c r="BH988" i="5"/>
  <c r="BG988" i="5"/>
  <c r="BF988" i="5"/>
  <c r="T988" i="5"/>
  <c r="R988" i="5"/>
  <c r="P988" i="5"/>
  <c r="BI987" i="5"/>
  <c r="BH987" i="5"/>
  <c r="BG987" i="5"/>
  <c r="BF987" i="5"/>
  <c r="T987" i="5"/>
  <c r="R987" i="5"/>
  <c r="P987" i="5"/>
  <c r="BI984" i="5"/>
  <c r="BH984" i="5"/>
  <c r="BG984" i="5"/>
  <c r="BF984" i="5"/>
  <c r="T984" i="5"/>
  <c r="R984" i="5"/>
  <c r="P984" i="5"/>
  <c r="BI980" i="5"/>
  <c r="BH980" i="5"/>
  <c r="BG980" i="5"/>
  <c r="BF980" i="5"/>
  <c r="T980" i="5"/>
  <c r="R980" i="5"/>
  <c r="P980" i="5"/>
  <c r="BI979" i="5"/>
  <c r="BH979" i="5"/>
  <c r="BG979" i="5"/>
  <c r="BF979" i="5"/>
  <c r="T979" i="5"/>
  <c r="R979" i="5"/>
  <c r="P979" i="5"/>
  <c r="BI975" i="5"/>
  <c r="BH975" i="5"/>
  <c r="BG975" i="5"/>
  <c r="BF975" i="5"/>
  <c r="T975" i="5"/>
  <c r="R975" i="5"/>
  <c r="P975" i="5"/>
  <c r="BI974" i="5"/>
  <c r="BH974" i="5"/>
  <c r="BG974" i="5"/>
  <c r="BF974" i="5"/>
  <c r="T974" i="5"/>
  <c r="R974" i="5"/>
  <c r="P974" i="5"/>
  <c r="BI970" i="5"/>
  <c r="BH970" i="5"/>
  <c r="BG970" i="5"/>
  <c r="BF970" i="5"/>
  <c r="T970" i="5"/>
  <c r="R970" i="5"/>
  <c r="P970" i="5"/>
  <c r="BI967" i="5"/>
  <c r="BH967" i="5"/>
  <c r="BG967" i="5"/>
  <c r="BF967" i="5"/>
  <c r="T967" i="5"/>
  <c r="R967" i="5"/>
  <c r="P967" i="5"/>
  <c r="BI962" i="5"/>
  <c r="BH962" i="5"/>
  <c r="BG962" i="5"/>
  <c r="BF962" i="5"/>
  <c r="T962" i="5"/>
  <c r="R962" i="5"/>
  <c r="P962" i="5"/>
  <c r="BI955" i="5"/>
  <c r="BH955" i="5"/>
  <c r="BG955" i="5"/>
  <c r="BF955" i="5"/>
  <c r="T955" i="5"/>
  <c r="R955" i="5"/>
  <c r="P955" i="5"/>
  <c r="BI951" i="5"/>
  <c r="BH951" i="5"/>
  <c r="BG951" i="5"/>
  <c r="BF951" i="5"/>
  <c r="T951" i="5"/>
  <c r="R951" i="5"/>
  <c r="P951" i="5"/>
  <c r="BI944" i="5"/>
  <c r="BH944" i="5"/>
  <c r="BG944" i="5"/>
  <c r="BF944" i="5"/>
  <c r="T944" i="5"/>
  <c r="R944" i="5"/>
  <c r="P944" i="5"/>
  <c r="BI942" i="5"/>
  <c r="BH942" i="5"/>
  <c r="BG942" i="5"/>
  <c r="BF942" i="5"/>
  <c r="T942" i="5"/>
  <c r="R942" i="5"/>
  <c r="P942" i="5"/>
  <c r="BI941" i="5"/>
  <c r="BH941" i="5"/>
  <c r="BG941" i="5"/>
  <c r="BF941" i="5"/>
  <c r="T941" i="5"/>
  <c r="R941" i="5"/>
  <c r="P941" i="5"/>
  <c r="BI930" i="5"/>
  <c r="BH930" i="5"/>
  <c r="BG930" i="5"/>
  <c r="BF930" i="5"/>
  <c r="T930" i="5"/>
  <c r="R930" i="5"/>
  <c r="P930" i="5"/>
  <c r="BI926" i="5"/>
  <c r="BH926" i="5"/>
  <c r="BG926" i="5"/>
  <c r="BF926" i="5"/>
  <c r="T926" i="5"/>
  <c r="R926" i="5"/>
  <c r="P926" i="5"/>
  <c r="BI920" i="5"/>
  <c r="BH920" i="5"/>
  <c r="BG920" i="5"/>
  <c r="BF920" i="5"/>
  <c r="T920" i="5"/>
  <c r="R920" i="5"/>
  <c r="P920" i="5"/>
  <c r="BI917" i="5"/>
  <c r="BH917" i="5"/>
  <c r="BG917" i="5"/>
  <c r="BF917" i="5"/>
  <c r="T917" i="5"/>
  <c r="R917" i="5"/>
  <c r="P917" i="5"/>
  <c r="BI916" i="5"/>
  <c r="BH916" i="5"/>
  <c r="BG916" i="5"/>
  <c r="BF916" i="5"/>
  <c r="T916" i="5"/>
  <c r="R916" i="5"/>
  <c r="P916" i="5"/>
  <c r="BI912" i="5"/>
  <c r="BH912" i="5"/>
  <c r="BG912" i="5"/>
  <c r="BF912" i="5"/>
  <c r="T912" i="5"/>
  <c r="R912" i="5"/>
  <c r="P912" i="5"/>
  <c r="BI899" i="5"/>
  <c r="BH899" i="5"/>
  <c r="BG899" i="5"/>
  <c r="BF899" i="5"/>
  <c r="T899" i="5"/>
  <c r="R899" i="5"/>
  <c r="P899" i="5"/>
  <c r="BI896" i="5"/>
  <c r="BH896" i="5"/>
  <c r="BG896" i="5"/>
  <c r="BF896" i="5"/>
  <c r="T896" i="5"/>
  <c r="R896" i="5"/>
  <c r="P896" i="5"/>
  <c r="BI891" i="5"/>
  <c r="BH891" i="5"/>
  <c r="BG891" i="5"/>
  <c r="BF891" i="5"/>
  <c r="T891" i="5"/>
  <c r="R891" i="5"/>
  <c r="P891" i="5"/>
  <c r="BI890" i="5"/>
  <c r="BH890" i="5"/>
  <c r="BG890" i="5"/>
  <c r="BF890" i="5"/>
  <c r="T890" i="5"/>
  <c r="R890" i="5"/>
  <c r="P890" i="5"/>
  <c r="BI883" i="5"/>
  <c r="BH883" i="5"/>
  <c r="BG883" i="5"/>
  <c r="BF883" i="5"/>
  <c r="T883" i="5"/>
  <c r="R883" i="5"/>
  <c r="P883" i="5"/>
  <c r="BI882" i="5"/>
  <c r="BH882" i="5"/>
  <c r="BG882" i="5"/>
  <c r="BF882" i="5"/>
  <c r="T882" i="5"/>
  <c r="R882" i="5"/>
  <c r="P882" i="5"/>
  <c r="BI878" i="5"/>
  <c r="BH878" i="5"/>
  <c r="BG878" i="5"/>
  <c r="BF878" i="5"/>
  <c r="T878" i="5"/>
  <c r="R878" i="5"/>
  <c r="P878" i="5"/>
  <c r="BI877" i="5"/>
  <c r="BH877" i="5"/>
  <c r="BG877" i="5"/>
  <c r="BF877" i="5"/>
  <c r="T877" i="5"/>
  <c r="R877" i="5"/>
  <c r="P877" i="5"/>
  <c r="BI876" i="5"/>
  <c r="BH876" i="5"/>
  <c r="BG876" i="5"/>
  <c r="BF876" i="5"/>
  <c r="T876" i="5"/>
  <c r="R876" i="5"/>
  <c r="P876" i="5"/>
  <c r="BI868" i="5"/>
  <c r="BH868" i="5"/>
  <c r="BG868" i="5"/>
  <c r="BF868" i="5"/>
  <c r="T868" i="5"/>
  <c r="R868" i="5"/>
  <c r="P868" i="5"/>
  <c r="BI866" i="5"/>
  <c r="BH866" i="5"/>
  <c r="BG866" i="5"/>
  <c r="BF866" i="5"/>
  <c r="T866" i="5"/>
  <c r="R866" i="5"/>
  <c r="P866" i="5"/>
  <c r="BI865" i="5"/>
  <c r="BH865" i="5"/>
  <c r="BG865" i="5"/>
  <c r="BF865" i="5"/>
  <c r="T865" i="5"/>
  <c r="R865" i="5"/>
  <c r="P865" i="5"/>
  <c r="BI862" i="5"/>
  <c r="BH862" i="5"/>
  <c r="BG862" i="5"/>
  <c r="BF862" i="5"/>
  <c r="T862" i="5"/>
  <c r="R862" i="5"/>
  <c r="P862" i="5"/>
  <c r="BI859" i="5"/>
  <c r="BH859" i="5"/>
  <c r="BG859" i="5"/>
  <c r="BF859" i="5"/>
  <c r="T859" i="5"/>
  <c r="R859" i="5"/>
  <c r="P859" i="5"/>
  <c r="BI855" i="5"/>
  <c r="BH855" i="5"/>
  <c r="BG855" i="5"/>
  <c r="BF855" i="5"/>
  <c r="T855" i="5"/>
  <c r="R855" i="5"/>
  <c r="P855" i="5"/>
  <c r="BI852" i="5"/>
  <c r="BH852" i="5"/>
  <c r="BG852" i="5"/>
  <c r="BF852" i="5"/>
  <c r="T852" i="5"/>
  <c r="R852" i="5"/>
  <c r="P852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42" i="5"/>
  <c r="BH842" i="5"/>
  <c r="BG842" i="5"/>
  <c r="BF842" i="5"/>
  <c r="T842" i="5"/>
  <c r="R842" i="5"/>
  <c r="P842" i="5"/>
  <c r="BI841" i="5"/>
  <c r="BH841" i="5"/>
  <c r="BG841" i="5"/>
  <c r="BF841" i="5"/>
  <c r="T841" i="5"/>
  <c r="R841" i="5"/>
  <c r="P841" i="5"/>
  <c r="BI840" i="5"/>
  <c r="BH840" i="5"/>
  <c r="BG840" i="5"/>
  <c r="BF840" i="5"/>
  <c r="T840" i="5"/>
  <c r="R840" i="5"/>
  <c r="P840" i="5"/>
  <c r="BI839" i="5"/>
  <c r="BH839" i="5"/>
  <c r="BG839" i="5"/>
  <c r="BF839" i="5"/>
  <c r="T839" i="5"/>
  <c r="R839" i="5"/>
  <c r="P839" i="5"/>
  <c r="BI838" i="5"/>
  <c r="BH838" i="5"/>
  <c r="BG838" i="5"/>
  <c r="BF838" i="5"/>
  <c r="T838" i="5"/>
  <c r="R838" i="5"/>
  <c r="P838" i="5"/>
  <c r="BI837" i="5"/>
  <c r="BH837" i="5"/>
  <c r="BG837" i="5"/>
  <c r="BF837" i="5"/>
  <c r="T837" i="5"/>
  <c r="R837" i="5"/>
  <c r="P837" i="5"/>
  <c r="BI835" i="5"/>
  <c r="BH835" i="5"/>
  <c r="BG835" i="5"/>
  <c r="BF835" i="5"/>
  <c r="T835" i="5"/>
  <c r="R835" i="5"/>
  <c r="P835" i="5"/>
  <c r="BI834" i="5"/>
  <c r="BH834" i="5"/>
  <c r="BG834" i="5"/>
  <c r="BF834" i="5"/>
  <c r="T834" i="5"/>
  <c r="R834" i="5"/>
  <c r="P834" i="5"/>
  <c r="BI829" i="5"/>
  <c r="BH829" i="5"/>
  <c r="BG829" i="5"/>
  <c r="BF829" i="5"/>
  <c r="T829" i="5"/>
  <c r="R829" i="5"/>
  <c r="P829" i="5"/>
  <c r="BI822" i="5"/>
  <c r="BH822" i="5"/>
  <c r="BG822" i="5"/>
  <c r="BF822" i="5"/>
  <c r="T822" i="5"/>
  <c r="R822" i="5"/>
  <c r="P822" i="5"/>
  <c r="BI819" i="5"/>
  <c r="BH819" i="5"/>
  <c r="BG819" i="5"/>
  <c r="BF819" i="5"/>
  <c r="T819" i="5"/>
  <c r="R819" i="5"/>
  <c r="P819" i="5"/>
  <c r="BI812" i="5"/>
  <c r="BH812" i="5"/>
  <c r="BG812" i="5"/>
  <c r="BF812" i="5"/>
  <c r="T812" i="5"/>
  <c r="R812" i="5"/>
  <c r="P812" i="5"/>
  <c r="BI810" i="5"/>
  <c r="BH810" i="5"/>
  <c r="BG810" i="5"/>
  <c r="BF810" i="5"/>
  <c r="T810" i="5"/>
  <c r="R810" i="5"/>
  <c r="P810" i="5"/>
  <c r="BI809" i="5"/>
  <c r="BH809" i="5"/>
  <c r="BG809" i="5"/>
  <c r="BF809" i="5"/>
  <c r="T809" i="5"/>
  <c r="R809" i="5"/>
  <c r="P809" i="5"/>
  <c r="BI801" i="5"/>
  <c r="BH801" i="5"/>
  <c r="BG801" i="5"/>
  <c r="BF801" i="5"/>
  <c r="T801" i="5"/>
  <c r="R801" i="5"/>
  <c r="P801" i="5"/>
  <c r="BI794" i="5"/>
  <c r="BH794" i="5"/>
  <c r="BG794" i="5"/>
  <c r="BF794" i="5"/>
  <c r="T794" i="5"/>
  <c r="R794" i="5"/>
  <c r="P794" i="5"/>
  <c r="BI790" i="5"/>
  <c r="BH790" i="5"/>
  <c r="BG790" i="5"/>
  <c r="BF790" i="5"/>
  <c r="T790" i="5"/>
  <c r="R790" i="5"/>
  <c r="P790" i="5"/>
  <c r="BI788" i="5"/>
  <c r="BH788" i="5"/>
  <c r="BG788" i="5"/>
  <c r="BF788" i="5"/>
  <c r="T788" i="5"/>
  <c r="R788" i="5"/>
  <c r="P788" i="5"/>
  <c r="BI787" i="5"/>
  <c r="BH787" i="5"/>
  <c r="BG787" i="5"/>
  <c r="BF787" i="5"/>
  <c r="T787" i="5"/>
  <c r="R787" i="5"/>
  <c r="P787" i="5"/>
  <c r="BI786" i="5"/>
  <c r="BH786" i="5"/>
  <c r="BG786" i="5"/>
  <c r="BF786" i="5"/>
  <c r="T786" i="5"/>
  <c r="R786" i="5"/>
  <c r="P786" i="5"/>
  <c r="BI783" i="5"/>
  <c r="BH783" i="5"/>
  <c r="BG783" i="5"/>
  <c r="BF783" i="5"/>
  <c r="T783" i="5"/>
  <c r="R783" i="5"/>
  <c r="P783" i="5"/>
  <c r="BI782" i="5"/>
  <c r="BH782" i="5"/>
  <c r="BG782" i="5"/>
  <c r="BF782" i="5"/>
  <c r="T782" i="5"/>
  <c r="R782" i="5"/>
  <c r="P782" i="5"/>
  <c r="BI779" i="5"/>
  <c r="BH779" i="5"/>
  <c r="BG779" i="5"/>
  <c r="BF779" i="5"/>
  <c r="T779" i="5"/>
  <c r="R779" i="5"/>
  <c r="P779" i="5"/>
  <c r="BI778" i="5"/>
  <c r="BH778" i="5"/>
  <c r="BG778" i="5"/>
  <c r="BF778" i="5"/>
  <c r="T778" i="5"/>
  <c r="R778" i="5"/>
  <c r="P778" i="5"/>
  <c r="BI775" i="5"/>
  <c r="BH775" i="5"/>
  <c r="BG775" i="5"/>
  <c r="BF775" i="5"/>
  <c r="T775" i="5"/>
  <c r="R775" i="5"/>
  <c r="P775" i="5"/>
  <c r="BI773" i="5"/>
  <c r="BH773" i="5"/>
  <c r="BG773" i="5"/>
  <c r="BF773" i="5"/>
  <c r="T773" i="5"/>
  <c r="R773" i="5"/>
  <c r="P773" i="5"/>
  <c r="BI772" i="5"/>
  <c r="BH772" i="5"/>
  <c r="BG772" i="5"/>
  <c r="BF772" i="5"/>
  <c r="T772" i="5"/>
  <c r="R772" i="5"/>
  <c r="P772" i="5"/>
  <c r="BI769" i="5"/>
  <c r="BH769" i="5"/>
  <c r="BG769" i="5"/>
  <c r="BF769" i="5"/>
  <c r="T769" i="5"/>
  <c r="R769" i="5"/>
  <c r="P769" i="5"/>
  <c r="BI766" i="5"/>
  <c r="BH766" i="5"/>
  <c r="BG766" i="5"/>
  <c r="BF766" i="5"/>
  <c r="T766" i="5"/>
  <c r="R766" i="5"/>
  <c r="P766" i="5"/>
  <c r="BI763" i="5"/>
  <c r="BH763" i="5"/>
  <c r="BG763" i="5"/>
  <c r="BF763" i="5"/>
  <c r="T763" i="5"/>
  <c r="R763" i="5"/>
  <c r="P763" i="5"/>
  <c r="BI760" i="5"/>
  <c r="BH760" i="5"/>
  <c r="BG760" i="5"/>
  <c r="BF760" i="5"/>
  <c r="T760" i="5"/>
  <c r="R760" i="5"/>
  <c r="P760" i="5"/>
  <c r="BI758" i="5"/>
  <c r="BH758" i="5"/>
  <c r="BG758" i="5"/>
  <c r="BF758" i="5"/>
  <c r="T758" i="5"/>
  <c r="R758" i="5"/>
  <c r="P758" i="5"/>
  <c r="BI757" i="5"/>
  <c r="BH757" i="5"/>
  <c r="BG757" i="5"/>
  <c r="BF757" i="5"/>
  <c r="T757" i="5"/>
  <c r="R757" i="5"/>
  <c r="P757" i="5"/>
  <c r="BI754" i="5"/>
  <c r="BH754" i="5"/>
  <c r="BG754" i="5"/>
  <c r="BF754" i="5"/>
  <c r="T754" i="5"/>
  <c r="R754" i="5"/>
  <c r="P754" i="5"/>
  <c r="BI749" i="5"/>
  <c r="BH749" i="5"/>
  <c r="BG749" i="5"/>
  <c r="BF749" i="5"/>
  <c r="T749" i="5"/>
  <c r="R749" i="5"/>
  <c r="P749" i="5"/>
  <c r="BI746" i="5"/>
  <c r="BH746" i="5"/>
  <c r="BG746" i="5"/>
  <c r="BF746" i="5"/>
  <c r="T746" i="5"/>
  <c r="R746" i="5"/>
  <c r="P746" i="5"/>
  <c r="BI739" i="5"/>
  <c r="BH739" i="5"/>
  <c r="BG739" i="5"/>
  <c r="BF739" i="5"/>
  <c r="T739" i="5"/>
  <c r="R739" i="5"/>
  <c r="P739" i="5"/>
  <c r="BI736" i="5"/>
  <c r="BH736" i="5"/>
  <c r="BG736" i="5"/>
  <c r="BF736" i="5"/>
  <c r="T736" i="5"/>
  <c r="R736" i="5"/>
  <c r="P736" i="5"/>
  <c r="BI730" i="5"/>
  <c r="BH730" i="5"/>
  <c r="BG730" i="5"/>
  <c r="BF730" i="5"/>
  <c r="T730" i="5"/>
  <c r="R730" i="5"/>
  <c r="P730" i="5"/>
  <c r="BI723" i="5"/>
  <c r="BH723" i="5"/>
  <c r="BG723" i="5"/>
  <c r="BF723" i="5"/>
  <c r="T723" i="5"/>
  <c r="R723" i="5"/>
  <c r="P723" i="5"/>
  <c r="BI721" i="5"/>
  <c r="BH721" i="5"/>
  <c r="BG721" i="5"/>
  <c r="BF721" i="5"/>
  <c r="T721" i="5"/>
  <c r="R721" i="5"/>
  <c r="P721" i="5"/>
  <c r="BI718" i="5"/>
  <c r="BH718" i="5"/>
  <c r="BG718" i="5"/>
  <c r="BF718" i="5"/>
  <c r="T718" i="5"/>
  <c r="R718" i="5"/>
  <c r="P718" i="5"/>
  <c r="BI711" i="5"/>
  <c r="BH711" i="5"/>
  <c r="BG711" i="5"/>
  <c r="BF711" i="5"/>
  <c r="T711" i="5"/>
  <c r="R711" i="5"/>
  <c r="P711" i="5"/>
  <c r="BI710" i="5"/>
  <c r="BH710" i="5"/>
  <c r="BG710" i="5"/>
  <c r="BF710" i="5"/>
  <c r="T710" i="5"/>
  <c r="R710" i="5"/>
  <c r="P710" i="5"/>
  <c r="BI709" i="5"/>
  <c r="BH709" i="5"/>
  <c r="BG709" i="5"/>
  <c r="BF709" i="5"/>
  <c r="T709" i="5"/>
  <c r="R709" i="5"/>
  <c r="P709" i="5"/>
  <c r="BI708" i="5"/>
  <c r="BH708" i="5"/>
  <c r="BG708" i="5"/>
  <c r="BF708" i="5"/>
  <c r="T708" i="5"/>
  <c r="R708" i="5"/>
  <c r="P708" i="5"/>
  <c r="BI703" i="5"/>
  <c r="BH703" i="5"/>
  <c r="BG703" i="5"/>
  <c r="BF703" i="5"/>
  <c r="T703" i="5"/>
  <c r="R703" i="5"/>
  <c r="P703" i="5"/>
  <c r="BI700" i="5"/>
  <c r="BH700" i="5"/>
  <c r="BG700" i="5"/>
  <c r="BF700" i="5"/>
  <c r="T700" i="5"/>
  <c r="R700" i="5"/>
  <c r="P700" i="5"/>
  <c r="BI692" i="5"/>
  <c r="BH692" i="5"/>
  <c r="BG692" i="5"/>
  <c r="BF692" i="5"/>
  <c r="T692" i="5"/>
  <c r="R692" i="5"/>
  <c r="P692" i="5"/>
  <c r="BI689" i="5"/>
  <c r="BH689" i="5"/>
  <c r="BG689" i="5"/>
  <c r="BF689" i="5"/>
  <c r="T689" i="5"/>
  <c r="R689" i="5"/>
  <c r="P689" i="5"/>
  <c r="BI681" i="5"/>
  <c r="BH681" i="5"/>
  <c r="BG681" i="5"/>
  <c r="BF681" i="5"/>
  <c r="T681" i="5"/>
  <c r="R681" i="5"/>
  <c r="P681" i="5"/>
  <c r="BI679" i="5"/>
  <c r="BH679" i="5"/>
  <c r="BG679" i="5"/>
  <c r="BF679" i="5"/>
  <c r="T679" i="5"/>
  <c r="R679" i="5"/>
  <c r="P679" i="5"/>
  <c r="BI672" i="5"/>
  <c r="BH672" i="5"/>
  <c r="BG672" i="5"/>
  <c r="BF672" i="5"/>
  <c r="T672" i="5"/>
  <c r="R672" i="5"/>
  <c r="P672" i="5"/>
  <c r="BI670" i="5"/>
  <c r="BH670" i="5"/>
  <c r="BG670" i="5"/>
  <c r="BF670" i="5"/>
  <c r="T670" i="5"/>
  <c r="R670" i="5"/>
  <c r="P670" i="5"/>
  <c r="BI665" i="5"/>
  <c r="BH665" i="5"/>
  <c r="BG665" i="5"/>
  <c r="BF665" i="5"/>
  <c r="T665" i="5"/>
  <c r="R665" i="5"/>
  <c r="P665" i="5"/>
  <c r="BI662" i="5"/>
  <c r="BH662" i="5"/>
  <c r="BG662" i="5"/>
  <c r="BF662" i="5"/>
  <c r="T662" i="5"/>
  <c r="R662" i="5"/>
  <c r="P662" i="5"/>
  <c r="BI657" i="5"/>
  <c r="BH657" i="5"/>
  <c r="BG657" i="5"/>
  <c r="BF657" i="5"/>
  <c r="T657" i="5"/>
  <c r="R657" i="5"/>
  <c r="P657" i="5"/>
  <c r="BI655" i="5"/>
  <c r="BH655" i="5"/>
  <c r="BG655" i="5"/>
  <c r="BF655" i="5"/>
  <c r="T655" i="5"/>
  <c r="R655" i="5"/>
  <c r="P655" i="5"/>
  <c r="BI649" i="5"/>
  <c r="BH649" i="5"/>
  <c r="BG649" i="5"/>
  <c r="BF649" i="5"/>
  <c r="T649" i="5"/>
  <c r="R649" i="5"/>
  <c r="P649" i="5"/>
  <c r="BI645" i="5"/>
  <c r="BH645" i="5"/>
  <c r="BG645" i="5"/>
  <c r="BF645" i="5"/>
  <c r="T645" i="5"/>
  <c r="R645" i="5"/>
  <c r="P645" i="5"/>
  <c r="BI642" i="5"/>
  <c r="BH642" i="5"/>
  <c r="BG642" i="5"/>
  <c r="BF642" i="5"/>
  <c r="T642" i="5"/>
  <c r="T641" i="5" s="1"/>
  <c r="R642" i="5"/>
  <c r="R641" i="5"/>
  <c r="P642" i="5"/>
  <c r="P641" i="5" s="1"/>
  <c r="BI640" i="5"/>
  <c r="BH640" i="5"/>
  <c r="BG640" i="5"/>
  <c r="BF640" i="5"/>
  <c r="T640" i="5"/>
  <c r="R640" i="5"/>
  <c r="P640" i="5"/>
  <c r="BI638" i="5"/>
  <c r="BH638" i="5"/>
  <c r="BG638" i="5"/>
  <c r="BF638" i="5"/>
  <c r="T638" i="5"/>
  <c r="R638" i="5"/>
  <c r="P638" i="5"/>
  <c r="BI636" i="5"/>
  <c r="BH636" i="5"/>
  <c r="BG636" i="5"/>
  <c r="BF636" i="5"/>
  <c r="T636" i="5"/>
  <c r="R636" i="5"/>
  <c r="P636" i="5"/>
  <c r="BI635" i="5"/>
  <c r="BH635" i="5"/>
  <c r="BG635" i="5"/>
  <c r="BF635" i="5"/>
  <c r="T635" i="5"/>
  <c r="R635" i="5"/>
  <c r="P635" i="5"/>
  <c r="BI634" i="5"/>
  <c r="BH634" i="5"/>
  <c r="BG634" i="5"/>
  <c r="BF634" i="5"/>
  <c r="T634" i="5"/>
  <c r="R634" i="5"/>
  <c r="P634" i="5"/>
  <c r="BI629" i="5"/>
  <c r="BH629" i="5"/>
  <c r="BG629" i="5"/>
  <c r="BF629" i="5"/>
  <c r="T629" i="5"/>
  <c r="R629" i="5"/>
  <c r="P629" i="5"/>
  <c r="BI625" i="5"/>
  <c r="BH625" i="5"/>
  <c r="BG625" i="5"/>
  <c r="BF625" i="5"/>
  <c r="T625" i="5"/>
  <c r="R625" i="5"/>
  <c r="P625" i="5"/>
  <c r="BI624" i="5"/>
  <c r="BH624" i="5"/>
  <c r="BG624" i="5"/>
  <c r="BF624" i="5"/>
  <c r="T624" i="5"/>
  <c r="R624" i="5"/>
  <c r="P624" i="5"/>
  <c r="BI623" i="5"/>
  <c r="BH623" i="5"/>
  <c r="BG623" i="5"/>
  <c r="BF623" i="5"/>
  <c r="T623" i="5"/>
  <c r="R623" i="5"/>
  <c r="P623" i="5"/>
  <c r="BI622" i="5"/>
  <c r="BH622" i="5"/>
  <c r="BG622" i="5"/>
  <c r="BF622" i="5"/>
  <c r="T622" i="5"/>
  <c r="R622" i="5"/>
  <c r="P622" i="5"/>
  <c r="BI621" i="5"/>
  <c r="BH621" i="5"/>
  <c r="BG621" i="5"/>
  <c r="BF621" i="5"/>
  <c r="T621" i="5"/>
  <c r="R621" i="5"/>
  <c r="P621" i="5"/>
  <c r="BI620" i="5"/>
  <c r="BH620" i="5"/>
  <c r="BG620" i="5"/>
  <c r="BF620" i="5"/>
  <c r="T620" i="5"/>
  <c r="R620" i="5"/>
  <c r="P620" i="5"/>
  <c r="BI619" i="5"/>
  <c r="BH619" i="5"/>
  <c r="BG619" i="5"/>
  <c r="BF619" i="5"/>
  <c r="T619" i="5"/>
  <c r="R619" i="5"/>
  <c r="P619" i="5"/>
  <c r="BI618" i="5"/>
  <c r="BH618" i="5"/>
  <c r="BG618" i="5"/>
  <c r="BF618" i="5"/>
  <c r="T618" i="5"/>
  <c r="R618" i="5"/>
  <c r="P618" i="5"/>
  <c r="BI617" i="5"/>
  <c r="BH617" i="5"/>
  <c r="BG617" i="5"/>
  <c r="BF617" i="5"/>
  <c r="T617" i="5"/>
  <c r="R617" i="5"/>
  <c r="P617" i="5"/>
  <c r="BI616" i="5"/>
  <c r="BH616" i="5"/>
  <c r="BG616" i="5"/>
  <c r="BF616" i="5"/>
  <c r="T616" i="5"/>
  <c r="R616" i="5"/>
  <c r="P616" i="5"/>
  <c r="BI615" i="5"/>
  <c r="BH615" i="5"/>
  <c r="BG615" i="5"/>
  <c r="BF615" i="5"/>
  <c r="T615" i="5"/>
  <c r="R615" i="5"/>
  <c r="P615" i="5"/>
  <c r="BI614" i="5"/>
  <c r="BH614" i="5"/>
  <c r="BG614" i="5"/>
  <c r="BF614" i="5"/>
  <c r="T614" i="5"/>
  <c r="R614" i="5"/>
  <c r="P614" i="5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11" i="5"/>
  <c r="BH611" i="5"/>
  <c r="BG611" i="5"/>
  <c r="BF611" i="5"/>
  <c r="T611" i="5"/>
  <c r="R611" i="5"/>
  <c r="P611" i="5"/>
  <c r="BI610" i="5"/>
  <c r="BH610" i="5"/>
  <c r="BG610" i="5"/>
  <c r="BF610" i="5"/>
  <c r="T610" i="5"/>
  <c r="R610" i="5"/>
  <c r="P610" i="5"/>
  <c r="BI607" i="5"/>
  <c r="BH607" i="5"/>
  <c r="BG607" i="5"/>
  <c r="BF607" i="5"/>
  <c r="T607" i="5"/>
  <c r="R607" i="5"/>
  <c r="P607" i="5"/>
  <c r="BI575" i="5"/>
  <c r="BH575" i="5"/>
  <c r="BG575" i="5"/>
  <c r="BF575" i="5"/>
  <c r="T575" i="5"/>
  <c r="R575" i="5"/>
  <c r="P575" i="5"/>
  <c r="BI543" i="5"/>
  <c r="BH543" i="5"/>
  <c r="BG543" i="5"/>
  <c r="BF543" i="5"/>
  <c r="T543" i="5"/>
  <c r="R543" i="5"/>
  <c r="P543" i="5"/>
  <c r="BI540" i="5"/>
  <c r="BH540" i="5"/>
  <c r="BG540" i="5"/>
  <c r="BF540" i="5"/>
  <c r="T540" i="5"/>
  <c r="R540" i="5"/>
  <c r="P540" i="5"/>
  <c r="BI537" i="5"/>
  <c r="BH537" i="5"/>
  <c r="BG537" i="5"/>
  <c r="BF537" i="5"/>
  <c r="T537" i="5"/>
  <c r="R537" i="5"/>
  <c r="P537" i="5"/>
  <c r="BI534" i="5"/>
  <c r="BH534" i="5"/>
  <c r="BG534" i="5"/>
  <c r="BF534" i="5"/>
  <c r="T534" i="5"/>
  <c r="R534" i="5"/>
  <c r="P534" i="5"/>
  <c r="BI530" i="5"/>
  <c r="BH530" i="5"/>
  <c r="BG530" i="5"/>
  <c r="BF530" i="5"/>
  <c r="T530" i="5"/>
  <c r="R530" i="5"/>
  <c r="P530" i="5"/>
  <c r="BI526" i="5"/>
  <c r="BH526" i="5"/>
  <c r="BG526" i="5"/>
  <c r="BF526" i="5"/>
  <c r="T526" i="5"/>
  <c r="R526" i="5"/>
  <c r="P526" i="5"/>
  <c r="BI522" i="5"/>
  <c r="BH522" i="5"/>
  <c r="BG522" i="5"/>
  <c r="BF522" i="5"/>
  <c r="T522" i="5"/>
  <c r="R522" i="5"/>
  <c r="P522" i="5"/>
  <c r="BI513" i="5"/>
  <c r="BH513" i="5"/>
  <c r="BG513" i="5"/>
  <c r="BF513" i="5"/>
  <c r="T513" i="5"/>
  <c r="R513" i="5"/>
  <c r="P513" i="5"/>
  <c r="BI504" i="5"/>
  <c r="BH504" i="5"/>
  <c r="BG504" i="5"/>
  <c r="BF504" i="5"/>
  <c r="T504" i="5"/>
  <c r="R504" i="5"/>
  <c r="P504" i="5"/>
  <c r="BI503" i="5"/>
  <c r="BH503" i="5"/>
  <c r="BG503" i="5"/>
  <c r="BF503" i="5"/>
  <c r="T503" i="5"/>
  <c r="R503" i="5"/>
  <c r="P503" i="5"/>
  <c r="BI501" i="5"/>
  <c r="BH501" i="5"/>
  <c r="BG501" i="5"/>
  <c r="BF501" i="5"/>
  <c r="T501" i="5"/>
  <c r="R501" i="5"/>
  <c r="P501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5" i="5"/>
  <c r="BH495" i="5"/>
  <c r="BG495" i="5"/>
  <c r="BF495" i="5"/>
  <c r="T495" i="5"/>
  <c r="R495" i="5"/>
  <c r="P495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4" i="5"/>
  <c r="BH484" i="5"/>
  <c r="BG484" i="5"/>
  <c r="BF484" i="5"/>
  <c r="T484" i="5"/>
  <c r="R484" i="5"/>
  <c r="P484" i="5"/>
  <c r="BI480" i="5"/>
  <c r="BH480" i="5"/>
  <c r="BG480" i="5"/>
  <c r="BF480" i="5"/>
  <c r="T480" i="5"/>
  <c r="R480" i="5"/>
  <c r="P480" i="5"/>
  <c r="BI479" i="5"/>
  <c r="BH479" i="5"/>
  <c r="BG479" i="5"/>
  <c r="BF479" i="5"/>
  <c r="T479" i="5"/>
  <c r="R479" i="5"/>
  <c r="P479" i="5"/>
  <c r="BI477" i="5"/>
  <c r="BH477" i="5"/>
  <c r="BG477" i="5"/>
  <c r="BF477" i="5"/>
  <c r="T477" i="5"/>
  <c r="R477" i="5"/>
  <c r="P477" i="5"/>
  <c r="BI470" i="5"/>
  <c r="BH470" i="5"/>
  <c r="BG470" i="5"/>
  <c r="BF470" i="5"/>
  <c r="T470" i="5"/>
  <c r="R470" i="5"/>
  <c r="P470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9" i="5"/>
  <c r="BH459" i="5"/>
  <c r="BG459" i="5"/>
  <c r="BF459" i="5"/>
  <c r="T459" i="5"/>
  <c r="R459" i="5"/>
  <c r="P459" i="5"/>
  <c r="BI454" i="5"/>
  <c r="BH454" i="5"/>
  <c r="BG454" i="5"/>
  <c r="BF454" i="5"/>
  <c r="T454" i="5"/>
  <c r="R454" i="5"/>
  <c r="P454" i="5"/>
  <c r="BI450" i="5"/>
  <c r="BH450" i="5"/>
  <c r="BG450" i="5"/>
  <c r="BF450" i="5"/>
  <c r="T450" i="5"/>
  <c r="R450" i="5"/>
  <c r="P450" i="5"/>
  <c r="BI418" i="5"/>
  <c r="BH418" i="5"/>
  <c r="BG418" i="5"/>
  <c r="BF418" i="5"/>
  <c r="T418" i="5"/>
  <c r="R418" i="5"/>
  <c r="P418" i="5"/>
  <c r="BI404" i="5"/>
  <c r="BH404" i="5"/>
  <c r="BG404" i="5"/>
  <c r="BF404" i="5"/>
  <c r="T404" i="5"/>
  <c r="R404" i="5"/>
  <c r="P404" i="5"/>
  <c r="BI401" i="5"/>
  <c r="BH401" i="5"/>
  <c r="BG401" i="5"/>
  <c r="BF401" i="5"/>
  <c r="T401" i="5"/>
  <c r="R401" i="5"/>
  <c r="P401" i="5"/>
  <c r="BI398" i="5"/>
  <c r="BH398" i="5"/>
  <c r="BG398" i="5"/>
  <c r="BF398" i="5"/>
  <c r="T398" i="5"/>
  <c r="R398" i="5"/>
  <c r="P398" i="5"/>
  <c r="BI394" i="5"/>
  <c r="BH394" i="5"/>
  <c r="BG394" i="5"/>
  <c r="BF394" i="5"/>
  <c r="T394" i="5"/>
  <c r="R394" i="5"/>
  <c r="P394" i="5"/>
  <c r="BI386" i="5"/>
  <c r="BH386" i="5"/>
  <c r="BG386" i="5"/>
  <c r="BF386" i="5"/>
  <c r="T386" i="5"/>
  <c r="R386" i="5"/>
  <c r="P386" i="5"/>
  <c r="BI353" i="5"/>
  <c r="BH353" i="5"/>
  <c r="BG353" i="5"/>
  <c r="BF353" i="5"/>
  <c r="T353" i="5"/>
  <c r="R353" i="5"/>
  <c r="P353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1" i="5"/>
  <c r="BH281" i="5"/>
  <c r="BG281" i="5"/>
  <c r="BF281" i="5"/>
  <c r="T281" i="5"/>
  <c r="R281" i="5"/>
  <c r="P281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61" i="5"/>
  <c r="BH261" i="5"/>
  <c r="BG261" i="5"/>
  <c r="BF261" i="5"/>
  <c r="T261" i="5"/>
  <c r="R261" i="5"/>
  <c r="P261" i="5"/>
  <c r="BI246" i="5"/>
  <c r="BH246" i="5"/>
  <c r="BG246" i="5"/>
  <c r="BF246" i="5"/>
  <c r="T246" i="5"/>
  <c r="R246" i="5"/>
  <c r="P246" i="5"/>
  <c r="BI243" i="5"/>
  <c r="BH243" i="5"/>
  <c r="BG243" i="5"/>
  <c r="BF243" i="5"/>
  <c r="T243" i="5"/>
  <c r="R243" i="5"/>
  <c r="P243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R223" i="5"/>
  <c r="P223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0" i="5"/>
  <c r="BH110" i="5"/>
  <c r="BG110" i="5"/>
  <c r="BF110" i="5"/>
  <c r="T110" i="5"/>
  <c r="R110" i="5"/>
  <c r="P110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J96" i="5"/>
  <c r="J95" i="5"/>
  <c r="F95" i="5"/>
  <c r="F93" i="5"/>
  <c r="E91" i="5"/>
  <c r="J55" i="5"/>
  <c r="J54" i="5"/>
  <c r="F54" i="5"/>
  <c r="F52" i="5"/>
  <c r="E50" i="5"/>
  <c r="J18" i="5"/>
  <c r="E18" i="5"/>
  <c r="F96" i="5" s="1"/>
  <c r="J17" i="5"/>
  <c r="J12" i="5"/>
  <c r="J52" i="5" s="1"/>
  <c r="E7" i="5"/>
  <c r="E48" i="5"/>
  <c r="J37" i="4"/>
  <c r="J36" i="4"/>
  <c r="AY57" i="1"/>
  <c r="J35" i="4"/>
  <c r="AX57" i="1"/>
  <c r="BI1028" i="4"/>
  <c r="BH1028" i="4"/>
  <c r="BG1028" i="4"/>
  <c r="BF1028" i="4"/>
  <c r="T1028" i="4"/>
  <c r="R1028" i="4"/>
  <c r="P1028" i="4"/>
  <c r="BI1021" i="4"/>
  <c r="BH1021" i="4"/>
  <c r="BG1021" i="4"/>
  <c r="BF1021" i="4"/>
  <c r="T1021" i="4"/>
  <c r="R1021" i="4"/>
  <c r="P1021" i="4"/>
  <c r="BI1019" i="4"/>
  <c r="BH1019" i="4"/>
  <c r="BG1019" i="4"/>
  <c r="BF1019" i="4"/>
  <c r="T1019" i="4"/>
  <c r="R1019" i="4"/>
  <c r="P1019" i="4"/>
  <c r="BI1018" i="4"/>
  <c r="BH1018" i="4"/>
  <c r="BG1018" i="4"/>
  <c r="BF1018" i="4"/>
  <c r="T1018" i="4"/>
  <c r="R1018" i="4"/>
  <c r="P1018" i="4"/>
  <c r="BI1017" i="4"/>
  <c r="BH1017" i="4"/>
  <c r="BG1017" i="4"/>
  <c r="BF1017" i="4"/>
  <c r="T1017" i="4"/>
  <c r="R1017" i="4"/>
  <c r="P1017" i="4"/>
  <c r="BI1014" i="4"/>
  <c r="BH1014" i="4"/>
  <c r="BG1014" i="4"/>
  <c r="BF1014" i="4"/>
  <c r="T1014" i="4"/>
  <c r="R1014" i="4"/>
  <c r="P1014" i="4"/>
  <c r="BI1012" i="4"/>
  <c r="BH1012" i="4"/>
  <c r="BG1012" i="4"/>
  <c r="BF1012" i="4"/>
  <c r="T1012" i="4"/>
  <c r="R1012" i="4"/>
  <c r="P1012" i="4"/>
  <c r="BI1011" i="4"/>
  <c r="BH1011" i="4"/>
  <c r="BG1011" i="4"/>
  <c r="BF1011" i="4"/>
  <c r="T1011" i="4"/>
  <c r="R1011" i="4"/>
  <c r="P1011" i="4"/>
  <c r="BI1010" i="4"/>
  <c r="BH1010" i="4"/>
  <c r="BG1010" i="4"/>
  <c r="BF1010" i="4"/>
  <c r="T1010" i="4"/>
  <c r="R1010" i="4"/>
  <c r="P1010" i="4"/>
  <c r="BI1007" i="4"/>
  <c r="BH1007" i="4"/>
  <c r="BG1007" i="4"/>
  <c r="BF1007" i="4"/>
  <c r="T1007" i="4"/>
  <c r="R1007" i="4"/>
  <c r="P1007" i="4"/>
  <c r="BI999" i="4"/>
  <c r="BH999" i="4"/>
  <c r="BG999" i="4"/>
  <c r="BF999" i="4"/>
  <c r="T999" i="4"/>
  <c r="R999" i="4"/>
  <c r="P999" i="4"/>
  <c r="BI998" i="4"/>
  <c r="BH998" i="4"/>
  <c r="BG998" i="4"/>
  <c r="BF998" i="4"/>
  <c r="T998" i="4"/>
  <c r="R998" i="4"/>
  <c r="P998" i="4"/>
  <c r="BI997" i="4"/>
  <c r="BH997" i="4"/>
  <c r="BG997" i="4"/>
  <c r="BF997" i="4"/>
  <c r="T997" i="4"/>
  <c r="R997" i="4"/>
  <c r="P997" i="4"/>
  <c r="BI995" i="4"/>
  <c r="BH995" i="4"/>
  <c r="BG995" i="4"/>
  <c r="BF995" i="4"/>
  <c r="T995" i="4"/>
  <c r="R995" i="4"/>
  <c r="P995" i="4"/>
  <c r="BI991" i="4"/>
  <c r="BH991" i="4"/>
  <c r="BG991" i="4"/>
  <c r="BF991" i="4"/>
  <c r="T991" i="4"/>
  <c r="R991" i="4"/>
  <c r="P991" i="4"/>
  <c r="BI989" i="4"/>
  <c r="BH989" i="4"/>
  <c r="BG989" i="4"/>
  <c r="BF989" i="4"/>
  <c r="T989" i="4"/>
  <c r="R989" i="4"/>
  <c r="P989" i="4"/>
  <c r="BI982" i="4"/>
  <c r="BH982" i="4"/>
  <c r="BG982" i="4"/>
  <c r="BF982" i="4"/>
  <c r="T982" i="4"/>
  <c r="R982" i="4"/>
  <c r="P982" i="4"/>
  <c r="BI980" i="4"/>
  <c r="BH980" i="4"/>
  <c r="BG980" i="4"/>
  <c r="BF980" i="4"/>
  <c r="T980" i="4"/>
  <c r="R980" i="4"/>
  <c r="P980" i="4"/>
  <c r="BI977" i="4"/>
  <c r="BH977" i="4"/>
  <c r="BG977" i="4"/>
  <c r="BF977" i="4"/>
  <c r="T977" i="4"/>
  <c r="R977" i="4"/>
  <c r="P977" i="4"/>
  <c r="BI976" i="4"/>
  <c r="BH976" i="4"/>
  <c r="BG976" i="4"/>
  <c r="BF976" i="4"/>
  <c r="T976" i="4"/>
  <c r="R976" i="4"/>
  <c r="P976" i="4"/>
  <c r="BI975" i="4"/>
  <c r="BH975" i="4"/>
  <c r="BG975" i="4"/>
  <c r="BF975" i="4"/>
  <c r="T975" i="4"/>
  <c r="R975" i="4"/>
  <c r="P975" i="4"/>
  <c r="BI974" i="4"/>
  <c r="BH974" i="4"/>
  <c r="BG974" i="4"/>
  <c r="BF974" i="4"/>
  <c r="T974" i="4"/>
  <c r="R974" i="4"/>
  <c r="P974" i="4"/>
  <c r="BI973" i="4"/>
  <c r="BH973" i="4"/>
  <c r="BG973" i="4"/>
  <c r="BF973" i="4"/>
  <c r="T973" i="4"/>
  <c r="R973" i="4"/>
  <c r="P973" i="4"/>
  <c r="BI969" i="4"/>
  <c r="BH969" i="4"/>
  <c r="BG969" i="4"/>
  <c r="BF969" i="4"/>
  <c r="T969" i="4"/>
  <c r="R969" i="4"/>
  <c r="P969" i="4"/>
  <c r="BI962" i="4"/>
  <c r="BH962" i="4"/>
  <c r="BG962" i="4"/>
  <c r="BF962" i="4"/>
  <c r="T962" i="4"/>
  <c r="R962" i="4"/>
  <c r="P962" i="4"/>
  <c r="BI957" i="4"/>
  <c r="BH957" i="4"/>
  <c r="BG957" i="4"/>
  <c r="BF957" i="4"/>
  <c r="T957" i="4"/>
  <c r="R957" i="4"/>
  <c r="P957" i="4"/>
  <c r="BI954" i="4"/>
  <c r="BH954" i="4"/>
  <c r="BG954" i="4"/>
  <c r="BF954" i="4"/>
  <c r="T954" i="4"/>
  <c r="R954" i="4"/>
  <c r="P954" i="4"/>
  <c r="BI951" i="4"/>
  <c r="BH951" i="4"/>
  <c r="BG951" i="4"/>
  <c r="BF951" i="4"/>
  <c r="T951" i="4"/>
  <c r="R951" i="4"/>
  <c r="P951" i="4"/>
  <c r="BI948" i="4"/>
  <c r="BH948" i="4"/>
  <c r="BG948" i="4"/>
  <c r="BF948" i="4"/>
  <c r="T948" i="4"/>
  <c r="R948" i="4"/>
  <c r="P948" i="4"/>
  <c r="BI945" i="4"/>
  <c r="BH945" i="4"/>
  <c r="BG945" i="4"/>
  <c r="BF945" i="4"/>
  <c r="T945" i="4"/>
  <c r="R945" i="4"/>
  <c r="P945" i="4"/>
  <c r="BI943" i="4"/>
  <c r="BH943" i="4"/>
  <c r="BG943" i="4"/>
  <c r="BF943" i="4"/>
  <c r="T943" i="4"/>
  <c r="R943" i="4"/>
  <c r="P943" i="4"/>
  <c r="BI942" i="4"/>
  <c r="BH942" i="4"/>
  <c r="BG942" i="4"/>
  <c r="BF942" i="4"/>
  <c r="T942" i="4"/>
  <c r="R942" i="4"/>
  <c r="P942" i="4"/>
  <c r="BI941" i="4"/>
  <c r="BH941" i="4"/>
  <c r="BG941" i="4"/>
  <c r="BF941" i="4"/>
  <c r="T941" i="4"/>
  <c r="R941" i="4"/>
  <c r="P941" i="4"/>
  <c r="BI940" i="4"/>
  <c r="BH940" i="4"/>
  <c r="BG940" i="4"/>
  <c r="BF940" i="4"/>
  <c r="T940" i="4"/>
  <c r="R940" i="4"/>
  <c r="P940" i="4"/>
  <c r="BI939" i="4"/>
  <c r="BH939" i="4"/>
  <c r="BG939" i="4"/>
  <c r="BF939" i="4"/>
  <c r="T939" i="4"/>
  <c r="R939" i="4"/>
  <c r="P939" i="4"/>
  <c r="BI935" i="4"/>
  <c r="BH935" i="4"/>
  <c r="BG935" i="4"/>
  <c r="BF935" i="4"/>
  <c r="T935" i="4"/>
  <c r="R935" i="4"/>
  <c r="P935" i="4"/>
  <c r="BI931" i="4"/>
  <c r="BH931" i="4"/>
  <c r="BG931" i="4"/>
  <c r="BF931" i="4"/>
  <c r="T931" i="4"/>
  <c r="R931" i="4"/>
  <c r="P931" i="4"/>
  <c r="BI930" i="4"/>
  <c r="BH930" i="4"/>
  <c r="BG930" i="4"/>
  <c r="BF930" i="4"/>
  <c r="T930" i="4"/>
  <c r="R930" i="4"/>
  <c r="P930" i="4"/>
  <c r="BI927" i="4"/>
  <c r="BH927" i="4"/>
  <c r="BG927" i="4"/>
  <c r="BF927" i="4"/>
  <c r="T927" i="4"/>
  <c r="R927" i="4"/>
  <c r="P927" i="4"/>
  <c r="BI925" i="4"/>
  <c r="BH925" i="4"/>
  <c r="BG925" i="4"/>
  <c r="BF925" i="4"/>
  <c r="T925" i="4"/>
  <c r="R925" i="4"/>
  <c r="P925" i="4"/>
  <c r="BI921" i="4"/>
  <c r="BH921" i="4"/>
  <c r="BG921" i="4"/>
  <c r="BF921" i="4"/>
  <c r="T921" i="4"/>
  <c r="R921" i="4"/>
  <c r="P921" i="4"/>
  <c r="BI917" i="4"/>
  <c r="BH917" i="4"/>
  <c r="BG917" i="4"/>
  <c r="BF917" i="4"/>
  <c r="T917" i="4"/>
  <c r="R917" i="4"/>
  <c r="P917" i="4"/>
  <c r="BI910" i="4"/>
  <c r="BH910" i="4"/>
  <c r="BG910" i="4"/>
  <c r="BF910" i="4"/>
  <c r="T910" i="4"/>
  <c r="R910" i="4"/>
  <c r="P910" i="4"/>
  <c r="BI904" i="4"/>
  <c r="BH904" i="4"/>
  <c r="BG904" i="4"/>
  <c r="BF904" i="4"/>
  <c r="T904" i="4"/>
  <c r="R904" i="4"/>
  <c r="P904" i="4"/>
  <c r="BI902" i="4"/>
  <c r="BH902" i="4"/>
  <c r="BG902" i="4"/>
  <c r="BF902" i="4"/>
  <c r="T902" i="4"/>
  <c r="R902" i="4"/>
  <c r="P902" i="4"/>
  <c r="BI901" i="4"/>
  <c r="BH901" i="4"/>
  <c r="BG901" i="4"/>
  <c r="BF901" i="4"/>
  <c r="T901" i="4"/>
  <c r="R901" i="4"/>
  <c r="P901" i="4"/>
  <c r="BI890" i="4"/>
  <c r="BH890" i="4"/>
  <c r="BG890" i="4"/>
  <c r="BF890" i="4"/>
  <c r="T890" i="4"/>
  <c r="R890" i="4"/>
  <c r="P890" i="4"/>
  <c r="BI882" i="4"/>
  <c r="BH882" i="4"/>
  <c r="BG882" i="4"/>
  <c r="BF882" i="4"/>
  <c r="T882" i="4"/>
  <c r="R882" i="4"/>
  <c r="P882" i="4"/>
  <c r="BI878" i="4"/>
  <c r="BH878" i="4"/>
  <c r="BG878" i="4"/>
  <c r="BF878" i="4"/>
  <c r="T878" i="4"/>
  <c r="R878" i="4"/>
  <c r="P878" i="4"/>
  <c r="BI877" i="4"/>
  <c r="BH877" i="4"/>
  <c r="BG877" i="4"/>
  <c r="BF877" i="4"/>
  <c r="T877" i="4"/>
  <c r="R877" i="4"/>
  <c r="P877" i="4"/>
  <c r="BI873" i="4"/>
  <c r="BH873" i="4"/>
  <c r="BG873" i="4"/>
  <c r="BF873" i="4"/>
  <c r="T873" i="4"/>
  <c r="R873" i="4"/>
  <c r="P873" i="4"/>
  <c r="BI863" i="4"/>
  <c r="BH863" i="4"/>
  <c r="BG863" i="4"/>
  <c r="BF863" i="4"/>
  <c r="T863" i="4"/>
  <c r="R863" i="4"/>
  <c r="P863" i="4"/>
  <c r="BI862" i="4"/>
  <c r="BH862" i="4"/>
  <c r="BG862" i="4"/>
  <c r="BF862" i="4"/>
  <c r="T862" i="4"/>
  <c r="R862" i="4"/>
  <c r="P862" i="4"/>
  <c r="BI856" i="4"/>
  <c r="BH856" i="4"/>
  <c r="BG856" i="4"/>
  <c r="BF856" i="4"/>
  <c r="T856" i="4"/>
  <c r="R856" i="4"/>
  <c r="P856" i="4"/>
  <c r="BI855" i="4"/>
  <c r="BH855" i="4"/>
  <c r="BG855" i="4"/>
  <c r="BF855" i="4"/>
  <c r="T855" i="4"/>
  <c r="R855" i="4"/>
  <c r="P855" i="4"/>
  <c r="BI850" i="4"/>
  <c r="BH850" i="4"/>
  <c r="BG850" i="4"/>
  <c r="BF850" i="4"/>
  <c r="T850" i="4"/>
  <c r="R850" i="4"/>
  <c r="P850" i="4"/>
  <c r="BI849" i="4"/>
  <c r="BH849" i="4"/>
  <c r="BG849" i="4"/>
  <c r="BF849" i="4"/>
  <c r="T849" i="4"/>
  <c r="R849" i="4"/>
  <c r="P849" i="4"/>
  <c r="BI845" i="4"/>
  <c r="BH845" i="4"/>
  <c r="BG845" i="4"/>
  <c r="BF845" i="4"/>
  <c r="T845" i="4"/>
  <c r="R845" i="4"/>
  <c r="P845" i="4"/>
  <c r="BI837" i="4"/>
  <c r="BH837" i="4"/>
  <c r="BG837" i="4"/>
  <c r="BF837" i="4"/>
  <c r="T837" i="4"/>
  <c r="R837" i="4"/>
  <c r="P837" i="4"/>
  <c r="BI835" i="4"/>
  <c r="BH835" i="4"/>
  <c r="BG835" i="4"/>
  <c r="BF835" i="4"/>
  <c r="T835" i="4"/>
  <c r="R835" i="4"/>
  <c r="P835" i="4"/>
  <c r="BI834" i="4"/>
  <c r="BH834" i="4"/>
  <c r="BG834" i="4"/>
  <c r="BF834" i="4"/>
  <c r="T834" i="4"/>
  <c r="R834" i="4"/>
  <c r="P834" i="4"/>
  <c r="BI831" i="4"/>
  <c r="BH831" i="4"/>
  <c r="BG831" i="4"/>
  <c r="BF831" i="4"/>
  <c r="T831" i="4"/>
  <c r="R831" i="4"/>
  <c r="P831" i="4"/>
  <c r="BI828" i="4"/>
  <c r="BH828" i="4"/>
  <c r="BG828" i="4"/>
  <c r="BF828" i="4"/>
  <c r="T828" i="4"/>
  <c r="R828" i="4"/>
  <c r="P828" i="4"/>
  <c r="BI825" i="4"/>
  <c r="BH825" i="4"/>
  <c r="BG825" i="4"/>
  <c r="BF825" i="4"/>
  <c r="T825" i="4"/>
  <c r="R825" i="4"/>
  <c r="P825" i="4"/>
  <c r="BI822" i="4"/>
  <c r="BH822" i="4"/>
  <c r="BG822" i="4"/>
  <c r="BF822" i="4"/>
  <c r="T822" i="4"/>
  <c r="R822" i="4"/>
  <c r="P822" i="4"/>
  <c r="BI818" i="4"/>
  <c r="BH818" i="4"/>
  <c r="BG818" i="4"/>
  <c r="BF818" i="4"/>
  <c r="T818" i="4"/>
  <c r="R818" i="4"/>
  <c r="P818" i="4"/>
  <c r="BI815" i="4"/>
  <c r="BH815" i="4"/>
  <c r="BG815" i="4"/>
  <c r="BF815" i="4"/>
  <c r="T815" i="4"/>
  <c r="R815" i="4"/>
  <c r="P815" i="4"/>
  <c r="BI814" i="4"/>
  <c r="BH814" i="4"/>
  <c r="BG814" i="4"/>
  <c r="BF814" i="4"/>
  <c r="T814" i="4"/>
  <c r="R814" i="4"/>
  <c r="P814" i="4"/>
  <c r="BI811" i="4"/>
  <c r="BH811" i="4"/>
  <c r="BG811" i="4"/>
  <c r="BF811" i="4"/>
  <c r="T811" i="4"/>
  <c r="R811" i="4"/>
  <c r="P811" i="4"/>
  <c r="BI808" i="4"/>
  <c r="BH808" i="4"/>
  <c r="BG808" i="4"/>
  <c r="BF808" i="4"/>
  <c r="T808" i="4"/>
  <c r="R808" i="4"/>
  <c r="P808" i="4"/>
  <c r="BI804" i="4"/>
  <c r="BH804" i="4"/>
  <c r="BG804" i="4"/>
  <c r="BF804" i="4"/>
  <c r="T804" i="4"/>
  <c r="R804" i="4"/>
  <c r="P804" i="4"/>
  <c r="BI801" i="4"/>
  <c r="BH801" i="4"/>
  <c r="BG801" i="4"/>
  <c r="BF801" i="4"/>
  <c r="T801" i="4"/>
  <c r="R801" i="4"/>
  <c r="P801" i="4"/>
  <c r="BI797" i="4"/>
  <c r="BH797" i="4"/>
  <c r="BG797" i="4"/>
  <c r="BF797" i="4"/>
  <c r="T797" i="4"/>
  <c r="R797" i="4"/>
  <c r="P797" i="4"/>
  <c r="BI792" i="4"/>
  <c r="BH792" i="4"/>
  <c r="BG792" i="4"/>
  <c r="BF792" i="4"/>
  <c r="T792" i="4"/>
  <c r="R792" i="4"/>
  <c r="P792" i="4"/>
  <c r="BI789" i="4"/>
  <c r="BH789" i="4"/>
  <c r="BG789" i="4"/>
  <c r="BF789" i="4"/>
  <c r="T789" i="4"/>
  <c r="R789" i="4"/>
  <c r="P789" i="4"/>
  <c r="BI786" i="4"/>
  <c r="BH786" i="4"/>
  <c r="BG786" i="4"/>
  <c r="BF786" i="4"/>
  <c r="T786" i="4"/>
  <c r="R786" i="4"/>
  <c r="P786" i="4"/>
  <c r="BI783" i="4"/>
  <c r="BH783" i="4"/>
  <c r="BG783" i="4"/>
  <c r="BF783" i="4"/>
  <c r="T783" i="4"/>
  <c r="R783" i="4"/>
  <c r="P783" i="4"/>
  <c r="BI780" i="4"/>
  <c r="BH780" i="4"/>
  <c r="BG780" i="4"/>
  <c r="BF780" i="4"/>
  <c r="T780" i="4"/>
  <c r="R780" i="4"/>
  <c r="P780" i="4"/>
  <c r="BI777" i="4"/>
  <c r="BH777" i="4"/>
  <c r="BG777" i="4"/>
  <c r="BF777" i="4"/>
  <c r="T777" i="4"/>
  <c r="R777" i="4"/>
  <c r="P777" i="4"/>
  <c r="BI774" i="4"/>
  <c r="BH774" i="4"/>
  <c r="BG774" i="4"/>
  <c r="BF774" i="4"/>
  <c r="T774" i="4"/>
  <c r="R774" i="4"/>
  <c r="P774" i="4"/>
  <c r="BI771" i="4"/>
  <c r="BH771" i="4"/>
  <c r="BG771" i="4"/>
  <c r="BF771" i="4"/>
  <c r="T771" i="4"/>
  <c r="R771" i="4"/>
  <c r="P771" i="4"/>
  <c r="BI768" i="4"/>
  <c r="BH768" i="4"/>
  <c r="BG768" i="4"/>
  <c r="BF768" i="4"/>
  <c r="T768" i="4"/>
  <c r="R768" i="4"/>
  <c r="P768" i="4"/>
  <c r="BI763" i="4"/>
  <c r="BH763" i="4"/>
  <c r="BG763" i="4"/>
  <c r="BF763" i="4"/>
  <c r="T763" i="4"/>
  <c r="R763" i="4"/>
  <c r="P763" i="4"/>
  <c r="BI761" i="4"/>
  <c r="BH761" i="4"/>
  <c r="BG761" i="4"/>
  <c r="BF761" i="4"/>
  <c r="T761" i="4"/>
  <c r="R761" i="4"/>
  <c r="P761" i="4"/>
  <c r="BI760" i="4"/>
  <c r="BH760" i="4"/>
  <c r="BG760" i="4"/>
  <c r="BF760" i="4"/>
  <c r="T760" i="4"/>
  <c r="R760" i="4"/>
  <c r="P760" i="4"/>
  <c r="BI759" i="4"/>
  <c r="BH759" i="4"/>
  <c r="BG759" i="4"/>
  <c r="BF759" i="4"/>
  <c r="T759" i="4"/>
  <c r="R759" i="4"/>
  <c r="P759" i="4"/>
  <c r="BI756" i="4"/>
  <c r="BH756" i="4"/>
  <c r="BG756" i="4"/>
  <c r="BF756" i="4"/>
  <c r="T756" i="4"/>
  <c r="R756" i="4"/>
  <c r="P756" i="4"/>
  <c r="BI753" i="4"/>
  <c r="BH753" i="4"/>
  <c r="BG753" i="4"/>
  <c r="BF753" i="4"/>
  <c r="T753" i="4"/>
  <c r="R753" i="4"/>
  <c r="P753" i="4"/>
  <c r="BI747" i="4"/>
  <c r="BH747" i="4"/>
  <c r="BG747" i="4"/>
  <c r="BF747" i="4"/>
  <c r="T747" i="4"/>
  <c r="R747" i="4"/>
  <c r="P747" i="4"/>
  <c r="BI744" i="4"/>
  <c r="BH744" i="4"/>
  <c r="BG744" i="4"/>
  <c r="BF744" i="4"/>
  <c r="T744" i="4"/>
  <c r="R744" i="4"/>
  <c r="P744" i="4"/>
  <c r="BI738" i="4"/>
  <c r="BH738" i="4"/>
  <c r="BG738" i="4"/>
  <c r="BF738" i="4"/>
  <c r="T738" i="4"/>
  <c r="R738" i="4"/>
  <c r="P738" i="4"/>
  <c r="BI736" i="4"/>
  <c r="BH736" i="4"/>
  <c r="BG736" i="4"/>
  <c r="BF736" i="4"/>
  <c r="T736" i="4"/>
  <c r="R736" i="4"/>
  <c r="P736" i="4"/>
  <c r="BI735" i="4"/>
  <c r="BH735" i="4"/>
  <c r="BG735" i="4"/>
  <c r="BF735" i="4"/>
  <c r="T735" i="4"/>
  <c r="R735" i="4"/>
  <c r="P735" i="4"/>
  <c r="BI734" i="4"/>
  <c r="BH734" i="4"/>
  <c r="BG734" i="4"/>
  <c r="BF734" i="4"/>
  <c r="T734" i="4"/>
  <c r="R734" i="4"/>
  <c r="P734" i="4"/>
  <c r="BI726" i="4"/>
  <c r="BH726" i="4"/>
  <c r="BG726" i="4"/>
  <c r="BF726" i="4"/>
  <c r="T726" i="4"/>
  <c r="R726" i="4"/>
  <c r="P726" i="4"/>
  <c r="BI719" i="4"/>
  <c r="BH719" i="4"/>
  <c r="BG719" i="4"/>
  <c r="BF719" i="4"/>
  <c r="T719" i="4"/>
  <c r="R719" i="4"/>
  <c r="P719" i="4"/>
  <c r="BI713" i="4"/>
  <c r="BH713" i="4"/>
  <c r="BG713" i="4"/>
  <c r="BF713" i="4"/>
  <c r="T713" i="4"/>
  <c r="R713" i="4"/>
  <c r="P713" i="4"/>
  <c r="BI710" i="4"/>
  <c r="BH710" i="4"/>
  <c r="BG710" i="4"/>
  <c r="BF710" i="4"/>
  <c r="T710" i="4"/>
  <c r="R710" i="4"/>
  <c r="P710" i="4"/>
  <c r="BI708" i="4"/>
  <c r="BH708" i="4"/>
  <c r="BG708" i="4"/>
  <c r="BF708" i="4"/>
  <c r="T708" i="4"/>
  <c r="R708" i="4"/>
  <c r="P708" i="4"/>
  <c r="BI707" i="4"/>
  <c r="BH707" i="4"/>
  <c r="BG707" i="4"/>
  <c r="BF707" i="4"/>
  <c r="T707" i="4"/>
  <c r="R707" i="4"/>
  <c r="P707" i="4"/>
  <c r="BI704" i="4"/>
  <c r="BH704" i="4"/>
  <c r="BG704" i="4"/>
  <c r="BF704" i="4"/>
  <c r="T704" i="4"/>
  <c r="R704" i="4"/>
  <c r="P704" i="4"/>
  <c r="BI698" i="4"/>
  <c r="BH698" i="4"/>
  <c r="BG698" i="4"/>
  <c r="BF698" i="4"/>
  <c r="T698" i="4"/>
  <c r="R698" i="4"/>
  <c r="P698" i="4"/>
  <c r="BI694" i="4"/>
  <c r="BH694" i="4"/>
  <c r="BG694" i="4"/>
  <c r="BF694" i="4"/>
  <c r="T694" i="4"/>
  <c r="R694" i="4"/>
  <c r="P694" i="4"/>
  <c r="BI691" i="4"/>
  <c r="BH691" i="4"/>
  <c r="BG691" i="4"/>
  <c r="BF691" i="4"/>
  <c r="T691" i="4"/>
  <c r="R691" i="4"/>
  <c r="P691" i="4"/>
  <c r="BI687" i="4"/>
  <c r="BH687" i="4"/>
  <c r="BG687" i="4"/>
  <c r="BF687" i="4"/>
  <c r="T687" i="4"/>
  <c r="R687" i="4"/>
  <c r="P687" i="4"/>
  <c r="BI683" i="4"/>
  <c r="BH683" i="4"/>
  <c r="BG683" i="4"/>
  <c r="BF683" i="4"/>
  <c r="T683" i="4"/>
  <c r="R683" i="4"/>
  <c r="P683" i="4"/>
  <c r="BI679" i="4"/>
  <c r="BH679" i="4"/>
  <c r="BG679" i="4"/>
  <c r="BF679" i="4"/>
  <c r="T679" i="4"/>
  <c r="R679" i="4"/>
  <c r="P679" i="4"/>
  <c r="BI676" i="4"/>
  <c r="BH676" i="4"/>
  <c r="BG676" i="4"/>
  <c r="BF676" i="4"/>
  <c r="T676" i="4"/>
  <c r="R676" i="4"/>
  <c r="P676" i="4"/>
  <c r="BI670" i="4"/>
  <c r="BH670" i="4"/>
  <c r="BG670" i="4"/>
  <c r="BF670" i="4"/>
  <c r="T670" i="4"/>
  <c r="R670" i="4"/>
  <c r="P670" i="4"/>
  <c r="BI663" i="4"/>
  <c r="BH663" i="4"/>
  <c r="BG663" i="4"/>
  <c r="BF663" i="4"/>
  <c r="T663" i="4"/>
  <c r="R663" i="4"/>
  <c r="P663" i="4"/>
  <c r="BI661" i="4"/>
  <c r="BH661" i="4"/>
  <c r="BG661" i="4"/>
  <c r="BF661" i="4"/>
  <c r="T661" i="4"/>
  <c r="R661" i="4"/>
  <c r="P661" i="4"/>
  <c r="BI658" i="4"/>
  <c r="BH658" i="4"/>
  <c r="BG658" i="4"/>
  <c r="BF658" i="4"/>
  <c r="T658" i="4"/>
  <c r="R658" i="4"/>
  <c r="P658" i="4"/>
  <c r="BI655" i="4"/>
  <c r="BH655" i="4"/>
  <c r="BG655" i="4"/>
  <c r="BF655" i="4"/>
  <c r="T655" i="4"/>
  <c r="R655" i="4"/>
  <c r="P655" i="4"/>
  <c r="BI654" i="4"/>
  <c r="BH654" i="4"/>
  <c r="BG654" i="4"/>
  <c r="BF654" i="4"/>
  <c r="T654" i="4"/>
  <c r="R654" i="4"/>
  <c r="P654" i="4"/>
  <c r="BI653" i="4"/>
  <c r="BH653" i="4"/>
  <c r="BG653" i="4"/>
  <c r="BF653" i="4"/>
  <c r="T653" i="4"/>
  <c r="R653" i="4"/>
  <c r="P653" i="4"/>
  <c r="BI650" i="4"/>
  <c r="BH650" i="4"/>
  <c r="BG650" i="4"/>
  <c r="BF650" i="4"/>
  <c r="T650" i="4"/>
  <c r="R650" i="4"/>
  <c r="P650" i="4"/>
  <c r="BI647" i="4"/>
  <c r="BH647" i="4"/>
  <c r="BG647" i="4"/>
  <c r="BF647" i="4"/>
  <c r="T647" i="4"/>
  <c r="R647" i="4"/>
  <c r="P647" i="4"/>
  <c r="BI642" i="4"/>
  <c r="BH642" i="4"/>
  <c r="BG642" i="4"/>
  <c r="BF642" i="4"/>
  <c r="T642" i="4"/>
  <c r="R642" i="4"/>
  <c r="P642" i="4"/>
  <c r="BI639" i="4"/>
  <c r="BH639" i="4"/>
  <c r="BG639" i="4"/>
  <c r="BF639" i="4"/>
  <c r="T639" i="4"/>
  <c r="R639" i="4"/>
  <c r="P639" i="4"/>
  <c r="BI634" i="4"/>
  <c r="BH634" i="4"/>
  <c r="BG634" i="4"/>
  <c r="BF634" i="4"/>
  <c r="T634" i="4"/>
  <c r="R634" i="4"/>
  <c r="P634" i="4"/>
  <c r="BI632" i="4"/>
  <c r="BH632" i="4"/>
  <c r="BG632" i="4"/>
  <c r="BF632" i="4"/>
  <c r="T632" i="4"/>
  <c r="R632" i="4"/>
  <c r="P632" i="4"/>
  <c r="BI629" i="4"/>
  <c r="BH629" i="4"/>
  <c r="BG629" i="4"/>
  <c r="BF629" i="4"/>
  <c r="T629" i="4"/>
  <c r="R629" i="4"/>
  <c r="P629" i="4"/>
  <c r="BI626" i="4"/>
  <c r="BH626" i="4"/>
  <c r="BG626" i="4"/>
  <c r="BF626" i="4"/>
  <c r="T626" i="4"/>
  <c r="R626" i="4"/>
  <c r="P626" i="4"/>
  <c r="BI622" i="4"/>
  <c r="BH622" i="4"/>
  <c r="BG622" i="4"/>
  <c r="BF622" i="4"/>
  <c r="T622" i="4"/>
  <c r="R622" i="4"/>
  <c r="P622" i="4"/>
  <c r="BI619" i="4"/>
  <c r="BH619" i="4"/>
  <c r="BG619" i="4"/>
  <c r="BF619" i="4"/>
  <c r="T619" i="4"/>
  <c r="R619" i="4"/>
  <c r="P619" i="4"/>
  <c r="BI615" i="4"/>
  <c r="BH615" i="4"/>
  <c r="BG615" i="4"/>
  <c r="BF615" i="4"/>
  <c r="T615" i="4"/>
  <c r="R615" i="4"/>
  <c r="P615" i="4"/>
  <c r="BI612" i="4"/>
  <c r="BH612" i="4"/>
  <c r="BG612" i="4"/>
  <c r="BF612" i="4"/>
  <c r="T612" i="4"/>
  <c r="R612" i="4"/>
  <c r="P612" i="4"/>
  <c r="BI609" i="4"/>
  <c r="BH609" i="4"/>
  <c r="BG609" i="4"/>
  <c r="BF609" i="4"/>
  <c r="T609" i="4"/>
  <c r="R609" i="4"/>
  <c r="P609" i="4"/>
  <c r="BI607" i="4"/>
  <c r="BH607" i="4"/>
  <c r="BG607" i="4"/>
  <c r="BF607" i="4"/>
  <c r="T607" i="4"/>
  <c r="R607" i="4"/>
  <c r="P607" i="4"/>
  <c r="BI601" i="4"/>
  <c r="BH601" i="4"/>
  <c r="BG601" i="4"/>
  <c r="BF601" i="4"/>
  <c r="T601" i="4"/>
  <c r="R601" i="4"/>
  <c r="P601" i="4"/>
  <c r="BI599" i="4"/>
  <c r="BH599" i="4"/>
  <c r="BG599" i="4"/>
  <c r="BF599" i="4"/>
  <c r="T599" i="4"/>
  <c r="R599" i="4"/>
  <c r="P599" i="4"/>
  <c r="BI598" i="4"/>
  <c r="BH598" i="4"/>
  <c r="BG598" i="4"/>
  <c r="BF598" i="4"/>
  <c r="T598" i="4"/>
  <c r="R598" i="4"/>
  <c r="P598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T591" i="4" s="1"/>
  <c r="R592" i="4"/>
  <c r="R591" i="4"/>
  <c r="P592" i="4"/>
  <c r="P591" i="4" s="1"/>
  <c r="BI590" i="4"/>
  <c r="BH590" i="4"/>
  <c r="BG590" i="4"/>
  <c r="BF590" i="4"/>
  <c r="T590" i="4"/>
  <c r="R590" i="4"/>
  <c r="P590" i="4"/>
  <c r="BI588" i="4"/>
  <c r="BH588" i="4"/>
  <c r="BG588" i="4"/>
  <c r="BF588" i="4"/>
  <c r="T588" i="4"/>
  <c r="R588" i="4"/>
  <c r="P588" i="4"/>
  <c r="BI586" i="4"/>
  <c r="BH586" i="4"/>
  <c r="BG586" i="4"/>
  <c r="BF586" i="4"/>
  <c r="T586" i="4"/>
  <c r="R586" i="4"/>
  <c r="P586" i="4"/>
  <c r="BI585" i="4"/>
  <c r="BH585" i="4"/>
  <c r="BG585" i="4"/>
  <c r="BF585" i="4"/>
  <c r="T585" i="4"/>
  <c r="R585" i="4"/>
  <c r="P585" i="4"/>
  <c r="BI584" i="4"/>
  <c r="BH584" i="4"/>
  <c r="BG584" i="4"/>
  <c r="BF584" i="4"/>
  <c r="T584" i="4"/>
  <c r="R584" i="4"/>
  <c r="P584" i="4"/>
  <c r="BI580" i="4"/>
  <c r="BH580" i="4"/>
  <c r="BG580" i="4"/>
  <c r="BF580" i="4"/>
  <c r="T580" i="4"/>
  <c r="R580" i="4"/>
  <c r="P580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4" i="4"/>
  <c r="BH574" i="4"/>
  <c r="BG574" i="4"/>
  <c r="BF574" i="4"/>
  <c r="T574" i="4"/>
  <c r="R574" i="4"/>
  <c r="P574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69" i="4"/>
  <c r="BH569" i="4"/>
  <c r="BG569" i="4"/>
  <c r="BF569" i="4"/>
  <c r="T569" i="4"/>
  <c r="R569" i="4"/>
  <c r="P569" i="4"/>
  <c r="BI568" i="4"/>
  <c r="BH568" i="4"/>
  <c r="BG568" i="4"/>
  <c r="BF568" i="4"/>
  <c r="T568" i="4"/>
  <c r="R568" i="4"/>
  <c r="P568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9" i="4"/>
  <c r="BH559" i="4"/>
  <c r="BG559" i="4"/>
  <c r="BF559" i="4"/>
  <c r="T559" i="4"/>
  <c r="R559" i="4"/>
  <c r="P559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3" i="4"/>
  <c r="BH553" i="4"/>
  <c r="BG553" i="4"/>
  <c r="BF553" i="4"/>
  <c r="T553" i="4"/>
  <c r="R553" i="4"/>
  <c r="P553" i="4"/>
  <c r="BI523" i="4"/>
  <c r="BH523" i="4"/>
  <c r="BG523" i="4"/>
  <c r="BF523" i="4"/>
  <c r="T523" i="4"/>
  <c r="R523" i="4"/>
  <c r="P523" i="4"/>
  <c r="BI493" i="4"/>
  <c r="BH493" i="4"/>
  <c r="BG493" i="4"/>
  <c r="BF493" i="4"/>
  <c r="T493" i="4"/>
  <c r="R493" i="4"/>
  <c r="P493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2" i="4"/>
  <c r="BH472" i="4"/>
  <c r="BG472" i="4"/>
  <c r="BF472" i="4"/>
  <c r="T472" i="4"/>
  <c r="R472" i="4"/>
  <c r="P472" i="4"/>
  <c r="BI471" i="4"/>
  <c r="BH471" i="4"/>
  <c r="BG471" i="4"/>
  <c r="BF471" i="4"/>
  <c r="T471" i="4"/>
  <c r="R471" i="4"/>
  <c r="P471" i="4"/>
  <c r="BI467" i="4"/>
  <c r="BH467" i="4"/>
  <c r="BG467" i="4"/>
  <c r="BF467" i="4"/>
  <c r="T467" i="4"/>
  <c r="R467" i="4"/>
  <c r="P467" i="4"/>
  <c r="BI466" i="4"/>
  <c r="BH466" i="4"/>
  <c r="BG466" i="4"/>
  <c r="BF466" i="4"/>
  <c r="T466" i="4"/>
  <c r="R466" i="4"/>
  <c r="P466" i="4"/>
  <c r="BI464" i="4"/>
  <c r="BH464" i="4"/>
  <c r="BG464" i="4"/>
  <c r="BF464" i="4"/>
  <c r="T464" i="4"/>
  <c r="R464" i="4"/>
  <c r="P464" i="4"/>
  <c r="BI460" i="4"/>
  <c r="BH460" i="4"/>
  <c r="BG460" i="4"/>
  <c r="BF460" i="4"/>
  <c r="T460" i="4"/>
  <c r="R460" i="4"/>
  <c r="P460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3" i="4"/>
  <c r="BH453" i="4"/>
  <c r="BG453" i="4"/>
  <c r="BF453" i="4"/>
  <c r="T453" i="4"/>
  <c r="R453" i="4"/>
  <c r="P453" i="4"/>
  <c r="BI450" i="4"/>
  <c r="BH450" i="4"/>
  <c r="BG450" i="4"/>
  <c r="BF450" i="4"/>
  <c r="T450" i="4"/>
  <c r="R450" i="4"/>
  <c r="P450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42" i="4"/>
  <c r="BH442" i="4"/>
  <c r="BG442" i="4"/>
  <c r="BF442" i="4"/>
  <c r="T442" i="4"/>
  <c r="R442" i="4"/>
  <c r="P442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3" i="4"/>
  <c r="BH433" i="4"/>
  <c r="BG433" i="4"/>
  <c r="BF433" i="4"/>
  <c r="T433" i="4"/>
  <c r="R433" i="4"/>
  <c r="P433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5" i="4"/>
  <c r="BH425" i="4"/>
  <c r="BG425" i="4"/>
  <c r="BF425" i="4"/>
  <c r="T425" i="4"/>
  <c r="R425" i="4"/>
  <c r="P425" i="4"/>
  <c r="BI416" i="4"/>
  <c r="BH416" i="4"/>
  <c r="BG416" i="4"/>
  <c r="BF416" i="4"/>
  <c r="T416" i="4"/>
  <c r="R416" i="4"/>
  <c r="P416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401" i="4"/>
  <c r="BH401" i="4"/>
  <c r="BG401" i="4"/>
  <c r="BF401" i="4"/>
  <c r="T401" i="4"/>
  <c r="R401" i="4"/>
  <c r="P401" i="4"/>
  <c r="BI371" i="4"/>
  <c r="BH371" i="4"/>
  <c r="BG371" i="4"/>
  <c r="BF371" i="4"/>
  <c r="T371" i="4"/>
  <c r="R371" i="4"/>
  <c r="P371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3" i="4"/>
  <c r="BH343" i="4"/>
  <c r="BG343" i="4"/>
  <c r="BF343" i="4"/>
  <c r="T343" i="4"/>
  <c r="R343" i="4"/>
  <c r="P343" i="4"/>
  <c r="BI322" i="4"/>
  <c r="BH322" i="4"/>
  <c r="BG322" i="4"/>
  <c r="BF322" i="4"/>
  <c r="T322" i="4"/>
  <c r="R322" i="4"/>
  <c r="P322" i="4"/>
  <c r="BI292" i="4"/>
  <c r="BH292" i="4"/>
  <c r="BG292" i="4"/>
  <c r="BF292" i="4"/>
  <c r="T292" i="4"/>
  <c r="R292" i="4"/>
  <c r="P292" i="4"/>
  <c r="BI289" i="4"/>
  <c r="BH289" i="4"/>
  <c r="BG289" i="4"/>
  <c r="BF289" i="4"/>
  <c r="T289" i="4"/>
  <c r="R289" i="4"/>
  <c r="P289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65" i="4"/>
  <c r="BH165" i="4"/>
  <c r="BG165" i="4"/>
  <c r="BF165" i="4"/>
  <c r="T165" i="4"/>
  <c r="R165" i="4"/>
  <c r="P165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T132" i="4"/>
  <c r="R133" i="4"/>
  <c r="R132" i="4"/>
  <c r="P133" i="4"/>
  <c r="P132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J96" i="4"/>
  <c r="J95" i="4"/>
  <c r="F95" i="4"/>
  <c r="F93" i="4"/>
  <c r="E91" i="4"/>
  <c r="J55" i="4"/>
  <c r="J54" i="4"/>
  <c r="F54" i="4"/>
  <c r="F52" i="4"/>
  <c r="E50" i="4"/>
  <c r="J18" i="4"/>
  <c r="E18" i="4"/>
  <c r="F55" i="4" s="1"/>
  <c r="J17" i="4"/>
  <c r="J12" i="4"/>
  <c r="J93" i="4" s="1"/>
  <c r="E7" i="4"/>
  <c r="E89" i="4" s="1"/>
  <c r="J37" i="3"/>
  <c r="J36" i="3"/>
  <c r="AY56" i="1"/>
  <c r="J35" i="3"/>
  <c r="AX56" i="1"/>
  <c r="BI731" i="3"/>
  <c r="BH731" i="3"/>
  <c r="BG731" i="3"/>
  <c r="BF731" i="3"/>
  <c r="T731" i="3"/>
  <c r="R731" i="3"/>
  <c r="P731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9" i="3"/>
  <c r="BH719" i="3"/>
  <c r="BG719" i="3"/>
  <c r="BF719" i="3"/>
  <c r="T719" i="3"/>
  <c r="R719" i="3"/>
  <c r="P719" i="3"/>
  <c r="BI717" i="3"/>
  <c r="BH717" i="3"/>
  <c r="BG717" i="3"/>
  <c r="BF717" i="3"/>
  <c r="T717" i="3"/>
  <c r="R717" i="3"/>
  <c r="P717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14" i="3"/>
  <c r="BH714" i="3"/>
  <c r="BG714" i="3"/>
  <c r="BF714" i="3"/>
  <c r="T714" i="3"/>
  <c r="R714" i="3"/>
  <c r="P714" i="3"/>
  <c r="BI713" i="3"/>
  <c r="BH713" i="3"/>
  <c r="BG713" i="3"/>
  <c r="BF713" i="3"/>
  <c r="T713" i="3"/>
  <c r="R713" i="3"/>
  <c r="P713" i="3"/>
  <c r="BI710" i="3"/>
  <c r="BH710" i="3"/>
  <c r="BG710" i="3"/>
  <c r="BF710" i="3"/>
  <c r="T710" i="3"/>
  <c r="R710" i="3"/>
  <c r="P710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5" i="3"/>
  <c r="BH695" i="3"/>
  <c r="BG695" i="3"/>
  <c r="BF695" i="3"/>
  <c r="T695" i="3"/>
  <c r="R695" i="3"/>
  <c r="P695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80" i="3"/>
  <c r="BH680" i="3"/>
  <c r="BG680" i="3"/>
  <c r="BF680" i="3"/>
  <c r="T680" i="3"/>
  <c r="R680" i="3"/>
  <c r="P680" i="3"/>
  <c r="BI676" i="3"/>
  <c r="BH676" i="3"/>
  <c r="BG676" i="3"/>
  <c r="BF676" i="3"/>
  <c r="T676" i="3"/>
  <c r="R676" i="3"/>
  <c r="P676" i="3"/>
  <c r="BI672" i="3"/>
  <c r="BH672" i="3"/>
  <c r="BG672" i="3"/>
  <c r="BF672" i="3"/>
  <c r="T672" i="3"/>
  <c r="R672" i="3"/>
  <c r="P672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7" i="3"/>
  <c r="BH657" i="3"/>
  <c r="BG657" i="3"/>
  <c r="BF657" i="3"/>
  <c r="T657" i="3"/>
  <c r="R657" i="3"/>
  <c r="P657" i="3"/>
  <c r="BI656" i="3"/>
  <c r="BH656" i="3"/>
  <c r="BG656" i="3"/>
  <c r="BF656" i="3"/>
  <c r="T656" i="3"/>
  <c r="R656" i="3"/>
  <c r="P656" i="3"/>
  <c r="BI648" i="3"/>
  <c r="BH648" i="3"/>
  <c r="BG648" i="3"/>
  <c r="BF648" i="3"/>
  <c r="T648" i="3"/>
  <c r="R648" i="3"/>
  <c r="P648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27" i="3"/>
  <c r="BH627" i="3"/>
  <c r="BG627" i="3"/>
  <c r="BF627" i="3"/>
  <c r="T627" i="3"/>
  <c r="R627" i="3"/>
  <c r="P627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2" i="3"/>
  <c r="BH622" i="3"/>
  <c r="BG622" i="3"/>
  <c r="BF622" i="3"/>
  <c r="T622" i="3"/>
  <c r="R622" i="3"/>
  <c r="P622" i="3"/>
  <c r="BI617" i="3"/>
  <c r="BH617" i="3"/>
  <c r="BG617" i="3"/>
  <c r="BF617" i="3"/>
  <c r="T617" i="3"/>
  <c r="R617" i="3"/>
  <c r="P617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0" i="3"/>
  <c r="BH540" i="3"/>
  <c r="BG540" i="3"/>
  <c r="BF540" i="3"/>
  <c r="T540" i="3"/>
  <c r="R540" i="3"/>
  <c r="P540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0" i="3"/>
  <c r="BH520" i="3"/>
  <c r="BG520" i="3"/>
  <c r="BF520" i="3"/>
  <c r="T520" i="3"/>
  <c r="R520" i="3"/>
  <c r="P520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3" i="3"/>
  <c r="BH473" i="3"/>
  <c r="BG473" i="3"/>
  <c r="BF473" i="3"/>
  <c r="T473" i="3"/>
  <c r="R473" i="3"/>
  <c r="P473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57" i="3"/>
  <c r="BH457" i="3"/>
  <c r="BG457" i="3"/>
  <c r="BF457" i="3"/>
  <c r="T457" i="3"/>
  <c r="R457" i="3"/>
  <c r="P457" i="3"/>
  <c r="BI454" i="3"/>
  <c r="BH454" i="3"/>
  <c r="BG454" i="3"/>
  <c r="BF454" i="3"/>
  <c r="T454" i="3"/>
  <c r="R454" i="3"/>
  <c r="P454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05" i="3"/>
  <c r="BH405" i="3"/>
  <c r="BG405" i="3"/>
  <c r="BF405" i="3"/>
  <c r="T405" i="3"/>
  <c r="R405" i="3"/>
  <c r="P405" i="3"/>
  <c r="BI404" i="3"/>
  <c r="BH404" i="3"/>
  <c r="BG404" i="3"/>
  <c r="BF404" i="3"/>
  <c r="T404" i="3"/>
  <c r="R404" i="3"/>
  <c r="P404" i="3"/>
  <c r="BI401" i="3"/>
  <c r="BH401" i="3"/>
  <c r="BG401" i="3"/>
  <c r="BF401" i="3"/>
  <c r="T401" i="3"/>
  <c r="R401" i="3"/>
  <c r="P401" i="3"/>
  <c r="BI398" i="3"/>
  <c r="BH398" i="3"/>
  <c r="BG398" i="3"/>
  <c r="BF398" i="3"/>
  <c r="T398" i="3"/>
  <c r="T397" i="3" s="1"/>
  <c r="R398" i="3"/>
  <c r="R397" i="3"/>
  <c r="P398" i="3"/>
  <c r="P397" i="3" s="1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87" i="3"/>
  <c r="BH387" i="3"/>
  <c r="BG387" i="3"/>
  <c r="BF387" i="3"/>
  <c r="T387" i="3"/>
  <c r="R387" i="3"/>
  <c r="P387" i="3"/>
  <c r="BI383" i="3"/>
  <c r="BH383" i="3"/>
  <c r="BG383" i="3"/>
  <c r="BF383" i="3"/>
  <c r="T383" i="3"/>
  <c r="R383" i="3"/>
  <c r="P383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6" i="3"/>
  <c r="BH356" i="3"/>
  <c r="BG356" i="3"/>
  <c r="BF356" i="3"/>
  <c r="T356" i="3"/>
  <c r="R356" i="3"/>
  <c r="P356" i="3"/>
  <c r="BI351" i="3"/>
  <c r="BH351" i="3"/>
  <c r="BG351" i="3"/>
  <c r="BF351" i="3"/>
  <c r="T351" i="3"/>
  <c r="R351" i="3"/>
  <c r="P351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5" i="3"/>
  <c r="BH335" i="3"/>
  <c r="BG335" i="3"/>
  <c r="BF335" i="3"/>
  <c r="T335" i="3"/>
  <c r="R335" i="3"/>
  <c r="P335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288" i="3"/>
  <c r="BH288" i="3"/>
  <c r="BG288" i="3"/>
  <c r="BF288" i="3"/>
  <c r="T288" i="3"/>
  <c r="R288" i="3"/>
  <c r="P288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4" i="3"/>
  <c r="BH254" i="3"/>
  <c r="BG254" i="3"/>
  <c r="BF254" i="3"/>
  <c r="T254" i="3"/>
  <c r="R254" i="3"/>
  <c r="P254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R116" i="3"/>
  <c r="P116" i="3"/>
  <c r="BI109" i="3"/>
  <c r="BH109" i="3"/>
  <c r="BG109" i="3"/>
  <c r="BF109" i="3"/>
  <c r="T109" i="3"/>
  <c r="R109" i="3"/>
  <c r="P109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T97" i="3" s="1"/>
  <c r="R98" i="3"/>
  <c r="R97" i="3" s="1"/>
  <c r="P98" i="3"/>
  <c r="P97" i="3" s="1"/>
  <c r="J92" i="3"/>
  <c r="J91" i="3"/>
  <c r="F91" i="3"/>
  <c r="F89" i="3"/>
  <c r="E87" i="3"/>
  <c r="J55" i="3"/>
  <c r="J54" i="3"/>
  <c r="F54" i="3"/>
  <c r="F52" i="3"/>
  <c r="E50" i="3"/>
  <c r="J18" i="3"/>
  <c r="E18" i="3"/>
  <c r="F92" i="3"/>
  <c r="J17" i="3"/>
  <c r="J12" i="3"/>
  <c r="J52" i="3" s="1"/>
  <c r="E7" i="3"/>
  <c r="E85" i="3" s="1"/>
  <c r="J37" i="2"/>
  <c r="J36" i="2"/>
  <c r="AY55" i="1"/>
  <c r="J35" i="2"/>
  <c r="AX55" i="1"/>
  <c r="BI568" i="2"/>
  <c r="BH568" i="2"/>
  <c r="BG568" i="2"/>
  <c r="BF568" i="2"/>
  <c r="T568" i="2"/>
  <c r="R568" i="2"/>
  <c r="P568" i="2"/>
  <c r="BI567" i="2"/>
  <c r="BH567" i="2"/>
  <c r="BG567" i="2"/>
  <c r="BF567" i="2"/>
  <c r="T567" i="2"/>
  <c r="R567" i="2"/>
  <c r="P567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4" i="2"/>
  <c r="BH564" i="2"/>
  <c r="BG564" i="2"/>
  <c r="BF564" i="2"/>
  <c r="T564" i="2"/>
  <c r="R564" i="2"/>
  <c r="P564" i="2"/>
  <c r="BI561" i="2"/>
  <c r="BH561" i="2"/>
  <c r="BG561" i="2"/>
  <c r="BF561" i="2"/>
  <c r="T561" i="2"/>
  <c r="R561" i="2"/>
  <c r="P561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1" i="2"/>
  <c r="BH551" i="2"/>
  <c r="BG551" i="2"/>
  <c r="BF551" i="2"/>
  <c r="T551" i="2"/>
  <c r="R551" i="2"/>
  <c r="P551" i="2"/>
  <c r="BI548" i="2"/>
  <c r="BH548" i="2"/>
  <c r="BG548" i="2"/>
  <c r="BF548" i="2"/>
  <c r="T548" i="2"/>
  <c r="R548" i="2"/>
  <c r="P548" i="2"/>
  <c r="BI545" i="2"/>
  <c r="BH545" i="2"/>
  <c r="BG545" i="2"/>
  <c r="BF545" i="2"/>
  <c r="T545" i="2"/>
  <c r="R545" i="2"/>
  <c r="P545" i="2"/>
  <c r="BI542" i="2"/>
  <c r="BH542" i="2"/>
  <c r="BG542" i="2"/>
  <c r="BF542" i="2"/>
  <c r="T542" i="2"/>
  <c r="R542" i="2"/>
  <c r="P542" i="2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6" i="2"/>
  <c r="BH526" i="2"/>
  <c r="BG526" i="2"/>
  <c r="BF526" i="2"/>
  <c r="T526" i="2"/>
  <c r="R526" i="2"/>
  <c r="P526" i="2"/>
  <c r="BI525" i="2"/>
  <c r="BH525" i="2"/>
  <c r="BG525" i="2"/>
  <c r="BF525" i="2"/>
  <c r="T525" i="2"/>
  <c r="R525" i="2"/>
  <c r="P525" i="2"/>
  <c r="BI522" i="2"/>
  <c r="BH522" i="2"/>
  <c r="BG522" i="2"/>
  <c r="BF522" i="2"/>
  <c r="T522" i="2"/>
  <c r="R522" i="2"/>
  <c r="P522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2" i="2"/>
  <c r="BH482" i="2"/>
  <c r="BG482" i="2"/>
  <c r="BF482" i="2"/>
  <c r="T482" i="2"/>
  <c r="R482" i="2"/>
  <c r="P482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T404" i="2"/>
  <c r="R405" i="2"/>
  <c r="R404" i="2"/>
  <c r="P405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292" i="2"/>
  <c r="BH292" i="2"/>
  <c r="BG292" i="2"/>
  <c r="BF292" i="2"/>
  <c r="T292" i="2"/>
  <c r="R292" i="2"/>
  <c r="P292" i="2"/>
  <c r="BI283" i="2"/>
  <c r="BH283" i="2"/>
  <c r="BG283" i="2"/>
  <c r="BF283" i="2"/>
  <c r="T283" i="2"/>
  <c r="R283" i="2"/>
  <c r="P283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66" i="2"/>
  <c r="BH266" i="2"/>
  <c r="BG266" i="2"/>
  <c r="BF266" i="2"/>
  <c r="T266" i="2"/>
  <c r="R266" i="2"/>
  <c r="P26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4" i="2"/>
  <c r="BH144" i="2"/>
  <c r="BG144" i="2"/>
  <c r="BF144" i="2"/>
  <c r="T144" i="2"/>
  <c r="R144" i="2"/>
  <c r="P144" i="2"/>
  <c r="BI138" i="2"/>
  <c r="BH138" i="2"/>
  <c r="BG138" i="2"/>
  <c r="BF138" i="2"/>
  <c r="T138" i="2"/>
  <c r="R138" i="2"/>
  <c r="P138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T101" i="2"/>
  <c r="R102" i="2"/>
  <c r="R101" i="2" s="1"/>
  <c r="P102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9" i="2"/>
  <c r="J88" i="2"/>
  <c r="F88" i="2"/>
  <c r="F86" i="2"/>
  <c r="E84" i="2"/>
  <c r="J55" i="2"/>
  <c r="J54" i="2"/>
  <c r="F54" i="2"/>
  <c r="F52" i="2"/>
  <c r="E50" i="2"/>
  <c r="J18" i="2"/>
  <c r="E18" i="2"/>
  <c r="F55" i="2" s="1"/>
  <c r="J17" i="2"/>
  <c r="J12" i="2"/>
  <c r="J52" i="2"/>
  <c r="E7" i="2"/>
  <c r="E82" i="2"/>
  <c r="L50" i="1"/>
  <c r="AM50" i="1"/>
  <c r="AM49" i="1"/>
  <c r="L49" i="1"/>
  <c r="AM47" i="1"/>
  <c r="L47" i="1"/>
  <c r="L45" i="1"/>
  <c r="L44" i="1"/>
  <c r="BK152" i="14"/>
  <c r="J452" i="13"/>
  <c r="BK408" i="13"/>
  <c r="BK262" i="13"/>
  <c r="J812" i="11"/>
  <c r="BK841" i="10"/>
  <c r="J580" i="10"/>
  <c r="BK166" i="10"/>
  <c r="BK740" i="9"/>
  <c r="J555" i="9"/>
  <c r="J482" i="9"/>
  <c r="J443" i="9"/>
  <c r="J249" i="9"/>
  <c r="J651" i="8"/>
  <c r="J491" i="8"/>
  <c r="J391" i="8"/>
  <c r="J348" i="8"/>
  <c r="BK874" i="7"/>
  <c r="BK579" i="7"/>
  <c r="BK344" i="7"/>
  <c r="J471" i="6"/>
  <c r="BK199" i="6"/>
  <c r="BK944" i="5"/>
  <c r="J711" i="5"/>
  <c r="J303" i="5"/>
  <c r="BK735" i="4"/>
  <c r="BK566" i="4"/>
  <c r="J401" i="4"/>
  <c r="BK151" i="4"/>
  <c r="BK454" i="3"/>
  <c r="J271" i="3"/>
  <c r="BK396" i="2"/>
  <c r="BK292" i="2"/>
  <c r="J155" i="14"/>
  <c r="J239" i="13"/>
  <c r="J137" i="12"/>
  <c r="J903" i="11"/>
  <c r="J651" i="11"/>
  <c r="J426" i="11"/>
  <c r="BK839" i="10"/>
  <c r="J750" i="10"/>
  <c r="BK464" i="10"/>
  <c r="BK401" i="10"/>
  <c r="J756" i="9"/>
  <c r="BK343" i="9"/>
  <c r="J103" i="9"/>
  <c r="J373" i="8"/>
  <c r="BK206" i="8"/>
  <c r="BK116" i="8"/>
  <c r="J716" i="7"/>
  <c r="J280" i="7"/>
  <c r="BK197" i="7"/>
  <c r="J523" i="6"/>
  <c r="J443" i="6"/>
  <c r="BK123" i="6"/>
  <c r="BK841" i="5"/>
  <c r="BK655" i="5"/>
  <c r="J526" i="5"/>
  <c r="J479" i="5"/>
  <c r="BK213" i="5"/>
  <c r="BK818" i="4"/>
  <c r="BK734" i="4"/>
  <c r="J454" i="4"/>
  <c r="BK343" i="4"/>
  <c r="BK177" i="4"/>
  <c r="BK570" i="3"/>
  <c r="J343" i="3"/>
  <c r="BK564" i="2"/>
  <c r="BK216" i="14"/>
  <c r="BK284" i="13"/>
  <c r="J798" i="11"/>
  <c r="BK728" i="10"/>
  <c r="J628" i="10"/>
  <c r="BK523" i="10"/>
  <c r="J723" i="9"/>
  <c r="BK558" i="9"/>
  <c r="BK389" i="9"/>
  <c r="BK459" i="8"/>
  <c r="J934" i="7"/>
  <c r="BK703" i="7"/>
  <c r="BK568" i="7"/>
  <c r="J262" i="7"/>
  <c r="BK600" i="6"/>
  <c r="J497" i="6"/>
  <c r="BK390" i="6"/>
  <c r="BK232" i="6"/>
  <c r="BK970" i="5"/>
  <c r="J739" i="5"/>
  <c r="BK670" i="5"/>
  <c r="J534" i="5"/>
  <c r="BK999" i="4"/>
  <c r="J945" i="4"/>
  <c r="BK783" i="4"/>
  <c r="J683" i="4"/>
  <c r="J586" i="4"/>
  <c r="BK457" i="4"/>
  <c r="BK722" i="3"/>
  <c r="BK710" i="3"/>
  <c r="BK527" i="3"/>
  <c r="J231" i="3"/>
  <c r="BK541" i="2"/>
  <c r="BK444" i="2"/>
  <c r="BK277" i="2"/>
  <c r="BK155" i="14"/>
  <c r="J249" i="13"/>
  <c r="BK111" i="12"/>
  <c r="BK632" i="11"/>
  <c r="BK103" i="11"/>
  <c r="BK603" i="10"/>
  <c r="J559" i="10"/>
  <c r="J348" i="10"/>
  <c r="J782" i="9"/>
  <c r="J668" i="9"/>
  <c r="J569" i="9"/>
  <c r="BK654" i="8"/>
  <c r="BK640" i="8"/>
  <c r="J569" i="8"/>
  <c r="BK456" i="8"/>
  <c r="J430" i="8"/>
  <c r="BK170" i="8"/>
  <c r="J945" i="7"/>
  <c r="BK894" i="7"/>
  <c r="BK678" i="7"/>
  <c r="BK561" i="7"/>
  <c r="J509" i="7"/>
  <c r="J292" i="7"/>
  <c r="BK115" i="7"/>
  <c r="BK571" i="6"/>
  <c r="BK118" i="6"/>
  <c r="BK839" i="5"/>
  <c r="J769" i="5"/>
  <c r="BK635" i="5"/>
  <c r="J288" i="5"/>
  <c r="J976" i="4"/>
  <c r="J890" i="4"/>
  <c r="J771" i="4"/>
  <c r="BK425" i="4"/>
  <c r="J714" i="3"/>
  <c r="J484" i="3"/>
  <c r="J392" i="3"/>
  <c r="J533" i="2"/>
  <c r="BK409" i="2"/>
  <c r="BK144" i="2"/>
  <c r="BK215" i="14"/>
  <c r="BK415" i="13"/>
  <c r="BK664" i="10"/>
  <c r="BK517" i="10"/>
  <c r="BK360" i="10"/>
  <c r="BK102" i="10"/>
  <c r="J565" i="9"/>
  <c r="BK386" i="9"/>
  <c r="J117" i="9"/>
  <c r="BK498" i="7"/>
  <c r="BK148" i="7"/>
  <c r="J374" i="6"/>
  <c r="J148" i="6"/>
  <c r="BK1013" i="5"/>
  <c r="J899" i="5"/>
  <c r="BK526" i="5"/>
  <c r="BK925" i="4"/>
  <c r="J212" i="4"/>
  <c r="BK607" i="3"/>
  <c r="BK554" i="2"/>
  <c r="J405" i="2"/>
  <c r="J164" i="14"/>
  <c r="J445" i="13"/>
  <c r="J329" i="13"/>
  <c r="J254" i="13"/>
  <c r="J95" i="12"/>
  <c r="BK639" i="11"/>
  <c r="BK399" i="11"/>
  <c r="BK640" i="10"/>
  <c r="J457" i="10"/>
  <c r="J265" i="10"/>
  <c r="BK815" i="9"/>
  <c r="BK714" i="9"/>
  <c r="J623" i="9"/>
  <c r="J426" i="9"/>
  <c r="J582" i="8"/>
  <c r="J509" i="8"/>
  <c r="BK431" i="8"/>
  <c r="BK851" i="7"/>
  <c r="BK710" i="7"/>
  <c r="J197" i="7"/>
  <c r="J725" i="6"/>
  <c r="BK669" i="6"/>
  <c r="BK487" i="6"/>
  <c r="BK380" i="6"/>
  <c r="J169" i="6"/>
  <c r="J990" i="5"/>
  <c r="BK794" i="5"/>
  <c r="J617" i="5"/>
  <c r="J404" i="5"/>
  <c r="BK856" i="4"/>
  <c r="BK654" i="4"/>
  <c r="J467" i="4"/>
  <c r="BK137" i="4"/>
  <c r="BK676" i="3"/>
  <c r="BK316" i="3"/>
  <c r="BK124" i="3"/>
  <c r="J106" i="2"/>
  <c r="J336" i="13"/>
  <c r="BK276" i="13"/>
  <c r="J121" i="13"/>
  <c r="BK669" i="11"/>
  <c r="BK618" i="11"/>
  <c r="J429" i="10"/>
  <c r="BK120" i="10"/>
  <c r="BK668" i="9"/>
  <c r="BK533" i="9"/>
  <c r="J501" i="8"/>
  <c r="BK101" i="8"/>
  <c r="BK787" i="7"/>
  <c r="BK405" i="7"/>
  <c r="BK100" i="7"/>
  <c r="BK685" i="6"/>
  <c r="BK552" i="6"/>
  <c r="BK518" i="6"/>
  <c r="J452" i="6"/>
  <c r="J295" i="6"/>
  <c r="J763" i="5"/>
  <c r="BK622" i="5"/>
  <c r="J450" i="5"/>
  <c r="BK226" i="5"/>
  <c r="J999" i="4"/>
  <c r="J948" i="4"/>
  <c r="BK804" i="4"/>
  <c r="BK558" i="4"/>
  <c r="J224" i="4"/>
  <c r="J613" i="3"/>
  <c r="J520" i="3"/>
  <c r="BK254" i="3"/>
  <c r="J102" i="3"/>
  <c r="BK485" i="2"/>
  <c r="J229" i="2"/>
  <c r="BK174" i="14"/>
  <c r="J415" i="13"/>
  <c r="BK827" i="11"/>
  <c r="J505" i="11"/>
  <c r="BK446" i="10"/>
  <c r="J212" i="10"/>
  <c r="BK717" i="9"/>
  <c r="J156" i="9"/>
  <c r="BK442" i="8"/>
  <c r="J289" i="8"/>
  <c r="J937" i="7"/>
  <c r="BK880" i="7"/>
  <c r="J679" i="7"/>
  <c r="J560" i="7"/>
  <c r="J283" i="7"/>
  <c r="J726" i="6"/>
  <c r="J564" i="6"/>
  <c r="BK456" i="6"/>
  <c r="J371" i="6"/>
  <c r="J158" i="6"/>
  <c r="J970" i="5"/>
  <c r="BK470" i="5"/>
  <c r="J1012" i="4"/>
  <c r="J789" i="4"/>
  <c r="J460" i="4"/>
  <c r="J672" i="3"/>
  <c r="J547" i="3"/>
  <c r="BK404" i="3"/>
  <c r="BK206" i="3"/>
  <c r="BK522" i="2"/>
  <c r="BK397" i="2"/>
  <c r="BK171" i="14"/>
  <c r="J417" i="13"/>
  <c r="J143" i="13"/>
  <c r="BK918" i="11"/>
  <c r="BK452" i="11"/>
  <c r="J821" i="10"/>
  <c r="J633" i="10"/>
  <c r="J418" i="10"/>
  <c r="J717" i="9"/>
  <c r="J543" i="9"/>
  <c r="BK268" i="9"/>
  <c r="BK481" i="8"/>
  <c r="J376" i="8"/>
  <c r="J140" i="8"/>
  <c r="J763" i="7"/>
  <c r="BK663" i="7"/>
  <c r="BK176" i="7"/>
  <c r="J610" i="6"/>
  <c r="BK288" i="6"/>
  <c r="BK942" i="5"/>
  <c r="BK783" i="5"/>
  <c r="BK618" i="5"/>
  <c r="J353" i="5"/>
  <c r="BK808" i="4"/>
  <c r="J548" i="2"/>
  <c r="J208" i="14"/>
  <c r="BK239" i="13"/>
  <c r="J919" i="11"/>
  <c r="J755" i="11"/>
  <c r="J461" i="11"/>
  <c r="J716" i="10"/>
  <c r="BK615" i="10"/>
  <c r="J527" i="10"/>
  <c r="J500" i="8"/>
  <c r="J388" i="8"/>
  <c r="BK890" i="7"/>
  <c r="J603" i="7"/>
  <c r="J429" i="7"/>
  <c r="J688" i="6"/>
  <c r="BK495" i="6"/>
  <c r="BK326" i="6"/>
  <c r="BK1018" i="5"/>
  <c r="BK896" i="5"/>
  <c r="J642" i="4"/>
  <c r="J286" i="4"/>
  <c r="J106" i="4"/>
  <c r="BK642" i="3"/>
  <c r="J552" i="3"/>
  <c r="BK436" i="3"/>
  <c r="J195" i="3"/>
  <c r="J510" i="2"/>
  <c r="BK389" i="2"/>
  <c r="BK230" i="14"/>
  <c r="J453" i="13"/>
  <c r="BK259" i="13"/>
  <c r="J111" i="12"/>
  <c r="BK750" i="11"/>
  <c r="BK575" i="11"/>
  <c r="J860" i="10"/>
  <c r="J712" i="10"/>
  <c r="BK532" i="10"/>
  <c r="BK192" i="10"/>
  <c r="J740" i="9"/>
  <c r="J579" i="9"/>
  <c r="J409" i="9"/>
  <c r="J253" i="9"/>
  <c r="J470" i="8"/>
  <c r="BK342" i="8"/>
  <c r="J923" i="7"/>
  <c r="J855" i="7"/>
  <c r="BK697" i="7"/>
  <c r="BK565" i="7"/>
  <c r="BK790" i="5"/>
  <c r="BK504" i="5"/>
  <c r="J917" i="4"/>
  <c r="J792" i="4"/>
  <c r="BK575" i="4"/>
  <c r="J489" i="4"/>
  <c r="BK266" i="4"/>
  <c r="BK597" i="3"/>
  <c r="BK398" i="3"/>
  <c r="BK545" i="2"/>
  <c r="J458" i="2"/>
  <c r="J277" i="10"/>
  <c r="BK760" i="9"/>
  <c r="BK681" i="9"/>
  <c r="J505" i="9"/>
  <c r="J440" i="9"/>
  <c r="BK335" i="9"/>
  <c r="BK133" i="9"/>
  <c r="BK633" i="8"/>
  <c r="BK498" i="8"/>
  <c r="BK95" i="8"/>
  <c r="J867" i="7"/>
  <c r="J734" i="7"/>
  <c r="J657" i="7"/>
  <c r="J579" i="7"/>
  <c r="J119" i="7"/>
  <c r="J616" i="6"/>
  <c r="J460" i="6"/>
  <c r="J112" i="6"/>
  <c r="J1044" i="5"/>
  <c r="J1015" i="5"/>
  <c r="J790" i="5"/>
  <c r="BK607" i="5"/>
  <c r="BK145" i="5"/>
  <c r="J969" i="4"/>
  <c r="J849" i="4"/>
  <c r="BK710" i="4"/>
  <c r="J619" i="4"/>
  <c r="BK586" i="4"/>
  <c r="BK449" i="4"/>
  <c r="BK118" i="4"/>
  <c r="J530" i="3"/>
  <c r="J254" i="3"/>
  <c r="BK449" i="2"/>
  <c r="J333" i="2"/>
  <c r="BK221" i="2"/>
  <c r="BK92" i="16"/>
  <c r="BK130" i="14"/>
  <c r="BK411" i="13"/>
  <c r="J125" i="13"/>
  <c r="BK98" i="12"/>
  <c r="J837" i="10"/>
  <c r="BK767" i="10"/>
  <c r="J144" i="10"/>
  <c r="BK632" i="9"/>
  <c r="J517" i="9"/>
  <c r="BK459" i="9"/>
  <c r="J382" i="9"/>
  <c r="J133" i="9"/>
  <c r="BK635" i="8"/>
  <c r="BK492" i="8"/>
  <c r="BK384" i="8"/>
  <c r="J327" i="8"/>
  <c r="J827" i="7"/>
  <c r="J481" i="7"/>
  <c r="J669" i="6"/>
  <c r="J437" i="6"/>
  <c r="BK1005" i="5"/>
  <c r="J730" i="5"/>
  <c r="J484" i="5"/>
  <c r="BK110" i="5"/>
  <c r="J736" i="4"/>
  <c r="BK569" i="4"/>
  <c r="BK286" i="4"/>
  <c r="BK667" i="3"/>
  <c r="J424" i="3"/>
  <c r="J554" i="2"/>
  <c r="J395" i="2"/>
  <c r="J266" i="2"/>
  <c r="J167" i="14"/>
  <c r="BK333" i="13"/>
  <c r="BK145" i="12"/>
  <c r="J905" i="11"/>
  <c r="BK831" i="11"/>
  <c r="J452" i="11"/>
  <c r="J201" i="11"/>
  <c r="J826" i="10"/>
  <c r="J687" i="10"/>
  <c r="BK527" i="10"/>
  <c r="J268" i="10"/>
  <c r="BK613" i="9"/>
  <c r="BK391" i="9"/>
  <c r="J191" i="9"/>
  <c r="J362" i="8"/>
  <c r="BK195" i="8"/>
  <c r="BK879" i="7"/>
  <c r="BK755" i="7"/>
  <c r="BK551" i="7"/>
  <c r="BK414" i="6"/>
  <c r="J659" i="3"/>
  <c r="J274" i="3"/>
  <c r="J124" i="3"/>
  <c r="J98" i="2"/>
  <c r="BK271" i="13"/>
  <c r="BK832" i="11"/>
  <c r="J103" i="11"/>
  <c r="J736" i="10"/>
  <c r="BK653" i="10"/>
  <c r="BK528" i="10"/>
  <c r="J779" i="9"/>
  <c r="BK621" i="9"/>
  <c r="BK491" i="9"/>
  <c r="BK470" i="8"/>
  <c r="J952" i="7"/>
  <c r="BK818" i="7"/>
  <c r="BK576" i="7"/>
  <c r="BK419" i="7"/>
  <c r="J628" i="6"/>
  <c r="J517" i="6"/>
  <c r="J450" i="6"/>
  <c r="BK342" i="6"/>
  <c r="BK156" i="6"/>
  <c r="BK849" i="5"/>
  <c r="BK754" i="5"/>
  <c r="BK679" i="5"/>
  <c r="J614" i="5"/>
  <c r="BK1019" i="4"/>
  <c r="BK975" i="4"/>
  <c r="J856" i="4"/>
  <c r="BK704" i="4"/>
  <c r="BK676" i="4"/>
  <c r="BK559" i="4"/>
  <c r="BK412" i="4"/>
  <c r="BK719" i="3"/>
  <c r="BK603" i="3"/>
  <c r="J468" i="3"/>
  <c r="J109" i="3"/>
  <c r="J485" i="2"/>
  <c r="J364" i="2"/>
  <c r="J84" i="15"/>
  <c r="J420" i="13"/>
  <c r="J191" i="13"/>
  <c r="BK905" i="11"/>
  <c r="J758" i="11"/>
  <c r="BK113" i="11"/>
  <c r="J592" i="10"/>
  <c r="J486" i="10"/>
  <c r="J325" i="10"/>
  <c r="BK786" i="9"/>
  <c r="J670" i="9"/>
  <c r="BK565" i="9"/>
  <c r="BK653" i="8"/>
  <c r="J529" i="8"/>
  <c r="J442" i="8"/>
  <c r="BK355" i="8"/>
  <c r="J116" i="8"/>
  <c r="J917" i="7"/>
  <c r="BK666" i="7"/>
  <c r="J568" i="7"/>
  <c r="J498" i="7"/>
  <c r="BK240" i="7"/>
  <c r="J597" i="6"/>
  <c r="J987" i="5"/>
  <c r="J787" i="5"/>
  <c r="J638" i="5"/>
  <c r="J394" i="5"/>
  <c r="J1007" i="4"/>
  <c r="J828" i="4"/>
  <c r="J759" i="4"/>
  <c r="BK580" i="4"/>
  <c r="BK193" i="4"/>
  <c r="BK684" i="3"/>
  <c r="J432" i="3"/>
  <c r="BK274" i="3"/>
  <c r="BK527" i="2"/>
  <c r="J387" i="2"/>
  <c r="BK100" i="16"/>
  <c r="J205" i="14"/>
  <c r="J219" i="13"/>
  <c r="J690" i="10"/>
  <c r="J406" i="10"/>
  <c r="J238" i="10"/>
  <c r="BK756" i="9"/>
  <c r="BK534" i="9"/>
  <c r="BK156" i="9"/>
  <c r="BK588" i="7"/>
  <c r="BK362" i="7"/>
  <c r="BK106" i="7"/>
  <c r="BK158" i="6"/>
  <c r="BK1044" i="5"/>
  <c r="BK1008" i="5"/>
  <c r="J891" i="5"/>
  <c r="BK665" i="5"/>
  <c r="J463" i="5"/>
  <c r="BK753" i="4"/>
  <c r="J362" i="4"/>
  <c r="J656" i="3"/>
  <c r="BK432" i="3"/>
  <c r="J306" i="3"/>
  <c r="J511" i="2"/>
  <c r="BK380" i="2"/>
  <c r="BK172" i="14"/>
  <c r="J106" i="14"/>
  <c r="J397" i="13"/>
  <c r="J259" i="13"/>
  <c r="BK139" i="13"/>
  <c r="J783" i="11"/>
  <c r="J630" i="11"/>
  <c r="J783" i="10"/>
  <c r="BK560" i="10"/>
  <c r="J538" i="10"/>
  <c r="BK250" i="10"/>
  <c r="BK812" i="9"/>
  <c r="J694" i="9"/>
  <c r="J604" i="9"/>
  <c r="BK283" i="9"/>
  <c r="BK604" i="8"/>
  <c r="J462" i="8"/>
  <c r="J128" i="8"/>
  <c r="BK776" i="7"/>
  <c r="J697" i="7"/>
  <c r="BK438" i="7"/>
  <c r="J722" i="6"/>
  <c r="J600" i="6"/>
  <c r="BK458" i="6"/>
  <c r="J257" i="6"/>
  <c r="J108" i="6"/>
  <c r="J746" i="5"/>
  <c r="BK537" i="5"/>
  <c r="J226" i="5"/>
  <c r="J845" i="4"/>
  <c r="BK626" i="4"/>
  <c r="BK401" i="4"/>
  <c r="J719" i="3"/>
  <c r="BK680" i="3"/>
  <c r="J387" i="3"/>
  <c r="BK482" i="2"/>
  <c r="BK180" i="14"/>
  <c r="BK313" i="13"/>
  <c r="BK207" i="13"/>
  <c r="J129" i="13"/>
  <c r="BK724" i="11"/>
  <c r="J242" i="11"/>
  <c r="J367" i="10"/>
  <c r="BK670" i="9"/>
  <c r="BK111" i="9"/>
  <c r="J434" i="8"/>
  <c r="BK152" i="8"/>
  <c r="J778" i="7"/>
  <c r="BK591" i="7"/>
  <c r="J400" i="7"/>
  <c r="J677" i="6"/>
  <c r="J568" i="6"/>
  <c r="BK526" i="6"/>
  <c r="J394" i="6"/>
  <c r="BK984" i="5"/>
  <c r="J778" i="5"/>
  <c r="BK629" i="5"/>
  <c r="J306" i="5"/>
  <c r="BK180" i="5"/>
  <c r="J998" i="4"/>
  <c r="BK940" i="4"/>
  <c r="BK760" i="4"/>
  <c r="BK634" i="4"/>
  <c r="BK553" i="4"/>
  <c r="BK212" i="4"/>
  <c r="J607" i="3"/>
  <c r="BK475" i="3"/>
  <c r="BK173" i="3"/>
  <c r="J565" i="2"/>
  <c r="J502" i="2"/>
  <c r="J374" i="2"/>
  <c r="BK236" i="14"/>
  <c r="BK453" i="13"/>
  <c r="J244" i="13"/>
  <c r="BK755" i="11"/>
  <c r="J740" i="10"/>
  <c r="BK406" i="10"/>
  <c r="BK262" i="10"/>
  <c r="J635" i="9"/>
  <c r="BK358" i="9"/>
  <c r="J121" i="9"/>
  <c r="BK483" i="8"/>
  <c r="BK318" i="8"/>
  <c r="BK952" i="7"/>
  <c r="J888" i="7"/>
  <c r="J662" i="7"/>
  <c r="BK467" i="7"/>
  <c r="BK272" i="7"/>
  <c r="J681" i="6"/>
  <c r="J505" i="6"/>
  <c r="J433" i="6"/>
  <c r="J199" i="6"/>
  <c r="BK1041" i="5"/>
  <c r="J890" i="5"/>
  <c r="BK543" i="5"/>
  <c r="BK309" i="5"/>
  <c r="J1011" i="4"/>
  <c r="J850" i="4"/>
  <c r="BK560" i="4"/>
  <c r="BK184" i="4"/>
  <c r="J594" i="3"/>
  <c r="J540" i="3"/>
  <c r="J421" i="3"/>
  <c r="BK394" i="3"/>
  <c r="BK156" i="3"/>
  <c r="J344" i="2"/>
  <c r="BK218" i="14"/>
  <c r="BK97" i="14"/>
  <c r="J276" i="13"/>
  <c r="J773" i="11"/>
  <c r="J435" i="11"/>
  <c r="J827" i="10"/>
  <c r="BK642" i="10"/>
  <c r="J523" i="10"/>
  <c r="BK226" i="10"/>
  <c r="J646" i="9"/>
  <c r="BK514" i="9"/>
  <c r="J283" i="9"/>
  <c r="J498" i="8"/>
  <c r="J431" i="8"/>
  <c r="J209" i="8"/>
  <c r="J110" i="8"/>
  <c r="J690" i="7"/>
  <c r="BK319" i="7"/>
  <c r="BK179" i="7"/>
  <c r="BK590" i="6"/>
  <c r="J390" i="6"/>
  <c r="BK295" i="6"/>
  <c r="BK835" i="5"/>
  <c r="J670" i="5"/>
  <c r="BK321" i="5"/>
  <c r="J877" i="4"/>
  <c r="BK441" i="2"/>
  <c r="J185" i="14"/>
  <c r="J279" i="13"/>
  <c r="BK115" i="12"/>
  <c r="BK862" i="11"/>
  <c r="J633" i="11"/>
  <c r="BK759" i="10"/>
  <c r="BK538" i="10"/>
  <c r="BK123" i="9"/>
  <c r="J541" i="8"/>
  <c r="BK432" i="8"/>
  <c r="BK859" i="7"/>
  <c r="BK502" i="7"/>
  <c r="BK715" i="6"/>
  <c r="J581" i="6"/>
  <c r="J352" i="6"/>
  <c r="BK166" i="6"/>
  <c r="BK1016" i="5"/>
  <c r="BK916" i="5"/>
  <c r="BK698" i="4"/>
  <c r="J523" i="4"/>
  <c r="BK237" i="4"/>
  <c r="J648" i="3"/>
  <c r="BK520" i="3"/>
  <c r="BK277" i="3"/>
  <c r="J557" i="2"/>
  <c r="J408" i="2"/>
  <c r="BK229" i="2"/>
  <c r="J218" i="14"/>
  <c r="J444" i="13"/>
  <c r="BK218" i="13"/>
  <c r="BK106" i="12"/>
  <c r="J663" i="11"/>
  <c r="J329" i="11"/>
  <c r="BK826" i="10"/>
  <c r="J670" i="10"/>
  <c r="BK526" i="10"/>
  <c r="BK321" i="10"/>
  <c r="J800" i="9"/>
  <c r="BK702" i="9"/>
  <c r="J523" i="9"/>
  <c r="BK422" i="9"/>
  <c r="BK203" i="9"/>
  <c r="J463" i="8"/>
  <c r="J218" i="8"/>
  <c r="J895" i="7"/>
  <c r="J710" i="7"/>
  <c r="BK614" i="7"/>
  <c r="J451" i="7"/>
  <c r="BK700" i="5"/>
  <c r="J213" i="5"/>
  <c r="BK902" i="4"/>
  <c r="J786" i="4"/>
  <c r="J558" i="4"/>
  <c r="BK405" i="4"/>
  <c r="BK109" i="4"/>
  <c r="J494" i="3"/>
  <c r="J105" i="3"/>
  <c r="BK463" i="2"/>
  <c r="J403" i="2"/>
  <c r="J368" i="2"/>
  <c r="BK337" i="2"/>
  <c r="J235" i="2"/>
  <c r="BK164" i="2"/>
  <c r="J220" i="14"/>
  <c r="BK132" i="14"/>
  <c r="BK390" i="13"/>
  <c r="BK544" i="10"/>
  <c r="J335" i="10"/>
  <c r="J113" i="10"/>
  <c r="BK726" i="9"/>
  <c r="BK663" i="9"/>
  <c r="J422" i="9"/>
  <c r="J119" i="9"/>
  <c r="J635" i="8"/>
  <c r="BK434" i="8"/>
  <c r="BK885" i="7"/>
  <c r="J694" i="7"/>
  <c r="BK439" i="7"/>
  <c r="BK631" i="6"/>
  <c r="BK514" i="6"/>
  <c r="J436" i="6"/>
  <c r="BK1086" i="5"/>
  <c r="BK1012" i="5"/>
  <c r="BK822" i="5"/>
  <c r="J620" i="5"/>
  <c r="J973" i="4"/>
  <c r="J831" i="4"/>
  <c r="J601" i="4"/>
  <c r="J221" i="4"/>
  <c r="J501" i="3"/>
  <c r="J280" i="3"/>
  <c r="J409" i="2"/>
  <c r="BK204" i="2"/>
  <c r="BK95" i="16"/>
  <c r="BK144" i="14"/>
  <c r="J434" i="13"/>
  <c r="J218" i="13"/>
  <c r="J113" i="12"/>
  <c r="J666" i="11"/>
  <c r="BK838" i="10"/>
  <c r="J759" i="10"/>
  <c r="J127" i="10"/>
  <c r="BK618" i="9"/>
  <c r="J499" i="9"/>
  <c r="BK446" i="9"/>
  <c r="BK280" i="9"/>
  <c r="J646" i="8"/>
  <c r="BK521" i="8"/>
  <c r="J363" i="8"/>
  <c r="J101" i="8"/>
  <c r="J713" i="7"/>
  <c r="BK355" i="7"/>
  <c r="BK548" i="6"/>
  <c r="J279" i="6"/>
  <c r="J835" i="5"/>
  <c r="J640" i="5"/>
  <c r="J294" i="5"/>
  <c r="BK815" i="4"/>
  <c r="BK567" i="4"/>
  <c r="J280" i="4"/>
  <c r="J683" i="3"/>
  <c r="J527" i="3"/>
  <c r="J393" i="3"/>
  <c r="BK497" i="2"/>
  <c r="J346" i="2"/>
  <c r="BK205" i="14"/>
  <c r="J379" i="13"/>
  <c r="BK129" i="13"/>
  <c r="J121" i="12"/>
  <c r="J899" i="11"/>
  <c r="BK823" i="11"/>
  <c r="J562" i="11"/>
  <c r="J113" i="11"/>
  <c r="J791" i="10"/>
  <c r="J642" i="10"/>
  <c r="BK452" i="10"/>
  <c r="J776" i="9"/>
  <c r="J389" i="9"/>
  <c r="BK146" i="9"/>
  <c r="BK557" i="8"/>
  <c r="J345" i="8"/>
  <c r="BK138" i="8"/>
  <c r="BK839" i="7"/>
  <c r="BK555" i="7"/>
  <c r="J692" i="5"/>
  <c r="BK530" i="5"/>
  <c r="BK294" i="5"/>
  <c r="J835" i="4"/>
  <c r="J744" i="4"/>
  <c r="BK437" i="4"/>
  <c r="BK209" i="4"/>
  <c r="BK626" i="3"/>
  <c r="J346" i="3"/>
  <c r="BK240" i="3"/>
  <c r="J150" i="2"/>
  <c r="J177" i="14"/>
  <c r="BK249" i="13"/>
  <c r="J640" i="11"/>
  <c r="J767" i="10"/>
  <c r="J649" i="10"/>
  <c r="J588" i="10"/>
  <c r="BK343" i="10"/>
  <c r="BK595" i="9"/>
  <c r="J524" i="8"/>
  <c r="BK128" i="8"/>
  <c r="BK858" i="7"/>
  <c r="BK597" i="7"/>
  <c r="BK397" i="7"/>
  <c r="BK587" i="6"/>
  <c r="BK451" i="6"/>
  <c r="J326" i="6"/>
  <c r="J917" i="5"/>
  <c r="J723" i="5"/>
  <c r="J665" i="5"/>
  <c r="J223" i="5"/>
  <c r="BK991" i="4"/>
  <c r="BK943" i="4"/>
  <c r="J734" i="4"/>
  <c r="J691" i="4"/>
  <c r="BK590" i="4"/>
  <c r="BK486" i="4"/>
  <c r="J359" i="4"/>
  <c r="J137" i="4"/>
  <c r="J550" i="3"/>
  <c r="BK392" i="3"/>
  <c r="J537" i="2"/>
  <c r="BK362" i="2"/>
  <c r="J152" i="2"/>
  <c r="J365" i="13"/>
  <c r="BK174" i="13"/>
  <c r="J795" i="11"/>
  <c r="BK446" i="11"/>
  <c r="J775" i="10"/>
  <c r="BK565" i="10"/>
  <c r="BK422" i="10"/>
  <c r="J125" i="10"/>
  <c r="J732" i="9"/>
  <c r="BK623" i="9"/>
  <c r="BK485" i="9"/>
  <c r="J652" i="8"/>
  <c r="J620" i="8"/>
  <c r="J531" i="8"/>
  <c r="J450" i="8"/>
  <c r="J357" i="8"/>
  <c r="BK921" i="7"/>
  <c r="J781" i="7"/>
  <c r="J668" i="7"/>
  <c r="BK582" i="7"/>
  <c r="J511" i="7"/>
  <c r="J100" i="7"/>
  <c r="J514" i="6"/>
  <c r="BK996" i="5"/>
  <c r="J837" i="5"/>
  <c r="J772" i="5"/>
  <c r="J401" i="5"/>
  <c r="J1018" i="4"/>
  <c r="BK927" i="4"/>
  <c r="J760" i="4"/>
  <c r="BK612" i="4"/>
  <c r="BK191" i="4"/>
  <c r="J700" i="3"/>
  <c r="J528" i="3"/>
  <c r="J341" i="3"/>
  <c r="BK264" i="3"/>
  <c r="BK526" i="2"/>
  <c r="BK365" i="2"/>
  <c r="BK97" i="16"/>
  <c r="J295" i="13"/>
  <c r="BK702" i="10"/>
  <c r="J518" i="10"/>
  <c r="J401" i="10"/>
  <c r="BK212" i="10"/>
  <c r="BK654" i="9"/>
  <c r="J467" i="9"/>
  <c r="J245" i="9"/>
  <c r="BK603" i="7"/>
  <c r="J419" i="7"/>
  <c r="J633" i="6"/>
  <c r="J151" i="6"/>
  <c r="BK1038" i="5"/>
  <c r="J812" i="5"/>
  <c r="J537" i="5"/>
  <c r="J115" i="5"/>
  <c r="BK454" i="4"/>
  <c r="J685" i="3"/>
  <c r="BK540" i="3"/>
  <c r="J309" i="3"/>
  <c r="BK496" i="2"/>
  <c r="BK383" i="2"/>
  <c r="BK185" i="14"/>
  <c r="J465" i="13"/>
  <c r="BK395" i="13"/>
  <c r="J174" i="13"/>
  <c r="J115" i="12"/>
  <c r="BK758" i="11"/>
  <c r="BK455" i="11"/>
  <c r="J644" i="10"/>
  <c r="BK524" i="10"/>
  <c r="BK246" i="10"/>
  <c r="J812" i="9"/>
  <c r="BK667" i="9"/>
  <c r="BK378" i="9"/>
  <c r="BK566" i="8"/>
  <c r="J433" i="8"/>
  <c r="BK124" i="8"/>
  <c r="J829" i="7"/>
  <c r="BK652" i="7"/>
  <c r="BK186" i="7"/>
  <c r="J673" i="6"/>
  <c r="J451" i="6"/>
  <c r="J275" i="6"/>
  <c r="BK110" i="6"/>
  <c r="J839" i="5"/>
  <c r="J543" i="5"/>
  <c r="J185" i="5"/>
  <c r="BK768" i="4"/>
  <c r="J629" i="4"/>
  <c r="BK122" i="4"/>
  <c r="BK401" i="3"/>
  <c r="BK325" i="3"/>
  <c r="BK158" i="3"/>
  <c r="J365" i="2"/>
  <c r="BK101" i="14"/>
  <c r="J303" i="13"/>
  <c r="J153" i="13"/>
  <c r="J841" i="11"/>
  <c r="BK666" i="11"/>
  <c r="J446" i="11"/>
  <c r="BK486" i="10"/>
  <c r="BK348" i="10"/>
  <c r="J705" i="9"/>
  <c r="J578" i="8"/>
  <c r="BK380" i="8"/>
  <c r="BK873" i="7"/>
  <c r="BK672" i="7"/>
  <c r="J570" i="7"/>
  <c r="J716" i="6"/>
  <c r="J607" i="6"/>
  <c r="J540" i="6"/>
  <c r="J468" i="6"/>
  <c r="BK359" i="6"/>
  <c r="J920" i="5"/>
  <c r="BK708" i="5"/>
  <c r="J611" i="5"/>
  <c r="BK273" i="5"/>
  <c r="J1019" i="4"/>
  <c r="J991" i="4"/>
  <c r="BK939" i="4"/>
  <c r="BK756" i="4"/>
  <c r="BK619" i="4"/>
  <c r="J209" i="4"/>
  <c r="J600" i="3"/>
  <c r="J525" i="3"/>
  <c r="BK280" i="3"/>
  <c r="BK109" i="3"/>
  <c r="BK509" i="2"/>
  <c r="BK434" i="2"/>
  <c r="BK84" i="15"/>
  <c r="J121" i="14"/>
  <c r="BK443" i="13"/>
  <c r="BK346" i="13"/>
  <c r="BK826" i="11"/>
  <c r="BK458" i="11"/>
  <c r="BK609" i="10"/>
  <c r="J253" i="10"/>
  <c r="BK643" i="9"/>
  <c r="BK233" i="9"/>
  <c r="BK585" i="8"/>
  <c r="BK331" i="8"/>
  <c r="J114" i="8"/>
  <c r="J902" i="7"/>
  <c r="BK759" i="7"/>
  <c r="J589" i="7"/>
  <c r="BK458" i="7"/>
  <c r="BK137" i="7"/>
  <c r="BK701" i="6"/>
  <c r="BK574" i="6"/>
  <c r="BK448" i="6"/>
  <c r="BK275" i="6"/>
  <c r="J1038" i="5"/>
  <c r="J975" i="5"/>
  <c r="BK772" i="5"/>
  <c r="BK477" i="5"/>
  <c r="BK1021" i="4"/>
  <c r="J982" i="4"/>
  <c r="J466" i="4"/>
  <c r="J122" i="4"/>
  <c r="BK600" i="3"/>
  <c r="J533" i="3"/>
  <c r="BK346" i="3"/>
  <c r="BK525" i="2"/>
  <c r="J400" i="2"/>
  <c r="J209" i="2"/>
  <c r="J148" i="14"/>
  <c r="J313" i="13"/>
  <c r="J925" i="11"/>
  <c r="J767" i="11"/>
  <c r="BK432" i="11"/>
  <c r="BK801" i="10"/>
  <c r="BK613" i="10"/>
  <c r="BK425" i="10"/>
  <c r="BK202" i="10"/>
  <c r="J632" i="9"/>
  <c r="BK271" i="9"/>
  <c r="J527" i="8"/>
  <c r="J444" i="8"/>
  <c r="BK369" i="8"/>
  <c r="BK132" i="8"/>
  <c r="J672" i="7"/>
  <c r="BK212" i="7"/>
  <c r="BK173" i="7"/>
  <c r="J544" i="6"/>
  <c r="BK378" i="6"/>
  <c r="J190" i="6"/>
  <c r="J916" i="5"/>
  <c r="J786" i="5"/>
  <c r="BK513" i="5"/>
  <c r="BK318" i="5"/>
  <c r="BK828" i="4"/>
  <c r="BK572" i="4"/>
  <c r="BK403" i="2"/>
  <c r="J369" i="13"/>
  <c r="J112" i="12"/>
  <c r="J827" i="11"/>
  <c r="J632" i="11"/>
  <c r="J732" i="10"/>
  <c r="J544" i="10"/>
  <c r="BK249" i="9"/>
  <c r="J653" i="8"/>
  <c r="J513" i="8"/>
  <c r="J335" i="8"/>
  <c r="J751" i="7"/>
  <c r="J458" i="7"/>
  <c r="BK716" i="6"/>
  <c r="J590" i="6"/>
  <c r="BK506" i="6"/>
  <c r="J359" i="6"/>
  <c r="J226" i="6"/>
  <c r="BK1019" i="5"/>
  <c r="J930" i="5"/>
  <c r="J738" i="4"/>
  <c r="J269" i="4"/>
  <c r="BK727" i="3"/>
  <c r="J588" i="3"/>
  <c r="BK491" i="3"/>
  <c r="BK341" i="3"/>
  <c r="J192" i="3"/>
  <c r="J500" i="2"/>
  <c r="BK391" i="2"/>
  <c r="BK465" i="13"/>
  <c r="J234" i="13"/>
  <c r="J103" i="12"/>
  <c r="BK792" i="11"/>
  <c r="BK597" i="11"/>
  <c r="BK828" i="10"/>
  <c r="BK555" i="10"/>
  <c r="J424" i="10"/>
  <c r="BK274" i="10"/>
  <c r="J801" i="9"/>
  <c r="BK593" i="9"/>
  <c r="BK499" i="9"/>
  <c r="BK349" i="9"/>
  <c r="J540" i="8"/>
  <c r="BK430" i="8"/>
  <c r="BK243" i="8"/>
  <c r="BK892" i="7"/>
  <c r="BK751" i="7"/>
  <c r="J640" i="7"/>
  <c r="BK472" i="7"/>
  <c r="J773" i="5"/>
  <c r="J530" i="5"/>
  <c r="BK131" i="5"/>
  <c r="J873" i="4"/>
  <c r="J599" i="4"/>
  <c r="J439" i="4"/>
  <c r="J127" i="4"/>
  <c r="BK414" i="3"/>
  <c r="BK565" i="2"/>
  <c r="BK505" i="2"/>
  <c r="J464" i="10"/>
  <c r="BK107" i="10"/>
  <c r="BK732" i="9"/>
  <c r="BK529" i="9"/>
  <c r="BK419" i="9"/>
  <c r="BK652" i="8"/>
  <c r="BK582" i="8"/>
  <c r="BK435" i="8"/>
  <c r="BK209" i="8"/>
  <c r="BK824" i="7"/>
  <c r="J706" i="7"/>
  <c r="J478" i="7"/>
  <c r="J650" i="6"/>
  <c r="BK523" i="6"/>
  <c r="J410" i="6"/>
  <c r="BK1076" i="5"/>
  <c r="J999" i="5"/>
  <c r="BK859" i="5"/>
  <c r="J624" i="5"/>
  <c r="BK102" i="5"/>
  <c r="BK845" i="4"/>
  <c r="J663" i="4"/>
  <c r="BK479" i="4"/>
  <c r="BK114" i="4"/>
  <c r="J486" i="3"/>
  <c r="BK259" i="3"/>
  <c r="J390" i="2"/>
  <c r="J292" i="2"/>
  <c r="BK138" i="2"/>
  <c r="J97" i="16"/>
  <c r="BK118" i="14"/>
  <c r="J390" i="13"/>
  <c r="BK121" i="13"/>
  <c r="BK783" i="11"/>
  <c r="BK849" i="10"/>
  <c r="BK817" i="10"/>
  <c r="J479" i="10"/>
  <c r="BK818" i="9"/>
  <c r="BK694" i="9"/>
  <c r="BK537" i="9"/>
  <c r="BK471" i="9"/>
  <c r="J437" i="9"/>
  <c r="BK121" i="9"/>
  <c r="BK578" i="8"/>
  <c r="BK440" i="8"/>
  <c r="BK562" i="7"/>
  <c r="J124" i="7"/>
  <c r="J574" i="6"/>
  <c r="J354" i="6"/>
  <c r="BK190" i="6"/>
  <c r="BK920" i="5"/>
  <c r="BK522" i="5"/>
  <c r="J962" i="4"/>
  <c r="BK713" i="4"/>
  <c r="BK476" i="4"/>
  <c r="BK289" i="4"/>
  <c r="J153" i="4"/>
  <c r="J609" i="3"/>
  <c r="BK446" i="3"/>
  <c r="BK551" i="2"/>
  <c r="BK427" i="2"/>
  <c r="BK218" i="2"/>
  <c r="BK113" i="14"/>
  <c r="BK234" i="13"/>
  <c r="BK920" i="11"/>
  <c r="J826" i="11"/>
  <c r="J597" i="11"/>
  <c r="J830" i="10"/>
  <c r="BK736" i="10"/>
  <c r="J532" i="10"/>
  <c r="BK424" i="10"/>
  <c r="J787" i="9"/>
  <c r="J587" i="9"/>
  <c r="BK214" i="9"/>
  <c r="BK363" i="8"/>
  <c r="BK198" i="8"/>
  <c r="J880" i="7"/>
  <c r="J767" i="7"/>
  <c r="BK406" i="7"/>
  <c r="J272" i="7"/>
  <c r="BK643" i="6"/>
  <c r="J442" i="6"/>
  <c r="J129" i="6"/>
  <c r="J859" i="5"/>
  <c r="J636" i="5"/>
  <c r="BK492" i="5"/>
  <c r="BK454" i="5"/>
  <c r="BK942" i="4"/>
  <c r="BK774" i="4"/>
  <c r="BK691" i="4"/>
  <c r="J564" i="4"/>
  <c r="J292" i="4"/>
  <c r="J684" i="3"/>
  <c r="BK547" i="3"/>
  <c r="J268" i="3"/>
  <c r="BK344" i="2"/>
  <c r="J217" i="14"/>
  <c r="BK454" i="13"/>
  <c r="BK155" i="13"/>
  <c r="BK764" i="11"/>
  <c r="BK732" i="10"/>
  <c r="BK619" i="10"/>
  <c r="BK438" i="10"/>
  <c r="BK127" i="10"/>
  <c r="BK615" i="9"/>
  <c r="J395" i="9"/>
  <c r="BK131" i="8"/>
  <c r="J874" i="7"/>
  <c r="J622" i="7"/>
  <c r="J556" i="7"/>
  <c r="J661" i="6"/>
  <c r="BK593" i="6"/>
  <c r="BK452" i="6"/>
  <c r="BK371" i="6"/>
  <c r="J203" i="6"/>
  <c r="J882" i="5"/>
  <c r="BK721" i="5"/>
  <c r="BK657" i="5"/>
  <c r="BK612" i="5"/>
  <c r="J1017" i="4"/>
  <c r="BK974" i="4"/>
  <c r="J910" i="4"/>
  <c r="BK694" i="4"/>
  <c r="BK607" i="4"/>
  <c r="J471" i="4"/>
  <c r="J343" i="4"/>
  <c r="J727" i="3"/>
  <c r="BK713" i="3"/>
  <c r="J473" i="3"/>
  <c r="J217" i="3"/>
  <c r="J540" i="2"/>
  <c r="BK394" i="2"/>
  <c r="BK283" i="2"/>
  <c r="J429" i="13"/>
  <c r="BK295" i="13"/>
  <c r="BK820" i="11"/>
  <c r="J740" i="11"/>
  <c r="BK122" i="11"/>
  <c r="J724" i="10"/>
  <c r="BK514" i="10"/>
  <c r="BK229" i="10"/>
  <c r="BK748" i="9"/>
  <c r="BK596" i="7"/>
  <c r="J492" i="7"/>
  <c r="BK237" i="7"/>
  <c r="BK581" i="6"/>
  <c r="BK962" i="5"/>
  <c r="BK829" i="5"/>
  <c r="BK645" i="5"/>
  <c r="BK398" i="5"/>
  <c r="BK1017" i="4"/>
  <c r="J951" i="4"/>
  <c r="J815" i="4"/>
  <c r="J719" i="4"/>
  <c r="J595" i="4"/>
  <c r="BK731" i="3"/>
  <c r="J696" i="3"/>
  <c r="BK581" i="3"/>
  <c r="J325" i="3"/>
  <c r="J530" i="2"/>
  <c r="BK357" i="2"/>
  <c r="J92" i="16"/>
  <c r="BK436" i="13"/>
  <c r="BK699" i="10"/>
  <c r="J519" i="10"/>
  <c r="J402" i="10"/>
  <c r="J205" i="10"/>
  <c r="J657" i="9"/>
  <c r="BK520" i="9"/>
  <c r="J146" i="9"/>
  <c r="BK444" i="7"/>
  <c r="BK121" i="7"/>
  <c r="BK368" i="6"/>
  <c r="BK1070" i="5"/>
  <c r="J993" i="5"/>
  <c r="J703" i="5"/>
  <c r="BK185" i="5"/>
  <c r="J708" i="4"/>
  <c r="J277" i="4"/>
  <c r="BK112" i="4"/>
  <c r="J551" i="3"/>
  <c r="J365" i="3"/>
  <c r="J173" i="3"/>
  <c r="BK458" i="2"/>
  <c r="J195" i="14"/>
  <c r="J451" i="13"/>
  <c r="J351" i="13"/>
  <c r="BK209" i="13"/>
  <c r="J100" i="12"/>
  <c r="BK619" i="11"/>
  <c r="BK724" i="10"/>
  <c r="J555" i="10"/>
  <c r="J420" i="10"/>
  <c r="BK205" i="10"/>
  <c r="BK809" i="9"/>
  <c r="BK682" i="9"/>
  <c r="BK432" i="9"/>
  <c r="BK595" i="8"/>
  <c r="BK513" i="8"/>
  <c r="BK362" i="8"/>
  <c r="BK108" i="8"/>
  <c r="BK786" i="7"/>
  <c r="BK605" i="7"/>
  <c r="J162" i="7"/>
  <c r="BK700" i="6"/>
  <c r="J560" i="6"/>
  <c r="J420" i="6"/>
  <c r="J314" i="6"/>
  <c r="BK120" i="6"/>
  <c r="BK763" i="5"/>
  <c r="BK616" i="5"/>
  <c r="J943" i="4"/>
  <c r="J774" i="4"/>
  <c r="J634" i="4"/>
  <c r="J459" i="4"/>
  <c r="J118" i="4"/>
  <c r="BK685" i="3"/>
  <c r="BK396" i="3"/>
  <c r="BK313" i="3"/>
  <c r="J120" i="3"/>
  <c r="BK212" i="2"/>
  <c r="BK335" i="13"/>
  <c r="J271" i="13"/>
  <c r="J134" i="13"/>
  <c r="BK856" i="11"/>
  <c r="J643" i="11"/>
  <c r="J521" i="10"/>
  <c r="J299" i="10"/>
  <c r="J610" i="9"/>
  <c r="BK502" i="9"/>
  <c r="J555" i="8"/>
  <c r="J192" i="8"/>
  <c r="J859" i="7"/>
  <c r="J675" i="7"/>
  <c r="J421" i="7"/>
  <c r="J727" i="6"/>
  <c r="BK673" i="6"/>
  <c r="BK564" i="6"/>
  <c r="BK477" i="6"/>
  <c r="J414" i="6"/>
  <c r="BK967" i="5"/>
  <c r="J681" i="5"/>
  <c r="BK281" i="5"/>
  <c r="J1021" i="4"/>
  <c r="BK973" i="4"/>
  <c r="J801" i="4"/>
  <c r="BK557" i="4"/>
  <c r="BK221" i="4"/>
  <c r="J603" i="3"/>
  <c r="BK554" i="3"/>
  <c r="J394" i="3"/>
  <c r="J153" i="3"/>
  <c r="J560" i="2"/>
  <c r="BK473" i="2"/>
  <c r="J280" i="2"/>
  <c r="J184" i="14"/>
  <c r="J377" i="13"/>
  <c r="J106" i="12"/>
  <c r="J559" i="11"/>
  <c r="J794" i="10"/>
  <c r="BK442" i="10"/>
  <c r="J97" i="10"/>
  <c r="J615" i="9"/>
  <c r="J416" i="9"/>
  <c r="J575" i="8"/>
  <c r="BK426" i="8"/>
  <c r="J311" i="8"/>
  <c r="J936" i="7"/>
  <c r="BK729" i="7"/>
  <c r="J596" i="7"/>
  <c r="BK422" i="7"/>
  <c r="J715" i="6"/>
  <c r="J458" i="6"/>
  <c r="BK145" i="6"/>
  <c r="BK1024" i="5"/>
  <c r="BK730" i="5"/>
  <c r="BK466" i="5"/>
  <c r="BK125" i="5"/>
  <c r="BK855" i="4"/>
  <c r="J120" i="4"/>
  <c r="J581" i="3"/>
  <c r="J512" i="3"/>
  <c r="J338" i="3"/>
  <c r="BK138" i="3"/>
  <c r="J463" i="2"/>
  <c r="J354" i="2"/>
  <c r="J161" i="14"/>
  <c r="BK336" i="13"/>
  <c r="BK95" i="12"/>
  <c r="BK740" i="11"/>
  <c r="J458" i="11"/>
  <c r="BK851" i="10"/>
  <c r="BK783" i="10"/>
  <c r="BK625" i="10"/>
  <c r="J469" i="10"/>
  <c r="BK97" i="10"/>
  <c r="BK576" i="9"/>
  <c r="J463" i="9"/>
  <c r="J536" i="8"/>
  <c r="J439" i="8"/>
  <c r="BK212" i="8"/>
  <c r="J112" i="8"/>
  <c r="J683" i="7"/>
  <c r="J289" i="7"/>
  <c r="J179" i="7"/>
  <c r="J593" i="6"/>
  <c r="BK446" i="6"/>
  <c r="BK235" i="6"/>
  <c r="BK941" i="5"/>
  <c r="BK810" i="5"/>
  <c r="BK617" i="5"/>
  <c r="BK279" i="5"/>
  <c r="BK941" i="4"/>
  <c r="J571" i="4"/>
  <c r="BK195" i="14"/>
  <c r="BK375" i="13"/>
  <c r="J207" i="13"/>
  <c r="J920" i="11"/>
  <c r="J806" i="11"/>
  <c r="BK505" i="11"/>
  <c r="J757" i="10"/>
  <c r="J603" i="10"/>
  <c r="BK519" i="10"/>
  <c r="BK99" i="9"/>
  <c r="J483" i="8"/>
  <c r="BK360" i="8"/>
  <c r="J106" i="8"/>
  <c r="BK694" i="7"/>
  <c r="J559" i="7"/>
  <c r="J240" i="7"/>
  <c r="BK702" i="6"/>
  <c r="J571" i="6"/>
  <c r="BK420" i="6"/>
  <c r="BK285" i="6"/>
  <c r="BK108" i="6"/>
  <c r="BK1014" i="5"/>
  <c r="BK855" i="5"/>
  <c r="J493" i="4"/>
  <c r="J174" i="4"/>
  <c r="J695" i="3"/>
  <c r="BK525" i="3"/>
  <c r="BK332" i="3"/>
  <c r="J119" i="3"/>
  <c r="BK421" i="2"/>
  <c r="BK353" i="2"/>
  <c r="BK221" i="14"/>
  <c r="BK464" i="13"/>
  <c r="BK158" i="13"/>
  <c r="BK812" i="11"/>
  <c r="BK616" i="11"/>
  <c r="J402" i="11"/>
  <c r="BK858" i="10"/>
  <c r="J752" i="10"/>
  <c r="BK536" i="10"/>
  <c r="J425" i="10"/>
  <c r="J229" i="10"/>
  <c r="BK795" i="9"/>
  <c r="BK660" i="9"/>
  <c r="J496" i="9"/>
  <c r="J268" i="9"/>
  <c r="BK501" i="8"/>
  <c r="BK395" i="8"/>
  <c r="J184" i="8"/>
  <c r="BK901" i="7"/>
  <c r="BK713" i="7"/>
  <c r="J809" i="5"/>
  <c r="J623" i="5"/>
  <c r="J276" i="5"/>
  <c r="J942" i="4"/>
  <c r="BK811" i="4"/>
  <c r="J580" i="4"/>
  <c r="J553" i="4"/>
  <c r="BK269" i="4"/>
  <c r="J474" i="3"/>
  <c r="J564" i="2"/>
  <c r="BK393" i="2"/>
  <c r="J380" i="2"/>
  <c r="J359" i="2"/>
  <c r="J204" i="2"/>
  <c r="J232" i="14"/>
  <c r="BK140" i="14"/>
  <c r="J130" i="14"/>
  <c r="J636" i="10"/>
  <c r="BK584" i="10"/>
  <c r="J409" i="10"/>
  <c r="BK238" i="10"/>
  <c r="J752" i="9"/>
  <c r="BK646" i="9"/>
  <c r="BK416" i="9"/>
  <c r="BK253" i="9"/>
  <c r="J628" i="8"/>
  <c r="J490" i="8"/>
  <c r="J98" i="8"/>
  <c r="J798" i="7"/>
  <c r="J659" i="7"/>
  <c r="BK553" i="7"/>
  <c r="BK262" i="7"/>
  <c r="J637" i="6"/>
  <c r="BK542" i="6"/>
  <c r="BK338" i="6"/>
  <c r="J1059" i="5"/>
  <c r="BK865" i="5"/>
  <c r="J721" i="5"/>
  <c r="J575" i="5"/>
  <c r="J106" i="5"/>
  <c r="BK873" i="4"/>
  <c r="J713" i="4"/>
  <c r="J590" i="4"/>
  <c r="BK523" i="4"/>
  <c r="J185" i="4"/>
  <c r="BK551" i="3"/>
  <c r="BK548" i="2"/>
  <c r="J351" i="2"/>
  <c r="BK209" i="2"/>
  <c r="BK103" i="16"/>
  <c r="BK451" i="13"/>
  <c r="J403" i="13"/>
  <c r="BK153" i="13"/>
  <c r="J114" i="12"/>
  <c r="J843" i="10"/>
  <c r="J780" i="10"/>
  <c r="BK194" i="10"/>
  <c r="BK696" i="9"/>
  <c r="BK579" i="9"/>
  <c r="BK474" i="9"/>
  <c r="J391" i="9"/>
  <c r="BK126" i="9"/>
  <c r="BK644" i="8"/>
  <c r="J487" i="8"/>
  <c r="J395" i="8"/>
  <c r="J212" i="8"/>
  <c r="BK848" i="7"/>
  <c r="J558" i="7"/>
  <c r="J351" i="7"/>
  <c r="J441" i="6"/>
  <c r="J346" i="6"/>
  <c r="BK169" i="6"/>
  <c r="BK775" i="5"/>
  <c r="BK306" i="5"/>
  <c r="J904" i="4"/>
  <c r="J661" i="4"/>
  <c r="J450" i="4"/>
  <c r="J156" i="4"/>
  <c r="BK549" i="3"/>
  <c r="BK421" i="3"/>
  <c r="BK195" i="3"/>
  <c r="J470" i="2"/>
  <c r="J330" i="2"/>
  <c r="BK209" i="14"/>
  <c r="J95" i="14"/>
  <c r="J158" i="13"/>
  <c r="BK134" i="12"/>
  <c r="J834" i="11"/>
  <c r="BK748" i="11"/>
  <c r="BK461" i="11"/>
  <c r="J285" i="11"/>
  <c r="BK855" i="10"/>
  <c r="J811" i="10"/>
  <c r="J653" i="10"/>
  <c r="J446" i="10"/>
  <c r="J760" i="9"/>
  <c r="J373" i="9"/>
  <c r="J99" i="9"/>
  <c r="BK266" i="8"/>
  <c r="J132" i="8"/>
  <c r="BK816" i="7"/>
  <c r="BK631" i="7"/>
  <c r="BK523" i="7"/>
  <c r="J385" i="6"/>
  <c r="BK890" i="5"/>
  <c r="BK642" i="5"/>
  <c r="J540" i="5"/>
  <c r="BK450" i="5"/>
  <c r="BK190" i="5"/>
  <c r="J763" i="4"/>
  <c r="J598" i="4"/>
  <c r="J433" i="4"/>
  <c r="J260" i="4"/>
  <c r="J623" i="3"/>
  <c r="BK545" i="3"/>
  <c r="J170" i="3"/>
  <c r="J187" i="2"/>
  <c r="J215" i="14"/>
  <c r="J262" i="13"/>
  <c r="J862" i="11"/>
  <c r="J94" i="11"/>
  <c r="J699" i="10"/>
  <c r="J513" i="10"/>
  <c r="J138" i="10"/>
  <c r="J613" i="9"/>
  <c r="J537" i="9"/>
  <c r="BK117" i="9"/>
  <c r="J399" i="8"/>
  <c r="J894" i="7"/>
  <c r="BK636" i="7"/>
  <c r="J566" i="7"/>
  <c r="J295" i="7"/>
  <c r="BK616" i="6"/>
  <c r="BK502" i="6"/>
  <c r="BK447" i="6"/>
  <c r="BK321" i="6"/>
  <c r="BK151" i="6"/>
  <c r="J840" i="5"/>
  <c r="J655" i="5"/>
  <c r="BK120" i="5"/>
  <c r="J977" i="4"/>
  <c r="BK834" i="4"/>
  <c r="BK642" i="4"/>
  <c r="BK464" i="4"/>
  <c r="J731" i="3"/>
  <c r="BK623" i="3"/>
  <c r="J356" i="3"/>
  <c r="BK557" i="2"/>
  <c r="J451" i="2"/>
  <c r="J357" i="2"/>
  <c r="BK161" i="2"/>
  <c r="BK361" i="13"/>
  <c r="BK112" i="12"/>
  <c r="J761" i="11"/>
  <c r="J431" i="11"/>
  <c r="BK750" i="10"/>
  <c r="BK588" i="10"/>
  <c r="BK513" i="10"/>
  <c r="J226" i="10"/>
  <c r="BK688" i="7"/>
  <c r="BK560" i="7"/>
  <c r="BK478" i="7"/>
  <c r="BK129" i="7"/>
  <c r="BK568" i="6"/>
  <c r="J942" i="5"/>
  <c r="J775" i="5"/>
  <c r="BK636" i="5"/>
  <c r="BK386" i="5"/>
  <c r="BK995" i="4"/>
  <c r="J878" i="4"/>
  <c r="BK647" i="4"/>
  <c r="BK453" i="4"/>
  <c r="J723" i="3"/>
  <c r="BK686" i="3"/>
  <c r="J544" i="3"/>
  <c r="J334" i="3"/>
  <c r="J138" i="3"/>
  <c r="J525" i="2"/>
  <c r="BK173" i="2"/>
  <c r="BK237" i="14"/>
  <c r="BK126" i="14"/>
  <c r="J572" i="11"/>
  <c r="BK693" i="10"/>
  <c r="BK520" i="10"/>
  <c r="BK408" i="10"/>
  <c r="BK162" i="10"/>
  <c r="J640" i="9"/>
  <c r="J456" i="9"/>
  <c r="BK119" i="9"/>
  <c r="J591" i="7"/>
  <c r="J258" i="7"/>
  <c r="BK471" i="6"/>
  <c r="J145" i="6"/>
  <c r="J1039" i="5"/>
  <c r="BK736" i="5"/>
  <c r="J398" i="5"/>
  <c r="BK744" i="4"/>
  <c r="J483" i="4"/>
  <c r="J114" i="4"/>
  <c r="BK552" i="3"/>
  <c r="J361" i="3"/>
  <c r="BK178" i="3"/>
  <c r="BK492" i="2"/>
  <c r="BK330" i="2"/>
  <c r="BK161" i="14"/>
  <c r="J433" i="13"/>
  <c r="J323" i="13"/>
  <c r="BK191" i="13"/>
  <c r="J764" i="11"/>
  <c r="BK562" i="11"/>
  <c r="BK708" i="10"/>
  <c r="BK553" i="10"/>
  <c r="J514" i="10"/>
  <c r="BK253" i="10"/>
  <c r="J818" i="9"/>
  <c r="BK773" i="9"/>
  <c r="BK488" i="9"/>
  <c r="BK159" i="9"/>
  <c r="J521" i="8"/>
  <c r="J358" i="8"/>
  <c r="BK106" i="8"/>
  <c r="BK646" i="7"/>
  <c r="J266" i="7"/>
  <c r="BK109" i="7"/>
  <c r="BK684" i="6"/>
  <c r="J506" i="6"/>
  <c r="J399" i="6"/>
  <c r="BK210" i="6"/>
  <c r="J988" i="5"/>
  <c r="J801" i="5"/>
  <c r="J736" i="5"/>
  <c r="BK503" i="5"/>
  <c r="J777" i="4"/>
  <c r="J560" i="4"/>
  <c r="BK255" i="4"/>
  <c r="BK700" i="3"/>
  <c r="BK494" i="3"/>
  <c r="BK327" i="3"/>
  <c r="J131" i="3"/>
  <c r="BK415" i="2"/>
  <c r="J173" i="14"/>
  <c r="J333" i="13"/>
  <c r="J209" i="13"/>
  <c r="BK126" i="12"/>
  <c r="BK747" i="11"/>
  <c r="BK633" i="11"/>
  <c r="J447" i="10"/>
  <c r="J682" i="9"/>
  <c r="J520" i="9"/>
  <c r="BK575" i="8"/>
  <c r="J321" i="8"/>
  <c r="J849" i="7"/>
  <c r="BK654" i="7"/>
  <c r="J212" i="7"/>
  <c r="BK686" i="6"/>
  <c r="J553" i="6"/>
  <c r="BK454" i="6"/>
  <c r="J114" i="6"/>
  <c r="J845" i="5"/>
  <c r="BK638" i="5"/>
  <c r="BK610" i="5"/>
  <c r="J145" i="5"/>
  <c r="J974" i="4"/>
  <c r="BK921" i="4"/>
  <c r="BK719" i="4"/>
  <c r="BK574" i="4"/>
  <c r="J409" i="4"/>
  <c r="BK149" i="4"/>
  <c r="BK555" i="3"/>
  <c r="BK387" i="3"/>
  <c r="J561" i="2"/>
  <c r="J415" i="2"/>
  <c r="BK243" i="14"/>
  <c r="BK459" i="13"/>
  <c r="BK182" i="13"/>
  <c r="J820" i="11"/>
  <c r="J432" i="11"/>
  <c r="J728" i="10"/>
  <c r="J274" i="10"/>
  <c r="J789" i="9"/>
  <c r="BK640" i="9"/>
  <c r="BK346" i="9"/>
  <c r="BK509" i="8"/>
  <c r="BK321" i="8"/>
  <c r="BK110" i="8"/>
  <c r="J896" i="7"/>
  <c r="BK734" i="7"/>
  <c r="BK511" i="7"/>
  <c r="J373" i="7"/>
  <c r="J103" i="7"/>
  <c r="J684" i="6"/>
  <c r="J557" i="6"/>
  <c r="J454" i="6"/>
  <c r="J330" i="6"/>
  <c r="J1079" i="5"/>
  <c r="J1019" i="5"/>
  <c r="BK786" i="5"/>
  <c r="J504" i="5"/>
  <c r="BK315" i="5"/>
  <c r="BK989" i="4"/>
  <c r="BK786" i="4"/>
  <c r="J447" i="4"/>
  <c r="J671" i="3"/>
  <c r="J554" i="3"/>
  <c r="BK476" i="3"/>
  <c r="J496" i="2"/>
  <c r="J394" i="2"/>
  <c r="J144" i="2"/>
  <c r="BK420" i="13"/>
  <c r="BK244" i="13"/>
  <c r="J145" i="12"/>
  <c r="BK915" i="11"/>
  <c r="BK643" i="11"/>
  <c r="J841" i="10"/>
  <c r="J788" i="10"/>
  <c r="J605" i="10"/>
  <c r="BK420" i="10"/>
  <c r="J820" i="9"/>
  <c r="BK572" i="9"/>
  <c r="J403" i="9"/>
  <c r="J209" i="7"/>
  <c r="J674" i="6"/>
  <c r="J534" i="6"/>
  <c r="BK385" i="6"/>
  <c r="J166" i="6"/>
  <c r="BK979" i="5"/>
  <c r="BK834" i="5"/>
  <c r="BK487" i="5"/>
  <c r="BK266" i="5"/>
  <c r="BK655" i="4"/>
  <c r="J444" i="2"/>
  <c r="J188" i="14"/>
  <c r="J208" i="13"/>
  <c r="J915" i="11"/>
  <c r="J745" i="11"/>
  <c r="BK338" i="11"/>
  <c r="J681" i="10"/>
  <c r="J541" i="10"/>
  <c r="J203" i="9"/>
  <c r="J604" i="8"/>
  <c r="J438" i="8"/>
  <c r="BK188" i="8"/>
  <c r="BK700" i="7"/>
  <c r="J475" i="7"/>
  <c r="BK681" i="6"/>
  <c r="BK511" i="6"/>
  <c r="J238" i="6"/>
  <c r="BK100" i="6"/>
  <c r="J1008" i="5"/>
  <c r="J912" i="5"/>
  <c r="BK687" i="4"/>
  <c r="BK450" i="4"/>
  <c r="J184" i="4"/>
  <c r="J680" i="3"/>
  <c r="J557" i="3"/>
  <c r="J465" i="3"/>
  <c r="J263" i="3"/>
  <c r="J551" i="2"/>
  <c r="J424" i="2"/>
  <c r="BK347" i="2"/>
  <c r="BK121" i="14"/>
  <c r="BK445" i="13"/>
  <c r="J222" i="13"/>
  <c r="BK896" i="11"/>
  <c r="J789" i="11"/>
  <c r="J618" i="11"/>
  <c r="J438" i="11"/>
  <c r="J852" i="10"/>
  <c r="BK757" i="10"/>
  <c r="J609" i="10"/>
  <c r="J442" i="10"/>
  <c r="BK277" i="10"/>
  <c r="J123" i="10"/>
  <c r="BK698" i="9"/>
  <c r="BK526" i="9"/>
  <c r="J361" i="9"/>
  <c r="J189" i="9"/>
  <c r="BK446" i="8"/>
  <c r="BK335" i="8"/>
  <c r="J918" i="7"/>
  <c r="J839" i="7"/>
  <c r="J670" i="7"/>
  <c r="J564" i="7"/>
  <c r="J788" i="5"/>
  <c r="BK620" i="5"/>
  <c r="BK133" i="5"/>
  <c r="BK901" i="4"/>
  <c r="BK789" i="4"/>
  <c r="J574" i="4"/>
  <c r="BK409" i="4"/>
  <c r="BK156" i="4"/>
  <c r="J606" i="3"/>
  <c r="BK237" i="3"/>
  <c r="J556" i="2"/>
  <c r="BK567" i="10"/>
  <c r="J130" i="10"/>
  <c r="J714" i="9"/>
  <c r="J589" i="9"/>
  <c r="BK426" i="9"/>
  <c r="J260" i="9"/>
  <c r="BK646" i="8"/>
  <c r="J506" i="8"/>
  <c r="J369" i="8"/>
  <c r="J881" i="7"/>
  <c r="J688" i="7"/>
  <c r="BK554" i="7"/>
  <c r="J137" i="7"/>
  <c r="BK610" i="6"/>
  <c r="J482" i="6"/>
  <c r="BK330" i="6"/>
  <c r="J1075" i="5"/>
  <c r="J996" i="5"/>
  <c r="BK709" i="5"/>
  <c r="J266" i="5"/>
  <c r="BK877" i="4"/>
  <c r="BK670" i="4"/>
  <c r="J588" i="4"/>
  <c r="J412" i="4"/>
  <c r="J116" i="4"/>
  <c r="BK383" i="3"/>
  <c r="BK231" i="3"/>
  <c r="BK461" i="2"/>
  <c r="BK187" i="2"/>
  <c r="J204" i="14"/>
  <c r="BK442" i="13"/>
  <c r="BK267" i="13"/>
  <c r="J126" i="12"/>
  <c r="J604" i="11"/>
  <c r="BK830" i="10"/>
  <c r="BK633" i="10"/>
  <c r="BK820" i="9"/>
  <c r="BK583" i="9"/>
  <c r="BK463" i="9"/>
  <c r="J233" i="9"/>
  <c r="J650" i="8"/>
  <c r="BK546" i="8"/>
  <c r="BK427" i="8"/>
  <c r="J350" i="8"/>
  <c r="J818" i="7"/>
  <c r="J430" i="7"/>
  <c r="BK664" i="6"/>
  <c r="J537" i="6"/>
  <c r="BK352" i="6"/>
  <c r="BK819" i="5"/>
  <c r="BK621" i="5"/>
  <c r="J921" i="4"/>
  <c r="J704" i="4"/>
  <c r="BK472" i="4"/>
  <c r="BK174" i="4"/>
  <c r="J545" i="3"/>
  <c r="J404" i="3"/>
  <c r="J515" i="2"/>
  <c r="BK418" i="2"/>
  <c r="BK98" i="2"/>
  <c r="J381" i="13"/>
  <c r="BK134" i="13"/>
  <c r="J917" i="11"/>
  <c r="BK626" i="11"/>
  <c r="J338" i="11"/>
  <c r="J828" i="10"/>
  <c r="J596" i="10"/>
  <c r="J352" i="10"/>
  <c r="BK752" i="9"/>
  <c r="BK482" i="9"/>
  <c r="BK391" i="8"/>
  <c r="BK221" i="8"/>
  <c r="BK793" i="7"/>
  <c r="J644" i="7"/>
  <c r="J445" i="7"/>
  <c r="BK200" i="7"/>
  <c r="BK445" i="6"/>
  <c r="J373" i="6"/>
  <c r="BK723" i="5"/>
  <c r="BK615" i="5"/>
  <c r="BK312" i="5"/>
  <c r="J862" i="4"/>
  <c r="J726" i="4"/>
  <c r="J566" i="4"/>
  <c r="J353" i="4"/>
  <c r="BK627" i="3"/>
  <c r="BK320" i="3"/>
  <c r="J156" i="3"/>
  <c r="BK102" i="2"/>
  <c r="BK129" i="14"/>
  <c r="BK163" i="13"/>
  <c r="BK828" i="11"/>
  <c r="BK807" i="10"/>
  <c r="BK644" i="10"/>
  <c r="J474" i="10"/>
  <c r="BK782" i="9"/>
  <c r="BK610" i="9"/>
  <c r="BK409" i="9"/>
  <c r="J435" i="8"/>
  <c r="BK902" i="7"/>
  <c r="BK683" i="7"/>
  <c r="BK572" i="7"/>
  <c r="J462" i="7"/>
  <c r="BK540" i="6"/>
  <c r="J448" i="6"/>
  <c r="BK226" i="6"/>
  <c r="J951" i="5"/>
  <c r="J757" i="5"/>
  <c r="J672" i="5"/>
  <c r="J613" i="5"/>
  <c r="BK1011" i="4"/>
  <c r="J939" i="4"/>
  <c r="J698" i="4"/>
  <c r="J609" i="4"/>
  <c r="BK585" i="4"/>
  <c r="BK362" i="4"/>
  <c r="J193" i="4"/>
  <c r="BK715" i="3"/>
  <c r="BK688" i="3"/>
  <c r="J243" i="3"/>
  <c r="BK102" i="3"/>
  <c r="J473" i="2"/>
  <c r="J353" i="2"/>
  <c r="BK188" i="14"/>
  <c r="BK381" i="13"/>
  <c r="J182" i="13"/>
  <c r="J713" i="11"/>
  <c r="BK117" i="11"/>
  <c r="J720" i="10"/>
  <c r="J528" i="10"/>
  <c r="BK123" i="10"/>
  <c r="BK723" i="9"/>
  <c r="J621" i="9"/>
  <c r="J459" i="9"/>
  <c r="J585" i="8"/>
  <c r="J448" i="8"/>
  <c r="J366" i="8"/>
  <c r="J131" i="8"/>
  <c r="J901" i="7"/>
  <c r="BK742" i="7"/>
  <c r="BK547" i="7"/>
  <c r="BK295" i="7"/>
  <c r="BK625" i="6"/>
  <c r="J366" i="6"/>
  <c r="BK951" i="5"/>
  <c r="J700" i="5"/>
  <c r="BK575" i="5"/>
  <c r="J1028" i="4"/>
  <c r="J901" i="4"/>
  <c r="BK738" i="4"/>
  <c r="BK564" i="4"/>
  <c r="BK730" i="3"/>
  <c r="BK683" i="3"/>
  <c r="BK481" i="3"/>
  <c r="J320" i="3"/>
  <c r="BK530" i="2"/>
  <c r="J138" i="2"/>
  <c r="J158" i="14"/>
  <c r="J612" i="11"/>
  <c r="J678" i="10"/>
  <c r="BK516" i="10"/>
  <c r="BK367" i="10"/>
  <c r="J202" i="10"/>
  <c r="BK652" i="9"/>
  <c r="J488" i="9"/>
  <c r="J271" i="9"/>
  <c r="J636" i="7"/>
  <c r="BK475" i="7"/>
  <c r="BK433" i="6"/>
  <c r="BK139" i="6"/>
  <c r="J1018" i="5"/>
  <c r="BK840" i="5"/>
  <c r="BK611" i="5"/>
  <c r="J855" i="4"/>
  <c r="BK467" i="4"/>
  <c r="J133" i="4"/>
  <c r="BK613" i="3"/>
  <c r="BK429" i="3"/>
  <c r="BK243" i="3"/>
  <c r="J504" i="2"/>
  <c r="J389" i="2"/>
  <c r="J171" i="14"/>
  <c r="J101" i="14"/>
  <c r="BK417" i="13"/>
  <c r="J284" i="13"/>
  <c r="BK137" i="12"/>
  <c r="BK640" i="11"/>
  <c r="BK788" i="10"/>
  <c r="BK628" i="10"/>
  <c r="BK548" i="10"/>
  <c r="J262" i="10"/>
  <c r="J815" i="9"/>
  <c r="J627" i="9"/>
  <c r="J419" i="9"/>
  <c r="BK153" i="9"/>
  <c r="BK506" i="8"/>
  <c r="J215" i="8"/>
  <c r="J439" i="7"/>
  <c r="J148" i="7"/>
  <c r="J562" i="6"/>
  <c r="BK404" i="6"/>
  <c r="J223" i="6"/>
  <c r="BK112" i="6"/>
  <c r="BK845" i="5"/>
  <c r="J679" i="5"/>
  <c r="BK493" i="5"/>
  <c r="BK862" i="4"/>
  <c r="J653" i="4"/>
  <c r="BK322" i="4"/>
  <c r="J642" i="3"/>
  <c r="J234" i="3"/>
  <c r="BK399" i="2"/>
  <c r="J97" i="14"/>
  <c r="J229" i="13"/>
  <c r="J823" i="11"/>
  <c r="BK600" i="11"/>
  <c r="J452" i="10"/>
  <c r="J774" i="9"/>
  <c r="BK535" i="9"/>
  <c r="BK572" i="8"/>
  <c r="J879" i="7"/>
  <c r="J678" i="7"/>
  <c r="J455" i="7"/>
  <c r="BK124" i="7"/>
  <c r="J702" i="6"/>
  <c r="J640" i="6"/>
  <c r="BK497" i="6"/>
  <c r="BK355" i="6"/>
  <c r="BK801" i="5"/>
  <c r="BK613" i="5"/>
  <c r="BK394" i="5"/>
  <c r="J997" i="4"/>
  <c r="J927" i="4"/>
  <c r="J747" i="4"/>
  <c r="BK592" i="4"/>
  <c r="J416" i="4"/>
  <c r="BK178" i="4"/>
  <c r="BK564" i="3"/>
  <c r="J476" i="3"/>
  <c r="BK217" i="3"/>
  <c r="J507" i="2"/>
  <c r="J347" i="2"/>
  <c r="BK173" i="14"/>
  <c r="BK379" i="13"/>
  <c r="BK114" i="12"/>
  <c r="BK745" i="11"/>
  <c r="J183" i="11"/>
  <c r="BK390" i="10"/>
  <c r="BK118" i="10"/>
  <c r="J561" i="9"/>
  <c r="J406" i="9"/>
  <c r="BK591" i="8"/>
  <c r="BK327" i="8"/>
  <c r="BK950" i="7"/>
  <c r="BK889" i="7"/>
  <c r="BK767" i="7"/>
  <c r="BK657" i="7"/>
  <c r="J555" i="7"/>
  <c r="J186" i="7"/>
  <c r="J700" i="6"/>
  <c r="J502" i="6"/>
  <c r="BK399" i="6"/>
  <c r="J819" i="5"/>
  <c r="J490" i="5"/>
  <c r="J1014" i="4"/>
  <c r="BK849" i="4"/>
  <c r="J464" i="4"/>
  <c r="BK102" i="4"/>
  <c r="BK576" i="3"/>
  <c r="BK530" i="3"/>
  <c r="BK365" i="3"/>
  <c r="BK153" i="3"/>
  <c r="J413" i="2"/>
  <c r="J212" i="2"/>
  <c r="BK167" i="14"/>
  <c r="J346" i="13"/>
  <c r="J148" i="12"/>
  <c r="BK779" i="11"/>
  <c r="J516" i="11"/>
  <c r="J838" i="10"/>
  <c r="J696" i="10"/>
  <c r="BK356" i="10"/>
  <c r="J660" i="9"/>
  <c r="J511" i="9"/>
  <c r="J612" i="8"/>
  <c r="BK463" i="8"/>
  <c r="BK215" i="8"/>
  <c r="BK778" i="7"/>
  <c r="BK670" i="7"/>
  <c r="BK258" i="7"/>
  <c r="BK658" i="6"/>
  <c r="J465" i="6"/>
  <c r="J994" i="5"/>
  <c r="J878" i="5"/>
  <c r="BK787" i="5"/>
  <c r="J486" i="5"/>
  <c r="J133" i="5"/>
  <c r="J626" i="4"/>
  <c r="BK400" i="2"/>
  <c r="J111" i="14"/>
  <c r="BK254" i="13"/>
  <c r="BK100" i="12"/>
  <c r="J843" i="11"/>
  <c r="BK612" i="11"/>
  <c r="J684" i="10"/>
  <c r="J548" i="10"/>
  <c r="BK138" i="9"/>
  <c r="BK608" i="8"/>
  <c r="BK477" i="8"/>
  <c r="BK350" i="8"/>
  <c r="J813" i="7"/>
  <c r="BK574" i="7"/>
  <c r="J109" i="7"/>
  <c r="BK653" i="6"/>
  <c r="BK361" i="6"/>
  <c r="BK1056" i="5"/>
  <c r="J926" i="5"/>
  <c r="BK842" i="5"/>
  <c r="BK561" i="4"/>
  <c r="J266" i="4"/>
  <c r="BK716" i="3"/>
  <c r="J576" i="3"/>
  <c r="BK474" i="3"/>
  <c r="BK120" i="3"/>
  <c r="J499" i="2"/>
  <c r="BK371" i="2"/>
  <c r="BK89" i="16"/>
  <c r="J328" i="13"/>
  <c r="J118" i="12"/>
  <c r="J802" i="11"/>
  <c r="BK625" i="11"/>
  <c r="BK435" i="11"/>
  <c r="J851" i="10"/>
  <c r="BK672" i="10"/>
  <c r="BK534" i="10"/>
  <c r="J421" i="10"/>
  <c r="J162" i="10"/>
  <c r="J711" i="9"/>
  <c r="BK598" i="9"/>
  <c r="J432" i="9"/>
  <c r="J211" i="9"/>
  <c r="BK471" i="8"/>
  <c r="J368" i="8"/>
  <c r="BK934" i="7"/>
  <c r="J755" i="7"/>
  <c r="BK659" i="7"/>
  <c r="J551" i="7"/>
  <c r="J621" i="5"/>
  <c r="BK404" i="5"/>
  <c r="BK890" i="4"/>
  <c r="J756" i="4"/>
  <c r="J479" i="4"/>
  <c r="BK662" i="3"/>
  <c r="BK573" i="3"/>
  <c r="J116" i="3"/>
  <c r="J482" i="2"/>
  <c r="J391" i="10"/>
  <c r="BK774" i="9"/>
  <c r="J583" i="9"/>
  <c r="BK443" i="9"/>
  <c r="J311" i="9"/>
  <c r="J616" i="8"/>
  <c r="J428" i="8"/>
  <c r="BK888" i="7"/>
  <c r="J738" i="7"/>
  <c r="J639" i="7"/>
  <c r="J355" i="7"/>
  <c r="BK607" i="6"/>
  <c r="J487" i="6"/>
  <c r="J97" i="6"/>
  <c r="BK1039" i="5"/>
  <c r="BK912" i="5"/>
  <c r="BK778" i="5"/>
  <c r="J279" i="5"/>
  <c r="J954" i="4"/>
  <c r="BK835" i="4"/>
  <c r="BK653" i="4"/>
  <c r="J584" i="4"/>
  <c r="J405" i="4"/>
  <c r="BK533" i="3"/>
  <c r="J327" i="3"/>
  <c r="BK487" i="2"/>
  <c r="J327" i="2"/>
  <c r="J34" i="15"/>
  <c r="AW69" i="1" s="1"/>
  <c r="J839" i="10"/>
  <c r="BK764" i="10"/>
  <c r="J192" i="10"/>
  <c r="J761" i="9"/>
  <c r="J595" i="9"/>
  <c r="J491" i="9"/>
  <c r="BK452" i="9"/>
  <c r="J368" i="9"/>
  <c r="BK632" i="8"/>
  <c r="J426" i="8"/>
  <c r="BK357" i="8"/>
  <c r="J891" i="7"/>
  <c r="BK492" i="7"/>
  <c r="BK633" i="6"/>
  <c r="J445" i="6"/>
  <c r="BK187" i="6"/>
  <c r="J758" i="5"/>
  <c r="BK614" i="5"/>
  <c r="J246" i="5"/>
  <c r="BK761" i="4"/>
  <c r="J559" i="4"/>
  <c r="J283" i="4"/>
  <c r="BK659" i="3"/>
  <c r="BK512" i="3"/>
  <c r="J332" i="3"/>
  <c r="BK501" i="2"/>
  <c r="BK360" i="2"/>
  <c r="J206" i="14"/>
  <c r="BK433" i="13"/>
  <c r="BK109" i="13"/>
  <c r="BK105" i="12"/>
  <c r="BK841" i="11"/>
  <c r="J623" i="11"/>
  <c r="J375" i="11"/>
  <c r="BK859" i="10"/>
  <c r="BK745" i="10"/>
  <c r="BK457" i="10"/>
  <c r="BK144" i="10"/>
  <c r="BK549" i="9"/>
  <c r="BK230" i="9"/>
  <c r="BK579" i="8"/>
  <c r="J342" i="8"/>
  <c r="J119" i="8"/>
  <c r="J759" i="7"/>
  <c r="BK566" i="7"/>
  <c r="J427" i="7"/>
  <c r="BK462" i="6"/>
  <c r="J896" i="5"/>
  <c r="BK746" i="5"/>
  <c r="J657" i="5"/>
  <c r="J616" i="5"/>
  <c r="BK418" i="5"/>
  <c r="BK931" i="4"/>
  <c r="BK707" i="4"/>
  <c r="J567" i="4"/>
  <c r="J322" i="4"/>
  <c r="J264" i="3"/>
  <c r="J567" i="2"/>
  <c r="J243" i="14"/>
  <c r="J126" i="14"/>
  <c r="BK121" i="12"/>
  <c r="J637" i="11"/>
  <c r="J749" i="10"/>
  <c r="J625" i="10"/>
  <c r="J399" i="10"/>
  <c r="BK720" i="9"/>
  <c r="BK569" i="9"/>
  <c r="BK508" i="9"/>
  <c r="BK531" i="8"/>
  <c r="J198" i="8"/>
  <c r="J892" i="7"/>
  <c r="J816" i="7"/>
  <c r="BK558" i="7"/>
  <c r="BK442" i="7"/>
  <c r="BK637" i="6"/>
  <c r="J477" i="6"/>
  <c r="BK441" i="6"/>
  <c r="J285" i="6"/>
  <c r="J841" i="5"/>
  <c r="J718" i="5"/>
  <c r="BK353" i="5"/>
  <c r="BK1014" i="4"/>
  <c r="J940" i="4"/>
  <c r="BK726" i="4"/>
  <c r="J592" i="4"/>
  <c r="BK442" i="4"/>
  <c r="BK240" i="4"/>
  <c r="J717" i="3"/>
  <c r="BK695" i="3"/>
  <c r="BK484" i="3"/>
  <c r="J206" i="3"/>
  <c r="BK490" i="2"/>
  <c r="J371" i="2"/>
  <c r="BK244" i="2"/>
  <c r="J152" i="14"/>
  <c r="BK222" i="13"/>
  <c r="BK143" i="13"/>
  <c r="BK773" i="11"/>
  <c r="J611" i="11"/>
  <c r="J801" i="10"/>
  <c r="J599" i="10"/>
  <c r="J520" i="10"/>
  <c r="BK335" i="10"/>
  <c r="J726" i="9"/>
  <c r="J572" i="9"/>
  <c r="BK511" i="9"/>
  <c r="J644" i="8"/>
  <c r="J591" i="8"/>
  <c r="BK453" i="8"/>
  <c r="J436" i="8"/>
  <c r="BK218" i="8"/>
  <c r="BK937" i="7"/>
  <c r="BK895" i="7"/>
  <c r="BK679" i="7"/>
  <c r="J562" i="7"/>
  <c r="BK429" i="7"/>
  <c r="BK117" i="7"/>
  <c r="J529" i="6"/>
  <c r="BK999" i="5"/>
  <c r="J822" i="5"/>
  <c r="J470" i="5"/>
  <c r="BK997" i="4"/>
  <c r="J941" i="4"/>
  <c r="J735" i="4"/>
  <c r="J457" i="4"/>
  <c r="BK717" i="3"/>
  <c r="J667" i="3"/>
  <c r="J439" i="3"/>
  <c r="BK192" i="3"/>
  <c r="J522" i="2"/>
  <c r="BK368" i="2"/>
  <c r="J89" i="16"/>
  <c r="J129" i="14"/>
  <c r="J449" i="11"/>
  <c r="BK681" i="10"/>
  <c r="BK447" i="10"/>
  <c r="BK125" i="10"/>
  <c r="BK651" i="9"/>
  <c r="BK478" i="9"/>
  <c r="BK103" i="9"/>
  <c r="BK400" i="7"/>
  <c r="BK111" i="7"/>
  <c r="J156" i="6"/>
  <c r="BK1015" i="5"/>
  <c r="J876" i="5"/>
  <c r="BK497" i="5"/>
  <c r="J710" i="4"/>
  <c r="BK127" i="4"/>
  <c r="BK465" i="3"/>
  <c r="BK181" i="3"/>
  <c r="BK477" i="2"/>
  <c r="J102" i="2"/>
  <c r="J459" i="13"/>
  <c r="J318" i="13"/>
  <c r="BK219" i="13"/>
  <c r="BK789" i="11"/>
  <c r="BK761" i="11"/>
  <c r="BK431" i="11"/>
  <c r="J664" i="10"/>
  <c r="J534" i="10"/>
  <c r="J271" i="10"/>
  <c r="J809" i="9"/>
  <c r="BK687" i="9"/>
  <c r="BK587" i="9"/>
  <c r="J280" i="9"/>
  <c r="BK599" i="8"/>
  <c r="BK516" i="8"/>
  <c r="BK119" i="8"/>
  <c r="J835" i="7"/>
  <c r="BK709" i="7"/>
  <c r="BK512" i="7"/>
  <c r="J173" i="7"/>
  <c r="BK706" i="6"/>
  <c r="BK578" i="6"/>
  <c r="BK430" i="6"/>
  <c r="J381" i="6"/>
  <c r="BK203" i="6"/>
  <c r="J984" i="5"/>
  <c r="BK760" i="5"/>
  <c r="J689" i="5"/>
  <c r="BK498" i="5"/>
  <c r="J120" i="5"/>
  <c r="BK771" i="4"/>
  <c r="BK466" i="4"/>
  <c r="J240" i="4"/>
  <c r="J688" i="3"/>
  <c r="BK424" i="3"/>
  <c r="BK334" i="3"/>
  <c r="J121" i="3"/>
  <c r="BK207" i="14"/>
  <c r="BK318" i="13"/>
  <c r="BK208" i="13"/>
  <c r="BK113" i="13"/>
  <c r="BK713" i="11"/>
  <c r="BK794" i="10"/>
  <c r="J373" i="10"/>
  <c r="BK113" i="10"/>
  <c r="J652" i="9"/>
  <c r="BK612" i="8"/>
  <c r="BK433" i="8"/>
  <c r="BK149" i="8"/>
  <c r="BK738" i="7"/>
  <c r="BK627" i="7"/>
  <c r="J442" i="7"/>
  <c r="J117" i="7"/>
  <c r="BK656" i="6"/>
  <c r="BK544" i="6"/>
  <c r="J495" i="6"/>
  <c r="BK381" i="6"/>
  <c r="J1002" i="5"/>
  <c r="BK758" i="5"/>
  <c r="J309" i="5"/>
  <c r="BK183" i="5"/>
  <c r="J995" i="4"/>
  <c r="BK957" i="4"/>
  <c r="BK759" i="4"/>
  <c r="J622" i="4"/>
  <c r="BK280" i="4"/>
  <c r="J124" i="4"/>
  <c r="J567" i="3"/>
  <c r="J498" i="3"/>
  <c r="BK309" i="3"/>
  <c r="J568" i="2"/>
  <c r="J505" i="2"/>
  <c r="J337" i="2"/>
  <c r="BK106" i="14"/>
  <c r="BK125" i="13"/>
  <c r="BK767" i="11"/>
  <c r="BK372" i="11"/>
  <c r="J748" i="9"/>
  <c r="J618" i="9"/>
  <c r="BK496" i="9"/>
  <c r="J153" i="9"/>
  <c r="J563" i="8"/>
  <c r="BK425" i="8"/>
  <c r="BK273" i="8"/>
  <c r="J916" i="7"/>
  <c r="J875" i="7"/>
  <c r="BK675" i="7"/>
  <c r="J554" i="7"/>
  <c r="BK280" i="7"/>
  <c r="BK640" i="6"/>
  <c r="BK490" i="6"/>
  <c r="BK373" i="6"/>
  <c r="J175" i="6"/>
  <c r="BK1037" i="5"/>
  <c r="J866" i="5"/>
  <c r="J492" i="5"/>
  <c r="J312" i="5"/>
  <c r="BK998" i="4"/>
  <c r="J814" i="4"/>
  <c r="BK459" i="4"/>
  <c r="BK587" i="3"/>
  <c r="BK505" i="3"/>
  <c r="BK306" i="3"/>
  <c r="BK511" i="2"/>
  <c r="J399" i="2"/>
  <c r="J161" i="2"/>
  <c r="J113" i="14"/>
  <c r="BK117" i="13"/>
  <c r="J922" i="11"/>
  <c r="J593" i="11"/>
  <c r="BK329" i="11"/>
  <c r="J825" i="10"/>
  <c r="BK636" i="10"/>
  <c r="J601" i="9"/>
  <c r="J508" i="9"/>
  <c r="J599" i="8"/>
  <c r="J446" i="8"/>
  <c r="J380" i="8"/>
  <c r="J138" i="8"/>
  <c r="J776" i="7"/>
  <c r="J721" i="7"/>
  <c r="J667" i="7"/>
  <c r="J237" i="7"/>
  <c r="J133" i="7"/>
  <c r="J417" i="6"/>
  <c r="BK213" i="6"/>
  <c r="BK877" i="5"/>
  <c r="J709" i="5"/>
  <c r="J498" i="5"/>
  <c r="BK945" i="4"/>
  <c r="BK507" i="2"/>
  <c r="J221" i="2"/>
  <c r="BK399" i="13"/>
  <c r="BK200" i="13"/>
  <c r="J856" i="11"/>
  <c r="BK637" i="11"/>
  <c r="J331" i="11"/>
  <c r="BK678" i="10"/>
  <c r="J522" i="10"/>
  <c r="J126" i="9"/>
  <c r="BK529" i="8"/>
  <c r="BK358" i="8"/>
  <c r="BK862" i="7"/>
  <c r="J646" i="7"/>
  <c r="J286" i="7"/>
  <c r="J701" i="6"/>
  <c r="J526" i="6"/>
  <c r="J342" i="6"/>
  <c r="J118" i="6"/>
  <c r="J1005" i="5"/>
  <c r="BK866" i="5"/>
  <c r="J568" i="4"/>
  <c r="BK353" i="4"/>
  <c r="J730" i="3"/>
  <c r="J627" i="3"/>
  <c r="J475" i="3"/>
  <c r="BK228" i="3"/>
  <c r="BK98" i="3"/>
  <c r="J427" i="2"/>
  <c r="BK359" i="2"/>
  <c r="J207" i="14"/>
  <c r="J356" i="13"/>
  <c r="J109" i="13"/>
  <c r="J854" i="11"/>
  <c r="J748" i="11"/>
  <c r="J277" i="9"/>
  <c r="J492" i="8"/>
  <c r="BK436" i="8"/>
  <c r="J124" i="8"/>
  <c r="J801" i="7"/>
  <c r="J666" i="7"/>
  <c r="BK557" i="7"/>
  <c r="J794" i="5"/>
  <c r="J622" i="5"/>
  <c r="J273" i="5"/>
  <c r="BK951" i="4"/>
  <c r="J818" i="4"/>
  <c r="J576" i="4"/>
  <c r="J441" i="4"/>
  <c r="J191" i="4"/>
  <c r="BK594" i="3"/>
  <c r="BK345" i="3"/>
  <c r="BK560" i="2"/>
  <c r="J466" i="2"/>
  <c r="J408" i="10"/>
  <c r="BK711" i="9"/>
  <c r="BK449" i="9"/>
  <c r="J378" i="9"/>
  <c r="J654" i="8"/>
  <c r="J579" i="8"/>
  <c r="BK167" i="8"/>
  <c r="BK829" i="7"/>
  <c r="J709" i="7"/>
  <c r="J637" i="7"/>
  <c r="J200" i="7"/>
  <c r="BK560" i="6"/>
  <c r="J446" i="6"/>
  <c r="J172" i="6"/>
  <c r="J1056" i="5"/>
  <c r="J1013" i="5"/>
  <c r="J829" i="5"/>
  <c r="J513" i="5"/>
  <c r="BK962" i="4"/>
  <c r="J780" i="4"/>
  <c r="J615" i="4"/>
  <c r="BK573" i="4"/>
  <c r="BK260" i="4"/>
  <c r="BK609" i="3"/>
  <c r="BK343" i="3"/>
  <c r="J545" i="2"/>
  <c r="BK364" i="2"/>
  <c r="J277" i="2"/>
  <c r="F35" i="15"/>
  <c r="BB69" i="1" s="1"/>
  <c r="J203" i="14"/>
  <c r="J132" i="14"/>
  <c r="BK412" i="13"/>
  <c r="J101" i="13"/>
  <c r="BK902" i="11"/>
  <c r="BK426" i="11"/>
  <c r="BK775" i="10"/>
  <c r="J438" i="10"/>
  <c r="J745" i="9"/>
  <c r="BK440" i="9"/>
  <c r="J230" i="9"/>
  <c r="BK620" i="8"/>
  <c r="J471" i="8"/>
  <c r="BK366" i="8"/>
  <c r="J266" i="8"/>
  <c r="BK867" i="7"/>
  <c r="J582" i="7"/>
  <c r="J619" i="6"/>
  <c r="J378" i="6"/>
  <c r="BK175" i="6"/>
  <c r="BK809" i="5"/>
  <c r="J615" i="5"/>
  <c r="J130" i="5"/>
  <c r="J639" i="4"/>
  <c r="BK433" i="4"/>
  <c r="J662" i="3"/>
  <c r="BK444" i="3"/>
  <c r="BK556" i="2"/>
  <c r="J386" i="2"/>
  <c r="J173" i="2"/>
  <c r="J172" i="14"/>
  <c r="BK377" i="13"/>
  <c r="BK925" i="11"/>
  <c r="BK854" i="11"/>
  <c r="J750" i="11"/>
  <c r="BK559" i="11"/>
  <c r="BK242" i="11"/>
  <c r="BK740" i="10"/>
  <c r="BK521" i="10"/>
  <c r="J250" i="10"/>
  <c r="J698" i="9"/>
  <c r="J514" i="9"/>
  <c r="J138" i="9"/>
  <c r="J355" i="8"/>
  <c r="J152" i="8"/>
  <c r="J771" i="7"/>
  <c r="J565" i="7"/>
  <c r="BK414" i="7"/>
  <c r="BK283" i="7"/>
  <c r="BK209" i="7"/>
  <c r="J662" i="6"/>
  <c r="BK475" i="6"/>
  <c r="J426" i="6"/>
  <c r="BK116" i="6"/>
  <c r="BK862" i="5"/>
  <c r="BK710" i="5"/>
  <c r="J618" i="5"/>
  <c r="J487" i="5"/>
  <c r="J291" i="5"/>
  <c r="J768" i="4"/>
  <c r="BK629" i="4"/>
  <c r="J428" i="4"/>
  <c r="BK672" i="3"/>
  <c r="J564" i="3"/>
  <c r="BK271" i="3"/>
  <c r="BK568" i="2"/>
  <c r="BK220" i="14"/>
  <c r="J298" i="13"/>
  <c r="J859" i="11"/>
  <c r="BK402" i="11"/>
  <c r="BK716" i="10"/>
  <c r="BK875" i="7"/>
  <c r="BK746" i="7"/>
  <c r="J574" i="7"/>
  <c r="J472" i="7"/>
  <c r="BK650" i="6"/>
  <c r="BK465" i="6"/>
  <c r="BK354" i="6"/>
  <c r="BK223" i="6"/>
  <c r="J967" i="5"/>
  <c r="BK769" i="5"/>
  <c r="BK662" i="5"/>
  <c r="J183" i="5"/>
  <c r="BK1007" i="4"/>
  <c r="BK917" i="4"/>
  <c r="BK708" i="4"/>
  <c r="BK588" i="4"/>
  <c r="BK443" i="4"/>
  <c r="BK140" i="4"/>
  <c r="BK697" i="3"/>
  <c r="J351" i="3"/>
  <c r="J477" i="2"/>
  <c r="BK354" i="2"/>
  <c r="BK266" i="2"/>
  <c r="BK403" i="13"/>
  <c r="BK167" i="13"/>
  <c r="J792" i="11"/>
  <c r="BK609" i="11"/>
  <c r="BK780" i="10"/>
  <c r="BK561" i="10"/>
  <c r="J321" i="10"/>
  <c r="J765" i="9"/>
  <c r="BK627" i="9"/>
  <c r="J335" i="9"/>
  <c r="BK647" i="8"/>
  <c r="J608" i="8"/>
  <c r="J516" i="8"/>
  <c r="BK438" i="8"/>
  <c r="J221" i="8"/>
  <c r="BK936" i="7"/>
  <c r="BK813" i="7"/>
  <c r="BK610" i="7"/>
  <c r="BK559" i="7"/>
  <c r="BK481" i="7"/>
  <c r="BK133" i="7"/>
  <c r="BK626" i="6"/>
  <c r="BK129" i="6"/>
  <c r="BK882" i="5"/>
  <c r="BK766" i="5"/>
  <c r="BK495" i="5"/>
  <c r="BK1012" i="4"/>
  <c r="J902" i="4"/>
  <c r="J808" i="4"/>
  <c r="J654" i="4"/>
  <c r="J356" i="4"/>
  <c r="J715" i="3"/>
  <c r="J616" i="3"/>
  <c r="J429" i="3"/>
  <c r="BK268" i="3"/>
  <c r="J497" i="2"/>
  <c r="J324" i="2"/>
  <c r="J230" i="14"/>
  <c r="J388" i="13"/>
  <c r="BK792" i="10"/>
  <c r="BK522" i="10"/>
  <c r="BK474" i="10"/>
  <c r="BK209" i="10"/>
  <c r="J672" i="9"/>
  <c r="J576" i="9"/>
  <c r="BK189" i="9"/>
  <c r="J502" i="7"/>
  <c r="BK162" i="7"/>
  <c r="BK557" i="6"/>
  <c r="BK133" i="6"/>
  <c r="J1014" i="5"/>
  <c r="J941" i="5"/>
  <c r="J766" i="5"/>
  <c r="BK534" i="5"/>
  <c r="J825" i="4"/>
  <c r="BK371" i="4"/>
  <c r="BK116" i="4"/>
  <c r="BK544" i="3"/>
  <c r="J340" i="3"/>
  <c r="BK170" i="3"/>
  <c r="J490" i="2"/>
  <c r="BK374" i="2"/>
  <c r="J144" i="14"/>
  <c r="BK429" i="13"/>
  <c r="J287" i="13"/>
  <c r="J167" i="13"/>
  <c r="J625" i="11"/>
  <c r="J741" i="10"/>
  <c r="J584" i="10"/>
  <c r="J526" i="10"/>
  <c r="J388" i="10"/>
  <c r="J115" i="10"/>
  <c r="J804" i="9"/>
  <c r="BK677" i="9"/>
  <c r="J474" i="9"/>
  <c r="BK277" i="9"/>
  <c r="BK563" i="8"/>
  <c r="J504" i="8"/>
  <c r="J360" i="8"/>
  <c r="J858" i="7"/>
  <c r="J561" i="7"/>
  <c r="BK436" i="7"/>
  <c r="J151" i="7"/>
  <c r="J690" i="6"/>
  <c r="BK505" i="6"/>
  <c r="BK394" i="6"/>
  <c r="J235" i="6"/>
  <c r="J116" i="6"/>
  <c r="J877" i="5"/>
  <c r="BK788" i="5"/>
  <c r="BK681" i="5"/>
  <c r="J180" i="5"/>
  <c r="J822" i="4"/>
  <c r="J650" i="4"/>
  <c r="BK428" i="4"/>
  <c r="J713" i="3"/>
  <c r="J570" i="3"/>
  <c r="BK338" i="3"/>
  <c r="J211" i="3"/>
  <c r="J434" i="2"/>
  <c r="BK164" i="14"/>
  <c r="BK330" i="13"/>
  <c r="J160" i="13"/>
  <c r="BK859" i="11"/>
  <c r="BK604" i="11"/>
  <c r="BK479" i="10"/>
  <c r="J194" i="10"/>
  <c r="BK604" i="9"/>
  <c r="BK115" i="9"/>
  <c r="BK399" i="8"/>
  <c r="BK112" i="8"/>
  <c r="BK686" i="7"/>
  <c r="BK585" i="7"/>
  <c r="BK289" i="7"/>
  <c r="J706" i="6"/>
  <c r="BK674" i="6"/>
  <c r="J603" i="6"/>
  <c r="J462" i="6"/>
  <c r="BK987" i="5"/>
  <c r="J754" i="5"/>
  <c r="J612" i="5"/>
  <c r="BK303" i="5"/>
  <c r="BK148" i="5"/>
  <c r="BK982" i="4"/>
  <c r="J930" i="4"/>
  <c r="BK658" i="4"/>
  <c r="J573" i="4"/>
  <c r="J427" i="4"/>
  <c r="BK606" i="3"/>
  <c r="J491" i="3"/>
  <c r="J237" i="3"/>
  <c r="J526" i="2"/>
  <c r="BK413" i="2"/>
  <c r="J237" i="14"/>
  <c r="BK434" i="13"/>
  <c r="J105" i="12"/>
  <c r="BK737" i="11"/>
  <c r="BK201" i="11"/>
  <c r="BK674" i="10"/>
  <c r="BK268" i="10"/>
  <c r="BK745" i="9"/>
  <c r="J478" i="9"/>
  <c r="J469" i="8"/>
  <c r="BK280" i="8"/>
  <c r="BK945" i="7"/>
  <c r="J862" i="7"/>
  <c r="BK622" i="7"/>
  <c r="J553" i="7"/>
  <c r="J397" i="7"/>
  <c r="BK713" i="6"/>
  <c r="J584" i="6"/>
  <c r="BK436" i="6"/>
  <c r="J338" i="6"/>
  <c r="J139" i="6"/>
  <c r="BK838" i="5"/>
  <c r="J634" i="5"/>
  <c r="J321" i="5"/>
  <c r="J110" i="5"/>
  <c r="J783" i="4"/>
  <c r="BK439" i="4"/>
  <c r="J657" i="3"/>
  <c r="BK556" i="3"/>
  <c r="BK508" i="3"/>
  <c r="J396" i="3"/>
  <c r="BK515" i="2"/>
  <c r="BK451" i="2"/>
  <c r="BK170" i="2"/>
  <c r="J91" i="14"/>
  <c r="J189" i="13"/>
  <c r="J828" i="11"/>
  <c r="BK611" i="11"/>
  <c r="BK837" i="10"/>
  <c r="J517" i="10"/>
  <c r="BK138" i="10"/>
  <c r="J598" i="9"/>
  <c r="J346" i="9"/>
  <c r="J595" i="8"/>
  <c r="J477" i="8"/>
  <c r="BK368" i="8"/>
  <c r="J821" i="7"/>
  <c r="J725" i="7"/>
  <c r="J406" i="7"/>
  <c r="J176" i="7"/>
  <c r="J656" i="6"/>
  <c r="J447" i="6"/>
  <c r="BK279" i="6"/>
  <c r="J980" i="5"/>
  <c r="J862" i="5"/>
  <c r="BK619" i="5"/>
  <c r="J131" i="5"/>
  <c r="BK622" i="4"/>
  <c r="J384" i="2"/>
  <c r="BK367" i="13"/>
  <c r="BK922" i="11"/>
  <c r="BK834" i="11"/>
  <c r="BK656" i="11"/>
  <c r="BK791" i="10"/>
  <c r="BK605" i="10"/>
  <c r="J149" i="9"/>
  <c r="BK616" i="8"/>
  <c r="J481" i="8"/>
  <c r="J351" i="8"/>
  <c r="J824" i="7"/>
  <c r="J405" i="7"/>
  <c r="J713" i="6"/>
  <c r="BK417" i="6"/>
  <c r="BK229" i="6"/>
  <c r="BK1079" i="5"/>
  <c r="BK899" i="5"/>
  <c r="J632" i="4"/>
  <c r="J140" i="4"/>
  <c r="J626" i="3"/>
  <c r="BK457" i="3"/>
  <c r="J178" i="3"/>
  <c r="J397" i="2"/>
  <c r="J95" i="16"/>
  <c r="J454" i="13"/>
  <c r="J113" i="13"/>
  <c r="BK806" i="11"/>
  <c r="J626" i="11"/>
  <c r="J455" i="11"/>
  <c r="J855" i="10"/>
  <c r="J764" i="10"/>
  <c r="J530" i="10"/>
  <c r="BK299" i="10"/>
  <c r="BK789" i="9"/>
  <c r="J546" i="9"/>
  <c r="BK368" i="9"/>
  <c r="BK491" i="8"/>
  <c r="BK348" i="8"/>
  <c r="J921" i="7"/>
  <c r="J729" i="7"/>
  <c r="BK639" i="7"/>
  <c r="BK703" i="5"/>
  <c r="J495" i="5"/>
  <c r="J935" i="4"/>
  <c r="BK763" i="4"/>
  <c r="BK493" i="4"/>
  <c r="BK133" i="4"/>
  <c r="J446" i="3"/>
  <c r="BK234" i="3"/>
  <c r="BK542" i="2"/>
  <c r="BK450" i="2"/>
  <c r="BK401" i="2"/>
  <c r="J383" i="2"/>
  <c r="J360" i="2"/>
  <c r="J238" i="2"/>
  <c r="BK189" i="2"/>
  <c r="J221" i="14"/>
  <c r="BK136" i="14"/>
  <c r="J395" i="13"/>
  <c r="J619" i="10"/>
  <c r="BK399" i="10"/>
  <c r="BK242" i="10"/>
  <c r="J773" i="9"/>
  <c r="J677" i="9"/>
  <c r="J471" i="9"/>
  <c r="BK403" i="9"/>
  <c r="BK245" i="9"/>
  <c r="J632" i="8"/>
  <c r="J465" i="8"/>
  <c r="J280" i="8"/>
  <c r="BK827" i="7"/>
  <c r="J652" i="7"/>
  <c r="J598" i="7"/>
  <c r="J319" i="7"/>
  <c r="BK562" i="6"/>
  <c r="BK450" i="6"/>
  <c r="J103" i="6"/>
  <c r="J1037" i="5"/>
  <c r="BK980" i="5"/>
  <c r="J779" i="5"/>
  <c r="J281" i="5"/>
  <c r="J931" i="4"/>
  <c r="J834" i="4"/>
  <c r="J612" i="4"/>
  <c r="BK565" i="4"/>
  <c r="J178" i="4"/>
  <c r="J505" i="3"/>
  <c r="J492" i="2"/>
  <c r="J283" i="2"/>
  <c r="F36" i="15"/>
  <c r="BC69" i="1" s="1"/>
  <c r="BK206" i="14"/>
  <c r="J443" i="13"/>
  <c r="BK229" i="13"/>
  <c r="J786" i="11"/>
  <c r="J858" i="10"/>
  <c r="J808" i="10"/>
  <c r="J553" i="10"/>
  <c r="BK115" i="10"/>
  <c r="BK607" i="9"/>
  <c r="J485" i="9"/>
  <c r="BK456" i="9"/>
  <c r="BK406" i="9"/>
  <c r="J214" i="9"/>
  <c r="J647" i="8"/>
  <c r="J425" i="8"/>
  <c r="J331" i="8"/>
  <c r="BK849" i="7"/>
  <c r="J631" i="7"/>
  <c r="J359" i="7"/>
  <c r="J613" i="6"/>
  <c r="BK314" i="6"/>
  <c r="J962" i="5"/>
  <c r="J607" i="5"/>
  <c r="BK878" i="4"/>
  <c r="BK599" i="4"/>
  <c r="J437" i="4"/>
  <c r="BK165" i="4"/>
  <c r="J591" i="3"/>
  <c r="J414" i="3"/>
  <c r="BK504" i="2"/>
  <c r="BK387" i="2"/>
  <c r="J170" i="2"/>
  <c r="J136" i="14"/>
  <c r="BK369" i="13"/>
  <c r="BK101" i="13"/>
  <c r="BK916" i="11"/>
  <c r="BK752" i="11"/>
  <c r="BK449" i="11"/>
  <c r="BK860" i="10"/>
  <c r="BK825" i="10"/>
  <c r="J654" i="10"/>
  <c r="J515" i="10"/>
  <c r="J151" i="10"/>
  <c r="BK635" i="9"/>
  <c r="BK274" i="9"/>
  <c r="J559" i="8"/>
  <c r="J273" i="8"/>
  <c r="BK114" i="8"/>
  <c r="J783" i="7"/>
  <c r="BK505" i="7"/>
  <c r="J810" i="5"/>
  <c r="BK490" i="5"/>
  <c r="BK276" i="5"/>
  <c r="BK777" i="4"/>
  <c r="J694" i="4"/>
  <c r="J575" i="4"/>
  <c r="BK224" i="4"/>
  <c r="J587" i="3"/>
  <c r="BK486" i="3"/>
  <c r="J259" i="3"/>
  <c r="J241" i="2"/>
  <c r="J442" i="13"/>
  <c r="J669" i="11"/>
  <c r="J745" i="10"/>
  <c r="J693" i="10"/>
  <c r="J565" i="10"/>
  <c r="BK130" i="10"/>
  <c r="J607" i="9"/>
  <c r="J526" i="9"/>
  <c r="BK540" i="8"/>
  <c r="BK421" i="8"/>
  <c r="BK917" i="7"/>
  <c r="BK821" i="7"/>
  <c r="BK570" i="7"/>
  <c r="BK451" i="7"/>
  <c r="BK597" i="6"/>
  <c r="J456" i="6"/>
  <c r="J355" i="6"/>
  <c r="J229" i="6"/>
  <c r="J842" i="5"/>
  <c r="BK711" i="5"/>
  <c r="J477" i="5"/>
  <c r="J1010" i="4"/>
  <c r="BK395" i="2"/>
  <c r="BK351" i="2"/>
  <c r="BK158" i="14"/>
  <c r="J290" i="13"/>
  <c r="J97" i="13"/>
  <c r="J776" i="11"/>
  <c r="J639" i="11"/>
  <c r="BK752" i="10"/>
  <c r="J508" i="10"/>
  <c r="J330" i="10"/>
  <c r="BK769" i="9"/>
  <c r="J681" i="9"/>
  <c r="BK141" i="9"/>
  <c r="J633" i="8"/>
  <c r="BK490" i="8"/>
  <c r="J421" i="8"/>
  <c r="J95" i="8"/>
  <c r="BK916" i="7"/>
  <c r="BK598" i="7"/>
  <c r="J523" i="7"/>
  <c r="J410" i="7"/>
  <c r="J631" i="6"/>
  <c r="BK482" i="6"/>
  <c r="J955" i="5"/>
  <c r="BK812" i="5"/>
  <c r="BK672" i="5"/>
  <c r="J493" i="5"/>
  <c r="BK261" i="5"/>
  <c r="BK969" i="4"/>
  <c r="J882" i="4"/>
  <c r="J797" i="4"/>
  <c r="J449" i="4"/>
  <c r="J716" i="3"/>
  <c r="J622" i="3"/>
  <c r="J444" i="3"/>
  <c r="BK351" i="3"/>
  <c r="BK566" i="2"/>
  <c r="BK466" i="2"/>
  <c r="BK327" i="2"/>
  <c r="J216" i="14"/>
  <c r="J412" i="13"/>
  <c r="BK146" i="11"/>
  <c r="J573" i="10"/>
  <c r="BK409" i="10"/>
  <c r="BK325" i="10"/>
  <c r="J736" i="9"/>
  <c r="J529" i="9"/>
  <c r="BK361" i="9"/>
  <c r="BK589" i="7"/>
  <c r="BK269" i="7"/>
  <c r="J622" i="6"/>
  <c r="J1086" i="5"/>
  <c r="BK1017" i="5"/>
  <c r="J974" i="5"/>
  <c r="J782" i="5"/>
  <c r="J480" i="5"/>
  <c r="J679" i="4"/>
  <c r="BK124" i="4"/>
  <c r="BK584" i="3"/>
  <c r="BK356" i="3"/>
  <c r="BK502" i="2"/>
  <c r="BK152" i="2"/>
  <c r="J436" i="13"/>
  <c r="BK279" i="13"/>
  <c r="BK148" i="12"/>
  <c r="J770" i="11"/>
  <c r="J225" i="11"/>
  <c r="J552" i="10"/>
  <c r="J390" i="10"/>
  <c r="J107" i="10"/>
  <c r="J702" i="9"/>
  <c r="J570" i="9"/>
  <c r="BK257" i="9"/>
  <c r="BK541" i="8"/>
  <c r="J495" i="8"/>
  <c r="J344" i="8"/>
  <c r="J775" i="7"/>
  <c r="BK552" i="7"/>
  <c r="J115" i="7"/>
  <c r="BK687" i="6"/>
  <c r="J511" i="6"/>
  <c r="BK366" i="6"/>
  <c r="BK207" i="6"/>
  <c r="BK103" i="6"/>
  <c r="BK852" i="5"/>
  <c r="J710" i="5"/>
  <c r="BK463" i="5"/>
  <c r="BK904" i="4"/>
  <c r="J676" i="4"/>
  <c r="BK359" i="4"/>
  <c r="BK703" i="3"/>
  <c r="BK501" i="3"/>
  <c r="J288" i="3"/>
  <c r="J98" i="3"/>
  <c r="J232" i="2"/>
  <c r="BK341" i="13"/>
  <c r="BK298" i="13"/>
  <c r="J163" i="13"/>
  <c r="J117" i="13"/>
  <c r="BK798" i="11"/>
  <c r="BK518" i="10"/>
  <c r="BK352" i="10"/>
  <c r="J651" i="9"/>
  <c r="BK107" i="9"/>
  <c r="BK450" i="8"/>
  <c r="J318" i="8"/>
  <c r="BK872" i="7"/>
  <c r="J588" i="7"/>
  <c r="J344" i="7"/>
  <c r="J704" i="6"/>
  <c r="J626" i="6"/>
  <c r="BK529" i="6"/>
  <c r="J475" i="6"/>
  <c r="BK148" i="6"/>
  <c r="BK891" i="5"/>
  <c r="BK625" i="5"/>
  <c r="BK216" i="5"/>
  <c r="BK1010" i="4"/>
  <c r="BK977" i="4"/>
  <c r="BK863" i="4"/>
  <c r="J647" i="4"/>
  <c r="J486" i="4"/>
  <c r="J676" i="3"/>
  <c r="BK558" i="3"/>
  <c r="J481" i="3"/>
  <c r="J220" i="3"/>
  <c r="BK567" i="2"/>
  <c r="J487" i="2"/>
  <c r="AS65" i="1"/>
  <c r="BK516" i="11"/>
  <c r="BK696" i="10"/>
  <c r="BK271" i="10"/>
  <c r="J786" i="9"/>
  <c r="BK505" i="9"/>
  <c r="BK149" i="9"/>
  <c r="BK429" i="8"/>
  <c r="BK277" i="8"/>
  <c r="BK918" i="7"/>
  <c r="BK763" i="7"/>
  <c r="J654" i="7"/>
  <c r="BK427" i="7"/>
  <c r="BK151" i="7"/>
  <c r="BK704" i="6"/>
  <c r="J578" i="6"/>
  <c r="BK460" i="6"/>
  <c r="J369" i="6"/>
  <c r="J1076" i="5"/>
  <c r="BK883" i="5"/>
  <c r="J642" i="5"/>
  <c r="J318" i="5"/>
  <c r="BK976" i="4"/>
  <c r="J561" i="4"/>
  <c r="J151" i="4"/>
  <c r="J573" i="3"/>
  <c r="J454" i="3"/>
  <c r="BK340" i="3"/>
  <c r="BK131" i="3"/>
  <c r="J418" i="2"/>
  <c r="BK235" i="2"/>
  <c r="BK351" i="13"/>
  <c r="J139" i="13"/>
  <c r="BK919" i="11"/>
  <c r="BK651" i="11"/>
  <c r="BK183" i="11"/>
  <c r="J672" i="10"/>
  <c r="J524" i="10"/>
  <c r="BK761" i="9"/>
  <c r="J541" i="9"/>
  <c r="BK260" i="9"/>
  <c r="BK495" i="8"/>
  <c r="J384" i="8"/>
  <c r="J149" i="8"/>
  <c r="J746" i="7"/>
  <c r="BK668" i="7"/>
  <c r="J184" i="7"/>
  <c r="J111" i="7"/>
  <c r="J548" i="6"/>
  <c r="J368" i="6"/>
  <c r="BK114" i="6"/>
  <c r="BK955" i="5"/>
  <c r="J868" i="5"/>
  <c r="BK692" i="5"/>
  <c r="BK480" i="5"/>
  <c r="J125" i="5"/>
  <c r="J509" i="2"/>
  <c r="BK385" i="2"/>
  <c r="BK91" i="14"/>
  <c r="J210" i="13"/>
  <c r="J916" i="11"/>
  <c r="J752" i="11"/>
  <c r="BK225" i="11"/>
  <c r="BK599" i="10"/>
  <c r="J159" i="9"/>
  <c r="J546" i="8"/>
  <c r="J453" i="8"/>
  <c r="J104" i="8"/>
  <c r="BK690" i="7"/>
  <c r="BK509" i="7"/>
  <c r="BK725" i="6"/>
  <c r="BK662" i="6"/>
  <c r="J380" i="6"/>
  <c r="J120" i="6"/>
  <c r="J1060" i="5"/>
  <c r="BK990" i="5"/>
  <c r="J852" i="5"/>
  <c r="J585" i="4"/>
  <c r="J289" i="4"/>
  <c r="J710" i="3"/>
  <c r="J401" i="3"/>
  <c r="BK121" i="3"/>
  <c r="J450" i="2"/>
  <c r="BK390" i="2"/>
  <c r="J103" i="16"/>
  <c r="BK111" i="14"/>
  <c r="BK323" i="13"/>
  <c r="J831" i="11"/>
  <c r="J734" i="11"/>
  <c r="BK593" i="11"/>
  <c r="J859" i="10"/>
  <c r="BK811" i="10"/>
  <c r="BK541" i="10"/>
  <c r="BK469" i="10"/>
  <c r="J158" i="10"/>
  <c r="BK787" i="9"/>
  <c r="BK601" i="9"/>
  <c r="J502" i="9"/>
  <c r="J358" i="9"/>
  <c r="BK191" i="9"/>
  <c r="J459" i="8"/>
  <c r="J170" i="8"/>
  <c r="J890" i="7"/>
  <c r="BK716" i="7"/>
  <c r="BK667" i="7"/>
  <c r="J467" i="7"/>
  <c r="BK749" i="5"/>
  <c r="J610" i="5"/>
  <c r="J216" i="5"/>
  <c r="BK106" i="5"/>
  <c r="BK822" i="4"/>
  <c r="BK598" i="4"/>
  <c r="J557" i="4"/>
  <c r="BK292" i="4"/>
  <c r="J102" i="4"/>
  <c r="BK591" i="3"/>
  <c r="BK361" i="3"/>
  <c r="BK561" i="2"/>
  <c r="J461" i="2"/>
  <c r="J246" i="10"/>
  <c r="J667" i="9"/>
  <c r="J446" i="9"/>
  <c r="J257" i="9"/>
  <c r="BK645" i="8"/>
  <c r="J572" i="8"/>
  <c r="BK373" i="8"/>
  <c r="BK891" i="7"/>
  <c r="BK801" i="7"/>
  <c r="BK640" i="7"/>
  <c r="BK430" i="7"/>
  <c r="BK677" i="6"/>
  <c r="J518" i="6"/>
  <c r="J444" i="6"/>
  <c r="J100" i="6"/>
  <c r="J1024" i="5"/>
  <c r="J979" i="5"/>
  <c r="BK782" i="5"/>
  <c r="BK288" i="5"/>
  <c r="J925" i="4"/>
  <c r="J804" i="4"/>
  <c r="BK650" i="4"/>
  <c r="BK471" i="4"/>
  <c r="J165" i="4"/>
  <c r="BK473" i="3"/>
  <c r="J541" i="2"/>
  <c r="J391" i="2"/>
  <c r="BK241" i="2"/>
  <c r="F37" i="15"/>
  <c r="BD69" i="1" s="1"/>
  <c r="J414" i="7"/>
  <c r="J587" i="6"/>
  <c r="J361" i="6"/>
  <c r="BK97" i="6"/>
  <c r="J629" i="5"/>
  <c r="J466" i="5"/>
  <c r="J190" i="5"/>
  <c r="J607" i="4"/>
  <c r="J371" i="4"/>
  <c r="BK106" i="4"/>
  <c r="BK588" i="3"/>
  <c r="J398" i="3"/>
  <c r="J452" i="2"/>
  <c r="BK232" i="2"/>
  <c r="J174" i="14"/>
  <c r="J399" i="13"/>
  <c r="BK160" i="13"/>
  <c r="BK103" i="12"/>
  <c r="BK843" i="11"/>
  <c r="J600" i="11"/>
  <c r="BK331" i="11"/>
  <c r="BK843" i="10"/>
  <c r="BK749" i="10"/>
  <c r="J615" i="10"/>
  <c r="BK391" i="10"/>
  <c r="J535" i="9"/>
  <c r="J123" i="9"/>
  <c r="BK376" i="8"/>
  <c r="BK192" i="8"/>
  <c r="BK662" i="7"/>
  <c r="J552" i="7"/>
  <c r="BK359" i="7"/>
  <c r="J269" i="7"/>
  <c r="J664" i="6"/>
  <c r="J520" i="6"/>
  <c r="BK444" i="6"/>
  <c r="BK238" i="6"/>
  <c r="J865" i="5"/>
  <c r="BK623" i="5"/>
  <c r="J503" i="5"/>
  <c r="J315" i="5"/>
  <c r="BK948" i="4"/>
  <c r="BK747" i="4"/>
  <c r="BK576" i="4"/>
  <c r="BK427" i="4"/>
  <c r="J109" i="4"/>
  <c r="BK567" i="3"/>
  <c r="J277" i="3"/>
  <c r="J244" i="2"/>
  <c r="BK238" i="14"/>
  <c r="J335" i="13"/>
  <c r="J902" i="11"/>
  <c r="BK232" i="11"/>
  <c r="BK720" i="10"/>
  <c r="BK592" i="10"/>
  <c r="J360" i="10"/>
  <c r="BK776" i="9"/>
  <c r="J654" i="9"/>
  <c r="BK551" i="9"/>
  <c r="J115" i="9"/>
  <c r="J108" i="8"/>
  <c r="J905" i="7"/>
  <c r="BK835" i="7"/>
  <c r="J605" i="7"/>
  <c r="J444" i="7"/>
  <c r="BK584" i="6"/>
  <c r="BK443" i="6"/>
  <c r="BK974" i="5"/>
  <c r="BK779" i="5"/>
  <c r="BK649" i="5"/>
  <c r="BK1028" i="4"/>
  <c r="J957" i="4"/>
  <c r="J837" i="4"/>
  <c r="J687" i="4"/>
  <c r="BK584" i="4"/>
  <c r="J255" i="4"/>
  <c r="BK714" i="3"/>
  <c r="J556" i="3"/>
  <c r="J240" i="3"/>
  <c r="BK537" i="2"/>
  <c r="BK384" i="2"/>
  <c r="BK280" i="2"/>
  <c r="J180" i="14"/>
  <c r="BK388" i="13"/>
  <c r="J175" i="13"/>
  <c r="J744" i="11"/>
  <c r="J399" i="11"/>
  <c r="J613" i="10"/>
  <c r="J379" i="10"/>
  <c r="BK158" i="10"/>
  <c r="BK657" i="9"/>
  <c r="BK561" i="9"/>
  <c r="J645" i="8"/>
  <c r="J566" i="8"/>
  <c r="BK444" i="8"/>
  <c r="J243" i="8"/>
  <c r="J950" i="7"/>
  <c r="BK881" i="7"/>
  <c r="J663" i="7"/>
  <c r="BK556" i="7"/>
  <c r="J505" i="7"/>
  <c r="BK113" i="7"/>
  <c r="J187" i="6"/>
  <c r="J883" i="5"/>
  <c r="BK773" i="5"/>
  <c r="J418" i="5"/>
  <c r="BK243" i="5"/>
  <c r="BK954" i="4"/>
  <c r="J811" i="4"/>
  <c r="J658" i="4"/>
  <c r="BK571" i="4"/>
  <c r="J722" i="3"/>
  <c r="J617" i="3"/>
  <c r="J436" i="3"/>
  <c r="J316" i="3"/>
  <c r="BK533" i="2"/>
  <c r="BK388" i="2"/>
  <c r="BK232" i="14"/>
  <c r="J426" i="13"/>
  <c r="J122" i="11"/>
  <c r="J561" i="10"/>
  <c r="BK508" i="10"/>
  <c r="J708" i="9"/>
  <c r="J593" i="9"/>
  <c r="J452" i="9"/>
  <c r="J107" i="9"/>
  <c r="BK564" i="7"/>
  <c r="BK351" i="7"/>
  <c r="J625" i="6"/>
  <c r="J207" i="6"/>
  <c r="J1041" i="5"/>
  <c r="BK868" i="5"/>
  <c r="J649" i="5"/>
  <c r="BK291" i="5"/>
  <c r="BK736" i="4"/>
  <c r="J237" i="4"/>
  <c r="BK648" i="3"/>
  <c r="J412" i="3"/>
  <c r="BK220" i="3"/>
  <c r="BK431" i="2"/>
  <c r="J218" i="2"/>
  <c r="J140" i="14"/>
  <c r="BK426" i="13"/>
  <c r="BK290" i="13"/>
  <c r="J155" i="13"/>
  <c r="BK786" i="11"/>
  <c r="BK623" i="11"/>
  <c r="BK670" i="10"/>
  <c r="BK559" i="10"/>
  <c r="J536" i="10"/>
  <c r="BK330" i="10"/>
  <c r="J819" i="9"/>
  <c r="BK736" i="9"/>
  <c r="BK666" i="9"/>
  <c r="BK429" i="9"/>
  <c r="BK569" i="8"/>
  <c r="BK469" i="8"/>
  <c r="BK289" i="8"/>
  <c r="J848" i="7"/>
  <c r="J700" i="7"/>
  <c r="BK373" i="7"/>
  <c r="BK726" i="6"/>
  <c r="BK603" i="6"/>
  <c r="BK426" i="6"/>
  <c r="J232" i="6"/>
  <c r="BK1002" i="5"/>
  <c r="BK876" i="5"/>
  <c r="BK739" i="5"/>
  <c r="BK501" i="5"/>
  <c r="J863" i="4"/>
  <c r="BK663" i="4"/>
  <c r="BK460" i="4"/>
  <c r="J697" i="3"/>
  <c r="BK498" i="3"/>
  <c r="J335" i="3"/>
  <c r="J501" i="2"/>
  <c r="J219" i="14"/>
  <c r="BK329" i="13"/>
  <c r="BK189" i="13"/>
  <c r="J896" i="11"/>
  <c r="BK663" i="11"/>
  <c r="BK690" i="10"/>
  <c r="J356" i="10"/>
  <c r="J769" i="9"/>
  <c r="J558" i="9"/>
  <c r="BK113" i="9"/>
  <c r="BK527" i="8"/>
  <c r="BK98" i="8"/>
  <c r="BK781" i="7"/>
  <c r="BK644" i="7"/>
  <c r="J436" i="7"/>
  <c r="BK103" i="7"/>
  <c r="BK688" i="6"/>
  <c r="J643" i="6"/>
  <c r="J542" i="6"/>
  <c r="BK442" i="6"/>
  <c r="BK926" i="5"/>
  <c r="J760" i="5"/>
  <c r="BK479" i="5"/>
  <c r="BK223" i="5"/>
  <c r="J989" i="4"/>
  <c r="BK814" i="4"/>
  <c r="BK632" i="4"/>
  <c r="J442" i="4"/>
  <c r="BK671" i="3"/>
  <c r="J517" i="3"/>
  <c r="BK393" i="3"/>
  <c r="BK119" i="3"/>
  <c r="J527" i="2"/>
  <c r="J449" i="2"/>
  <c r="BK203" i="14"/>
  <c r="BK444" i="13"/>
  <c r="BK356" i="13"/>
  <c r="BK744" i="11"/>
  <c r="BK741" i="10"/>
  <c r="BK379" i="10"/>
  <c r="BK819" i="9"/>
  <c r="J720" i="9"/>
  <c r="J551" i="9"/>
  <c r="J364" i="9"/>
  <c r="J141" i="9"/>
  <c r="BK487" i="8"/>
  <c r="BK314" i="8"/>
  <c r="BK951" i="7"/>
  <c r="J903" i="7"/>
  <c r="J793" i="7"/>
  <c r="J627" i="7"/>
  <c r="BK455" i="7"/>
  <c r="J106" i="7"/>
  <c r="BK690" i="6"/>
  <c r="BK553" i="6"/>
  <c r="BK437" i="6"/>
  <c r="J213" i="6"/>
  <c r="J1077" i="5"/>
  <c r="J1017" i="5"/>
  <c r="J645" i="5"/>
  <c r="BK401" i="5"/>
  <c r="BK1018" i="4"/>
  <c r="J975" i="4"/>
  <c r="BK595" i="4"/>
  <c r="BK277" i="4"/>
  <c r="BK656" i="3"/>
  <c r="J549" i="3"/>
  <c r="BK405" i="3"/>
  <c r="BK335" i="3"/>
  <c r="BK499" i="2"/>
  <c r="J401" i="2"/>
  <c r="J164" i="2"/>
  <c r="BK95" i="14"/>
  <c r="BK303" i="13"/>
  <c r="J98" i="12"/>
  <c r="BK770" i="11"/>
  <c r="J575" i="11"/>
  <c r="BK94" i="11"/>
  <c r="J807" i="10"/>
  <c r="J640" i="10"/>
  <c r="BK575" i="10"/>
  <c r="BK421" i="10"/>
  <c r="J166" i="10"/>
  <c r="BK517" i="9"/>
  <c r="J274" i="9"/>
  <c r="BK504" i="8"/>
  <c r="BK428" i="8"/>
  <c r="BK184" i="8"/>
  <c r="J742" i="7"/>
  <c r="BK410" i="7"/>
  <c r="BK184" i="7"/>
  <c r="J121" i="7"/>
  <c r="J552" i="6"/>
  <c r="J362" i="6"/>
  <c r="BK993" i="5"/>
  <c r="BK837" i="5"/>
  <c r="BK757" i="5"/>
  <c r="BK484" i="5"/>
  <c r="J148" i="5"/>
  <c r="J761" i="4"/>
  <c r="BK405" i="2"/>
  <c r="BK177" i="14"/>
  <c r="J267" i="13"/>
  <c r="BK118" i="12"/>
  <c r="BK903" i="11"/>
  <c r="J737" i="11"/>
  <c r="BK375" i="11"/>
  <c r="BK687" i="10"/>
  <c r="BK573" i="10"/>
  <c r="J386" i="9"/>
  <c r="BK628" i="8"/>
  <c r="J456" i="8"/>
  <c r="J314" i="8"/>
  <c r="J576" i="7"/>
  <c r="BK722" i="6"/>
  <c r="J685" i="6"/>
  <c r="BK468" i="6"/>
  <c r="BK257" i="6"/>
  <c r="BK1059" i="5"/>
  <c r="BK975" i="5"/>
  <c r="BK683" i="4"/>
  <c r="BK356" i="4"/>
  <c r="J149" i="4"/>
  <c r="BK696" i="3"/>
  <c r="J558" i="3"/>
  <c r="J383" i="3"/>
  <c r="J158" i="3"/>
  <c r="J519" i="2"/>
  <c r="J393" i="2"/>
  <c r="J100" i="16"/>
  <c r="J330" i="13"/>
  <c r="J134" i="12"/>
  <c r="BK795" i="11"/>
  <c r="J609" i="11"/>
  <c r="BK285" i="11"/>
  <c r="BK827" i="10"/>
  <c r="J516" i="10"/>
  <c r="J422" i="10"/>
  <c r="BK151" i="10"/>
  <c r="BK708" i="9"/>
  <c r="BK589" i="9"/>
  <c r="J429" i="9"/>
  <c r="BK201" i="9"/>
  <c r="BK462" i="8"/>
  <c r="BK345" i="8"/>
  <c r="BK905" i="7"/>
  <c r="BK725" i="7"/>
  <c r="J547" i="7"/>
  <c r="BK624" i="5"/>
  <c r="BK459" i="5"/>
  <c r="BK115" i="5"/>
  <c r="BK882" i="4"/>
  <c r="BK661" i="4"/>
  <c r="BK568" i="4"/>
  <c r="J472" i="4"/>
  <c r="BK622" i="3"/>
  <c r="J584" i="3"/>
  <c r="J328" i="3"/>
  <c r="BK408" i="2"/>
  <c r="BK386" i="2"/>
  <c r="BK333" i="2"/>
  <c r="J34" i="16"/>
  <c r="BK541" i="9"/>
  <c r="BK382" i="9"/>
  <c r="BK651" i="8"/>
  <c r="J624" i="8"/>
  <c r="J427" i="8"/>
  <c r="J873" i="7"/>
  <c r="J703" i="7"/>
  <c r="J610" i="7"/>
  <c r="BK421" i="7"/>
  <c r="BK613" i="6"/>
  <c r="BK520" i="6"/>
  <c r="J404" i="6"/>
  <c r="J112" i="4"/>
  <c r="J457" i="3"/>
  <c r="BK500" i="2"/>
  <c r="J385" i="2"/>
  <c r="BK238" i="2"/>
  <c r="J238" i="14"/>
  <c r="BK148" i="14"/>
  <c r="J367" i="13"/>
  <c r="BK97" i="13"/>
  <c r="J747" i="11"/>
  <c r="BK821" i="10"/>
  <c r="J575" i="10"/>
  <c r="BK800" i="9"/>
  <c r="J663" i="9"/>
  <c r="BK546" i="9"/>
  <c r="J449" i="9"/>
  <c r="BK373" i="9"/>
  <c r="J113" i="9"/>
  <c r="BK559" i="8"/>
  <c r="BK388" i="8"/>
  <c r="J195" i="8"/>
  <c r="BK783" i="7"/>
  <c r="J422" i="7"/>
  <c r="BK661" i="6"/>
  <c r="BK374" i="6"/>
  <c r="BK172" i="6"/>
  <c r="J834" i="5"/>
  <c r="BK634" i="5"/>
  <c r="J454" i="5"/>
  <c r="BK910" i="4"/>
  <c r="BK601" i="4"/>
  <c r="J453" i="4"/>
  <c r="J177" i="4"/>
  <c r="BK639" i="3"/>
  <c r="BK412" i="3"/>
  <c r="BK510" i="2"/>
  <c r="J362" i="2"/>
  <c r="J118" i="14"/>
  <c r="J375" i="13"/>
  <c r="BK105" i="13"/>
  <c r="J918" i="11"/>
  <c r="J832" i="11"/>
  <c r="BK438" i="11"/>
  <c r="J232" i="11"/>
  <c r="J817" i="10"/>
  <c r="BK649" i="10"/>
  <c r="BK402" i="10"/>
  <c r="J643" i="9"/>
  <c r="BK437" i="9"/>
  <c r="BK211" i="9"/>
  <c r="J475" i="8"/>
  <c r="BK344" i="8"/>
  <c r="J167" i="8"/>
  <c r="J786" i="7"/>
  <c r="J572" i="7"/>
  <c r="J438" i="7"/>
  <c r="BK474" i="6"/>
  <c r="BK988" i="5"/>
  <c r="J849" i="5"/>
  <c r="J662" i="5"/>
  <c r="J619" i="5"/>
  <c r="J522" i="5"/>
  <c r="BK486" i="5"/>
  <c r="J102" i="5"/>
  <c r="BK780" i="4"/>
  <c r="J753" i="4"/>
  <c r="BK609" i="4"/>
  <c r="J565" i="4"/>
  <c r="BK416" i="4"/>
  <c r="J597" i="3"/>
  <c r="J508" i="3"/>
  <c r="BK263" i="3"/>
  <c r="J189" i="2"/>
  <c r="J209" i="14"/>
  <c r="BK210" i="13"/>
  <c r="J724" i="11"/>
  <c r="BK808" i="10"/>
  <c r="J708" i="10"/>
  <c r="BK552" i="10"/>
  <c r="J795" i="9"/>
  <c r="BK555" i="9"/>
  <c r="J343" i="9"/>
  <c r="BK439" i="8"/>
  <c r="BK896" i="7"/>
  <c r="BK798" i="7"/>
  <c r="J557" i="7"/>
  <c r="J653" i="6"/>
  <c r="BK850" i="4"/>
  <c r="J707" i="4"/>
  <c r="BK679" i="4"/>
  <c r="J572" i="4"/>
  <c r="BK441" i="4"/>
  <c r="BK723" i="3"/>
  <c r="BK528" i="3"/>
  <c r="BK105" i="3"/>
  <c r="J396" i="2"/>
  <c r="BK217" i="14"/>
  <c r="J408" i="13"/>
  <c r="BK146" i="13"/>
  <c r="BK815" i="11"/>
  <c r="BK572" i="11"/>
  <c r="BK684" i="10"/>
  <c r="J560" i="10"/>
  <c r="BK373" i="10"/>
  <c r="J120" i="10"/>
  <c r="BK570" i="9"/>
  <c r="J111" i="9"/>
  <c r="BK624" i="8"/>
  <c r="BK536" i="8"/>
  <c r="J440" i="8"/>
  <c r="BK311" i="8"/>
  <c r="J951" i="7"/>
  <c r="BK903" i="7"/>
  <c r="BK775" i="7"/>
  <c r="J597" i="7"/>
  <c r="J512" i="7"/>
  <c r="BK266" i="7"/>
  <c r="J658" i="6"/>
  <c r="J321" i="6"/>
  <c r="J944" i="5"/>
  <c r="J708" i="5"/>
  <c r="J497" i="5"/>
  <c r="BK246" i="5"/>
  <c r="BK980" i="4"/>
  <c r="BK831" i="4"/>
  <c r="BK792" i="4"/>
  <c r="BK615" i="4"/>
  <c r="BK283" i="4"/>
  <c r="J703" i="3"/>
  <c r="J555" i="3"/>
  <c r="J405" i="3"/>
  <c r="J228" i="3"/>
  <c r="J421" i="2"/>
  <c r="BK150" i="2"/>
  <c r="J236" i="14"/>
  <c r="BK287" i="13"/>
  <c r="J117" i="11"/>
  <c r="BK596" i="10"/>
  <c r="BK418" i="10"/>
  <c r="J242" i="10"/>
  <c r="J696" i="9"/>
  <c r="BK523" i="9"/>
  <c r="BK637" i="7"/>
  <c r="BK445" i="7"/>
  <c r="J288" i="6"/>
  <c r="BK1060" i="5"/>
  <c r="BK994" i="5"/>
  <c r="J855" i="5"/>
  <c r="J635" i="5"/>
  <c r="BK930" i="4"/>
  <c r="J425" i="4"/>
  <c r="BK657" i="3"/>
  <c r="BK468" i="3"/>
  <c r="BK288" i="3"/>
  <c r="J542" i="2"/>
  <c r="BK424" i="2"/>
  <c r="BK219" i="14"/>
  <c r="J464" i="13"/>
  <c r="BK328" i="13"/>
  <c r="J200" i="13"/>
  <c r="J779" i="11"/>
  <c r="J616" i="11"/>
  <c r="BK712" i="10"/>
  <c r="J567" i="10"/>
  <c r="J434" i="10"/>
  <c r="J118" i="10"/>
  <c r="BK779" i="9"/>
  <c r="BK672" i="9"/>
  <c r="BK467" i="9"/>
  <c r="J201" i="9"/>
  <c r="BK524" i="8"/>
  <c r="J432" i="8"/>
  <c r="J277" i="8"/>
  <c r="BK855" i="7"/>
  <c r="BK771" i="7"/>
  <c r="J362" i="7"/>
  <c r="J113" i="7"/>
  <c r="BK619" i="6"/>
  <c r="J490" i="6"/>
  <c r="BK362" i="6"/>
  <c r="J123" i="6"/>
  <c r="BK930" i="5"/>
  <c r="J749" i="5"/>
  <c r="BK540" i="5"/>
  <c r="J243" i="5"/>
  <c r="J670" i="4"/>
  <c r="BK483" i="4"/>
  <c r="BK120" i="4"/>
  <c r="J686" i="3"/>
  <c r="J345" i="3"/>
  <c r="J181" i="3"/>
  <c r="BK470" i="2"/>
  <c r="J95" i="2"/>
  <c r="J411" i="13"/>
  <c r="J146" i="13"/>
  <c r="BK802" i="11"/>
  <c r="J619" i="11"/>
  <c r="BK434" i="10"/>
  <c r="BK801" i="9"/>
  <c r="J534" i="9"/>
  <c r="BK448" i="8"/>
  <c r="J206" i="8"/>
  <c r="J851" i="7"/>
  <c r="J617" i="7"/>
  <c r="J129" i="7"/>
  <c r="J687" i="6"/>
  <c r="BK534" i="6"/>
  <c r="BK410" i="6"/>
  <c r="J110" i="6"/>
  <c r="BK917" i="5"/>
  <c r="BK640" i="5"/>
  <c r="J459" i="5"/>
  <c r="BK130" i="5"/>
  <c r="J980" i="4"/>
  <c r="BK825" i="4"/>
  <c r="BK639" i="4"/>
  <c r="BK489" i="4"/>
  <c r="BK616" i="3"/>
  <c r="BK557" i="3"/>
  <c r="BK439" i="3"/>
  <c r="BK211" i="3"/>
  <c r="BK519" i="2"/>
  <c r="J431" i="2"/>
  <c r="BK204" i="14"/>
  <c r="BK452" i="13"/>
  <c r="J361" i="13"/>
  <c r="BK776" i="11"/>
  <c r="J792" i="10"/>
  <c r="BK388" i="10"/>
  <c r="J209" i="10"/>
  <c r="J687" i="9"/>
  <c r="J549" i="9"/>
  <c r="J349" i="9"/>
  <c r="J557" i="8"/>
  <c r="BK351" i="8"/>
  <c r="BK140" i="8"/>
  <c r="BK923" i="7"/>
  <c r="J787" i="7"/>
  <c r="BK617" i="7"/>
  <c r="BK462" i="7"/>
  <c r="BK286" i="7"/>
  <c r="BK727" i="6"/>
  <c r="BK622" i="6"/>
  <c r="J474" i="6"/>
  <c r="J430" i="6"/>
  <c r="J210" i="6"/>
  <c r="BK1075" i="5"/>
  <c r="J1012" i="5"/>
  <c r="J783" i="5"/>
  <c r="BK346" i="2"/>
  <c r="BK95" i="2"/>
  <c r="J341" i="13"/>
  <c r="BK113" i="12"/>
  <c r="BK899" i="11"/>
  <c r="J656" i="11"/>
  <c r="BK852" i="10"/>
  <c r="J674" i="10"/>
  <c r="BK580" i="10"/>
  <c r="BK265" i="10"/>
  <c r="BK765" i="9"/>
  <c r="J533" i="9"/>
  <c r="BK311" i="9"/>
  <c r="BK555" i="8"/>
  <c r="BK689" i="5"/>
  <c r="J386" i="5"/>
  <c r="BK801" i="4"/>
  <c r="BK452" i="2"/>
  <c r="BK184" i="14"/>
  <c r="BK365" i="13"/>
  <c r="BK175" i="13"/>
  <c r="BK917" i="11"/>
  <c r="BK734" i="11"/>
  <c r="J372" i="11"/>
  <c r="J702" i="10"/>
  <c r="BK530" i="10"/>
  <c r="J640" i="8"/>
  <c r="BK465" i="8"/>
  <c r="J885" i="7"/>
  <c r="J686" i="7"/>
  <c r="BK119" i="7"/>
  <c r="J686" i="6"/>
  <c r="BK537" i="6"/>
  <c r="BK369" i="6"/>
  <c r="J133" i="6"/>
  <c r="J1070" i="5"/>
  <c r="J838" i="5"/>
  <c r="J443" i="4"/>
  <c r="BK185" i="4"/>
  <c r="J639" i="3"/>
  <c r="BK517" i="3"/>
  <c r="J313" i="3"/>
  <c r="BK116" i="3"/>
  <c r="J469" i="2"/>
  <c r="J388" i="2"/>
  <c r="BK208" i="14"/>
  <c r="BK397" i="13"/>
  <c r="J105" i="13"/>
  <c r="J815" i="11"/>
  <c r="BK630" i="11"/>
  <c r="J146" i="11"/>
  <c r="J849" i="10"/>
  <c r="BK654" i="10"/>
  <c r="BK515" i="10"/>
  <c r="J343" i="10"/>
  <c r="J102" i="10"/>
  <c r="BK705" i="9"/>
  <c r="BK543" i="9"/>
  <c r="BK395" i="9"/>
  <c r="BK475" i="8"/>
  <c r="J429" i="8"/>
  <c r="J188" i="8"/>
  <c r="J889" i="7"/>
  <c r="BK706" i="7"/>
  <c r="J585" i="7"/>
  <c r="BK718" i="5"/>
  <c r="J501" i="5"/>
  <c r="BK797" i="4"/>
  <c r="J569" i="4"/>
  <c r="J476" i="4"/>
  <c r="BK153" i="4"/>
  <c r="BK550" i="3"/>
  <c r="J566" i="2"/>
  <c r="BK540" i="2"/>
  <c r="J441" i="2"/>
  <c r="BK429" i="10"/>
  <c r="BK804" i="9"/>
  <c r="J666" i="9"/>
  <c r="BK364" i="9"/>
  <c r="BK650" i="8"/>
  <c r="BK500" i="8"/>
  <c r="BK104" i="8"/>
  <c r="J872" i="7"/>
  <c r="BK721" i="7"/>
  <c r="J614" i="7"/>
  <c r="BK292" i="7"/>
  <c r="BK628" i="6"/>
  <c r="BK517" i="6"/>
  <c r="BK346" i="6"/>
  <c r="BK1077" i="5"/>
  <c r="J1016" i="5"/>
  <c r="BK878" i="5"/>
  <c r="J625" i="5"/>
  <c r="J261" i="5"/>
  <c r="BK935" i="4"/>
  <c r="BK837" i="4"/>
  <c r="J655" i="4"/>
  <c r="BK447" i="4"/>
  <c r="BK617" i="3"/>
  <c r="BK328" i="3"/>
  <c r="BK469" i="2"/>
  <c r="BK324" i="2"/>
  <c r="BK106" i="2"/>
  <c r="K35" i="34" l="1"/>
  <c r="K9" i="37"/>
  <c r="K39" i="38"/>
  <c r="K24" i="34"/>
  <c r="K18" i="34"/>
  <c r="K46" i="35"/>
  <c r="F39" i="38"/>
  <c r="K39" i="40"/>
  <c r="K10" i="34"/>
  <c r="K34" i="37"/>
  <c r="K39" i="39"/>
  <c r="K22" i="37"/>
  <c r="K39" i="37" s="1"/>
  <c r="F46" i="35"/>
  <c r="F39" i="39"/>
  <c r="K5" i="34"/>
  <c r="I39" i="39"/>
  <c r="F39" i="40"/>
  <c r="F60" i="33"/>
  <c r="K4" i="35"/>
  <c r="K10" i="35" s="1"/>
  <c r="K5" i="36"/>
  <c r="K47" i="36" s="1"/>
  <c r="P87" i="16"/>
  <c r="P86" i="16"/>
  <c r="AU70" i="1" s="1"/>
  <c r="T87" i="16"/>
  <c r="T86" i="16" s="1"/>
  <c r="R87" i="16"/>
  <c r="R86" i="16" s="1"/>
  <c r="BK94" i="2"/>
  <c r="T94" i="2"/>
  <c r="T407" i="2"/>
  <c r="P555" i="2"/>
  <c r="P101" i="3"/>
  <c r="P400" i="3"/>
  <c r="T608" i="3"/>
  <c r="P718" i="3"/>
  <c r="BK101" i="4"/>
  <c r="J101" i="4" s="1"/>
  <c r="J61" i="4" s="1"/>
  <c r="T101" i="4"/>
  <c r="R600" i="4"/>
  <c r="R762" i="4"/>
  <c r="R903" i="4"/>
  <c r="R1013" i="4"/>
  <c r="T119" i="5"/>
  <c r="T633" i="5"/>
  <c r="R722" i="5"/>
  <c r="BK789" i="5"/>
  <c r="J789" i="5"/>
  <c r="J72" i="5" s="1"/>
  <c r="R811" i="5"/>
  <c r="T943" i="5"/>
  <c r="T1078" i="5"/>
  <c r="P345" i="6"/>
  <c r="R563" i="6"/>
  <c r="T663" i="6"/>
  <c r="P99" i="7"/>
  <c r="T563" i="7"/>
  <c r="P581" i="7"/>
  <c r="BK638" i="7"/>
  <c r="J638" i="7"/>
  <c r="J70" i="7" s="1"/>
  <c r="BK777" i="7"/>
  <c r="J777" i="7" s="1"/>
  <c r="J74" i="7" s="1"/>
  <c r="R850" i="7"/>
  <c r="BK127" i="8"/>
  <c r="J127" i="8"/>
  <c r="J62" i="8" s="1"/>
  <c r="BK464" i="8"/>
  <c r="J464" i="8"/>
  <c r="J68" i="8" s="1"/>
  <c r="BK505" i="8"/>
  <c r="J505" i="8" s="1"/>
  <c r="J69" i="8" s="1"/>
  <c r="R528" i="8"/>
  <c r="P394" i="9"/>
  <c r="BK560" i="9"/>
  <c r="P622" i="9"/>
  <c r="R653" i="9"/>
  <c r="R788" i="9"/>
  <c r="BK270" i="13"/>
  <c r="J270" i="13"/>
  <c r="J68" i="13" s="1"/>
  <c r="R402" i="13"/>
  <c r="P105" i="2"/>
  <c r="R407" i="2"/>
  <c r="BK486" i="2"/>
  <c r="J486" i="2"/>
  <c r="J70" i="2"/>
  <c r="R486" i="2"/>
  <c r="R101" i="3"/>
  <c r="R400" i="3"/>
  <c r="R608" i="3"/>
  <c r="BK718" i="3"/>
  <c r="J718" i="3" s="1"/>
  <c r="J75" i="3" s="1"/>
  <c r="BK415" i="4"/>
  <c r="J415" i="4" s="1"/>
  <c r="J64" i="4" s="1"/>
  <c r="R583" i="4"/>
  <c r="T594" i="4"/>
  <c r="R709" i="4"/>
  <c r="T737" i="4"/>
  <c r="P903" i="4"/>
  <c r="BK1013" i="4"/>
  <c r="J1013" i="4"/>
  <c r="J78" i="4" s="1"/>
  <c r="BK136" i="7"/>
  <c r="J136" i="7" s="1"/>
  <c r="J63" i="7" s="1"/>
  <c r="R563" i="7"/>
  <c r="R689" i="7"/>
  <c r="P850" i="7"/>
  <c r="BK394" i="9"/>
  <c r="J394" i="9"/>
  <c r="J65" i="9" s="1"/>
  <c r="BK571" i="9"/>
  <c r="J571" i="9"/>
  <c r="J70" i="9" s="1"/>
  <c r="P697" i="9"/>
  <c r="T143" i="10"/>
  <c r="BK543" i="10"/>
  <c r="P673" i="10"/>
  <c r="P793" i="10"/>
  <c r="P603" i="11"/>
  <c r="T833" i="11"/>
  <c r="BK99" i="12"/>
  <c r="J99" i="12" s="1"/>
  <c r="J66" i="12" s="1"/>
  <c r="P110" i="12"/>
  <c r="T96" i="13"/>
  <c r="P402" i="13"/>
  <c r="P100" i="14"/>
  <c r="BK170" i="14"/>
  <c r="J170" i="14" s="1"/>
  <c r="J64" i="14" s="1"/>
  <c r="R183" i="14"/>
  <c r="R94" i="2"/>
  <c r="BK407" i="2"/>
  <c r="J407" i="2" s="1"/>
  <c r="J68" i="2" s="1"/>
  <c r="T462" i="2"/>
  <c r="P486" i="2"/>
  <c r="BK108" i="3"/>
  <c r="J108" i="3" s="1"/>
  <c r="J63" i="3" s="1"/>
  <c r="T400" i="3"/>
  <c r="BK608" i="3"/>
  <c r="J608" i="3"/>
  <c r="J72" i="3" s="1"/>
  <c r="T658" i="3"/>
  <c r="R119" i="5"/>
  <c r="P633" i="5"/>
  <c r="R774" i="5"/>
  <c r="BK836" i="5"/>
  <c r="J836" i="5"/>
  <c r="J74" i="5" s="1"/>
  <c r="R943" i="5"/>
  <c r="BK1078" i="5"/>
  <c r="J1078" i="5"/>
  <c r="J79" i="5"/>
  <c r="BK132" i="6"/>
  <c r="J132" i="6"/>
  <c r="J62" i="6" s="1"/>
  <c r="BK476" i="6"/>
  <c r="J476" i="6"/>
  <c r="J68" i="6" s="1"/>
  <c r="R519" i="6"/>
  <c r="T627" i="6"/>
  <c r="T413" i="7"/>
  <c r="R581" i="7"/>
  <c r="P638" i="7"/>
  <c r="BK669" i="7"/>
  <c r="J669" i="7" s="1"/>
  <c r="J72" i="7" s="1"/>
  <c r="P777" i="7"/>
  <c r="T893" i="7"/>
  <c r="R127" i="8"/>
  <c r="R437" i="8"/>
  <c r="T455" i="8"/>
  <c r="T505" i="8"/>
  <c r="BK634" i="8"/>
  <c r="J634" i="8" s="1"/>
  <c r="J72" i="8" s="1"/>
  <c r="BK378" i="10"/>
  <c r="J378" i="10" s="1"/>
  <c r="J63" i="10" s="1"/>
  <c r="P554" i="10"/>
  <c r="R641" i="10"/>
  <c r="BK793" i="10"/>
  <c r="J793" i="10" s="1"/>
  <c r="J73" i="10" s="1"/>
  <c r="P121" i="11"/>
  <c r="T743" i="11"/>
  <c r="P782" i="11"/>
  <c r="T904" i="11"/>
  <c r="R94" i="12"/>
  <c r="T99" i="12"/>
  <c r="R270" i="13"/>
  <c r="P435" i="13"/>
  <c r="BK90" i="14"/>
  <c r="J90" i="14"/>
  <c r="J61" i="14" s="1"/>
  <c r="R131" i="14"/>
  <c r="BK183" i="14"/>
  <c r="J183" i="14" s="1"/>
  <c r="J65" i="14" s="1"/>
  <c r="T415" i="4"/>
  <c r="BK662" i="4"/>
  <c r="J662" i="4" s="1"/>
  <c r="J70" i="4" s="1"/>
  <c r="BK762" i="4"/>
  <c r="J762" i="4"/>
  <c r="J73" i="4"/>
  <c r="T961" i="4"/>
  <c r="T469" i="5"/>
  <c r="BK759" i="5"/>
  <c r="J759" i="5" s="1"/>
  <c r="J70" i="5" s="1"/>
  <c r="T789" i="5"/>
  <c r="P836" i="5"/>
  <c r="BK1023" i="5"/>
  <c r="J1023" i="5"/>
  <c r="J78" i="5" s="1"/>
  <c r="R345" i="6"/>
  <c r="BK467" i="6"/>
  <c r="T563" i="6"/>
  <c r="R663" i="6"/>
  <c r="T99" i="7"/>
  <c r="BK563" i="7"/>
  <c r="J563" i="7" s="1"/>
  <c r="J65" i="7" s="1"/>
  <c r="BK689" i="7"/>
  <c r="J689" i="7" s="1"/>
  <c r="J73" i="7" s="1"/>
  <c r="T904" i="7"/>
  <c r="BK334" i="8"/>
  <c r="J334" i="8"/>
  <c r="J63" i="8" s="1"/>
  <c r="R464" i="8"/>
  <c r="T528" i="8"/>
  <c r="T152" i="9"/>
  <c r="P532" i="9"/>
  <c r="T622" i="9"/>
  <c r="T653" i="9"/>
  <c r="T788" i="9"/>
  <c r="R143" i="10"/>
  <c r="R554" i="10"/>
  <c r="T641" i="10"/>
  <c r="R121" i="11"/>
  <c r="BK757" i="11"/>
  <c r="R757" i="11"/>
  <c r="P904" i="11"/>
  <c r="BK125" i="12"/>
  <c r="J125" i="12" s="1"/>
  <c r="J70" i="12" s="1"/>
  <c r="P228" i="13"/>
  <c r="T402" i="13"/>
  <c r="R90" i="14"/>
  <c r="BK187" i="14"/>
  <c r="J187" i="14"/>
  <c r="J67" i="14"/>
  <c r="R336" i="2"/>
  <c r="R491" i="2"/>
  <c r="P319" i="3"/>
  <c r="BK485" i="3"/>
  <c r="J485" i="3" s="1"/>
  <c r="J69" i="3" s="1"/>
  <c r="BK529" i="3"/>
  <c r="J529" i="3" s="1"/>
  <c r="J70" i="3" s="1"/>
  <c r="R529" i="3"/>
  <c r="R687" i="3"/>
  <c r="P136" i="4"/>
  <c r="P600" i="4"/>
  <c r="T762" i="4"/>
  <c r="T903" i="4"/>
  <c r="T1020" i="4"/>
  <c r="P119" i="5"/>
  <c r="R633" i="5"/>
  <c r="P722" i="5"/>
  <c r="R789" i="5"/>
  <c r="T836" i="5"/>
  <c r="T1023" i="5"/>
  <c r="P132" i="6"/>
  <c r="R449" i="6"/>
  <c r="P476" i="6"/>
  <c r="BK541" i="6"/>
  <c r="J541" i="6" s="1"/>
  <c r="J70" i="6" s="1"/>
  <c r="BK663" i="6"/>
  <c r="J663" i="6"/>
  <c r="J73" i="6"/>
  <c r="T136" i="7"/>
  <c r="T581" i="7"/>
  <c r="T638" i="7"/>
  <c r="R658" i="7"/>
  <c r="T777" i="7"/>
  <c r="BK893" i="7"/>
  <c r="J893" i="7"/>
  <c r="J76" i="7" s="1"/>
  <c r="R334" i="8"/>
  <c r="R558" i="8"/>
  <c r="R152" i="9"/>
  <c r="BK532" i="9"/>
  <c r="J532" i="9" s="1"/>
  <c r="J66" i="9" s="1"/>
  <c r="T560" i="9"/>
  <c r="T697" i="9"/>
  <c r="R96" i="10"/>
  <c r="P525" i="10"/>
  <c r="BK673" i="10"/>
  <c r="J673" i="10" s="1"/>
  <c r="J71" i="10" s="1"/>
  <c r="R829" i="10"/>
  <c r="R603" i="11"/>
  <c r="P833" i="11"/>
  <c r="T125" i="12"/>
  <c r="T119" i="12"/>
  <c r="BK360" i="13"/>
  <c r="J360" i="13"/>
  <c r="J69" i="13"/>
  <c r="BK100" i="14"/>
  <c r="J100" i="14"/>
  <c r="J62" i="14" s="1"/>
  <c r="P187" i="14"/>
  <c r="P186" i="14" s="1"/>
  <c r="BK105" i="2"/>
  <c r="J105" i="2"/>
  <c r="J63" i="2" s="1"/>
  <c r="R398" i="2"/>
  <c r="T491" i="2"/>
  <c r="R319" i="3"/>
  <c r="P485" i="3"/>
  <c r="P608" i="3"/>
  <c r="R718" i="3"/>
  <c r="R136" i="4"/>
  <c r="T583" i="4"/>
  <c r="BK594" i="4"/>
  <c r="P594" i="4"/>
  <c r="P709" i="4"/>
  <c r="P737" i="4"/>
  <c r="R961" i="4"/>
  <c r="BK101" i="5"/>
  <c r="J101" i="5"/>
  <c r="J61" i="5"/>
  <c r="T101" i="5"/>
  <c r="T109" i="5"/>
  <c r="R644" i="5"/>
  <c r="T774" i="5"/>
  <c r="P811" i="5"/>
  <c r="BK943" i="5"/>
  <c r="J943" i="5"/>
  <c r="J76" i="5" s="1"/>
  <c r="P995" i="5"/>
  <c r="T132" i="6"/>
  <c r="P467" i="6"/>
  <c r="BK519" i="6"/>
  <c r="J519" i="6" s="1"/>
  <c r="J69" i="6" s="1"/>
  <c r="R541" i="6"/>
  <c r="R627" i="6"/>
  <c r="P413" i="7"/>
  <c r="T590" i="7"/>
  <c r="P658" i="7"/>
  <c r="R669" i="7"/>
  <c r="R904" i="7"/>
  <c r="P334" i="8"/>
  <c r="BK455" i="8"/>
  <c r="J455" i="8"/>
  <c r="J67" i="8" s="1"/>
  <c r="BK558" i="8"/>
  <c r="J558" i="8" s="1"/>
  <c r="J71" i="8" s="1"/>
  <c r="P98" i="9"/>
  <c r="BK137" i="9"/>
  <c r="J137" i="9"/>
  <c r="J62" i="9" s="1"/>
  <c r="P137" i="9"/>
  <c r="BK385" i="9"/>
  <c r="J385" i="9"/>
  <c r="J64" i="9"/>
  <c r="T532" i="9"/>
  <c r="BK622" i="9"/>
  <c r="J622" i="9" s="1"/>
  <c r="J71" i="9" s="1"/>
  <c r="BK669" i="9"/>
  <c r="J669" i="9"/>
  <c r="J73" i="9"/>
  <c r="BK788" i="9"/>
  <c r="J788" i="9"/>
  <c r="J76" i="9" s="1"/>
  <c r="T378" i="10"/>
  <c r="T673" i="10"/>
  <c r="P829" i="10"/>
  <c r="BK93" i="11"/>
  <c r="R93" i="11"/>
  <c r="R92" i="11" s="1"/>
  <c r="R743" i="11"/>
  <c r="BK782" i="11"/>
  <c r="J782" i="11"/>
  <c r="J68" i="11" s="1"/>
  <c r="R904" i="11"/>
  <c r="BK94" i="12"/>
  <c r="R99" i="12"/>
  <c r="R96" i="13"/>
  <c r="T360" i="13"/>
  <c r="T90" i="14"/>
  <c r="R187" i="14"/>
  <c r="R186" i="14" s="1"/>
  <c r="P336" i="2"/>
  <c r="P398" i="2"/>
  <c r="R462" i="2"/>
  <c r="T486" i="2"/>
  <c r="T108" i="3"/>
  <c r="P391" i="3"/>
  <c r="R485" i="3"/>
  <c r="T529" i="3"/>
  <c r="P658" i="3"/>
  <c r="R415" i="4"/>
  <c r="R100" i="4" s="1"/>
  <c r="R99" i="4" s="1"/>
  <c r="R662" i="4"/>
  <c r="T836" i="4"/>
  <c r="R944" i="4"/>
  <c r="T1013" i="4"/>
  <c r="BK469" i="5"/>
  <c r="J469" i="5" s="1"/>
  <c r="J64" i="5" s="1"/>
  <c r="BK633" i="5"/>
  <c r="J633" i="5"/>
  <c r="J65" i="5"/>
  <c r="T722" i="5"/>
  <c r="P789" i="5"/>
  <c r="T811" i="5"/>
  <c r="P943" i="5"/>
  <c r="P1078" i="5"/>
  <c r="R132" i="6"/>
  <c r="R476" i="6"/>
  <c r="T541" i="6"/>
  <c r="R689" i="6"/>
  <c r="R466" i="6" s="1"/>
  <c r="BK413" i="7"/>
  <c r="J413" i="7"/>
  <c r="J64" i="7"/>
  <c r="R590" i="7"/>
  <c r="BK658" i="7"/>
  <c r="J658" i="7" s="1"/>
  <c r="J71" i="7" s="1"/>
  <c r="P669" i="7"/>
  <c r="BK904" i="7"/>
  <c r="J904" i="7"/>
  <c r="J77" i="7" s="1"/>
  <c r="P94" i="8"/>
  <c r="R455" i="8"/>
  <c r="BK528" i="8"/>
  <c r="J528" i="8"/>
  <c r="J70" i="8" s="1"/>
  <c r="T634" i="8"/>
  <c r="P152" i="9"/>
  <c r="R385" i="9"/>
  <c r="P571" i="9"/>
  <c r="R697" i="9"/>
  <c r="T96" i="10"/>
  <c r="BK525" i="10"/>
  <c r="J525" i="10"/>
  <c r="J64" i="10" s="1"/>
  <c r="R543" i="10"/>
  <c r="P614" i="10"/>
  <c r="BK751" i="10"/>
  <c r="J751" i="10"/>
  <c r="J72" i="10" s="1"/>
  <c r="T829" i="10"/>
  <c r="BK121" i="11"/>
  <c r="J121" i="11"/>
  <c r="J62" i="11"/>
  <c r="P743" i="11"/>
  <c r="R833" i="11"/>
  <c r="T94" i="12"/>
  <c r="BK110" i="12"/>
  <c r="J110" i="12"/>
  <c r="J67" i="12" s="1"/>
  <c r="BK96" i="13"/>
  <c r="J96" i="13" s="1"/>
  <c r="J65" i="13" s="1"/>
  <c r="T228" i="13"/>
  <c r="T435" i="13"/>
  <c r="BK131" i="14"/>
  <c r="J131" i="14" s="1"/>
  <c r="J63" i="14" s="1"/>
  <c r="R170" i="14"/>
  <c r="P94" i="2"/>
  <c r="P93" i="2"/>
  <c r="BK491" i="2"/>
  <c r="J491" i="2"/>
  <c r="J71" i="2" s="1"/>
  <c r="T319" i="3"/>
  <c r="BK546" i="3"/>
  <c r="J546" i="3"/>
  <c r="J71" i="3"/>
  <c r="P687" i="3"/>
  <c r="P101" i="4"/>
  <c r="BK583" i="4"/>
  <c r="J583" i="4"/>
  <c r="J65" i="4"/>
  <c r="T662" i="4"/>
  <c r="R836" i="4"/>
  <c r="R593" i="4" s="1"/>
  <c r="BK944" i="4"/>
  <c r="J944" i="4" s="1"/>
  <c r="J76" i="4" s="1"/>
  <c r="P1013" i="4"/>
  <c r="BK119" i="5"/>
  <c r="J119" i="5" s="1"/>
  <c r="J63" i="5" s="1"/>
  <c r="T644" i="5"/>
  <c r="BK774" i="5"/>
  <c r="J774" i="5"/>
  <c r="J71" i="5" s="1"/>
  <c r="R867" i="5"/>
  <c r="R995" i="5"/>
  <c r="BK96" i="6"/>
  <c r="J96" i="6" s="1"/>
  <c r="J61" i="6" s="1"/>
  <c r="R96" i="6"/>
  <c r="R95" i="6" s="1"/>
  <c r="R94" i="6" s="1"/>
  <c r="BK449" i="6"/>
  <c r="J449" i="6"/>
  <c r="J64" i="6"/>
  <c r="R467" i="6"/>
  <c r="P519" i="6"/>
  <c r="BK627" i="6"/>
  <c r="J627" i="6" s="1"/>
  <c r="J72" i="6" s="1"/>
  <c r="P663" i="6"/>
  <c r="BK94" i="8"/>
  <c r="J94" i="8"/>
  <c r="J61" i="8" s="1"/>
  <c r="T94" i="8"/>
  <c r="P437" i="8"/>
  <c r="P558" i="8"/>
  <c r="T394" i="9"/>
  <c r="T97" i="9" s="1"/>
  <c r="R622" i="9"/>
  <c r="R669" i="9"/>
  <c r="BK775" i="9"/>
  <c r="J775" i="9"/>
  <c r="J75" i="9"/>
  <c r="R378" i="10"/>
  <c r="T543" i="10"/>
  <c r="T614" i="10"/>
  <c r="T793" i="10"/>
  <c r="T270" i="13"/>
  <c r="BK435" i="13"/>
  <c r="J435" i="13"/>
  <c r="J72" i="13" s="1"/>
  <c r="P90" i="14"/>
  <c r="T131" i="14"/>
  <c r="T183" i="14"/>
  <c r="R105" i="2"/>
  <c r="P407" i="2"/>
  <c r="T555" i="2"/>
  <c r="R108" i="3"/>
  <c r="BK391" i="3"/>
  <c r="J391" i="3"/>
  <c r="J65" i="3" s="1"/>
  <c r="P546" i="3"/>
  <c r="T687" i="3"/>
  <c r="BK136" i="4"/>
  <c r="J136" i="4" s="1"/>
  <c r="J63" i="4" s="1"/>
  <c r="T600" i="4"/>
  <c r="P762" i="4"/>
  <c r="BK961" i="4"/>
  <c r="J961" i="4" s="1"/>
  <c r="J77" i="4" s="1"/>
  <c r="BK1020" i="4"/>
  <c r="J1020" i="4" s="1"/>
  <c r="J79" i="4" s="1"/>
  <c r="P469" i="5"/>
  <c r="BK722" i="5"/>
  <c r="J722" i="5" s="1"/>
  <c r="J69" i="5" s="1"/>
  <c r="P774" i="5"/>
  <c r="T867" i="5"/>
  <c r="T995" i="5"/>
  <c r="T345" i="6"/>
  <c r="P563" i="6"/>
  <c r="BK689" i="6"/>
  <c r="J689" i="6" s="1"/>
  <c r="J74" i="6" s="1"/>
  <c r="P136" i="7"/>
  <c r="BK590" i="7"/>
  <c r="J590" i="7" s="1"/>
  <c r="J69" i="7" s="1"/>
  <c r="R638" i="7"/>
  <c r="T658" i="7"/>
  <c r="R777" i="7"/>
  <c r="P893" i="7"/>
  <c r="P127" i="8"/>
  <c r="T437" i="8"/>
  <c r="T558" i="8"/>
  <c r="R394" i="9"/>
  <c r="R560" i="9"/>
  <c r="BK653" i="9"/>
  <c r="J653" i="9" s="1"/>
  <c r="J72" i="9" s="1"/>
  <c r="P669" i="9"/>
  <c r="T775" i="9"/>
  <c r="BK96" i="10"/>
  <c r="J96" i="10" s="1"/>
  <c r="J61" i="10" s="1"/>
  <c r="P96" i="10"/>
  <c r="R525" i="10"/>
  <c r="P543" i="10"/>
  <c r="BK614" i="10"/>
  <c r="J614" i="10" s="1"/>
  <c r="J69" i="10" s="1"/>
  <c r="BK641" i="10"/>
  <c r="J641" i="10"/>
  <c r="J70" i="10" s="1"/>
  <c r="T751" i="10"/>
  <c r="T603" i="11"/>
  <c r="BK833" i="11"/>
  <c r="J833" i="11"/>
  <c r="J69" i="11" s="1"/>
  <c r="P99" i="12"/>
  <c r="P93" i="12" s="1"/>
  <c r="T110" i="12"/>
  <c r="P96" i="13"/>
  <c r="R360" i="13"/>
  <c r="T100" i="14"/>
  <c r="P170" i="14"/>
  <c r="T336" i="2"/>
  <c r="P491" i="2"/>
  <c r="P108" i="3"/>
  <c r="T391" i="3"/>
  <c r="T546" i="3"/>
  <c r="R658" i="3"/>
  <c r="T136" i="4"/>
  <c r="P583" i="4"/>
  <c r="P662" i="4"/>
  <c r="BK737" i="4"/>
  <c r="J737" i="4"/>
  <c r="J72" i="4"/>
  <c r="R737" i="4"/>
  <c r="BK903" i="4"/>
  <c r="J903" i="4" s="1"/>
  <c r="J75" i="4" s="1"/>
  <c r="T944" i="4"/>
  <c r="R1020" i="4"/>
  <c r="R101" i="5"/>
  <c r="R109" i="5"/>
  <c r="P644" i="5"/>
  <c r="R759" i="5"/>
  <c r="BK811" i="5"/>
  <c r="J811" i="5"/>
  <c r="J73" i="5" s="1"/>
  <c r="R836" i="5"/>
  <c r="P1023" i="5"/>
  <c r="T96" i="6"/>
  <c r="T95" i="6"/>
  <c r="T449" i="6"/>
  <c r="BK563" i="6"/>
  <c r="J563" i="6" s="1"/>
  <c r="J71" i="6" s="1"/>
  <c r="T689" i="6"/>
  <c r="R136" i="7"/>
  <c r="P590" i="7"/>
  <c r="T669" i="7"/>
  <c r="T850" i="7"/>
  <c r="R94" i="8"/>
  <c r="R93" i="8" s="1"/>
  <c r="BK437" i="8"/>
  <c r="J437" i="8" s="1"/>
  <c r="J64" i="8" s="1"/>
  <c r="P455" i="8"/>
  <c r="R505" i="8"/>
  <c r="P634" i="8"/>
  <c r="BK98" i="9"/>
  <c r="R98" i="9"/>
  <c r="T137" i="9"/>
  <c r="R532" i="9"/>
  <c r="P560" i="9"/>
  <c r="BK697" i="9"/>
  <c r="J697" i="9"/>
  <c r="J74" i="9" s="1"/>
  <c r="R775" i="9"/>
  <c r="P378" i="10"/>
  <c r="T554" i="10"/>
  <c r="P641" i="10"/>
  <c r="R751" i="10"/>
  <c r="BK603" i="11"/>
  <c r="J603" i="11" s="1"/>
  <c r="J63" i="11" s="1"/>
  <c r="R782" i="11"/>
  <c r="P94" i="12"/>
  <c r="P125" i="12"/>
  <c r="P119" i="12"/>
  <c r="BK228" i="13"/>
  <c r="J228" i="13" s="1"/>
  <c r="J67" i="13" s="1"/>
  <c r="P360" i="13"/>
  <c r="P131" i="14"/>
  <c r="P183" i="14"/>
  <c r="T105" i="2"/>
  <c r="BK398" i="2"/>
  <c r="J398" i="2"/>
  <c r="J65" i="2"/>
  <c r="BK462" i="2"/>
  <c r="J462" i="2"/>
  <c r="J69" i="2" s="1"/>
  <c r="BK555" i="2"/>
  <c r="J555" i="2" s="1"/>
  <c r="J72" i="2" s="1"/>
  <c r="BK319" i="3"/>
  <c r="J319" i="3" s="1"/>
  <c r="J64" i="3" s="1"/>
  <c r="R391" i="3"/>
  <c r="T485" i="3"/>
  <c r="P529" i="3"/>
  <c r="BK658" i="3"/>
  <c r="J658" i="3"/>
  <c r="J73" i="3" s="1"/>
  <c r="T718" i="3"/>
  <c r="P415" i="4"/>
  <c r="R594" i="4"/>
  <c r="BK709" i="4"/>
  <c r="J709" i="4"/>
  <c r="J71" i="4" s="1"/>
  <c r="BK836" i="4"/>
  <c r="J836" i="4"/>
  <c r="J74" i="4" s="1"/>
  <c r="P961" i="4"/>
  <c r="R469" i="5"/>
  <c r="P759" i="5"/>
  <c r="P867" i="5"/>
  <c r="BK995" i="5"/>
  <c r="J995" i="5"/>
  <c r="J77" i="5" s="1"/>
  <c r="R1078" i="5"/>
  <c r="BK345" i="6"/>
  <c r="J345" i="6" s="1"/>
  <c r="J63" i="6" s="1"/>
  <c r="T476" i="6"/>
  <c r="T519" i="6"/>
  <c r="P627" i="6"/>
  <c r="BK99" i="7"/>
  <c r="J99" i="7" s="1"/>
  <c r="J61" i="7" s="1"/>
  <c r="R99" i="7"/>
  <c r="P563" i="7"/>
  <c r="P689" i="7"/>
  <c r="BK850" i="7"/>
  <c r="J850" i="7" s="1"/>
  <c r="J75" i="7" s="1"/>
  <c r="R893" i="7"/>
  <c r="T334" i="8"/>
  <c r="T464" i="8"/>
  <c r="P528" i="8"/>
  <c r="T98" i="9"/>
  <c r="R137" i="9"/>
  <c r="T385" i="9"/>
  <c r="T571" i="9"/>
  <c r="P653" i="9"/>
  <c r="P788" i="9"/>
  <c r="P143" i="10"/>
  <c r="BK554" i="10"/>
  <c r="J554" i="10"/>
  <c r="J68" i="10" s="1"/>
  <c r="R614" i="10"/>
  <c r="P751" i="10"/>
  <c r="BK829" i="10"/>
  <c r="J829" i="10"/>
  <c r="J74" i="10" s="1"/>
  <c r="T121" i="11"/>
  <c r="P757" i="11"/>
  <c r="P756" i="11" s="1"/>
  <c r="T757" i="11"/>
  <c r="BK904" i="11"/>
  <c r="J904" i="11"/>
  <c r="J70" i="11" s="1"/>
  <c r="R110" i="12"/>
  <c r="R228" i="13"/>
  <c r="BK402" i="13"/>
  <c r="J402" i="13"/>
  <c r="J71" i="13" s="1"/>
  <c r="R100" i="14"/>
  <c r="T170" i="14"/>
  <c r="BK336" i="2"/>
  <c r="J336" i="2"/>
  <c r="J64" i="2" s="1"/>
  <c r="T398" i="2"/>
  <c r="P462" i="2"/>
  <c r="R555" i="2"/>
  <c r="BK101" i="3"/>
  <c r="J101" i="3"/>
  <c r="J62" i="3"/>
  <c r="T101" i="3"/>
  <c r="T96" i="3"/>
  <c r="BK400" i="3"/>
  <c r="BK399" i="3" s="1"/>
  <c r="J399" i="3" s="1"/>
  <c r="J67" i="3" s="1"/>
  <c r="R546" i="3"/>
  <c r="BK687" i="3"/>
  <c r="J687" i="3" s="1"/>
  <c r="J74" i="3" s="1"/>
  <c r="R101" i="4"/>
  <c r="BK600" i="4"/>
  <c r="J600" i="4" s="1"/>
  <c r="J69" i="4" s="1"/>
  <c r="T709" i="4"/>
  <c r="P836" i="4"/>
  <c r="P944" i="4"/>
  <c r="P1020" i="4"/>
  <c r="P101" i="5"/>
  <c r="BK109" i="5"/>
  <c r="J109" i="5"/>
  <c r="J62" i="5"/>
  <c r="P109" i="5"/>
  <c r="BK644" i="5"/>
  <c r="J644" i="5" s="1"/>
  <c r="J68" i="5" s="1"/>
  <c r="T759" i="5"/>
  <c r="BK867" i="5"/>
  <c r="J867" i="5"/>
  <c r="J75" i="5" s="1"/>
  <c r="R1023" i="5"/>
  <c r="P96" i="6"/>
  <c r="P449" i="6"/>
  <c r="P95" i="6" s="1"/>
  <c r="T467" i="6"/>
  <c r="T466" i="6"/>
  <c r="P541" i="6"/>
  <c r="P689" i="6"/>
  <c r="R413" i="7"/>
  <c r="BK581" i="7"/>
  <c r="BK580" i="7"/>
  <c r="J580" i="7" s="1"/>
  <c r="J67" i="7" s="1"/>
  <c r="T689" i="7"/>
  <c r="P904" i="7"/>
  <c r="T127" i="8"/>
  <c r="P464" i="8"/>
  <c r="P505" i="8"/>
  <c r="R634" i="8"/>
  <c r="BK152" i="9"/>
  <c r="J152" i="9"/>
  <c r="J63" i="9" s="1"/>
  <c r="P385" i="9"/>
  <c r="R571" i="9"/>
  <c r="T669" i="9"/>
  <c r="P775" i="9"/>
  <c r="BK143" i="10"/>
  <c r="J143" i="10"/>
  <c r="J62" i="10" s="1"/>
  <c r="T525" i="10"/>
  <c r="R673" i="10"/>
  <c r="R793" i="10"/>
  <c r="P93" i="11"/>
  <c r="P92" i="11" s="1"/>
  <c r="T93" i="11"/>
  <c r="BK743" i="11"/>
  <c r="J743" i="11"/>
  <c r="J64" i="11"/>
  <c r="T782" i="11"/>
  <c r="R125" i="12"/>
  <c r="R119" i="12" s="1"/>
  <c r="P270" i="13"/>
  <c r="R435" i="13"/>
  <c r="T187" i="14"/>
  <c r="T186" i="14"/>
  <c r="BE152" i="2"/>
  <c r="BE337" i="2"/>
  <c r="BE386" i="2"/>
  <c r="BE393" i="2"/>
  <c r="BE451" i="2"/>
  <c r="BE482" i="2"/>
  <c r="BE504" i="2"/>
  <c r="BE509" i="2"/>
  <c r="BE542" i="2"/>
  <c r="BE551" i="2"/>
  <c r="BE554" i="2"/>
  <c r="F55" i="3"/>
  <c r="BE102" i="3"/>
  <c r="BE109" i="3"/>
  <c r="BE240" i="3"/>
  <c r="BE465" i="3"/>
  <c r="BE476" i="3"/>
  <c r="BE517" i="3"/>
  <c r="BE540" i="3"/>
  <c r="BE552" i="3"/>
  <c r="BE556" i="3"/>
  <c r="BE597" i="3"/>
  <c r="BE622" i="3"/>
  <c r="BE648" i="3"/>
  <c r="BE662" i="3"/>
  <c r="E48" i="4"/>
  <c r="BE191" i="4"/>
  <c r="BE240" i="4"/>
  <c r="BE362" i="4"/>
  <c r="BE427" i="4"/>
  <c r="BE439" i="4"/>
  <c r="BE564" i="4"/>
  <c r="BE626" i="4"/>
  <c r="BE642" i="4"/>
  <c r="BE676" i="4"/>
  <c r="BE760" i="4"/>
  <c r="BE789" i="4"/>
  <c r="BE825" i="4"/>
  <c r="BE939" i="4"/>
  <c r="BE120" i="5"/>
  <c r="BE213" i="5"/>
  <c r="BE312" i="5"/>
  <c r="BE404" i="5"/>
  <c r="BE463" i="5"/>
  <c r="BE470" i="5"/>
  <c r="BE610" i="5"/>
  <c r="BE621" i="5"/>
  <c r="BE629" i="5"/>
  <c r="BE649" i="5"/>
  <c r="BE711" i="5"/>
  <c r="BE723" i="5"/>
  <c r="BE736" i="5"/>
  <c r="BE773" i="5"/>
  <c r="BE783" i="5"/>
  <c r="BE794" i="5"/>
  <c r="BE819" i="5"/>
  <c r="BE822" i="5"/>
  <c r="BE835" i="5"/>
  <c r="BE839" i="5"/>
  <c r="BE840" i="5"/>
  <c r="BE849" i="5"/>
  <c r="BE955" i="5"/>
  <c r="BE1005" i="5"/>
  <c r="BE1008" i="5"/>
  <c r="BE1013" i="5"/>
  <c r="BE1018" i="5"/>
  <c r="BE1037" i="5"/>
  <c r="BE1060" i="5"/>
  <c r="F55" i="6"/>
  <c r="BE108" i="6"/>
  <c r="BE175" i="6"/>
  <c r="BE354" i="6"/>
  <c r="BE390" i="6"/>
  <c r="BE414" i="6"/>
  <c r="BE426" i="6"/>
  <c r="BE447" i="6"/>
  <c r="BE451" i="6"/>
  <c r="BE490" i="6"/>
  <c r="BE552" i="6"/>
  <c r="BE109" i="7"/>
  <c r="BE121" i="7"/>
  <c r="BE186" i="7"/>
  <c r="BE212" i="7"/>
  <c r="BE266" i="7"/>
  <c r="BE373" i="7"/>
  <c r="BE406" i="7"/>
  <c r="BE438" i="7"/>
  <c r="BE442" i="7"/>
  <c r="BE511" i="7"/>
  <c r="BE555" i="7"/>
  <c r="BE582" i="7"/>
  <c r="BE603" i="7"/>
  <c r="BE622" i="7"/>
  <c r="BE640" i="7"/>
  <c r="BE663" i="7"/>
  <c r="BE683" i="7"/>
  <c r="BE742" i="7"/>
  <c r="BE759" i="7"/>
  <c r="BK132" i="7"/>
  <c r="J132" i="7"/>
  <c r="J62" i="7"/>
  <c r="E48" i="8"/>
  <c r="BE112" i="8"/>
  <c r="BE198" i="8"/>
  <c r="BE212" i="8"/>
  <c r="BE273" i="8"/>
  <c r="BE289" i="8"/>
  <c r="BE399" i="8"/>
  <c r="BE429" i="8"/>
  <c r="BE436" i="8"/>
  <c r="BE444" i="8"/>
  <c r="BE546" i="8"/>
  <c r="BE559" i="8"/>
  <c r="BE563" i="8"/>
  <c r="BE640" i="8"/>
  <c r="BE189" i="9"/>
  <c r="BE343" i="9"/>
  <c r="BE508" i="9"/>
  <c r="BE520" i="9"/>
  <c r="BE533" i="9"/>
  <c r="BE535" i="9"/>
  <c r="BE543" i="9"/>
  <c r="BE569" i="9"/>
  <c r="BE618" i="9"/>
  <c r="BE651" i="9"/>
  <c r="BE654" i="9"/>
  <c r="BE682" i="9"/>
  <c r="F91" i="10"/>
  <c r="BE125" i="10"/>
  <c r="BE166" i="10"/>
  <c r="BE250" i="10"/>
  <c r="BE343" i="10"/>
  <c r="BE418" i="10"/>
  <c r="BE422" i="10"/>
  <c r="BE434" i="10"/>
  <c r="BE438" i="10"/>
  <c r="BE520" i="10"/>
  <c r="BE523" i="10"/>
  <c r="BE527" i="10"/>
  <c r="BE541" i="10"/>
  <c r="BE575" i="10"/>
  <c r="BE592" i="10"/>
  <c r="BE628" i="10"/>
  <c r="BE434" i="13"/>
  <c r="BE171" i="14"/>
  <c r="BE208" i="14"/>
  <c r="E48" i="2"/>
  <c r="BE173" i="2"/>
  <c r="BE209" i="2"/>
  <c r="BE277" i="2"/>
  <c r="BE330" i="2"/>
  <c r="BE364" i="2"/>
  <c r="BE387" i="2"/>
  <c r="BE394" i="2"/>
  <c r="BE397" i="2"/>
  <c r="BE413" i="2"/>
  <c r="BE485" i="2"/>
  <c r="BE499" i="2"/>
  <c r="BE541" i="2"/>
  <c r="BE557" i="2"/>
  <c r="E48" i="3"/>
  <c r="BE124" i="3"/>
  <c r="BE158" i="3"/>
  <c r="BE220" i="3"/>
  <c r="BE254" i="3"/>
  <c r="BE365" i="3"/>
  <c r="BE404" i="3"/>
  <c r="BE432" i="3"/>
  <c r="BE454" i="3"/>
  <c r="BE567" i="3"/>
  <c r="BE587" i="3"/>
  <c r="BE623" i="3"/>
  <c r="BE627" i="3"/>
  <c r="BE667" i="3"/>
  <c r="BE137" i="4"/>
  <c r="BE322" i="4"/>
  <c r="BE356" i="4"/>
  <c r="BE584" i="4"/>
  <c r="BE612" i="4"/>
  <c r="BE622" i="4"/>
  <c r="BE707" i="4"/>
  <c r="BE738" i="4"/>
  <c r="BE768" i="4"/>
  <c r="BE774" i="4"/>
  <c r="BE780" i="4"/>
  <c r="BE814" i="4"/>
  <c r="BE877" i="4"/>
  <c r="BE921" i="4"/>
  <c r="BE145" i="5"/>
  <c r="BE223" i="5"/>
  <c r="BE303" i="5"/>
  <c r="BE418" i="5"/>
  <c r="BE497" i="5"/>
  <c r="BE534" i="5"/>
  <c r="BE614" i="5"/>
  <c r="BE638" i="5"/>
  <c r="BE657" i="5"/>
  <c r="BE670" i="5"/>
  <c r="BE782" i="5"/>
  <c r="BE455" i="7"/>
  <c r="BE475" i="7"/>
  <c r="BE553" i="7"/>
  <c r="BE560" i="7"/>
  <c r="BE579" i="7"/>
  <c r="BE637" i="7"/>
  <c r="BE639" i="7"/>
  <c r="BE654" i="7"/>
  <c r="BE672" i="7"/>
  <c r="BE821" i="7"/>
  <c r="BE858" i="7"/>
  <c r="BE885" i="7"/>
  <c r="BE895" i="7"/>
  <c r="BE902" i="7"/>
  <c r="BE905" i="7"/>
  <c r="BE934" i="7"/>
  <c r="BE937" i="7"/>
  <c r="BE945" i="7"/>
  <c r="BE950" i="7"/>
  <c r="BE951" i="7"/>
  <c r="BE952" i="7"/>
  <c r="BE128" i="8"/>
  <c r="BE314" i="8"/>
  <c r="BE331" i="8"/>
  <c r="BE350" i="8"/>
  <c r="BE362" i="8"/>
  <c r="BE376" i="8"/>
  <c r="BE384" i="8"/>
  <c r="BE431" i="8"/>
  <c r="BE438" i="8"/>
  <c r="BE477" i="8"/>
  <c r="BE483" i="8"/>
  <c r="BE509" i="8"/>
  <c r="BE524" i="8"/>
  <c r="BE214" i="9"/>
  <c r="BE271" i="9"/>
  <c r="BE311" i="9"/>
  <c r="BE373" i="9"/>
  <c r="BE382" i="9"/>
  <c r="BE403" i="9"/>
  <c r="BE416" i="9"/>
  <c r="BE437" i="9"/>
  <c r="BE446" i="9"/>
  <c r="BE452" i="9"/>
  <c r="BE467" i="9"/>
  <c r="BE471" i="9"/>
  <c r="BE488" i="9"/>
  <c r="BE529" i="9"/>
  <c r="BE534" i="9"/>
  <c r="BE549" i="9"/>
  <c r="BE565" i="9"/>
  <c r="BE570" i="9"/>
  <c r="BE604" i="9"/>
  <c r="BE613" i="9"/>
  <c r="BE623" i="9"/>
  <c r="BE643" i="9"/>
  <c r="BE723" i="9"/>
  <c r="BE752" i="9"/>
  <c r="J88" i="10"/>
  <c r="BE118" i="10"/>
  <c r="BE138" i="10"/>
  <c r="BE194" i="10"/>
  <c r="BE265" i="10"/>
  <c r="BE348" i="10"/>
  <c r="BE379" i="10"/>
  <c r="BE457" i="10"/>
  <c r="BE513" i="10"/>
  <c r="BE517" i="10"/>
  <c r="BE548" i="10"/>
  <c r="BE625" i="10"/>
  <c r="BE642" i="10"/>
  <c r="BE644" i="10"/>
  <c r="BE678" i="10"/>
  <c r="BE716" i="10"/>
  <c r="BE732" i="10"/>
  <c r="BE745" i="10"/>
  <c r="BE780" i="10"/>
  <c r="BE817" i="10"/>
  <c r="BE821" i="10"/>
  <c r="BE839" i="10"/>
  <c r="BE841" i="10"/>
  <c r="BE375" i="11"/>
  <c r="BE600" i="11"/>
  <c r="BE611" i="11"/>
  <c r="BE639" i="11"/>
  <c r="BE643" i="11"/>
  <c r="BE666" i="11"/>
  <c r="BE737" i="11"/>
  <c r="BE752" i="11"/>
  <c r="BE823" i="11"/>
  <c r="BE827" i="11"/>
  <c r="BE899" i="11"/>
  <c r="BK754" i="11"/>
  <c r="J754" i="11"/>
  <c r="J65" i="11" s="1"/>
  <c r="BE137" i="12"/>
  <c r="BK120" i="12"/>
  <c r="BK119" i="12"/>
  <c r="J119" i="12"/>
  <c r="J68" i="12" s="1"/>
  <c r="BE146" i="13"/>
  <c r="BE189" i="13"/>
  <c r="BE239" i="13"/>
  <c r="BE284" i="13"/>
  <c r="BE379" i="13"/>
  <c r="BE433" i="13"/>
  <c r="BE436" i="13"/>
  <c r="BE451" i="13"/>
  <c r="BE452" i="13"/>
  <c r="BE453" i="13"/>
  <c r="BE464" i="13"/>
  <c r="BE465" i="13"/>
  <c r="F55" i="14"/>
  <c r="BE136" i="14"/>
  <c r="BE144" i="14"/>
  <c r="BE174" i="14"/>
  <c r="BE188" i="14"/>
  <c r="BE215" i="14"/>
  <c r="E48" i="15"/>
  <c r="BE84" i="15"/>
  <c r="BK83" i="15"/>
  <c r="BK82" i="15"/>
  <c r="BK81" i="15"/>
  <c r="J81" i="15" s="1"/>
  <c r="J59" i="15" s="1"/>
  <c r="F55" i="16"/>
  <c r="J80" i="16"/>
  <c r="BE95" i="16"/>
  <c r="BE103" i="16"/>
  <c r="F89" i="2"/>
  <c r="BE189" i="2"/>
  <c r="BE212" i="2"/>
  <c r="BE238" i="2"/>
  <c r="BE333" i="2"/>
  <c r="BE351" i="2"/>
  <c r="BE357" i="2"/>
  <c r="BE380" i="2"/>
  <c r="BE409" i="2"/>
  <c r="BE415" i="2"/>
  <c r="BE463" i="2"/>
  <c r="BE490" i="2"/>
  <c r="BE211" i="3"/>
  <c r="BE234" i="3"/>
  <c r="BE264" i="3"/>
  <c r="BE316" i="3"/>
  <c r="BE327" i="3"/>
  <c r="BE343" i="3"/>
  <c r="BE387" i="3"/>
  <c r="BE424" i="3"/>
  <c r="BE501" i="3"/>
  <c r="BE533" i="3"/>
  <c r="BE554" i="3"/>
  <c r="BE570" i="3"/>
  <c r="BE607" i="3"/>
  <c r="BE671" i="3"/>
  <c r="BE688" i="3"/>
  <c r="BE697" i="3"/>
  <c r="BE703" i="3"/>
  <c r="BE710" i="3"/>
  <c r="BE714" i="3"/>
  <c r="BE717" i="3"/>
  <c r="BE723" i="3"/>
  <c r="J52" i="4"/>
  <c r="F96" i="4"/>
  <c r="BE114" i="4"/>
  <c r="BE156" i="4"/>
  <c r="BE209" i="4"/>
  <c r="BE280" i="4"/>
  <c r="BE359" i="4"/>
  <c r="BE453" i="4"/>
  <c r="BE464" i="4"/>
  <c r="BE476" i="4"/>
  <c r="BE558" i="4"/>
  <c r="BE575" i="4"/>
  <c r="BE590" i="4"/>
  <c r="BE601" i="4"/>
  <c r="BE634" i="4"/>
  <c r="BE661" i="4"/>
  <c r="BE753" i="4"/>
  <c r="BE829" i="5"/>
  <c r="BE942" i="5"/>
  <c r="BE987" i="5"/>
  <c r="BE994" i="5"/>
  <c r="BE1017" i="5"/>
  <c r="BE1038" i="5"/>
  <c r="BE1041" i="5"/>
  <c r="BE1044" i="5"/>
  <c r="BE1077" i="5"/>
  <c r="BE145" i="6"/>
  <c r="BE172" i="6"/>
  <c r="BE199" i="6"/>
  <c r="BE444" i="6"/>
  <c r="BE475" i="6"/>
  <c r="BE482" i="6"/>
  <c r="BE518" i="6"/>
  <c r="BE548" i="6"/>
  <c r="BE684" i="6"/>
  <c r="F55" i="7"/>
  <c r="BE280" i="7"/>
  <c r="BE351" i="7"/>
  <c r="BE410" i="7"/>
  <c r="BE422" i="7"/>
  <c r="BE492" i="7"/>
  <c r="BE557" i="7"/>
  <c r="BE562" i="7"/>
  <c r="BE591" i="7"/>
  <c r="BE652" i="7"/>
  <c r="BE670" i="7"/>
  <c r="BE738" i="7"/>
  <c r="BE771" i="7"/>
  <c r="BE827" i="7"/>
  <c r="BE95" i="8"/>
  <c r="BE138" i="8"/>
  <c r="BE209" i="8"/>
  <c r="BE215" i="8"/>
  <c r="BE277" i="8"/>
  <c r="BE318" i="8"/>
  <c r="BE344" i="8"/>
  <c r="BE366" i="8"/>
  <c r="BE380" i="8"/>
  <c r="BE426" i="8"/>
  <c r="BE440" i="8"/>
  <c r="BE448" i="8"/>
  <c r="BE471" i="8"/>
  <c r="BE487" i="8"/>
  <c r="BE516" i="8"/>
  <c r="BE531" i="8"/>
  <c r="BE536" i="8"/>
  <c r="BE579" i="8"/>
  <c r="BE620" i="8"/>
  <c r="BE633" i="8"/>
  <c r="BE646" i="8"/>
  <c r="BE647" i="8"/>
  <c r="BE650" i="8"/>
  <c r="BE651" i="8"/>
  <c r="BE654" i="8"/>
  <c r="E48" i="9"/>
  <c r="BE113" i="9"/>
  <c r="BE146" i="9"/>
  <c r="BE274" i="9"/>
  <c r="BE283" i="9"/>
  <c r="BE516" i="10"/>
  <c r="BE528" i="10"/>
  <c r="BE532" i="10"/>
  <c r="BE536" i="10"/>
  <c r="BE559" i="10"/>
  <c r="BE580" i="10"/>
  <c r="BE633" i="10"/>
  <c r="BE653" i="10"/>
  <c r="BE654" i="10"/>
  <c r="BE708" i="10"/>
  <c r="BE767" i="10"/>
  <c r="BE792" i="10"/>
  <c r="J52" i="11"/>
  <c r="BE432" i="11"/>
  <c r="BE455" i="11"/>
  <c r="BE562" i="11"/>
  <c r="BE616" i="11"/>
  <c r="BE626" i="11"/>
  <c r="BE740" i="11"/>
  <c r="BE916" i="11"/>
  <c r="BE925" i="11"/>
  <c r="J86" i="12"/>
  <c r="BE103" i="12"/>
  <c r="BE113" i="13"/>
  <c r="BE143" i="13"/>
  <c r="BE160" i="13"/>
  <c r="BE182" i="13"/>
  <c r="BE218" i="13"/>
  <c r="BE271" i="13"/>
  <c r="BE323" i="13"/>
  <c r="BE335" i="13"/>
  <c r="BE351" i="13"/>
  <c r="BE403" i="13"/>
  <c r="BE101" i="14"/>
  <c r="BE173" i="14"/>
  <c r="BE203" i="14"/>
  <c r="BE209" i="14"/>
  <c r="BK96" i="16"/>
  <c r="J96" i="16" s="1"/>
  <c r="J64" i="16" s="1"/>
  <c r="J86" i="2"/>
  <c r="BE144" i="2"/>
  <c r="BE244" i="2"/>
  <c r="BE354" i="2"/>
  <c r="BE424" i="2"/>
  <c r="BE434" i="2"/>
  <c r="BE458" i="2"/>
  <c r="BE470" i="2"/>
  <c r="BE501" i="2"/>
  <c r="BE560" i="2"/>
  <c r="BE598" i="4"/>
  <c r="BE629" i="4"/>
  <c r="BE653" i="4"/>
  <c r="BE658" i="4"/>
  <c r="BE683" i="4"/>
  <c r="BE704" i="4"/>
  <c r="BE713" i="4"/>
  <c r="BE759" i="4"/>
  <c r="BE831" i="4"/>
  <c r="BE835" i="4"/>
  <c r="BE849" i="4"/>
  <c r="BE878" i="4"/>
  <c r="BE927" i="4"/>
  <c r="BE954" i="4"/>
  <c r="BE110" i="5"/>
  <c r="BE180" i="5"/>
  <c r="BE281" i="5"/>
  <c r="BE291" i="5"/>
  <c r="BE454" i="5"/>
  <c r="BE492" i="5"/>
  <c r="BE501" i="5"/>
  <c r="BE522" i="5"/>
  <c r="BE612" i="5"/>
  <c r="BE700" i="5"/>
  <c r="BE718" i="5"/>
  <c r="BE890" i="5"/>
  <c r="BE926" i="5"/>
  <c r="BK641" i="5"/>
  <c r="J641" i="5" s="1"/>
  <c r="J66" i="5" s="1"/>
  <c r="BE97" i="6"/>
  <c r="BE103" i="6"/>
  <c r="BE169" i="6"/>
  <c r="BE223" i="6"/>
  <c r="BE352" i="6"/>
  <c r="BE355" i="6"/>
  <c r="BE430" i="6"/>
  <c r="BE442" i="6"/>
  <c r="BE452" i="6"/>
  <c r="BE456" i="6"/>
  <c r="BE562" i="6"/>
  <c r="BE597" i="6"/>
  <c r="BE661" i="6"/>
  <c r="BE677" i="6"/>
  <c r="BE148" i="7"/>
  <c r="BE176" i="7"/>
  <c r="BE179" i="7"/>
  <c r="BE184" i="7"/>
  <c r="BE262" i="7"/>
  <c r="BE272" i="7"/>
  <c r="BE292" i="7"/>
  <c r="BE344" i="7"/>
  <c r="BE355" i="7"/>
  <c r="BE362" i="7"/>
  <c r="BE405" i="7"/>
  <c r="BE675" i="7"/>
  <c r="BE686" i="7"/>
  <c r="BE694" i="7"/>
  <c r="BE755" i="7"/>
  <c r="BE767" i="7"/>
  <c r="BE781" i="7"/>
  <c r="BE787" i="7"/>
  <c r="BE862" i="7"/>
  <c r="BE879" i="7"/>
  <c r="BK578" i="7"/>
  <c r="J578" i="7"/>
  <c r="J66" i="7"/>
  <c r="F55" i="8"/>
  <c r="BE243" i="8"/>
  <c r="BE335" i="8"/>
  <c r="BE355" i="8"/>
  <c r="BE388" i="8"/>
  <c r="BE395" i="8"/>
  <c r="BE432" i="8"/>
  <c r="BE470" i="8"/>
  <c r="BE506" i="8"/>
  <c r="BE557" i="8"/>
  <c r="BE569" i="8"/>
  <c r="BE604" i="8"/>
  <c r="BK452" i="8"/>
  <c r="J452" i="8"/>
  <c r="J65" i="8" s="1"/>
  <c r="F93" i="9"/>
  <c r="BE201" i="9"/>
  <c r="BE335" i="9"/>
  <c r="BE406" i="9"/>
  <c r="BE482" i="9"/>
  <c r="BE546" i="9"/>
  <c r="BE561" i="9"/>
  <c r="BE583" i="9"/>
  <c r="BE687" i="9"/>
  <c r="BE736" i="9"/>
  <c r="BE745" i="9"/>
  <c r="BE789" i="9"/>
  <c r="BE242" i="10"/>
  <c r="BE268" i="10"/>
  <c r="BE299" i="10"/>
  <c r="BE321" i="10"/>
  <c r="BE335" i="10"/>
  <c r="BE399" i="10"/>
  <c r="BE402" i="10"/>
  <c r="BE429" i="10"/>
  <c r="BE446" i="10"/>
  <c r="BE514" i="10"/>
  <c r="BE519" i="10"/>
  <c r="BE567" i="10"/>
  <c r="BE640" i="10"/>
  <c r="BE649" i="10"/>
  <c r="BE712" i="10"/>
  <c r="BE720" i="10"/>
  <c r="BE736" i="10"/>
  <c r="BE791" i="10"/>
  <c r="BE794" i="10"/>
  <c r="BE808" i="10"/>
  <c r="BE811" i="10"/>
  <c r="BE826" i="10"/>
  <c r="BE828" i="10"/>
  <c r="BE838" i="10"/>
  <c r="BE843" i="10"/>
  <c r="BE855" i="10"/>
  <c r="BE859" i="10"/>
  <c r="BE201" i="11"/>
  <c r="BE402" i="11"/>
  <c r="BE446" i="11"/>
  <c r="BE618" i="11"/>
  <c r="BE633" i="11"/>
  <c r="BE713" i="11"/>
  <c r="BE744" i="11"/>
  <c r="BE812" i="11"/>
  <c r="BE831" i="11"/>
  <c r="BE843" i="11"/>
  <c r="BE856" i="11"/>
  <c r="BE903" i="11"/>
  <c r="BE905" i="11"/>
  <c r="BE917" i="11"/>
  <c r="BE918" i="11"/>
  <c r="BE920" i="11"/>
  <c r="BE114" i="12"/>
  <c r="BE145" i="12"/>
  <c r="BE121" i="13"/>
  <c r="BE329" i="13"/>
  <c r="BE365" i="13"/>
  <c r="BE369" i="13"/>
  <c r="BE399" i="13"/>
  <c r="BE415" i="13"/>
  <c r="BE426" i="13"/>
  <c r="BE429" i="13"/>
  <c r="J52" i="14"/>
  <c r="BE118" i="14"/>
  <c r="BE126" i="14"/>
  <c r="BE164" i="14"/>
  <c r="BE177" i="14"/>
  <c r="BE195" i="14"/>
  <c r="BE220" i="14"/>
  <c r="BE221" i="14"/>
  <c r="J52" i="15"/>
  <c r="BK99" i="16"/>
  <c r="J99" i="16"/>
  <c r="J65" i="16" s="1"/>
  <c r="BE150" i="2"/>
  <c r="BE218" i="2"/>
  <c r="BE241" i="2"/>
  <c r="BE324" i="2"/>
  <c r="BE347" i="2"/>
  <c r="BE365" i="2"/>
  <c r="BE368" i="2"/>
  <c r="BE374" i="2"/>
  <c r="BE427" i="2"/>
  <c r="BE452" i="2"/>
  <c r="BE473" i="2"/>
  <c r="BE500" i="2"/>
  <c r="BE502" i="2"/>
  <c r="BE519" i="2"/>
  <c r="BE526" i="2"/>
  <c r="BE105" i="3"/>
  <c r="BE173" i="3"/>
  <c r="BE181" i="3"/>
  <c r="BE228" i="3"/>
  <c r="BE237" i="3"/>
  <c r="BE259" i="3"/>
  <c r="BE263" i="3"/>
  <c r="BE268" i="3"/>
  <c r="BE271" i="3"/>
  <c r="BE280" i="3"/>
  <c r="BE341" i="3"/>
  <c r="BE412" i="3"/>
  <c r="BE439" i="3"/>
  <c r="BE473" i="3"/>
  <c r="BE481" i="3"/>
  <c r="BE494" i="3"/>
  <c r="BE520" i="3"/>
  <c r="BE588" i="3"/>
  <c r="BE603" i="3"/>
  <c r="BE684" i="3"/>
  <c r="BE686" i="3"/>
  <c r="BK97" i="3"/>
  <c r="J97" i="3" s="1"/>
  <c r="J61" i="3" s="1"/>
  <c r="BE133" i="4"/>
  <c r="BE185" i="4"/>
  <c r="BE212" i="4"/>
  <c r="BE255" i="4"/>
  <c r="BE289" i="4"/>
  <c r="BE353" i="4"/>
  <c r="BE371" i="4"/>
  <c r="BE409" i="4"/>
  <c r="BE441" i="4"/>
  <c r="BE483" i="4"/>
  <c r="BE572" i="4"/>
  <c r="BE586" i="4"/>
  <c r="BE607" i="4"/>
  <c r="BE856" i="4"/>
  <c r="BE925" i="4"/>
  <c r="BE931" i="4"/>
  <c r="BE948" i="4"/>
  <c r="BE962" i="4"/>
  <c r="BE977" i="4"/>
  <c r="BE991" i="4"/>
  <c r="BE999" i="4"/>
  <c r="BE1007" i="4"/>
  <c r="BE1019" i="4"/>
  <c r="BE1028" i="4"/>
  <c r="F55" i="5"/>
  <c r="BE130" i="5"/>
  <c r="BE133" i="5"/>
  <c r="BE183" i="5"/>
  <c r="BE190" i="5"/>
  <c r="BE294" i="5"/>
  <c r="BE353" i="5"/>
  <c r="BE479" i="5"/>
  <c r="BE575" i="5"/>
  <c r="BE613" i="5"/>
  <c r="BE617" i="5"/>
  <c r="BE662" i="5"/>
  <c r="BE692" i="5"/>
  <c r="BE787" i="5"/>
  <c r="BE876" i="5"/>
  <c r="BE891" i="5"/>
  <c r="BE941" i="5"/>
  <c r="BE944" i="5"/>
  <c r="BE999" i="5"/>
  <c r="BE1014" i="5"/>
  <c r="BE1056" i="5"/>
  <c r="BE1059" i="5"/>
  <c r="BE1079" i="5"/>
  <c r="BE1086" i="5"/>
  <c r="BE187" i="6"/>
  <c r="BE203" i="6"/>
  <c r="BE235" i="6"/>
  <c r="BE314" i="6"/>
  <c r="BE342" i="6"/>
  <c r="BE346" i="6"/>
  <c r="BE404" i="6"/>
  <c r="BE441" i="6"/>
  <c r="BE465" i="6"/>
  <c r="BE506" i="6"/>
  <c r="BE520" i="6"/>
  <c r="BE537" i="6"/>
  <c r="BE560" i="6"/>
  <c r="BE625" i="6"/>
  <c r="BE626" i="6"/>
  <c r="BE631" i="6"/>
  <c r="BE643" i="6"/>
  <c r="BE673" i="6"/>
  <c r="BE685" i="6"/>
  <c r="BE686" i="6"/>
  <c r="BE687" i="6"/>
  <c r="BE688" i="6"/>
  <c r="BE722" i="6"/>
  <c r="BE111" i="7"/>
  <c r="BE115" i="7"/>
  <c r="BE129" i="7"/>
  <c r="BE162" i="7"/>
  <c r="BE289" i="7"/>
  <c r="BE429" i="7"/>
  <c r="BE436" i="7"/>
  <c r="BE445" i="7"/>
  <c r="BE472" i="7"/>
  <c r="BE523" i="7"/>
  <c r="BE556" i="7"/>
  <c r="BE561" i="7"/>
  <c r="BE572" i="7"/>
  <c r="BE605" i="7"/>
  <c r="BE631" i="7"/>
  <c r="BE697" i="7"/>
  <c r="BE706" i="7"/>
  <c r="BE751" i="7"/>
  <c r="BE783" i="7"/>
  <c r="BE816" i="7"/>
  <c r="BE848" i="7"/>
  <c r="BE849" i="7"/>
  <c r="BE872" i="7"/>
  <c r="BE881" i="7"/>
  <c r="BE892" i="7"/>
  <c r="BE894" i="7"/>
  <c r="BE896" i="7"/>
  <c r="BE104" i="8"/>
  <c r="BE119" i="8"/>
  <c r="BE149" i="8"/>
  <c r="BE206" i="8"/>
  <c r="BE363" i="8"/>
  <c r="BE427" i="8"/>
  <c r="BE430" i="8"/>
  <c r="BE433" i="8"/>
  <c r="BE439" i="8"/>
  <c r="BE456" i="8"/>
  <c r="BE462" i="8"/>
  <c r="BE475" i="8"/>
  <c r="BE521" i="8"/>
  <c r="BE566" i="8"/>
  <c r="BE599" i="8"/>
  <c r="J90" i="9"/>
  <c r="BE245" i="9"/>
  <c r="BE277" i="9"/>
  <c r="BE378" i="9"/>
  <c r="BE389" i="9"/>
  <c r="BE395" i="9"/>
  <c r="BE419" i="9"/>
  <c r="BE432" i="9"/>
  <c r="BE449" i="9"/>
  <c r="BE456" i="9"/>
  <c r="BE511" i="9"/>
  <c r="BE541" i="9"/>
  <c r="BE555" i="9"/>
  <c r="BE572" i="9"/>
  <c r="BE601" i="9"/>
  <c r="BE621" i="9"/>
  <c r="BE627" i="9"/>
  <c r="BE646" i="9"/>
  <c r="BE702" i="9"/>
  <c r="BE779" i="9"/>
  <c r="BE815" i="9"/>
  <c r="BE818" i="9"/>
  <c r="BE820" i="9"/>
  <c r="E84" i="10"/>
  <c r="BE120" i="10"/>
  <c r="BE123" i="10"/>
  <c r="BE130" i="10"/>
  <c r="BE158" i="10"/>
  <c r="BE356" i="10"/>
  <c r="BE373" i="10"/>
  <c r="BE391" i="10"/>
  <c r="BE408" i="10"/>
  <c r="BE447" i="10"/>
  <c r="BE613" i="10"/>
  <c r="BE664" i="10"/>
  <c r="BE702" i="10"/>
  <c r="BE749" i="10"/>
  <c r="BE752" i="10"/>
  <c r="E48" i="11"/>
  <c r="BE94" i="11"/>
  <c r="BE122" i="11"/>
  <c r="BE225" i="11"/>
  <c r="BE232" i="11"/>
  <c r="BE285" i="11"/>
  <c r="BE426" i="11"/>
  <c r="BE438" i="11"/>
  <c r="BE449" i="11"/>
  <c r="BE452" i="11"/>
  <c r="BE572" i="11"/>
  <c r="BE619" i="11"/>
  <c r="BE770" i="11"/>
  <c r="BE783" i="11"/>
  <c r="BE789" i="11"/>
  <c r="BE862" i="11"/>
  <c r="F59" i="12"/>
  <c r="BE98" i="12"/>
  <c r="BE111" i="12"/>
  <c r="BE109" i="13"/>
  <c r="BE129" i="13"/>
  <c r="BE191" i="13"/>
  <c r="BE209" i="13"/>
  <c r="BE279" i="13"/>
  <c r="BE298" i="13"/>
  <c r="BE328" i="13"/>
  <c r="BE397" i="13"/>
  <c r="BE140" i="14"/>
  <c r="BE152" i="14"/>
  <c r="BE167" i="14"/>
  <c r="BE185" i="14"/>
  <c r="BE206" i="14"/>
  <c r="BE106" i="2"/>
  <c r="BE161" i="2"/>
  <c r="BE232" i="2"/>
  <c r="BE266" i="2"/>
  <c r="BE283" i="2"/>
  <c r="BE327" i="2"/>
  <c r="BE344" i="2"/>
  <c r="BE353" i="2"/>
  <c r="BE360" i="2"/>
  <c r="BE362" i="2"/>
  <c r="BE395" i="2"/>
  <c r="BE400" i="2"/>
  <c r="BE403" i="2"/>
  <c r="BE408" i="2"/>
  <c r="BE418" i="2"/>
  <c r="BE441" i="2"/>
  <c r="BE450" i="2"/>
  <c r="BE477" i="2"/>
  <c r="BE510" i="2"/>
  <c r="BE511" i="2"/>
  <c r="BE522" i="2"/>
  <c r="BE564" i="2"/>
  <c r="BE566" i="2"/>
  <c r="BE568" i="2"/>
  <c r="BE288" i="3"/>
  <c r="BE313" i="3"/>
  <c r="BE340" i="3"/>
  <c r="BE345" i="3"/>
  <c r="BE392" i="3"/>
  <c r="BE396" i="3"/>
  <c r="BE414" i="3"/>
  <c r="BE444" i="3"/>
  <c r="BE457" i="3"/>
  <c r="BE468" i="3"/>
  <c r="BE484" i="3"/>
  <c r="BE528" i="3"/>
  <c r="BE547" i="3"/>
  <c r="BE573" i="3"/>
  <c r="BE581" i="3"/>
  <c r="BE617" i="3"/>
  <c r="BE656" i="3"/>
  <c r="BE659" i="3"/>
  <c r="BE109" i="4"/>
  <c r="BE120" i="4"/>
  <c r="BE127" i="4"/>
  <c r="BE151" i="4"/>
  <c r="BE184" i="4"/>
  <c r="BE283" i="4"/>
  <c r="BE428" i="4"/>
  <c r="BE437" i="4"/>
  <c r="BE454" i="4"/>
  <c r="BE467" i="4"/>
  <c r="BE493" i="4"/>
  <c r="BE609" i="4"/>
  <c r="BE691" i="4"/>
  <c r="BE736" i="4"/>
  <c r="BE761" i="4"/>
  <c r="BE771" i="4"/>
  <c r="BE792" i="4"/>
  <c r="BE815" i="4"/>
  <c r="BE828" i="4"/>
  <c r="BE855" i="4"/>
  <c r="BE873" i="4"/>
  <c r="BE890" i="4"/>
  <c r="BE902" i="4"/>
  <c r="BE969" i="4"/>
  <c r="BE975" i="4"/>
  <c r="BE1011" i="4"/>
  <c r="BE1017" i="4"/>
  <c r="BE1018" i="4"/>
  <c r="BE185" i="5"/>
  <c r="BE261" i="5"/>
  <c r="BE276" i="5"/>
  <c r="BE288" i="5"/>
  <c r="BE398" i="5"/>
  <c r="BE480" i="5"/>
  <c r="BE487" i="5"/>
  <c r="BE530" i="5"/>
  <c r="BE619" i="5"/>
  <c r="BE634" i="5"/>
  <c r="BE655" i="5"/>
  <c r="BE709" i="5"/>
  <c r="BE721" i="5"/>
  <c r="BE739" i="5"/>
  <c r="BE779" i="5"/>
  <c r="BE786" i="5"/>
  <c r="BE809" i="5"/>
  <c r="BE812" i="5"/>
  <c r="BE865" i="5"/>
  <c r="BE988" i="5"/>
  <c r="J88" i="6"/>
  <c r="BE116" i="6"/>
  <c r="BE151" i="6"/>
  <c r="BE213" i="6"/>
  <c r="BE232" i="6"/>
  <c r="BE257" i="6"/>
  <c r="BE361" i="6"/>
  <c r="BE399" i="6"/>
  <c r="BE420" i="6"/>
  <c r="BE458" i="6"/>
  <c r="BE571" i="6"/>
  <c r="BE628" i="6"/>
  <c r="BE658" i="6"/>
  <c r="BE690" i="6"/>
  <c r="BE700" i="6"/>
  <c r="BE706" i="6"/>
  <c r="BE715" i="6"/>
  <c r="BE716" i="6"/>
  <c r="BE726" i="6"/>
  <c r="BE133" i="7"/>
  <c r="BE137" i="7"/>
  <c r="BE414" i="7"/>
  <c r="BE552" i="7"/>
  <c r="BE554" i="7"/>
  <c r="BE597" i="7"/>
  <c r="BE636" i="7"/>
  <c r="BE662" i="7"/>
  <c r="BE668" i="7"/>
  <c r="BE679" i="7"/>
  <c r="BE703" i="7"/>
  <c r="BE725" i="7"/>
  <c r="BE763" i="7"/>
  <c r="BE835" i="7"/>
  <c r="BE874" i="7"/>
  <c r="BE890" i="7"/>
  <c r="J52" i="8"/>
  <c r="BE116" i="8"/>
  <c r="BE131" i="8"/>
  <c r="BE170" i="8"/>
  <c r="BE195" i="8"/>
  <c r="BE221" i="8"/>
  <c r="BE357" i="8"/>
  <c r="BE421" i="8"/>
  <c r="BE435" i="8"/>
  <c r="BE465" i="8"/>
  <c r="BE481" i="8"/>
  <c r="BE504" i="8"/>
  <c r="BE529" i="8"/>
  <c r="BE591" i="8"/>
  <c r="BE99" i="9"/>
  <c r="BE117" i="9"/>
  <c r="BE133" i="9"/>
  <c r="BE505" i="9"/>
  <c r="BE576" i="9"/>
  <c r="BE598" i="9"/>
  <c r="BE657" i="9"/>
  <c r="BE696" i="9"/>
  <c r="BE776" i="9"/>
  <c r="BE151" i="10"/>
  <c r="BE253" i="10"/>
  <c r="BE271" i="10"/>
  <c r="BE469" i="10"/>
  <c r="BE508" i="10"/>
  <c r="BE538" i="10"/>
  <c r="BE553" i="10"/>
  <c r="BE693" i="10"/>
  <c r="BE801" i="10"/>
  <c r="BE146" i="11"/>
  <c r="BE329" i="11"/>
  <c r="BE338" i="11"/>
  <c r="BE431" i="11"/>
  <c r="BE458" i="11"/>
  <c r="BE461" i="11"/>
  <c r="BE575" i="11"/>
  <c r="BE593" i="11"/>
  <c r="BE609" i="11"/>
  <c r="BE623" i="11"/>
  <c r="BE630" i="11"/>
  <c r="BE637" i="11"/>
  <c r="BE750" i="11"/>
  <c r="BE758" i="11"/>
  <c r="BE773" i="11"/>
  <c r="BE100" i="12"/>
  <c r="BE105" i="12"/>
  <c r="BE118" i="12"/>
  <c r="J88" i="13"/>
  <c r="BE101" i="13"/>
  <c r="BE210" i="13"/>
  <c r="BE254" i="13"/>
  <c r="BE346" i="13"/>
  <c r="BE375" i="13"/>
  <c r="BE377" i="13"/>
  <c r="BE388" i="13"/>
  <c r="BE395" i="13"/>
  <c r="BE113" i="14"/>
  <c r="BE132" i="14"/>
  <c r="BE205" i="14"/>
  <c r="BK102" i="16"/>
  <c r="J102" i="16"/>
  <c r="J66" i="16"/>
  <c r="BE98" i="2"/>
  <c r="BE164" i="2"/>
  <c r="BE371" i="2"/>
  <c r="BE390" i="2"/>
  <c r="BE487" i="2"/>
  <c r="BE192" i="3"/>
  <c r="BE306" i="3"/>
  <c r="BE320" i="3"/>
  <c r="BE328" i="3"/>
  <c r="BE346" i="3"/>
  <c r="BE361" i="3"/>
  <c r="BE405" i="3"/>
  <c r="BE474" i="3"/>
  <c r="BE512" i="3"/>
  <c r="BE544" i="3"/>
  <c r="BE683" i="3"/>
  <c r="BE695" i="3"/>
  <c r="BE696" i="3"/>
  <c r="BE715" i="3"/>
  <c r="BE719" i="3"/>
  <c r="BE722" i="3"/>
  <c r="BE727" i="3"/>
  <c r="BE730" i="3"/>
  <c r="BE731" i="3"/>
  <c r="BE106" i="4"/>
  <c r="BE112" i="4"/>
  <c r="BE124" i="4"/>
  <c r="BE140" i="4"/>
  <c r="BE174" i="4"/>
  <c r="BE269" i="4"/>
  <c r="BE425" i="4"/>
  <c r="BE443" i="4"/>
  <c r="BE479" i="4"/>
  <c r="BE486" i="4"/>
  <c r="BE553" i="4"/>
  <c r="BE567" i="4"/>
  <c r="BE569" i="4"/>
  <c r="BE574" i="4"/>
  <c r="BE585" i="4"/>
  <c r="BE595" i="4"/>
  <c r="BE655" i="4"/>
  <c r="BE679" i="4"/>
  <c r="BE719" i="4"/>
  <c r="BE763" i="4"/>
  <c r="BE786" i="4"/>
  <c r="BE804" i="4"/>
  <c r="BE941" i="4"/>
  <c r="BE945" i="4"/>
  <c r="BK591" i="4"/>
  <c r="J591" i="4"/>
  <c r="J66" i="4" s="1"/>
  <c r="J93" i="5"/>
  <c r="BE102" i="5"/>
  <c r="BE246" i="5"/>
  <c r="BE273" i="5"/>
  <c r="BE466" i="5"/>
  <c r="BE484" i="5"/>
  <c r="BE490" i="5"/>
  <c r="BE495" i="5"/>
  <c r="BE513" i="5"/>
  <c r="BE618" i="5"/>
  <c r="BE622" i="5"/>
  <c r="BE703" i="5"/>
  <c r="BE754" i="5"/>
  <c r="BE766" i="5"/>
  <c r="BE834" i="5"/>
  <c r="BE837" i="5"/>
  <c r="BE855" i="5"/>
  <c r="BE882" i="5"/>
  <c r="BE979" i="5"/>
  <c r="BE993" i="5"/>
  <c r="BE1012" i="5"/>
  <c r="E84" i="6"/>
  <c r="BE139" i="6"/>
  <c r="BE279" i="6"/>
  <c r="BE338" i="6"/>
  <c r="BE368" i="6"/>
  <c r="BE373" i="6"/>
  <c r="BE437" i="6"/>
  <c r="BE443" i="6"/>
  <c r="BE446" i="6"/>
  <c r="BE454" i="6"/>
  <c r="BE460" i="6"/>
  <c r="BE474" i="6"/>
  <c r="BE517" i="6"/>
  <c r="BE523" i="6"/>
  <c r="BE564" i="6"/>
  <c r="BE587" i="6"/>
  <c r="BE613" i="6"/>
  <c r="BE650" i="6"/>
  <c r="BE701" i="6"/>
  <c r="BE702" i="6"/>
  <c r="BE704" i="6"/>
  <c r="BE713" i="6"/>
  <c r="BE725" i="6"/>
  <c r="BE727" i="6"/>
  <c r="BE124" i="7"/>
  <c r="BE237" i="7"/>
  <c r="BE283" i="7"/>
  <c r="BE397" i="7"/>
  <c r="BE451" i="7"/>
  <c r="BE467" i="7"/>
  <c r="BE558" i="7"/>
  <c r="BE566" i="7"/>
  <c r="BE570" i="7"/>
  <c r="BE667" i="7"/>
  <c r="BE688" i="7"/>
  <c r="BE801" i="7"/>
  <c r="BE818" i="7"/>
  <c r="BE859" i="7"/>
  <c r="BE880" i="7"/>
  <c r="BE152" i="8"/>
  <c r="BE188" i="8"/>
  <c r="BE218" i="8"/>
  <c r="BE280" i="8"/>
  <c r="BE311" i="8"/>
  <c r="BE345" i="8"/>
  <c r="BE373" i="8"/>
  <c r="BE434" i="8"/>
  <c r="BE442" i="8"/>
  <c r="BE446" i="8"/>
  <c r="BE453" i="8"/>
  <c r="BE490" i="8"/>
  <c r="BE498" i="8"/>
  <c r="BE527" i="8"/>
  <c r="BE608" i="8"/>
  <c r="BE103" i="9"/>
  <c r="BE119" i="9"/>
  <c r="BE138" i="9"/>
  <c r="BE149" i="9"/>
  <c r="BE230" i="9"/>
  <c r="BE260" i="9"/>
  <c r="BE361" i="9"/>
  <c r="BE391" i="9"/>
  <c r="BE443" i="9"/>
  <c r="BE478" i="9"/>
  <c r="BE499" i="9"/>
  <c r="BE523" i="9"/>
  <c r="BE558" i="9"/>
  <c r="BE579" i="9"/>
  <c r="BE615" i="9"/>
  <c r="BE705" i="9"/>
  <c r="BE717" i="9"/>
  <c r="BE740" i="9"/>
  <c r="BE756" i="9"/>
  <c r="BE774" i="9"/>
  <c r="BE782" i="9"/>
  <c r="BE801" i="9"/>
  <c r="BE812" i="9"/>
  <c r="BE127" i="10"/>
  <c r="BE162" i="10"/>
  <c r="BE192" i="10"/>
  <c r="BE209" i="10"/>
  <c r="BE226" i="10"/>
  <c r="BE367" i="10"/>
  <c r="BE421" i="10"/>
  <c r="BE561" i="10"/>
  <c r="BE615" i="10"/>
  <c r="BE636" i="10"/>
  <c r="BE672" i="10"/>
  <c r="BE687" i="10"/>
  <c r="BE699" i="10"/>
  <c r="BE750" i="10"/>
  <c r="BE764" i="10"/>
  <c r="BE775" i="10"/>
  <c r="BK540" i="10"/>
  <c r="J540" i="10"/>
  <c r="J65" i="10"/>
  <c r="BE331" i="11"/>
  <c r="BE372" i="11"/>
  <c r="BE435" i="11"/>
  <c r="BE516" i="11"/>
  <c r="BE597" i="11"/>
  <c r="BE632" i="11"/>
  <c r="BE669" i="11"/>
  <c r="BE724" i="11"/>
  <c r="BE748" i="11"/>
  <c r="BE755" i="11"/>
  <c r="BE776" i="11"/>
  <c r="BE806" i="11"/>
  <c r="BE820" i="11"/>
  <c r="BE826" i="11"/>
  <c r="E80" i="12"/>
  <c r="BE148" i="12"/>
  <c r="BE97" i="13"/>
  <c r="BE207" i="13"/>
  <c r="BE222" i="13"/>
  <c r="BE262" i="13"/>
  <c r="BE367" i="13"/>
  <c r="BE381" i="13"/>
  <c r="BE412" i="13"/>
  <c r="BE442" i="13"/>
  <c r="BE454" i="13"/>
  <c r="E48" i="14"/>
  <c r="BE97" i="14"/>
  <c r="BE129" i="14"/>
  <c r="BE130" i="14"/>
  <c r="BE204" i="14"/>
  <c r="BE207" i="14"/>
  <c r="BE217" i="14"/>
  <c r="BE95" i="2"/>
  <c r="BE170" i="2"/>
  <c r="BE235" i="2"/>
  <c r="BE384" i="2"/>
  <c r="BE396" i="2"/>
  <c r="BE449" i="2"/>
  <c r="BE461" i="2"/>
  <c r="BE469" i="2"/>
  <c r="BE497" i="2"/>
  <c r="BE507" i="2"/>
  <c r="BE545" i="2"/>
  <c r="BE556" i="2"/>
  <c r="BK101" i="2"/>
  <c r="J101" i="2" s="1"/>
  <c r="J62" i="2" s="1"/>
  <c r="J89" i="3"/>
  <c r="BE119" i="3"/>
  <c r="BE121" i="3"/>
  <c r="BE206" i="3"/>
  <c r="BE325" i="3"/>
  <c r="BE398" i="3"/>
  <c r="BE401" i="3"/>
  <c r="BE436" i="3"/>
  <c r="BE498" i="3"/>
  <c r="BE508" i="3"/>
  <c r="BE525" i="3"/>
  <c r="BE545" i="3"/>
  <c r="BE564" i="3"/>
  <c r="BE591" i="3"/>
  <c r="BE600" i="3"/>
  <c r="BE616" i="3"/>
  <c r="BE639" i="3"/>
  <c r="BE118" i="4"/>
  <c r="BE165" i="4"/>
  <c r="BE177" i="4"/>
  <c r="BE343" i="4"/>
  <c r="BE401" i="4"/>
  <c r="BE412" i="4"/>
  <c r="BE471" i="4"/>
  <c r="BE734" i="4"/>
  <c r="BE808" i="4"/>
  <c r="BE845" i="4"/>
  <c r="BK132" i="4"/>
  <c r="J132" i="4"/>
  <c r="J62" i="4" s="1"/>
  <c r="BE106" i="5"/>
  <c r="BE279" i="5"/>
  <c r="BE306" i="5"/>
  <c r="BE315" i="5"/>
  <c r="BE450" i="5"/>
  <c r="BE504" i="5"/>
  <c r="BE540" i="5"/>
  <c r="BE607" i="5"/>
  <c r="BE616" i="5"/>
  <c r="BE623" i="5"/>
  <c r="BE679" i="5"/>
  <c r="BE689" i="5"/>
  <c r="BE710" i="5"/>
  <c r="BE758" i="5"/>
  <c r="BE775" i="5"/>
  <c r="BE788" i="5"/>
  <c r="BE841" i="5"/>
  <c r="BE845" i="5"/>
  <c r="BE862" i="5"/>
  <c r="BE920" i="5"/>
  <c r="BE962" i="5"/>
  <c r="BE1015" i="5"/>
  <c r="BE1016" i="5"/>
  <c r="BE1019" i="5"/>
  <c r="BE1024" i="5"/>
  <c r="BE1039" i="5"/>
  <c r="BE1070" i="5"/>
  <c r="BE1075" i="5"/>
  <c r="BE1076" i="5"/>
  <c r="BE100" i="6"/>
  <c r="BE110" i="6"/>
  <c r="BE120" i="6"/>
  <c r="BE210" i="6"/>
  <c r="BE226" i="6"/>
  <c r="BE275" i="6"/>
  <c r="BE295" i="6"/>
  <c r="BE321" i="6"/>
  <c r="BE371" i="6"/>
  <c r="BE378" i="6"/>
  <c r="BE381" i="6"/>
  <c r="BE417" i="6"/>
  <c r="BE436" i="6"/>
  <c r="BE514" i="6"/>
  <c r="BE534" i="6"/>
  <c r="BE544" i="6"/>
  <c r="BE574" i="6"/>
  <c r="BE607" i="6"/>
  <c r="BE616" i="6"/>
  <c r="BE664" i="6"/>
  <c r="BK464" i="6"/>
  <c r="J464" i="6" s="1"/>
  <c r="J65" i="6" s="1"/>
  <c r="BE295" i="7"/>
  <c r="BE427" i="7"/>
  <c r="BE430" i="7"/>
  <c r="BE439" i="7"/>
  <c r="BE462" i="7"/>
  <c r="BE478" i="7"/>
  <c r="BE505" i="7"/>
  <c r="BE565" i="7"/>
  <c r="BE574" i="7"/>
  <c r="BE617" i="7"/>
  <c r="BE111" i="9"/>
  <c r="BE153" i="9"/>
  <c r="BE156" i="9"/>
  <c r="BE159" i="9"/>
  <c r="BE191" i="9"/>
  <c r="BE211" i="9"/>
  <c r="BE364" i="9"/>
  <c r="BE491" i="9"/>
  <c r="BE607" i="9"/>
  <c r="BE660" i="9"/>
  <c r="BE667" i="9"/>
  <c r="BE711" i="9"/>
  <c r="BE720" i="9"/>
  <c r="BE760" i="9"/>
  <c r="BE809" i="9"/>
  <c r="BE107" i="10"/>
  <c r="BE115" i="10"/>
  <c r="BE246" i="10"/>
  <c r="BE330" i="10"/>
  <c r="BE420" i="10"/>
  <c r="BE452" i="10"/>
  <c r="BE526" i="10"/>
  <c r="BE534" i="10"/>
  <c r="BE565" i="10"/>
  <c r="BE584" i="10"/>
  <c r="BE605" i="10"/>
  <c r="BE684" i="10"/>
  <c r="BE728" i="10"/>
  <c r="BE740" i="10"/>
  <c r="BE103" i="11"/>
  <c r="BE559" i="11"/>
  <c r="BE234" i="13"/>
  <c r="BE249" i="13"/>
  <c r="BE259" i="13"/>
  <c r="BE361" i="13"/>
  <c r="BE390" i="13"/>
  <c r="BE408" i="13"/>
  <c r="BE95" i="14"/>
  <c r="BE111" i="14"/>
  <c r="BE236" i="14"/>
  <c r="BE243" i="14"/>
  <c r="E76" i="16"/>
  <c r="BE89" i="16"/>
  <c r="BE92" i="16"/>
  <c r="BE102" i="2"/>
  <c r="BE221" i="2"/>
  <c r="BE346" i="2"/>
  <c r="BE383" i="2"/>
  <c r="BE389" i="2"/>
  <c r="BE515" i="2"/>
  <c r="BE525" i="2"/>
  <c r="BE527" i="2"/>
  <c r="BE530" i="2"/>
  <c r="BE561" i="2"/>
  <c r="BE567" i="2"/>
  <c r="BE98" i="3"/>
  <c r="BE153" i="3"/>
  <c r="BE195" i="3"/>
  <c r="BE217" i="3"/>
  <c r="BE243" i="3"/>
  <c r="BE277" i="3"/>
  <c r="BE309" i="3"/>
  <c r="BE335" i="3"/>
  <c r="BE356" i="3"/>
  <c r="BE446" i="3"/>
  <c r="BE486" i="3"/>
  <c r="BE505" i="3"/>
  <c r="BE549" i="3"/>
  <c r="BE584" i="3"/>
  <c r="BE606" i="3"/>
  <c r="BE609" i="3"/>
  <c r="BE657" i="3"/>
  <c r="BE672" i="3"/>
  <c r="BE713" i="3"/>
  <c r="BK397" i="3"/>
  <c r="J397" i="3"/>
  <c r="J66" i="3"/>
  <c r="BE102" i="4"/>
  <c r="BE122" i="4"/>
  <c r="BE224" i="4"/>
  <c r="BE277" i="4"/>
  <c r="BE286" i="4"/>
  <c r="BE292" i="4"/>
  <c r="BE433" i="4"/>
  <c r="BE460" i="4"/>
  <c r="BE523" i="4"/>
  <c r="BE559" i="4"/>
  <c r="BE573" i="4"/>
  <c r="BE619" i="4"/>
  <c r="BE670" i="4"/>
  <c r="BE694" i="4"/>
  <c r="BE726" i="4"/>
  <c r="BE744" i="4"/>
  <c r="BE756" i="4"/>
  <c r="BE777" i="4"/>
  <c r="BE818" i="4"/>
  <c r="BE834" i="4"/>
  <c r="BE850" i="4"/>
  <c r="BE904" i="4"/>
  <c r="BE917" i="4"/>
  <c r="BE973" i="4"/>
  <c r="BE974" i="4"/>
  <c r="BE989" i="4"/>
  <c r="BE998" i="4"/>
  <c r="BE1010" i="4"/>
  <c r="BE1014" i="4"/>
  <c r="BE125" i="5"/>
  <c r="BE226" i="5"/>
  <c r="BE266" i="5"/>
  <c r="BE477" i="5"/>
  <c r="BE486" i="5"/>
  <c r="BE611" i="5"/>
  <c r="BE620" i="5"/>
  <c r="BE625" i="5"/>
  <c r="BE640" i="5"/>
  <c r="BE757" i="5"/>
  <c r="BE778" i="5"/>
  <c r="BE801" i="5"/>
  <c r="BE852" i="5"/>
  <c r="BE896" i="5"/>
  <c r="BE917" i="5"/>
  <c r="BE967" i="5"/>
  <c r="BE980" i="5"/>
  <c r="BE990" i="5"/>
  <c r="BE1002" i="5"/>
  <c r="BE114" i="6"/>
  <c r="BE133" i="6"/>
  <c r="BE148" i="6"/>
  <c r="BE369" i="6"/>
  <c r="BE433" i="6"/>
  <c r="BE462" i="6"/>
  <c r="BE471" i="6"/>
  <c r="BE497" i="6"/>
  <c r="BE584" i="6"/>
  <c r="BE640" i="6"/>
  <c r="J52" i="7"/>
  <c r="BE103" i="7"/>
  <c r="BE119" i="7"/>
  <c r="BE151" i="7"/>
  <c r="BE197" i="7"/>
  <c r="BE209" i="7"/>
  <c r="BE258" i="7"/>
  <c r="BE444" i="7"/>
  <c r="BE458" i="7"/>
  <c r="BE551" i="7"/>
  <c r="BE585" i="7"/>
  <c r="BE614" i="7"/>
  <c r="BE644" i="7"/>
  <c r="BE700" i="7"/>
  <c r="BE710" i="7"/>
  <c r="BE713" i="7"/>
  <c r="BE729" i="7"/>
  <c r="BE746" i="7"/>
  <c r="BE776" i="7"/>
  <c r="BE855" i="7"/>
  <c r="BE873" i="7"/>
  <c r="BE891" i="7"/>
  <c r="BE901" i="7"/>
  <c r="BE916" i="7"/>
  <c r="BE917" i="7"/>
  <c r="BE921" i="7"/>
  <c r="BE923" i="7"/>
  <c r="BE101" i="8"/>
  <c r="BE108" i="8"/>
  <c r="BE132" i="8"/>
  <c r="BE192" i="8"/>
  <c r="BE327" i="8"/>
  <c r="BE348" i="8"/>
  <c r="BE369" i="8"/>
  <c r="BE391" i="8"/>
  <c r="BE425" i="8"/>
  <c r="BE495" i="8"/>
  <c r="BE501" i="8"/>
  <c r="BE541" i="8"/>
  <c r="BE575" i="8"/>
  <c r="BE578" i="8"/>
  <c r="BE595" i="8"/>
  <c r="BE616" i="8"/>
  <c r="BE628" i="8"/>
  <c r="BE632" i="8"/>
  <c r="BE635" i="8"/>
  <c r="BE644" i="8"/>
  <c r="BE645" i="8"/>
  <c r="BE121" i="9"/>
  <c r="BE233" i="9"/>
  <c r="BE257" i="9"/>
  <c r="BE280" i="9"/>
  <c r="BE349" i="9"/>
  <c r="BE440" i="9"/>
  <c r="BE474" i="9"/>
  <c r="BE502" i="9"/>
  <c r="BE514" i="9"/>
  <c r="BE526" i="9"/>
  <c r="BE551" i="9"/>
  <c r="BE589" i="9"/>
  <c r="BE595" i="9"/>
  <c r="BE632" i="9"/>
  <c r="BE652" i="9"/>
  <c r="BE663" i="9"/>
  <c r="BE694" i="9"/>
  <c r="BE698" i="9"/>
  <c r="BE708" i="9"/>
  <c r="BE773" i="9"/>
  <c r="BE787" i="9"/>
  <c r="BE795" i="9"/>
  <c r="BK557" i="9"/>
  <c r="J557" i="9" s="1"/>
  <c r="J67" i="9" s="1"/>
  <c r="BE113" i="10"/>
  <c r="BE352" i="10"/>
  <c r="BE388" i="10"/>
  <c r="BE424" i="10"/>
  <c r="BE522" i="10"/>
  <c r="BE524" i="10"/>
  <c r="BE573" i="10"/>
  <c r="BE741" i="10"/>
  <c r="BE757" i="10"/>
  <c r="BE783" i="10"/>
  <c r="BE807" i="10"/>
  <c r="BE183" i="11"/>
  <c r="BE505" i="11"/>
  <c r="BE640" i="11"/>
  <c r="BE656" i="11"/>
  <c r="BE734" i="11"/>
  <c r="BE764" i="11"/>
  <c r="BE779" i="11"/>
  <c r="BE802" i="11"/>
  <c r="BE828" i="11"/>
  <c r="BE854" i="11"/>
  <c r="BE113" i="12"/>
  <c r="BE121" i="12"/>
  <c r="BE134" i="12"/>
  <c r="E82" i="13"/>
  <c r="BE125" i="13"/>
  <c r="BE153" i="13"/>
  <c r="BE208" i="13"/>
  <c r="BE229" i="13"/>
  <c r="BE318" i="13"/>
  <c r="BE333" i="13"/>
  <c r="BE341" i="13"/>
  <c r="BE411" i="13"/>
  <c r="BK221" i="13"/>
  <c r="J221" i="13" s="1"/>
  <c r="J66" i="13" s="1"/>
  <c r="BE91" i="14"/>
  <c r="BE172" i="14"/>
  <c r="BK242" i="14"/>
  <c r="J242" i="14" s="1"/>
  <c r="J68" i="14" s="1"/>
  <c r="BE292" i="2"/>
  <c r="BE359" i="2"/>
  <c r="BE385" i="2"/>
  <c r="BE466" i="2"/>
  <c r="BE496" i="2"/>
  <c r="BE533" i="2"/>
  <c r="BE537" i="2"/>
  <c r="BE540" i="2"/>
  <c r="BE548" i="2"/>
  <c r="BE131" i="3"/>
  <c r="BE156" i="3"/>
  <c r="BE170" i="3"/>
  <c r="BE274" i="3"/>
  <c r="BE393" i="3"/>
  <c r="BE421" i="3"/>
  <c r="BE475" i="3"/>
  <c r="BE530" i="3"/>
  <c r="BE551" i="3"/>
  <c r="BE576" i="3"/>
  <c r="BE626" i="3"/>
  <c r="BE700" i="3"/>
  <c r="BE716" i="3"/>
  <c r="BE149" i="4"/>
  <c r="BE260" i="4"/>
  <c r="BE449" i="4"/>
  <c r="BE459" i="4"/>
  <c r="BE466" i="4"/>
  <c r="BE472" i="4"/>
  <c r="BE561" i="4"/>
  <c r="BE650" i="4"/>
  <c r="BE654" i="4"/>
  <c r="BE710" i="4"/>
  <c r="BE801" i="4"/>
  <c r="BE811" i="4"/>
  <c r="BE862" i="4"/>
  <c r="BE951" i="4"/>
  <c r="BE976" i="4"/>
  <c r="BE980" i="4"/>
  <c r="BE982" i="4"/>
  <c r="BE995" i="4"/>
  <c r="BE997" i="4"/>
  <c r="BE1012" i="4"/>
  <c r="BE1021" i="4"/>
  <c r="BE148" i="5"/>
  <c r="BE386" i="5"/>
  <c r="BE498" i="5"/>
  <c r="BE543" i="5"/>
  <c r="BE615" i="5"/>
  <c r="BE636" i="5"/>
  <c r="BE681" i="5"/>
  <c r="BE730" i="5"/>
  <c r="BE746" i="5"/>
  <c r="BE760" i="5"/>
  <c r="BE810" i="5"/>
  <c r="BE838" i="5"/>
  <c r="BE859" i="5"/>
  <c r="BE868" i="5"/>
  <c r="BE975" i="5"/>
  <c r="BE984" i="5"/>
  <c r="BE996" i="5"/>
  <c r="BE129" i="6"/>
  <c r="BE158" i="6"/>
  <c r="BE207" i="6"/>
  <c r="BE238" i="6"/>
  <c r="BE288" i="6"/>
  <c r="BE330" i="6"/>
  <c r="BE359" i="6"/>
  <c r="BE366" i="6"/>
  <c r="BE385" i="6"/>
  <c r="BE394" i="6"/>
  <c r="BE445" i="6"/>
  <c r="BE487" i="6"/>
  <c r="BE505" i="6"/>
  <c r="BE529" i="6"/>
  <c r="BE553" i="6"/>
  <c r="BE568" i="6"/>
  <c r="BE603" i="6"/>
  <c r="BE619" i="6"/>
  <c r="BE669" i="6"/>
  <c r="BE681" i="6"/>
  <c r="BE100" i="7"/>
  <c r="BE173" i="7"/>
  <c r="BE200" i="7"/>
  <c r="BE240" i="7"/>
  <c r="BE286" i="7"/>
  <c r="BE319" i="7"/>
  <c r="BE359" i="7"/>
  <c r="BE421" i="7"/>
  <c r="BE502" i="7"/>
  <c r="BE564" i="7"/>
  <c r="BE588" i="7"/>
  <c r="BE598" i="7"/>
  <c r="BE610" i="7"/>
  <c r="BE627" i="7"/>
  <c r="BE678" i="7"/>
  <c r="BE690" i="7"/>
  <c r="BE778" i="7"/>
  <c r="BE839" i="7"/>
  <c r="BE851" i="7"/>
  <c r="BE888" i="7"/>
  <c r="BE903" i="7"/>
  <c r="BE918" i="7"/>
  <c r="BE936" i="7"/>
  <c r="BE98" i="8"/>
  <c r="BE114" i="8"/>
  <c r="BE124" i="8"/>
  <c r="BE266" i="8"/>
  <c r="BE351" i="8"/>
  <c r="BE360" i="8"/>
  <c r="BE368" i="8"/>
  <c r="BE428" i="8"/>
  <c r="BE492" i="8"/>
  <c r="BE500" i="8"/>
  <c r="BE107" i="9"/>
  <c r="BE203" i="9"/>
  <c r="BE253" i="9"/>
  <c r="BE346" i="9"/>
  <c r="BE368" i="9"/>
  <c r="BE426" i="9"/>
  <c r="BE463" i="9"/>
  <c r="BE496" i="9"/>
  <c r="BE640" i="9"/>
  <c r="BE670" i="9"/>
  <c r="BE677" i="9"/>
  <c r="BE732" i="9"/>
  <c r="BE748" i="9"/>
  <c r="BE761" i="9"/>
  <c r="BE769" i="9"/>
  <c r="BE800" i="9"/>
  <c r="BE144" i="10"/>
  <c r="BE205" i="10"/>
  <c r="BE325" i="10"/>
  <c r="BE401" i="10"/>
  <c r="BE409" i="10"/>
  <c r="BE464" i="10"/>
  <c r="BE479" i="10"/>
  <c r="BE521" i="10"/>
  <c r="BE530" i="10"/>
  <c r="BE544" i="10"/>
  <c r="BE596" i="10"/>
  <c r="BE681" i="10"/>
  <c r="BE788" i="10"/>
  <c r="F55" i="11"/>
  <c r="BE113" i="11"/>
  <c r="BE625" i="11"/>
  <c r="BE663" i="11"/>
  <c r="BE747" i="11"/>
  <c r="BE786" i="11"/>
  <c r="BE792" i="11"/>
  <c r="BE815" i="11"/>
  <c r="BE834" i="11"/>
  <c r="BE896" i="11"/>
  <c r="BE95" i="12"/>
  <c r="BE105" i="13"/>
  <c r="BE139" i="13"/>
  <c r="BE158" i="13"/>
  <c r="BE175" i="13"/>
  <c r="BE267" i="13"/>
  <c r="BE290" i="13"/>
  <c r="BE303" i="13"/>
  <c r="BE330" i="13"/>
  <c r="BE336" i="13"/>
  <c r="BE356" i="13"/>
  <c r="BE443" i="13"/>
  <c r="BE444" i="13"/>
  <c r="BE445" i="13"/>
  <c r="BE106" i="14"/>
  <c r="BE148" i="14"/>
  <c r="BE184" i="14"/>
  <c r="BE219" i="14"/>
  <c r="BE232" i="14"/>
  <c r="BE204" i="2"/>
  <c r="BE229" i="2"/>
  <c r="BE565" i="2"/>
  <c r="BK404" i="2"/>
  <c r="J404" i="2"/>
  <c r="J66" i="2" s="1"/>
  <c r="BE120" i="3"/>
  <c r="BE178" i="3"/>
  <c r="BE231" i="3"/>
  <c r="BE332" i="3"/>
  <c r="BE351" i="3"/>
  <c r="BE429" i="3"/>
  <c r="BE491" i="3"/>
  <c r="BE527" i="3"/>
  <c r="BE557" i="3"/>
  <c r="BE680" i="3"/>
  <c r="BE685" i="3"/>
  <c r="BE116" i="4"/>
  <c r="BE153" i="4"/>
  <c r="BE178" i="4"/>
  <c r="BE450" i="4"/>
  <c r="BE457" i="4"/>
  <c r="BE557" i="4"/>
  <c r="BE568" i="4"/>
  <c r="BE580" i="4"/>
  <c r="BE592" i="4"/>
  <c r="BE599" i="4"/>
  <c r="BE615" i="4"/>
  <c r="BE632" i="4"/>
  <c r="BE639" i="4"/>
  <c r="BE698" i="4"/>
  <c r="BE708" i="4"/>
  <c r="BE735" i="4"/>
  <c r="BE783" i="4"/>
  <c r="BE797" i="4"/>
  <c r="BE822" i="4"/>
  <c r="BE901" i="4"/>
  <c r="BE910" i="4"/>
  <c r="BE935" i="4"/>
  <c r="BE943" i="4"/>
  <c r="E89" i="5"/>
  <c r="BE216" i="5"/>
  <c r="BE243" i="5"/>
  <c r="BE321" i="5"/>
  <c r="BE394" i="5"/>
  <c r="BE624" i="5"/>
  <c r="BE645" i="5"/>
  <c r="BE749" i="5"/>
  <c r="BE772" i="5"/>
  <c r="BE842" i="5"/>
  <c r="BE866" i="5"/>
  <c r="BE878" i="5"/>
  <c r="BE916" i="5"/>
  <c r="BE974" i="5"/>
  <c r="BE112" i="6"/>
  <c r="BE118" i="6"/>
  <c r="BE166" i="6"/>
  <c r="BE190" i="6"/>
  <c r="BE229" i="6"/>
  <c r="BE326" i="6"/>
  <c r="BE374" i="6"/>
  <c r="BE448" i="6"/>
  <c r="BE468" i="6"/>
  <c r="BE495" i="6"/>
  <c r="BE542" i="6"/>
  <c r="BE557" i="6"/>
  <c r="BE578" i="6"/>
  <c r="BE593" i="6"/>
  <c r="BE610" i="6"/>
  <c r="BE633" i="6"/>
  <c r="BE653" i="6"/>
  <c r="BE674" i="6"/>
  <c r="BE113" i="7"/>
  <c r="BE481" i="7"/>
  <c r="BE509" i="7"/>
  <c r="BE568" i="7"/>
  <c r="BE576" i="7"/>
  <c r="BE596" i="7"/>
  <c r="BE657" i="7"/>
  <c r="BE666" i="7"/>
  <c r="BE721" i="7"/>
  <c r="BE734" i="7"/>
  <c r="BE775" i="7"/>
  <c r="BE798" i="7"/>
  <c r="BE824" i="7"/>
  <c r="BE867" i="7"/>
  <c r="BE889" i="7"/>
  <c r="BE106" i="8"/>
  <c r="BE184" i="8"/>
  <c r="BE321" i="8"/>
  <c r="BE459" i="8"/>
  <c r="BE463" i="8"/>
  <c r="BE469" i="8"/>
  <c r="BE491" i="8"/>
  <c r="BE513" i="8"/>
  <c r="BE540" i="8"/>
  <c r="BE582" i="8"/>
  <c r="BE612" i="8"/>
  <c r="BE126" i="9"/>
  <c r="BE249" i="9"/>
  <c r="BE268" i="9"/>
  <c r="BE422" i="9"/>
  <c r="BE459" i="9"/>
  <c r="BE485" i="9"/>
  <c r="BE517" i="9"/>
  <c r="BE537" i="9"/>
  <c r="BE593" i="9"/>
  <c r="BE672" i="9"/>
  <c r="BE97" i="10"/>
  <c r="BE212" i="10"/>
  <c r="BE229" i="10"/>
  <c r="BE277" i="10"/>
  <c r="BE360" i="10"/>
  <c r="BE406" i="10"/>
  <c r="BE425" i="10"/>
  <c r="BE474" i="10"/>
  <c r="BE518" i="10"/>
  <c r="BE552" i="10"/>
  <c r="BE555" i="10"/>
  <c r="BE560" i="10"/>
  <c r="BE603" i="10"/>
  <c r="BE609" i="10"/>
  <c r="BE619" i="10"/>
  <c r="BE690" i="10"/>
  <c r="BE759" i="10"/>
  <c r="BE830" i="10"/>
  <c r="BE837" i="10"/>
  <c r="BE849" i="10"/>
  <c r="BE858" i="10"/>
  <c r="BE117" i="11"/>
  <c r="BE604" i="11"/>
  <c r="BE612" i="11"/>
  <c r="BE745" i="11"/>
  <c r="BE798" i="11"/>
  <c r="BE859" i="11"/>
  <c r="BE902" i="11"/>
  <c r="BE915" i="11"/>
  <c r="BE919" i="11"/>
  <c r="BE922" i="11"/>
  <c r="BE106" i="12"/>
  <c r="BE112" i="12"/>
  <c r="BE115" i="12"/>
  <c r="BE126" i="12"/>
  <c r="F59" i="13"/>
  <c r="BE163" i="13"/>
  <c r="BE174" i="13"/>
  <c r="BE244" i="13"/>
  <c r="BE276" i="13"/>
  <c r="BE287" i="13"/>
  <c r="BE313" i="13"/>
  <c r="BE420" i="13"/>
  <c r="BE161" i="14"/>
  <c r="BE216" i="14"/>
  <c r="F55" i="15"/>
  <c r="BE138" i="2"/>
  <c r="BE187" i="2"/>
  <c r="BE280" i="2"/>
  <c r="BE388" i="2"/>
  <c r="BE391" i="2"/>
  <c r="BE399" i="2"/>
  <c r="BE401" i="2"/>
  <c r="BE405" i="2"/>
  <c r="BE421" i="2"/>
  <c r="BE431" i="2"/>
  <c r="BE444" i="2"/>
  <c r="BE492" i="2"/>
  <c r="BE505" i="2"/>
  <c r="BE116" i="3"/>
  <c r="BE138" i="3"/>
  <c r="BE334" i="3"/>
  <c r="BE338" i="3"/>
  <c r="BE383" i="3"/>
  <c r="BE394" i="3"/>
  <c r="BE550" i="3"/>
  <c r="BE555" i="3"/>
  <c r="BE558" i="3"/>
  <c r="BE594" i="3"/>
  <c r="BE613" i="3"/>
  <c r="BE642" i="3"/>
  <c r="BE676" i="3"/>
  <c r="BE193" i="4"/>
  <c r="BE221" i="4"/>
  <c r="BE237" i="4"/>
  <c r="BE266" i="4"/>
  <c r="BE405" i="4"/>
  <c r="BE416" i="4"/>
  <c r="BE442" i="4"/>
  <c r="BE447" i="4"/>
  <c r="BE489" i="4"/>
  <c r="BE560" i="4"/>
  <c r="BE565" i="4"/>
  <c r="BE566" i="4"/>
  <c r="BE571" i="4"/>
  <c r="BE576" i="4"/>
  <c r="BE588" i="4"/>
  <c r="BE647" i="4"/>
  <c r="BE663" i="4"/>
  <c r="BE687" i="4"/>
  <c r="BE747" i="4"/>
  <c r="BE837" i="4"/>
  <c r="BE863" i="4"/>
  <c r="BE882" i="4"/>
  <c r="BE930" i="4"/>
  <c r="BE940" i="4"/>
  <c r="BE942" i="4"/>
  <c r="BE957" i="4"/>
  <c r="BE115" i="5"/>
  <c r="BE131" i="5"/>
  <c r="BE309" i="5"/>
  <c r="BE318" i="5"/>
  <c r="BE401" i="5"/>
  <c r="BE459" i="5"/>
  <c r="BE493" i="5"/>
  <c r="BE503" i="5"/>
  <c r="BE526" i="5"/>
  <c r="BE537" i="5"/>
  <c r="BE635" i="5"/>
  <c r="BE642" i="5"/>
  <c r="BE665" i="5"/>
  <c r="BE672" i="5"/>
  <c r="BE708" i="5"/>
  <c r="BE763" i="5"/>
  <c r="BE769" i="5"/>
  <c r="BE790" i="5"/>
  <c r="BE877" i="5"/>
  <c r="BE883" i="5"/>
  <c r="BE899" i="5"/>
  <c r="BE912" i="5"/>
  <c r="BE930" i="5"/>
  <c r="BE951" i="5"/>
  <c r="BE970" i="5"/>
  <c r="BE123" i="6"/>
  <c r="BE156" i="6"/>
  <c r="BE285" i="6"/>
  <c r="BE362" i="6"/>
  <c r="BE380" i="6"/>
  <c r="BE410" i="6"/>
  <c r="BE450" i="6"/>
  <c r="BE477" i="6"/>
  <c r="BE502" i="6"/>
  <c r="BE511" i="6"/>
  <c r="BE526" i="6"/>
  <c r="BE540" i="6"/>
  <c r="BE581" i="6"/>
  <c r="BE590" i="6"/>
  <c r="BE600" i="6"/>
  <c r="BE622" i="6"/>
  <c r="BE637" i="6"/>
  <c r="BE656" i="6"/>
  <c r="BE662" i="6"/>
  <c r="E48" i="7"/>
  <c r="BE106" i="7"/>
  <c r="BE117" i="7"/>
  <c r="BE269" i="7"/>
  <c r="BE400" i="7"/>
  <c r="BE419" i="7"/>
  <c r="BE498" i="7"/>
  <c r="BE512" i="7"/>
  <c r="BE547" i="7"/>
  <c r="BE559" i="7"/>
  <c r="BE589" i="7"/>
  <c r="BE646" i="7"/>
  <c r="BE659" i="7"/>
  <c r="BE709" i="7"/>
  <c r="BE716" i="7"/>
  <c r="BE786" i="7"/>
  <c r="BE793" i="7"/>
  <c r="BE813" i="7"/>
  <c r="BE829" i="7"/>
  <c r="BE875" i="7"/>
  <c r="BE110" i="8"/>
  <c r="BE140" i="8"/>
  <c r="BE167" i="8"/>
  <c r="BE342" i="8"/>
  <c r="BE358" i="8"/>
  <c r="BE450" i="8"/>
  <c r="BE555" i="8"/>
  <c r="BE572" i="8"/>
  <c r="BE585" i="8"/>
  <c r="BE624" i="8"/>
  <c r="BE652" i="8"/>
  <c r="BE653" i="8"/>
  <c r="BE115" i="9"/>
  <c r="BE123" i="9"/>
  <c r="BE141" i="9"/>
  <c r="BE358" i="9"/>
  <c r="BE386" i="9"/>
  <c r="BE409" i="9"/>
  <c r="BE429" i="9"/>
  <c r="BE587" i="9"/>
  <c r="BE610" i="9"/>
  <c r="BE635" i="9"/>
  <c r="BE666" i="9"/>
  <c r="BE668" i="9"/>
  <c r="BE681" i="9"/>
  <c r="BE714" i="9"/>
  <c r="BE726" i="9"/>
  <c r="BE765" i="9"/>
  <c r="BE786" i="9"/>
  <c r="BE804" i="9"/>
  <c r="BE819" i="9"/>
  <c r="BE102" i="10"/>
  <c r="BE202" i="10"/>
  <c r="BE238" i="10"/>
  <c r="BE262" i="10"/>
  <c r="BE274" i="10"/>
  <c r="BE390" i="10"/>
  <c r="BE442" i="10"/>
  <c r="BE486" i="10"/>
  <c r="BE515" i="10"/>
  <c r="BE588" i="10"/>
  <c r="BE599" i="10"/>
  <c r="BE670" i="10"/>
  <c r="BE674" i="10"/>
  <c r="BE696" i="10"/>
  <c r="BE724" i="10"/>
  <c r="BE825" i="10"/>
  <c r="BE827" i="10"/>
  <c r="BE851" i="10"/>
  <c r="BE852" i="10"/>
  <c r="BE860" i="10"/>
  <c r="BE242" i="11"/>
  <c r="BE399" i="11"/>
  <c r="BE651" i="11"/>
  <c r="BE761" i="11"/>
  <c r="BE767" i="11"/>
  <c r="BE795" i="11"/>
  <c r="BE832" i="11"/>
  <c r="BE841" i="11"/>
  <c r="BK924" i="11"/>
  <c r="J924" i="11"/>
  <c r="J71" i="11" s="1"/>
  <c r="BE117" i="13"/>
  <c r="BE134" i="13"/>
  <c r="BE155" i="13"/>
  <c r="BE167" i="13"/>
  <c r="BE200" i="13"/>
  <c r="BE219" i="13"/>
  <c r="BE295" i="13"/>
  <c r="BE417" i="13"/>
  <c r="BE459" i="13"/>
  <c r="BE121" i="14"/>
  <c r="BE155" i="14"/>
  <c r="BE158" i="14"/>
  <c r="BE180" i="14"/>
  <c r="BE218" i="14"/>
  <c r="BE230" i="14"/>
  <c r="BE237" i="14"/>
  <c r="BE238" i="14"/>
  <c r="BE97" i="16"/>
  <c r="BE100" i="16"/>
  <c r="AW70" i="1"/>
  <c r="BK88" i="16"/>
  <c r="J88" i="16" s="1"/>
  <c r="J61" i="16" s="1"/>
  <c r="BK91" i="16"/>
  <c r="J91" i="16"/>
  <c r="J62" i="16" s="1"/>
  <c r="BK94" i="16"/>
  <c r="J94" i="16"/>
  <c r="J63" i="16" s="1"/>
  <c r="J34" i="14"/>
  <c r="AW68" i="1" s="1"/>
  <c r="J36" i="13"/>
  <c r="AW67" i="1"/>
  <c r="F37" i="16"/>
  <c r="BD70" i="1"/>
  <c r="F37" i="3"/>
  <c r="BD56" i="1"/>
  <c r="F37" i="10"/>
  <c r="BD63" i="1" s="1"/>
  <c r="F37" i="14"/>
  <c r="BD68" i="1" s="1"/>
  <c r="F35" i="9"/>
  <c r="BB62" i="1" s="1"/>
  <c r="F35" i="10"/>
  <c r="BB63" i="1" s="1"/>
  <c r="F36" i="11"/>
  <c r="BC64" i="1"/>
  <c r="F34" i="16"/>
  <c r="BA70" i="1"/>
  <c r="F38" i="13"/>
  <c r="BC67" i="1" s="1"/>
  <c r="F37" i="4"/>
  <c r="BD57" i="1" s="1"/>
  <c r="F34" i="14"/>
  <c r="BA68" i="1" s="1"/>
  <c r="J34" i="6"/>
  <c r="AW59" i="1" s="1"/>
  <c r="F35" i="4"/>
  <c r="BB57" i="1"/>
  <c r="J34" i="3"/>
  <c r="AW56" i="1"/>
  <c r="F37" i="9"/>
  <c r="BD62" i="1" s="1"/>
  <c r="F36" i="5"/>
  <c r="BC58" i="1" s="1"/>
  <c r="F36" i="3"/>
  <c r="BC56" i="1" s="1"/>
  <c r="F34" i="3"/>
  <c r="BA56" i="1" s="1"/>
  <c r="F34" i="11"/>
  <c r="BA64" i="1"/>
  <c r="J34" i="2"/>
  <c r="AW55" i="1"/>
  <c r="F36" i="10"/>
  <c r="BC63" i="1" s="1"/>
  <c r="F37" i="2"/>
  <c r="BD55" i="1" s="1"/>
  <c r="F35" i="16"/>
  <c r="BB70" i="1" s="1"/>
  <c r="F34" i="15"/>
  <c r="BA69" i="1" s="1"/>
  <c r="F37" i="7"/>
  <c r="BD60" i="1"/>
  <c r="F37" i="11"/>
  <c r="BD64" i="1"/>
  <c r="F35" i="5"/>
  <c r="BB58" i="1" s="1"/>
  <c r="F34" i="2"/>
  <c r="BA55" i="1" s="1"/>
  <c r="J34" i="10"/>
  <c r="AW63" i="1" s="1"/>
  <c r="J34" i="4"/>
  <c r="AW57" i="1" s="1"/>
  <c r="J34" i="8"/>
  <c r="AW61" i="1"/>
  <c r="F34" i="4"/>
  <c r="BA57" i="1"/>
  <c r="F39" i="13"/>
  <c r="BD67" i="1" s="1"/>
  <c r="F34" i="10"/>
  <c r="BA63" i="1" s="1"/>
  <c r="F35" i="7"/>
  <c r="BB60" i="1" s="1"/>
  <c r="F36" i="12"/>
  <c r="BA66" i="1" s="1"/>
  <c r="F36" i="2"/>
  <c r="BC55" i="1"/>
  <c r="J36" i="12"/>
  <c r="AW66" i="1"/>
  <c r="F36" i="16"/>
  <c r="BC70" i="1" s="1"/>
  <c r="F34" i="9"/>
  <c r="BA62" i="1" s="1"/>
  <c r="F37" i="12"/>
  <c r="BB66" i="1" s="1"/>
  <c r="F36" i="9"/>
  <c r="BC62" i="1" s="1"/>
  <c r="F36" i="14"/>
  <c r="BC68" i="1"/>
  <c r="F35" i="3"/>
  <c r="BB56" i="1" s="1"/>
  <c r="F36" i="6"/>
  <c r="BC59" i="1" s="1"/>
  <c r="F37" i="5"/>
  <c r="BD58" i="1" s="1"/>
  <c r="AS54" i="1"/>
  <c r="F35" i="2"/>
  <c r="BB55" i="1"/>
  <c r="F35" i="6"/>
  <c r="BB59" i="1"/>
  <c r="J34" i="9"/>
  <c r="AW62" i="1" s="1"/>
  <c r="F36" i="7"/>
  <c r="BC60" i="1"/>
  <c r="F34" i="6"/>
  <c r="BA59" i="1"/>
  <c r="F35" i="8"/>
  <c r="BB61" i="1"/>
  <c r="F34" i="5"/>
  <c r="BA58" i="1"/>
  <c r="F37" i="8"/>
  <c r="BD61" i="1"/>
  <c r="F33" i="15"/>
  <c r="AZ69" i="1" s="1"/>
  <c r="F37" i="13"/>
  <c r="BB67" i="1"/>
  <c r="F38" i="12"/>
  <c r="BC66" i="1"/>
  <c r="F34" i="8"/>
  <c r="BA61" i="1"/>
  <c r="F39" i="12"/>
  <c r="BD66" i="1"/>
  <c r="F35" i="11"/>
  <c r="BB64" i="1"/>
  <c r="F34" i="7"/>
  <c r="BA60" i="1" s="1"/>
  <c r="F36" i="13"/>
  <c r="BA67" i="1"/>
  <c r="F35" i="14"/>
  <c r="BB68" i="1"/>
  <c r="F37" i="6"/>
  <c r="BD59" i="1"/>
  <c r="F36" i="4"/>
  <c r="BC57" i="1"/>
  <c r="J34" i="7"/>
  <c r="AW60" i="1" s="1"/>
  <c r="J34" i="5"/>
  <c r="AW58" i="1" s="1"/>
  <c r="F36" i="8"/>
  <c r="BC61" i="1"/>
  <c r="J34" i="11"/>
  <c r="AW64" i="1"/>
  <c r="K46" i="34" l="1"/>
  <c r="P91" i="11"/>
  <c r="AU64" i="1" s="1"/>
  <c r="T92" i="11"/>
  <c r="T100" i="5"/>
  <c r="T99" i="5" s="1"/>
  <c r="R96" i="3"/>
  <c r="R95" i="3" s="1"/>
  <c r="P96" i="3"/>
  <c r="P95" i="3" s="1"/>
  <c r="AU56" i="1" s="1"/>
  <c r="T756" i="11"/>
  <c r="R97" i="9"/>
  <c r="R580" i="7"/>
  <c r="T95" i="13"/>
  <c r="P580" i="7"/>
  <c r="T93" i="8"/>
  <c r="P466" i="6"/>
  <c r="P94" i="6" s="1"/>
  <c r="AU59" i="1" s="1"/>
  <c r="P593" i="4"/>
  <c r="T559" i="9"/>
  <c r="T96" i="9" s="1"/>
  <c r="T98" i="7"/>
  <c r="R399" i="3"/>
  <c r="P98" i="7"/>
  <c r="P97" i="7"/>
  <c r="AU60" i="1" s="1"/>
  <c r="BK97" i="9"/>
  <c r="T94" i="6"/>
  <c r="R100" i="5"/>
  <c r="P542" i="10"/>
  <c r="R559" i="9"/>
  <c r="R756" i="11"/>
  <c r="P454" i="8"/>
  <c r="P92" i="8" s="1"/>
  <c r="AU61" i="1" s="1"/>
  <c r="T401" i="13"/>
  <c r="R93" i="12"/>
  <c r="R92" i="12"/>
  <c r="BK559" i="9"/>
  <c r="J559" i="9" s="1"/>
  <c r="J68" i="9" s="1"/>
  <c r="T100" i="4"/>
  <c r="P95" i="10"/>
  <c r="P94" i="10"/>
  <c r="AU63" i="1"/>
  <c r="T95" i="10"/>
  <c r="R454" i="8"/>
  <c r="R92" i="8" s="1"/>
  <c r="T89" i="14"/>
  <c r="T88" i="14"/>
  <c r="R643" i="5"/>
  <c r="R95" i="10"/>
  <c r="T399" i="3"/>
  <c r="T95" i="3"/>
  <c r="R93" i="2"/>
  <c r="R98" i="7"/>
  <c r="R97" i="7"/>
  <c r="R95" i="13"/>
  <c r="BK92" i="11"/>
  <c r="J92" i="11" s="1"/>
  <c r="J60" i="11" s="1"/>
  <c r="T580" i="7"/>
  <c r="R406" i="2"/>
  <c r="R401" i="13"/>
  <c r="P92" i="12"/>
  <c r="AU66" i="1" s="1"/>
  <c r="P401" i="13"/>
  <c r="P94" i="13" s="1"/>
  <c r="AU67" i="1" s="1"/>
  <c r="T93" i="12"/>
  <c r="T92" i="12" s="1"/>
  <c r="T91" i="11"/>
  <c r="R91" i="11"/>
  <c r="P97" i="9"/>
  <c r="T454" i="8"/>
  <c r="T406" i="2"/>
  <c r="P100" i="5"/>
  <c r="P89" i="14"/>
  <c r="P88" i="14"/>
  <c r="AU68" i="1" s="1"/>
  <c r="T542" i="10"/>
  <c r="T93" i="2"/>
  <c r="T92" i="2" s="1"/>
  <c r="P559" i="9"/>
  <c r="P643" i="5"/>
  <c r="P95" i="13"/>
  <c r="P406" i="2"/>
  <c r="R542" i="10"/>
  <c r="BK593" i="4"/>
  <c r="J593" i="4" s="1"/>
  <c r="J67" i="4" s="1"/>
  <c r="R89" i="14"/>
  <c r="R88" i="14" s="1"/>
  <c r="BK756" i="11"/>
  <c r="J756" i="11" s="1"/>
  <c r="J66" i="11" s="1"/>
  <c r="P399" i="3"/>
  <c r="BK93" i="2"/>
  <c r="T643" i="5"/>
  <c r="P100" i="4"/>
  <c r="P99" i="4"/>
  <c r="AU57" i="1" s="1"/>
  <c r="P92" i="2"/>
  <c r="AU55" i="1" s="1"/>
  <c r="P93" i="8"/>
  <c r="BK93" i="12"/>
  <c r="BK92" i="12" s="1"/>
  <c r="J92" i="12" s="1"/>
  <c r="J63" i="12" s="1"/>
  <c r="BK466" i="6"/>
  <c r="J466" i="6"/>
  <c r="J66" i="6" s="1"/>
  <c r="BK542" i="10"/>
  <c r="J542" i="10" s="1"/>
  <c r="J66" i="10" s="1"/>
  <c r="T593" i="4"/>
  <c r="J94" i="2"/>
  <c r="J61" i="2" s="1"/>
  <c r="J467" i="6"/>
  <c r="J67" i="6"/>
  <c r="BK98" i="7"/>
  <c r="J98" i="7"/>
  <c r="J60" i="7"/>
  <c r="J594" i="4"/>
  <c r="J68" i="4"/>
  <c r="BK89" i="14"/>
  <c r="J89" i="14" s="1"/>
  <c r="J60" i="14" s="1"/>
  <c r="J82" i="15"/>
  <c r="J60" i="15" s="1"/>
  <c r="J120" i="12"/>
  <c r="J69" i="12"/>
  <c r="BK643" i="5"/>
  <c r="J643" i="5"/>
  <c r="J67" i="5"/>
  <c r="J581" i="7"/>
  <c r="J68" i="7"/>
  <c r="J560" i="9"/>
  <c r="J69" i="9" s="1"/>
  <c r="J757" i="11"/>
  <c r="J67" i="11"/>
  <c r="J94" i="12"/>
  <c r="J65" i="12" s="1"/>
  <c r="BK95" i="13"/>
  <c r="BK95" i="10"/>
  <c r="J95" i="10"/>
  <c r="J60" i="10"/>
  <c r="J543" i="10"/>
  <c r="J67" i="10"/>
  <c r="J98" i="9"/>
  <c r="J61" i="9" s="1"/>
  <c r="J93" i="11"/>
  <c r="J61" i="11"/>
  <c r="BK401" i="13"/>
  <c r="J401" i="13" s="1"/>
  <c r="J70" i="13" s="1"/>
  <c r="BK406" i="2"/>
  <c r="J406" i="2"/>
  <c r="J67" i="2"/>
  <c r="BK93" i="8"/>
  <c r="J93" i="8"/>
  <c r="J60" i="8" s="1"/>
  <c r="BK96" i="3"/>
  <c r="BK95" i="3"/>
  <c r="J95" i="3"/>
  <c r="J30" i="3" s="1"/>
  <c r="AG56" i="1" s="1"/>
  <c r="BK454" i="8"/>
  <c r="J454" i="8" s="1"/>
  <c r="J66" i="8" s="1"/>
  <c r="J83" i="15"/>
  <c r="J61" i="15"/>
  <c r="BK87" i="16"/>
  <c r="BK86" i="16"/>
  <c r="J86" i="16"/>
  <c r="J30" i="16" s="1"/>
  <c r="AG70" i="1" s="1"/>
  <c r="J400" i="3"/>
  <c r="J68" i="3" s="1"/>
  <c r="BK186" i="14"/>
  <c r="J186" i="14"/>
  <c r="J66" i="14" s="1"/>
  <c r="BK100" i="5"/>
  <c r="J100" i="5"/>
  <c r="J60" i="5" s="1"/>
  <c r="BK95" i="6"/>
  <c r="J95" i="6"/>
  <c r="J60" i="6"/>
  <c r="BK100" i="4"/>
  <c r="J100" i="4" s="1"/>
  <c r="J60" i="4" s="1"/>
  <c r="J33" i="7"/>
  <c r="AV60" i="1" s="1"/>
  <c r="AT60" i="1" s="1"/>
  <c r="F33" i="4"/>
  <c r="AZ57" i="1"/>
  <c r="F33" i="6"/>
  <c r="AZ59" i="1" s="1"/>
  <c r="F35" i="12"/>
  <c r="AZ66" i="1" s="1"/>
  <c r="BA65" i="1"/>
  <c r="AW65" i="1"/>
  <c r="F33" i="11"/>
  <c r="AZ64" i="1"/>
  <c r="F33" i="8"/>
  <c r="AZ61" i="1"/>
  <c r="BD65" i="1"/>
  <c r="F33" i="10"/>
  <c r="AZ63" i="1" s="1"/>
  <c r="J35" i="13"/>
  <c r="AV67" i="1" s="1"/>
  <c r="AT67" i="1" s="1"/>
  <c r="J30" i="15"/>
  <c r="AG69" i="1"/>
  <c r="J35" i="12"/>
  <c r="AV66" i="1"/>
  <c r="AT66" i="1" s="1"/>
  <c r="J33" i="6"/>
  <c r="AV59" i="1" s="1"/>
  <c r="AT59" i="1" s="1"/>
  <c r="BB65" i="1"/>
  <c r="AX65" i="1"/>
  <c r="J33" i="2"/>
  <c r="AV55" i="1"/>
  <c r="AT55" i="1"/>
  <c r="J33" i="3"/>
  <c r="AV56" i="1" s="1"/>
  <c r="AT56" i="1" s="1"/>
  <c r="BC65" i="1"/>
  <c r="AY65" i="1"/>
  <c r="J33" i="10"/>
  <c r="AV63" i="1" s="1"/>
  <c r="AT63" i="1" s="1"/>
  <c r="F33" i="9"/>
  <c r="AZ62" i="1" s="1"/>
  <c r="J33" i="15"/>
  <c r="AV69" i="1"/>
  <c r="AT69" i="1"/>
  <c r="F35" i="13"/>
  <c r="AZ67" i="1"/>
  <c r="J33" i="9"/>
  <c r="AV62" i="1"/>
  <c r="AT62" i="1"/>
  <c r="F33" i="2"/>
  <c r="AZ55" i="1" s="1"/>
  <c r="J33" i="14"/>
  <c r="AV68" i="1" s="1"/>
  <c r="AT68" i="1" s="1"/>
  <c r="F33" i="14"/>
  <c r="AZ68" i="1"/>
  <c r="J33" i="11"/>
  <c r="AV64" i="1"/>
  <c r="AT64" i="1" s="1"/>
  <c r="F33" i="5"/>
  <c r="AZ58" i="1" s="1"/>
  <c r="F33" i="3"/>
  <c r="AZ56" i="1" s="1"/>
  <c r="F33" i="16"/>
  <c r="AZ70" i="1" s="1"/>
  <c r="J33" i="16"/>
  <c r="AV70" i="1"/>
  <c r="AT70" i="1"/>
  <c r="J33" i="8"/>
  <c r="AV61" i="1"/>
  <c r="AT61" i="1" s="1"/>
  <c r="J33" i="5"/>
  <c r="AV58" i="1" s="1"/>
  <c r="AT58" i="1" s="1"/>
  <c r="J33" i="4"/>
  <c r="AV57" i="1" s="1"/>
  <c r="AT57" i="1" s="1"/>
  <c r="F33" i="7"/>
  <c r="AZ60" i="1"/>
  <c r="BK94" i="13" l="1"/>
  <c r="J94" i="13"/>
  <c r="J32" i="13" s="1"/>
  <c r="AG67" i="1" s="1"/>
  <c r="AN67" i="1" s="1"/>
  <c r="R92" i="2"/>
  <c r="R94" i="13"/>
  <c r="T99" i="4"/>
  <c r="P99" i="5"/>
  <c r="AU58" i="1" s="1"/>
  <c r="T92" i="8"/>
  <c r="BK92" i="2"/>
  <c r="J92" i="2"/>
  <c r="J59" i="2"/>
  <c r="BK96" i="9"/>
  <c r="J96" i="9"/>
  <c r="J59" i="9"/>
  <c r="T94" i="13"/>
  <c r="P96" i="9"/>
  <c r="AU62" i="1"/>
  <c r="R94" i="10"/>
  <c r="T94" i="10"/>
  <c r="R99" i="5"/>
  <c r="T97" i="7"/>
  <c r="R96" i="9"/>
  <c r="J39" i="3"/>
  <c r="J39" i="16"/>
  <c r="J39" i="15"/>
  <c r="BK97" i="7"/>
  <c r="J97" i="7"/>
  <c r="J59" i="7"/>
  <c r="J59" i="3"/>
  <c r="J96" i="3"/>
  <c r="J60" i="3" s="1"/>
  <c r="J87" i="16"/>
  <c r="J60" i="16" s="1"/>
  <c r="J93" i="2"/>
  <c r="J60" i="2"/>
  <c r="J93" i="12"/>
  <c r="J64" i="12"/>
  <c r="J95" i="13"/>
  <c r="J64" i="13"/>
  <c r="J97" i="9"/>
  <c r="J60" i="9"/>
  <c r="BK92" i="8"/>
  <c r="J92" i="8" s="1"/>
  <c r="J59" i="8" s="1"/>
  <c r="BK94" i="10"/>
  <c r="J94" i="10"/>
  <c r="J59" i="10"/>
  <c r="BK99" i="4"/>
  <c r="J99" i="4"/>
  <c r="J59" i="4"/>
  <c r="J59" i="16"/>
  <c r="BK99" i="5"/>
  <c r="J99" i="5"/>
  <c r="J59" i="5"/>
  <c r="BK94" i="6"/>
  <c r="J94" i="6"/>
  <c r="BK88" i="14"/>
  <c r="J88" i="14"/>
  <c r="J59" i="14"/>
  <c r="BK91" i="11"/>
  <c r="J91" i="11"/>
  <c r="J59" i="11"/>
  <c r="AN56" i="1"/>
  <c r="AN70" i="1"/>
  <c r="AN69" i="1"/>
  <c r="J32" i="12"/>
  <c r="AG66" i="1"/>
  <c r="AN66" i="1"/>
  <c r="BD54" i="1"/>
  <c r="W33" i="1"/>
  <c r="BA54" i="1"/>
  <c r="AW54" i="1"/>
  <c r="AK30" i="1"/>
  <c r="AZ65" i="1"/>
  <c r="AV65" i="1" s="1"/>
  <c r="AT65" i="1" s="1"/>
  <c r="BB54" i="1"/>
  <c r="AX54" i="1"/>
  <c r="AU65" i="1"/>
  <c r="BC54" i="1"/>
  <c r="W32" i="1"/>
  <c r="J30" i="6"/>
  <c r="AG59" i="1"/>
  <c r="AN59" i="1"/>
  <c r="J63" i="13" l="1"/>
  <c r="J41" i="13"/>
  <c r="J41" i="12"/>
  <c r="J39" i="6"/>
  <c r="J59" i="6"/>
  <c r="W31" i="1"/>
  <c r="J30" i="7"/>
  <c r="AG60" i="1"/>
  <c r="AN60" i="1"/>
  <c r="J30" i="9"/>
  <c r="AG62" i="1"/>
  <c r="AN62" i="1" s="1"/>
  <c r="J30" i="11"/>
  <c r="AG64" i="1"/>
  <c r="AN64" i="1" s="1"/>
  <c r="J30" i="10"/>
  <c r="AG63" i="1" s="1"/>
  <c r="AN63" i="1" s="1"/>
  <c r="J30" i="8"/>
  <c r="AG61" i="1"/>
  <c r="AN61" i="1"/>
  <c r="AZ54" i="1"/>
  <c r="W29" i="1"/>
  <c r="J30" i="14"/>
  <c r="AG68" i="1"/>
  <c r="AN68" i="1"/>
  <c r="J30" i="2"/>
  <c r="AG55" i="1"/>
  <c r="AN55" i="1" s="1"/>
  <c r="W30" i="1"/>
  <c r="J30" i="5"/>
  <c r="AG58" i="1"/>
  <c r="AN58" i="1"/>
  <c r="AU54" i="1"/>
  <c r="J30" i="4"/>
  <c r="AG57" i="1" s="1"/>
  <c r="AN57" i="1" s="1"/>
  <c r="AG65" i="1"/>
  <c r="AN65" i="1" s="1"/>
  <c r="AY54" i="1"/>
  <c r="J39" i="8" l="1"/>
  <c r="J39" i="10"/>
  <c r="J39" i="4"/>
  <c r="J39" i="2"/>
  <c r="J39" i="11"/>
  <c r="J39" i="14"/>
  <c r="J39" i="5"/>
  <c r="J39" i="7"/>
  <c r="J39" i="9"/>
  <c r="AG54" i="1"/>
  <c r="AV54" i="1"/>
  <c r="AK29" i="1" s="1"/>
  <c r="AK26" i="1" l="1"/>
  <c r="AK35" i="1"/>
  <c r="AT54" i="1"/>
  <c r="AN54" i="1" l="1"/>
</calcChain>
</file>

<file path=xl/sharedStrings.xml><?xml version="1.0" encoding="utf-8"?>
<sst xmlns="http://schemas.openxmlformats.org/spreadsheetml/2006/main" count="88376" uniqueCount="6643">
  <si>
    <t>Export Komplet</t>
  </si>
  <si>
    <t>VZ</t>
  </si>
  <si>
    <t>2.0</t>
  </si>
  <si>
    <t>ZAMOK</t>
  </si>
  <si>
    <t>False</t>
  </si>
  <si>
    <t>{725d3864-513c-400d-8c10-1ff330bb13f1}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</si>
  <si>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</si>
  <si>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</si>
  <si>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</si>
  <si>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</si>
  <si>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</si>
  <si>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</si>
  <si>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</si>
  <si>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</si>
  <si>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R19-039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</si>
  <si>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</si>
  <si>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</si>
  <si>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objektů, rekonstrukce víceúčelového hřiště a zpevněných ploch ZŠ Děčín XXXII_revize_R03</t>
  </si>
  <si>
    <t>KSO:</t>
  </si>
  <si>
    <t>801 32</t>
  </si>
  <si>
    <t>CC-CZ:</t>
  </si>
  <si>
    <t>12631</t>
  </si>
  <si>
    <t>Místo:</t>
  </si>
  <si>
    <t>Děčín XXXII</t>
  </si>
  <si>
    <t>Datum:</t>
  </si>
  <si>
    <t>23. 6. 2021</t>
  </si>
  <si>
    <t>CZ-CPV:</t>
  </si>
  <si>
    <t>45000000-7</t>
  </si>
  <si>
    <t>CZ-CPA:</t>
  </si>
  <si>
    <t>41.00.28</t>
  </si>
  <si>
    <t>Zadavatel:</t>
  </si>
  <si>
    <t>IČ:</t>
  </si>
  <si>
    <t/>
  </si>
  <si>
    <t>Statutární město Děčín, MmDěčín</t>
  </si>
  <si>
    <t>DIČ:</t>
  </si>
  <si>
    <t>Uchazeč:</t>
  </si>
  <si>
    <t>Vyplň údaj</t>
  </si>
  <si>
    <t>Projektant:</t>
  </si>
  <si>
    <t>True</t>
  </si>
  <si>
    <t>P. Andrejkovič - PRO-DESIGN2013</t>
  </si>
  <si>
    <t>1</t>
  </si>
  <si>
    <t>Zpracovatel:</t>
  </si>
  <si>
    <t>0,1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</si>
  <si>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</si>
  <si>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</si>
  <si>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</si>
  <si>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</si>
  <si>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</si>
  <si>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</si>
  <si>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</si>
  <si>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</si>
  <si>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</si>
  <si>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</si>
  <si>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</si>
  <si>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</si>
  <si>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</si>
  <si>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</si>
  <si>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</si>
  <si>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</si>
  <si>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</si>
  <si>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</si>
  <si>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</si>
  <si>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</si>
  <si>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</si>
  <si>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</si>
  <si>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</si>
  <si>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</si>
  <si>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</si>
  <si>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</si>
  <si>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</si>
  <si>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</si>
  <si>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</si>
  <si>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</si>
  <si>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</si>
  <si>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</si>
  <si>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</si>
  <si>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</si>
  <si>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</si>
  <si>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</si>
  <si>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</si>
  <si>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</si>
  <si>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</si>
  <si>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</si>
  <si>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</si>
  <si>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</si>
  <si>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</si>
  <si>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SO 01 - Hlavní budova</t>
  </si>
  <si>
    <t>STA</t>
  </si>
  <si>
    <t>{e5042c97-4044-4849-879c-3f9ff41c2ded}</t>
  </si>
  <si>
    <t>2</t>
  </si>
  <si>
    <t>SO02</t>
  </si>
  <si>
    <t>SO 02 - Šatny</t>
  </si>
  <si>
    <t>{24c0efb1-cef4-4ba8-ab3b-b6030c3c3bcd}</t>
  </si>
  <si>
    <t>SO03</t>
  </si>
  <si>
    <t>SO 03 - Nová tělocvična</t>
  </si>
  <si>
    <t>{841a7223-0692-4e11-b223-f0d1cf0aa0de}</t>
  </si>
  <si>
    <t>SO04</t>
  </si>
  <si>
    <t>SO 04 - Jídelna</t>
  </si>
  <si>
    <t>{ee32243d-d1d0-47ba-8d85-f407f7104d43}</t>
  </si>
  <si>
    <t>SO05</t>
  </si>
  <si>
    <t>SO 05 - Dílny</t>
  </si>
  <si>
    <t>{9f43ef8f-28fa-4846-a51e-abe8be4e2ecb}</t>
  </si>
  <si>
    <t>SO06</t>
  </si>
  <si>
    <t>SO 06 - Nízkoprahové centrum</t>
  </si>
  <si>
    <t>{e979e23c-4222-4711-85b7-e21b093afd79}</t>
  </si>
  <si>
    <t>SO07</t>
  </si>
  <si>
    <t>SO 07 - Budova A</t>
  </si>
  <si>
    <t>{c9d5fcee-2d99-4b67-b1b2-e985edb4699b}</t>
  </si>
  <si>
    <t>SO08</t>
  </si>
  <si>
    <t>SO 08 - Budova B</t>
  </si>
  <si>
    <t>{eae61065-2888-46b8-a238-1b0eef5dbd77}</t>
  </si>
  <si>
    <t>SO09</t>
  </si>
  <si>
    <t>SO 09 - Stará tělocvična</t>
  </si>
  <si>
    <t>{c1c28d10-4dc4-405e-aa3a-8f989d4405f2}</t>
  </si>
  <si>
    <t>SO10</t>
  </si>
  <si>
    <t>SO 10 - Stará škola</t>
  </si>
  <si>
    <t>{ad2e6507-7753-4206-a0a1-403c5b182757}</t>
  </si>
  <si>
    <t>SO11</t>
  </si>
  <si>
    <t>SO 11 - Oprava chodníků</t>
  </si>
  <si>
    <t>{a0c6dea3-63f7-41e1-a0ba-f735487902bc}</t>
  </si>
  <si>
    <t>SO11.1</t>
  </si>
  <si>
    <t>SO 11.1 - Odstranění azbestového zastřešení</t>
  </si>
  <si>
    <t>Soupis</t>
  </si>
  <si>
    <t>{18045714-5b08-4e9e-96b4-e54950a46433}</t>
  </si>
  <si>
    <t>SO11.2</t>
  </si>
  <si>
    <t>SO 11.2 - Zpevněné plochy a zastřešení</t>
  </si>
  <si>
    <t>{b9f421e3-80ff-4f1c-9e5f-474d159db2ff}</t>
  </si>
  <si>
    <t>SO12</t>
  </si>
  <si>
    <t>SO 12 - Rekonstrukce oplocení</t>
  </si>
  <si>
    <t>{5d321368-875e-4a2e-8e2e-f0669a432759}</t>
  </si>
  <si>
    <t>SO15</t>
  </si>
  <si>
    <t>SO 15 - Hromosvod</t>
  </si>
  <si>
    <t>{12491e18-54d3-46d8-a385-53da755869b5}</t>
  </si>
  <si>
    <t>VON</t>
  </si>
  <si>
    <t>Vedlejší a ostatní náklady</t>
  </si>
  <si>
    <t>{a59c40b2-f36c-4b64-8c96-901575268f20}</t>
  </si>
  <si>
    <t>KRYCÍ LIST SOUPISU PRACÍ</t>
  </si>
  <si>
    <t>Objekt:</t>
  </si>
  <si>
    <t>SO01 - SO 01 - Hlavní budova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</si>
  <si>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</si>
  <si>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</si>
  <si>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</si>
  <si>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</si>
  <si>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</si>
  <si>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</si>
  <si>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</si>
  <si>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</si>
  <si>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</si>
  <si>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</si>
  <si>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</si>
  <si>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</si>
  <si>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</si>
  <si>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</si>
  <si>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</si>
  <si>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</si>
  <si>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</si>
  <si>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</si>
  <si>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</si>
  <si>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</si>
  <si>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</si>
  <si>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</si>
  <si>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</si>
  <si>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</si>
  <si>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</si>
  <si>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</si>
  <si>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</si>
  <si>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</si>
  <si>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</si>
  <si>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</si>
  <si>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</si>
  <si>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</si>
  <si>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</si>
  <si>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</si>
  <si>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</si>
  <si>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</si>
  <si>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</si>
  <si>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</si>
  <si>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2019 01</t>
  </si>
  <si>
    <t>4</t>
  </si>
  <si>
    <t>-1512075607</t>
  </si>
  <si>
    <t>VV</t>
  </si>
  <si>
    <t>"1.03 SO 01 Pohledy.pdf</t>
  </si>
  <si>
    <t>" okapový chodník" 0,500*(34,720*2+27,250*2+0,500*4)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</si>
  <si>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</si>
  <si>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</si>
  <si>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915233192</t>
  </si>
  <si>
    <t>Vodorovné konstrukce</t>
  </si>
  <si>
    <t>3</t>
  </si>
  <si>
    <t>434191461</t>
  </si>
  <si>
    <t>Osazování schodišťových stupňů kamenných s vyspárováním styčných spár, s provizorním dřevěným zábradlím a dočasným zakrytím stupnic prkny do připravených otvorů, rovných, kosých nebo vřetenových jednostranně zazděných visutých, popř. ukládaných na schodnici, stupňů broušených nebo leštěných</t>
  </si>
  <si>
    <t>m</t>
  </si>
  <si>
    <t>-1620667135</t>
  </si>
  <si>
    <t>" teracový stupeň; zpětné osazení" 1,350*2</t>
  </si>
  <si>
    <t>6</t>
  </si>
  <si>
    <t>Úpravy povrchů, podlahy a osazování výplní</t>
  </si>
  <si>
    <t>622131111</t>
  </si>
  <si>
    <t>Podkladní a spojovací vrstva vnějších omítaných ploch polymercementový spojovací můstek nanášený ručně stěn</t>
  </si>
  <si>
    <t>133312529</t>
  </si>
  <si>
    <t>" pohled východní" 542,521</t>
  </si>
  <si>
    <t>" pohled severní" 417,574</t>
  </si>
  <si>
    <t>" pohled západní" 545,112</t>
  </si>
  <si>
    <t>" pohled jižní" 414,156</t>
  </si>
  <si>
    <t>" Odpočty otvorů</t>
  </si>
  <si>
    <t>-(2,400*2,400*67)</t>
  </si>
  <si>
    <t>-(1,200*2,400*40)</t>
  </si>
  <si>
    <t>-(2,400*2,100*4)</t>
  </si>
  <si>
    <t>-(0,900*2,400*8)</t>
  </si>
  <si>
    <t>-(0,900*2,100*4)</t>
  </si>
  <si>
    <t>-(1,800*2,100*7)</t>
  </si>
  <si>
    <t>-(1,800*3,200*1)</t>
  </si>
  <si>
    <t>" Přípočty ostění</t>
  </si>
  <si>
    <t>((2,400+2,400*2)*67)*0,115</t>
  </si>
  <si>
    <t>((1,200+2,400*2)*40)*0,115</t>
  </si>
  <si>
    <t>((2,400+2,100*2)*4)*0,115</t>
  </si>
  <si>
    <t>((0,900+2,400*2)*8)*0,115</t>
  </si>
  <si>
    <t>((0,900+2,100*2)*4)*0,115</t>
  </si>
  <si>
    <t>((1,800+2,100*2)*7)*0,115</t>
  </si>
  <si>
    <t>((1,800+3,200*2)*1)*0,115</t>
  </si>
  <si>
    <t>" pohled východní" 4,340+3,909+2,434</t>
  </si>
  <si>
    <t>" pohled severní" 2,561+5,871</t>
  </si>
  <si>
    <t>" pohled jižní" 4,538+1,288+0,807</t>
  </si>
  <si>
    <t>" pohled západní" 0,679+5,831</t>
  </si>
  <si>
    <t>" pohled východní" 0,975</t>
  </si>
  <si>
    <t>" pohled severní" 0,241+5,577</t>
  </si>
  <si>
    <t>" pohled západní" 1,630</t>
  </si>
  <si>
    <t>" pohled jižní" 3,075+5,426</t>
  </si>
  <si>
    <t>5</t>
  </si>
  <si>
    <t>622131121</t>
  </si>
  <si>
    <t>Podkladní a spojovací vrstva vnějších omítaných ploch penetrace akrylát-silikonová nanášená ručně stěn</t>
  </si>
  <si>
    <t>936888222</t>
  </si>
  <si>
    <t>" PD neurčuje rozsah; pro VV stanoven rozsah 25% plochy</t>
  </si>
  <si>
    <t>" skladba A" 1440,498*25/100</t>
  </si>
  <si>
    <t>" skladba B" 32,258*25/100</t>
  </si>
  <si>
    <t>" skladba C" 16,924*25/100</t>
  </si>
  <si>
    <t>622135011</t>
  </si>
  <si>
    <t>Vyrovnání nerovností podkladu vnějších omítaných ploch tmelem, tloušťky do 2 mm stěn</t>
  </si>
  <si>
    <t>92963614</t>
  </si>
  <si>
    <t>7</t>
  </si>
  <si>
    <t>622135095</t>
  </si>
  <si>
    <t>Vyrovnání nerovností podkladu vnějších omítaných ploch tmelem, tloušťky do 2 mm Příplatek k ceně za každý další 1 mm tloušťky podkladní vrstvy přes 2 mm tmelem stěn</t>
  </si>
  <si>
    <t>1367508417</t>
  </si>
  <si>
    <t>" vyrovnání v celkové tl. 5 mm" 372,421*3</t>
  </si>
  <si>
    <t>8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</si>
  <si>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</si>
  <si>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</si>
  <si>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-1302023021</t>
  </si>
  <si>
    <t>((2,400+2,400*2)*67)</t>
  </si>
  <si>
    <t>((1,200+2,400*2)*40)</t>
  </si>
  <si>
    <t>((2,400+2,100*2)*4)</t>
  </si>
  <si>
    <t>((0,900+2,400*2)*8)</t>
  </si>
  <si>
    <t>((0,900+2,100*2)*4)</t>
  </si>
  <si>
    <t>((1,800+2,100*2)*7)</t>
  </si>
  <si>
    <t>((1,800+3,200*2)*1)</t>
  </si>
  <si>
    <t>9</t>
  </si>
  <si>
    <t>M</t>
  </si>
  <si>
    <t>59051476</t>
  </si>
  <si>
    <t>profil okenní začišťovací se sklovláknitou armovací tkaninou 9 mm/2,4 m</t>
  </si>
  <si>
    <t>-1050832005</t>
  </si>
  <si>
    <t>P</t>
  </si>
  <si>
    <t>Poznámka k položce:_x000D_
- ztratné 5%</t>
  </si>
  <si>
    <t>865*1,05 'Přepočtené koeficientem množství</t>
  </si>
  <si>
    <t>10</t>
  </si>
  <si>
    <t>622211021</t>
  </si>
  <si>
    <t>Montáž kontaktního zateplení z polystyrenových desek nebo z kombinovaných desek na vnější stěny, tloušťky desek přes 80 do 120 mm</t>
  </si>
  <si>
    <t>-1740738127</t>
  </si>
  <si>
    <t>11</t>
  </si>
  <si>
    <t>28376383</t>
  </si>
  <si>
    <t>deska z polystyrénu XPS, hrana polodrážková a hladký povrch s vyšší odolností tl 120mm</t>
  </si>
  <si>
    <t>-661643210</t>
  </si>
  <si>
    <t>Poznámka k položce:_x000D_
- ztratné 2%</t>
  </si>
  <si>
    <t>32,258*1,02 'Přepočtené koeficientem množství</t>
  </si>
  <si>
    <t>12</t>
  </si>
  <si>
    <t>622211031</t>
  </si>
  <si>
    <t>Montáž kontaktního zateplení z polystyrenových desek nebo z kombinovaných desek na vnější stěny, tloušťky desek přes 120 do 160 mm</t>
  </si>
  <si>
    <t>1672868339</t>
  </si>
  <si>
    <t>13</t>
  </si>
  <si>
    <t>28376078</t>
  </si>
  <si>
    <t>deska EPS grafitová fasadní  λ=0,031  tl 140mm</t>
  </si>
  <si>
    <t>2139787356</t>
  </si>
  <si>
    <t>1341,023*1,02 'Přepočtené koeficientem množství</t>
  </si>
  <si>
    <t>14</t>
  </si>
  <si>
    <t>622212001</t>
  </si>
  <si>
    <t>Montáž kontaktního zateplení vnějšího ostění, nadpraží nebo parapetu z polystyrenových desek hloubky špalet do 200 mm, tloušťky desek do 40 mm</t>
  </si>
  <si>
    <t>164641297</t>
  </si>
  <si>
    <t>2,400*67</t>
  </si>
  <si>
    <t>1,200*40</t>
  </si>
  <si>
    <t>2,400*4</t>
  </si>
  <si>
    <t>0,900*8</t>
  </si>
  <si>
    <t>0,900*4</t>
  </si>
  <si>
    <t>1,800*7</t>
  </si>
  <si>
    <t>28376361</t>
  </si>
  <si>
    <t>deska XPS hladký povrch λ=0,034 tl 30mm</t>
  </si>
  <si>
    <t>1207878816</t>
  </si>
  <si>
    <t>Poznámka k položce:_x000D_
- ztratné 10%</t>
  </si>
  <si>
    <t>" ostění otvoru" 865,000*0,115</t>
  </si>
  <si>
    <t>" parapet otvoru" 241,800*0,115</t>
  </si>
  <si>
    <t>127,282*1,1 'Přepočtené koeficientem množství</t>
  </si>
  <si>
    <t>16</t>
  </si>
  <si>
    <t>622251101</t>
  </si>
  <si>
    <t>Montáž kontaktního zateplení Příplatek k cenám za zápustnou montáž kotev s použitím tepelněizolačních zátek na vnější stěny z polystyrenu</t>
  </si>
  <si>
    <t>2124259321</t>
  </si>
  <si>
    <t>" skladba A" 1341,023</t>
  </si>
  <si>
    <t>" skladba B" 32,258</t>
  </si>
  <si>
    <t>17</t>
  </si>
  <si>
    <t>622252001</t>
  </si>
  <si>
    <t>Montáž lišt kontaktního zateplení zakládacích soklových připevněných hmoždinkami</t>
  </si>
  <si>
    <t>-1930540935</t>
  </si>
  <si>
    <t>" pohled východní" 34,720</t>
  </si>
  <si>
    <t>" pohled severní" 27,250</t>
  </si>
  <si>
    <t>" pohled západní" 34,720</t>
  </si>
  <si>
    <t>" pohled jižní" 27,250</t>
  </si>
  <si>
    <t>18</t>
  </si>
  <si>
    <t>59051651</t>
  </si>
  <si>
    <t>lišta soklová Al s okapničkou zakládací U 14cm 0,95/200cm</t>
  </si>
  <si>
    <t>447209479</t>
  </si>
  <si>
    <t>123,94*1,05 'Přepočtené koeficientem množství</t>
  </si>
  <si>
    <t>19</t>
  </si>
  <si>
    <t>622252002</t>
  </si>
  <si>
    <t>Montáž lišt kontaktního zateplení ostatních stěnových, dilatačních apod. lepených do tmelu</t>
  </si>
  <si>
    <t>-2036159954</t>
  </si>
  <si>
    <t>" nárožní hrana objektu" 16,525*11</t>
  </si>
  <si>
    <t>" nárožní hrana otvoru" 2,100*30+2,400*230+3,200*2</t>
  </si>
  <si>
    <t>15,675*2+15,645*2+15,325*2+15,825*2</t>
  </si>
  <si>
    <t>" nadpraží otvoru" 2,400*67+1,200*40+2,400*4+0,900*8+0,900*4+1,800*7+1,800</t>
  </si>
  <si>
    <t>" parapet otvoru" 2,400*67+1,200*40+2,400*4+0,900*8+0,900*4+1,800*7</t>
  </si>
  <si>
    <t>" ukončení u atiky" 34,720*2+27,250*2</t>
  </si>
  <si>
    <t>20</t>
  </si>
  <si>
    <t>59051486</t>
  </si>
  <si>
    <t>lišta rohová PVC 10/15cm s tkaninou</t>
  </si>
  <si>
    <t>-675964890</t>
  </si>
  <si>
    <t>803,175*1,05 'Přepočtené koeficientem množství</t>
  </si>
  <si>
    <t>59051502</t>
  </si>
  <si>
    <t>profil dilatační rohový</t>
  </si>
  <si>
    <t>-2018987650</t>
  </si>
  <si>
    <t>124,94*1,05 'Přepočtené koeficientem množství</t>
  </si>
  <si>
    <t>22</t>
  </si>
  <si>
    <t>59051510</t>
  </si>
  <si>
    <t>profil okenní s nepřiznanou podomítkovou okapnicí PVC 2,0 m</t>
  </si>
  <si>
    <t>-1481262613</t>
  </si>
  <si>
    <t>243,6*1,05 'Přepočtené koeficientem množství</t>
  </si>
  <si>
    <t>23</t>
  </si>
  <si>
    <t>59051512</t>
  </si>
  <si>
    <t>profil parapetní se sklovláknitou armovací tkaninou PVC 2 m</t>
  </si>
  <si>
    <t>-542840130</t>
  </si>
  <si>
    <t>241,8*1,05 'Přepočtené koeficientem množství</t>
  </si>
  <si>
    <t>24</t>
  </si>
  <si>
    <t>59051516</t>
  </si>
  <si>
    <t>profil ukončovací 14mm PVC hrana</t>
  </si>
  <si>
    <t>1043087557</t>
  </si>
  <si>
    <t>25</t>
  </si>
  <si>
    <t>622511011</t>
  </si>
  <si>
    <t>Omítka tenkovrstvá akrylátová vnějších ploch probarvená, včetně penetrace podkladu zrnitá, tloušťky 1,5 mm stěn</t>
  </si>
  <si>
    <t>1581160049</t>
  </si>
  <si>
    <t>26</t>
  </si>
  <si>
    <t>622511111</t>
  </si>
  <si>
    <t>Omítka tenkovrstvá akrylátová vnějších ploch probarvená, včetně penetrace podkladu mozaiková střednězrnná stěn</t>
  </si>
  <si>
    <t>-1234183621</t>
  </si>
  <si>
    <t>27</t>
  </si>
  <si>
    <t>629135102</t>
  </si>
  <si>
    <t>Vyrovnávací vrstva z cementové malty pod klempířskými prvky šířky přes 150 do 300 mm</t>
  </si>
  <si>
    <t>-2082146962</t>
  </si>
  <si>
    <t>"1.PSV_Výpis_klempířských_výrobků_K.pdf</t>
  </si>
  <si>
    <t>" pro ozn. K/1" 283,300</t>
  </si>
  <si>
    <t>28</t>
  </si>
  <si>
    <t>629991001</t>
  </si>
  <si>
    <t>Zakrytí vnějších ploch před znečištěním včetně pozdějšího odkrytí ploch podélných rovných (např. chodníků) fólií položenou volně</t>
  </si>
  <si>
    <t>-990847635</t>
  </si>
  <si>
    <t>" pruh š. 2 m pod lešením" 2,000*(2,000+34,720+2,000+27,250+2,000+34,720+2,000+27,250)</t>
  </si>
  <si>
    <t>29</t>
  </si>
  <si>
    <t>629991012</t>
  </si>
  <si>
    <t>Zakrytí vnějších ploch před znečištěním včetně pozdějšího odkrytí výplní otvorů a svislých ploch fólií přilepenou na začišťovací lištu</t>
  </si>
  <si>
    <t>1639610051</t>
  </si>
  <si>
    <t>(2,400*2,400*67)</t>
  </si>
  <si>
    <t>(1,200*2,400*40)</t>
  </si>
  <si>
    <t>(2,400*2,100*4)</t>
  </si>
  <si>
    <t>(0,900*2,400*8)</t>
  </si>
  <si>
    <t>(0,900*2,100*4)</t>
  </si>
  <si>
    <t>(1,800*2,100*7)</t>
  </si>
  <si>
    <t>(1,800*3,200*1)</t>
  </si>
  <si>
    <t>30</t>
  </si>
  <si>
    <t>629995101</t>
  </si>
  <si>
    <t>Očištění vnějších ploch tlakovou vodou omytím</t>
  </si>
  <si>
    <t>-1999391564</t>
  </si>
  <si>
    <t>31</t>
  </si>
  <si>
    <t>632451023</t>
  </si>
  <si>
    <t>Potěr cementový vyrovnávací z malty (MC-15) v pásu o průměrné (střední) tl. přes 30 do 40 mm</t>
  </si>
  <si>
    <t>1645677461</t>
  </si>
  <si>
    <t>"1.04 SO 01   střecha.pdf</t>
  </si>
  <si>
    <t>" atika" (8,193+0,097+25,125+0,080+0,897+19,420+0,105+7,473+5,776+0,114+20,334+0,105+8,185+0,475+0,070+13,301+0,079+13,143)*0,300</t>
  </si>
  <si>
    <t>32</t>
  </si>
  <si>
    <t>6353212.R01</t>
  </si>
  <si>
    <t>Násyp střechy vyrovnávací s bitumenem se zhutněním</t>
  </si>
  <si>
    <t>m3</t>
  </si>
  <si>
    <t>indiv kalkul cena</t>
  </si>
  <si>
    <t>514851713</t>
  </si>
  <si>
    <t>" střecha S1" 879,338*0,010</t>
  </si>
  <si>
    <t>33</t>
  </si>
  <si>
    <t>637211321</t>
  </si>
  <si>
    <t>Okapový chodník z dlaždic betonových vymývaných s vyplněním spár drobným kamenivem, tl. dlaždic do 50 mm do písku</t>
  </si>
  <si>
    <t>272702233</t>
  </si>
  <si>
    <t>34</t>
  </si>
  <si>
    <t>637311131</t>
  </si>
  <si>
    <t>Okapový chodník z obrubníků betonových zahradních, se zalitím spár cementovou maltou do lože z betonu prostého</t>
  </si>
  <si>
    <t>-555351501</t>
  </si>
  <si>
    <t>" okapový chodník" 0,500*(34,720*2+27,250*2+0,500*8)</t>
  </si>
  <si>
    <t>Ostatní konstrukce a práce, bourání</t>
  </si>
  <si>
    <t>35</t>
  </si>
  <si>
    <t>941211112</t>
  </si>
  <si>
    <t>Montáž lešení řadového rámového lehkého pracovního s podlahami s provozním zatížením tř. 3 do 200 kg/m2 šířky tř. SW06 přes 0,6 do 0,9 m, výšky přes 10 do 25 m</t>
  </si>
  <si>
    <t>2126942409</t>
  </si>
  <si>
    <t>" poslední pracovní podlaha -1,5 m pod atikou</t>
  </si>
  <si>
    <t>" pohled východní" (14,145+14,475)*36,520/2</t>
  </si>
  <si>
    <t>" pohled severní" (14,525+14,145)*29,050/2</t>
  </si>
  <si>
    <t>" pohled západní" 14,525*36,520</t>
  </si>
  <si>
    <t>" pohled jižní" (15,025+14,325)*29,050/2</t>
  </si>
  <si>
    <t>36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</si>
  <si>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</si>
  <si>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</si>
  <si>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2144870006</t>
  </si>
  <si>
    <t>" předpoklad 5 měsíců" 1895,795*152</t>
  </si>
  <si>
    <t>37</t>
  </si>
  <si>
    <t>941211812</t>
  </si>
  <si>
    <t>Demontáž lešení řadového rámového lehkého pracovního s provozním zatížením tř. 3 do 200 kg/m2 šířky tř. SW06 přes 0,6 do 0,9 m, výšky přes 10 do 25 m</t>
  </si>
  <si>
    <t>63035214</t>
  </si>
  <si>
    <t>38</t>
  </si>
  <si>
    <t>944121111</t>
  </si>
  <si>
    <t>Montáž ochranného zábradlí dílcového na vnějších volných stranách objektů odkloněného od svislice do 15°</t>
  </si>
  <si>
    <t>113110029</t>
  </si>
  <si>
    <t>" od poslední pracovní podlahy</t>
  </si>
  <si>
    <t>34,720*2+27,250*2+0,900*8</t>
  </si>
  <si>
    <t>39</t>
  </si>
  <si>
    <t>944121211</t>
  </si>
  <si>
    <t>Montáž ochranného zábradlí dílcového Příplatek za první a každý další den použití zábradlí k ceně -1111</t>
  </si>
  <si>
    <t>2098491079</t>
  </si>
  <si>
    <t>" předpoklad 5 měsíců" 131,140*152</t>
  </si>
  <si>
    <t>40</t>
  </si>
  <si>
    <t>944121811</t>
  </si>
  <si>
    <t>Demontáž ochranného zábradlí dílcového na vnějších volných stranách objektů odkloněného od svislice do 15°</t>
  </si>
  <si>
    <t>-1367319814</t>
  </si>
  <si>
    <t>41</t>
  </si>
  <si>
    <t>944211111</t>
  </si>
  <si>
    <t>Montáž ochranného ohrazení trubkového nebo dílcového na vnějších volných stranách objektů upevněného na konzolách, krakorcích apod. lehkého tř. B</t>
  </si>
  <si>
    <t>1782254666</t>
  </si>
  <si>
    <t>(8,193+0,097+25,125+0,080+0,897+19,420+0,105+7,473+5,776+0,114+20,334+0,105+8,185+0,475+0,070+13,301+0,079+13,143)</t>
  </si>
  <si>
    <t>42</t>
  </si>
  <si>
    <t>944211211</t>
  </si>
  <si>
    <t>Montáž ochranného ohrazení trubkového nebo dílcového Příplatek za první a každý další den použití ohrazení k ceně -1111</t>
  </si>
  <si>
    <t>1149741874</t>
  </si>
  <si>
    <t>" předpoklad 2 měsíce" 122,972*61</t>
  </si>
  <si>
    <t>43</t>
  </si>
  <si>
    <t>944211811</t>
  </si>
  <si>
    <t>Demontáž ochranného ohrazení trubkového nebo dílcového na vnějších volných stranách objektů upevněného na konzolách, krakorcích apod. lehkého tř. B</t>
  </si>
  <si>
    <t>125391023</t>
  </si>
  <si>
    <t>44</t>
  </si>
  <si>
    <t>944511111</t>
  </si>
  <si>
    <t>Montáž ochranné sítě zavěšené na konstrukci lešení z textilie z umělých vláken</t>
  </si>
  <si>
    <t>-286295632</t>
  </si>
  <si>
    <t>1895,795+131,140*1,100</t>
  </si>
  <si>
    <t>45</t>
  </si>
  <si>
    <t>944511211</t>
  </si>
  <si>
    <t>Montáž ochranné sítě Příplatek za první a každý další den použití sítě k ceně -1111</t>
  </si>
  <si>
    <t>1979492110</t>
  </si>
  <si>
    <t>" předpoklad 5 měsíců" 2040,049*152</t>
  </si>
  <si>
    <t>46</t>
  </si>
  <si>
    <t>944511811</t>
  </si>
  <si>
    <t>Demontáž ochranné sítě zavěšené na konstrukci lešení z textilie z umělých vláken</t>
  </si>
  <si>
    <t>273216711</t>
  </si>
  <si>
    <t>47</t>
  </si>
  <si>
    <t>952902501</t>
  </si>
  <si>
    <t>Čištění budov při provádění oprav a udržovacích prací střešních nebo nadstřešních konstrukcí, střech plochých</t>
  </si>
  <si>
    <t>-3929185</t>
  </si>
  <si>
    <t>" střecha S1" 879,338</t>
  </si>
  <si>
    <t>48</t>
  </si>
  <si>
    <t>952902611</t>
  </si>
  <si>
    <t>Čištění budov při provádění oprav a udržovacích prací vysátím prachu z ostatních ploch</t>
  </si>
  <si>
    <t>881417132</t>
  </si>
  <si>
    <t>49</t>
  </si>
  <si>
    <t>963023611</t>
  </si>
  <si>
    <t>Vybourání schodišťových stupňů oblých, rovných nebo kosých ze zdi kamenné jednostranně</t>
  </si>
  <si>
    <t>226775421</t>
  </si>
  <si>
    <t>" teracový stupeň" 1,350*2</t>
  </si>
  <si>
    <t>50</t>
  </si>
  <si>
    <t>978035123</t>
  </si>
  <si>
    <t>Odstranění tenkovrstvých omítek nebo štuku tloušťky přes 2 mm odsekáním, rozsahu přes 10 do 30%</t>
  </si>
  <si>
    <t>-1009230906</t>
  </si>
  <si>
    <t>" skladba A" 1440,498</t>
  </si>
  <si>
    <t>" skladba C" 16,924</t>
  </si>
  <si>
    <t>51</t>
  </si>
  <si>
    <t>985112112</t>
  </si>
  <si>
    <t>Odsekání degradovaného betonu stěn, tloušťky přes 10 do 30 mm</t>
  </si>
  <si>
    <t>-254941625</t>
  </si>
  <si>
    <t>" PD neurčuje rozsah; pro VV stanoven rozsah 50 m2" 50,000</t>
  </si>
  <si>
    <t>52</t>
  </si>
  <si>
    <t>985112193</t>
  </si>
  <si>
    <t>Odsekání degradovaného betonu Příplatek k cenám za plochu do 10 m2 jednotlivě</t>
  </si>
  <si>
    <t>1405222889</t>
  </si>
  <si>
    <t>53</t>
  </si>
  <si>
    <t>985131111</t>
  </si>
  <si>
    <t>Očištění ploch stěn, rubu kleneb a podlah tlakovou vodou</t>
  </si>
  <si>
    <t>1828285044</t>
  </si>
  <si>
    <t>54</t>
  </si>
  <si>
    <t>985139112</t>
  </si>
  <si>
    <t>Očištění ploch Příplatek k cenám za plochu do 10 m2 jednotlivě</t>
  </si>
  <si>
    <t>60771935</t>
  </si>
  <si>
    <t>55</t>
  </si>
  <si>
    <t>985311113</t>
  </si>
  <si>
    <t>Reprofilace betonu sanačními maltami na cementové bázi ručně stěn, tloušťky přes 20 do 30 mm</t>
  </si>
  <si>
    <t>40320023</t>
  </si>
  <si>
    <t>56</t>
  </si>
  <si>
    <t>985311912</t>
  </si>
  <si>
    <t>Reprofilace betonu sanačními maltami na cementové bázi ručně Příplatek k cenám za plochu do 10 m2 jednotlivě</t>
  </si>
  <si>
    <t>1928483135</t>
  </si>
  <si>
    <t>57</t>
  </si>
  <si>
    <t>985311913</t>
  </si>
  <si>
    <t>Reprofilace betonu sanačními maltami na cementové bázi ručně Příplatek k cenám za větší členitost povrchu (sloupy, výklenky)</t>
  </si>
  <si>
    <t>-2068340014</t>
  </si>
  <si>
    <t>58</t>
  </si>
  <si>
    <t>985312114</t>
  </si>
  <si>
    <t>Stěrka k vyrovnání ploch reprofilovaného betonu stěn, tloušťky do 5 mm</t>
  </si>
  <si>
    <t>1226798567</t>
  </si>
  <si>
    <t>59</t>
  </si>
  <si>
    <t>985312192</t>
  </si>
  <si>
    <t>Stěrka k vyrovnání ploch reprofilovaného betonu Příplatek k cenám za plochu do 10 m2 jednotlivě</t>
  </si>
  <si>
    <t>1798304575</t>
  </si>
  <si>
    <t>60</t>
  </si>
  <si>
    <t>985321111</t>
  </si>
  <si>
    <t>Ochranný nátěr betonářské výztuže 1 vrstva tloušťky 1 mm na cementové bázi stěn, líce kleneb a podhledů</t>
  </si>
  <si>
    <t>1589887724</t>
  </si>
  <si>
    <t>" 2x" 50,000*2</t>
  </si>
  <si>
    <t>61</t>
  </si>
  <si>
    <t>985321912</t>
  </si>
  <si>
    <t>Ochranný nátěr betonářské výztuže Příplatek k cenám za plochu do 10 m2 jednotlivě</t>
  </si>
  <si>
    <t>-1111516106</t>
  </si>
  <si>
    <t>62</t>
  </si>
  <si>
    <t>985323111</t>
  </si>
  <si>
    <t>Spojovací můstek reprofilovaného betonu na cementové bázi, tloušťky 1 mm</t>
  </si>
  <si>
    <t>117283700</t>
  </si>
  <si>
    <t>63</t>
  </si>
  <si>
    <t>985323912</t>
  </si>
  <si>
    <t>Spojovací můstek reprofilovaného betonu Příplatek k cenám za plochu do 10 m2 jednotlivě</t>
  </si>
  <si>
    <t>-1612165704</t>
  </si>
  <si>
    <t>64</t>
  </si>
  <si>
    <t>985324211</t>
  </si>
  <si>
    <t>Ochranný nátěr betonu akrylátový dvojnásobný s impregnací (OS-B)</t>
  </si>
  <si>
    <t>-1737853399</t>
  </si>
  <si>
    <t>65</t>
  </si>
  <si>
    <t>985324912</t>
  </si>
  <si>
    <t>Ochranný nátěr betonu Příplatek k cenám za plochu do 10 m2 jednotlivě</t>
  </si>
  <si>
    <t>-1362006829</t>
  </si>
  <si>
    <t>997</t>
  </si>
  <si>
    <t>Přesun sutě</t>
  </si>
  <si>
    <t>66</t>
  </si>
  <si>
    <t>997013154</t>
  </si>
  <si>
    <t>Vnitrostaveništní doprava suti a vybouraných hmot vodorovně do 50 m svisle s omezením mechanizace pro budovy a haly výšky přes 12 do 15 m</t>
  </si>
  <si>
    <t>t</t>
  </si>
  <si>
    <t>-1836709998</t>
  </si>
  <si>
    <t>67</t>
  </si>
  <si>
    <t>997013501</t>
  </si>
  <si>
    <t>Odvoz suti a vybouraných hmot na skládku nebo meziskládku se složením, na vzdálenost do 1 km</t>
  </si>
  <si>
    <t>-489607380</t>
  </si>
  <si>
    <t>68</t>
  </si>
  <si>
    <t>997013509</t>
  </si>
  <si>
    <t>Odvoz suti a vybouraných hmot na skládku nebo meziskládku se složením, na vzdálenost Příplatek k ceně za každý další i započatý 1 km přes 1 km</t>
  </si>
  <si>
    <t>1290125592</t>
  </si>
  <si>
    <t>34,39*11 'Přepočtené koeficientem množství</t>
  </si>
  <si>
    <t>69</t>
  </si>
  <si>
    <t>997013831</t>
  </si>
  <si>
    <t>Poplatek za uložení stavebního odpadu na skládce (skládkovné) směsného stavebního a demoličního zatříděného do Katalogu odpadů pod kódem 170 904</t>
  </si>
  <si>
    <t>1456160075</t>
  </si>
  <si>
    <t>998</t>
  </si>
  <si>
    <t>Přesun hmot</t>
  </si>
  <si>
    <t>70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</si>
  <si>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</si>
  <si>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</si>
  <si>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1001052142</t>
  </si>
  <si>
    <t>PSV</t>
  </si>
  <si>
    <t>Práce a dodávky PSV</t>
  </si>
  <si>
    <t>712</t>
  </si>
  <si>
    <t>Povlakové krytiny</t>
  </si>
  <si>
    <t>71</t>
  </si>
  <si>
    <t>712300921</t>
  </si>
  <si>
    <t>Opravy povlakové krytiny střech plochých do 10° Příplatek k ceně za správkový kus NAIP přitavením</t>
  </si>
  <si>
    <t>kus</t>
  </si>
  <si>
    <t>-1509742028</t>
  </si>
  <si>
    <t>72</t>
  </si>
  <si>
    <t>712311101</t>
  </si>
  <si>
    <t>Provedení povlakové krytiny střech plochých do 10° natěradly a tmely za studena nátěrem lakem penetračním nebo asfaltovým</t>
  </si>
  <si>
    <t>1273097941</t>
  </si>
  <si>
    <t>73</t>
  </si>
  <si>
    <t>11163150</t>
  </si>
  <si>
    <t>lak penetrační asfaltový</t>
  </si>
  <si>
    <t>-1139106010</t>
  </si>
  <si>
    <t>1758,676*0,0003 'Přepočtené koeficientem množství</t>
  </si>
  <si>
    <t>74</t>
  </si>
  <si>
    <t>712341559</t>
  </si>
  <si>
    <t>Provedení povlakové krytiny střech plochých do 10° pásy přitavením NAIP v plné ploše</t>
  </si>
  <si>
    <t>2057338361</t>
  </si>
  <si>
    <t>75</t>
  </si>
  <si>
    <t>62855007</t>
  </si>
  <si>
    <t>pás asfaltový natavitelný modifikovaný SBS tl 4,5mm s vložkou z polyesterové vyztužené rohože a hrubozrnným břidličným posypem na horním povrchu</t>
  </si>
  <si>
    <t>-893025365</t>
  </si>
  <si>
    <t>Poznámka k položce:_x000D_
- ztratné 15%</t>
  </si>
  <si>
    <t>879,338*1,15 'Přepočtené koeficientem množství</t>
  </si>
  <si>
    <t>76</t>
  </si>
  <si>
    <t>712341659</t>
  </si>
  <si>
    <t>Provedení povlakové krytiny střech plochých do 10° pásy přitavením NAIP bodově</t>
  </si>
  <si>
    <t>-2091014936</t>
  </si>
  <si>
    <t>77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</si>
  <si>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</si>
  <si>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</si>
  <si>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1490383634</t>
  </si>
  <si>
    <t>78</t>
  </si>
  <si>
    <t>712831101</t>
  </si>
  <si>
    <t>Provedení povlakové krytiny střech samostatným vytažením izolačního povlaku pásy na sucho na konstrukce převyšující úroveň střechy, AIP, NAIP nebo tkaninou</t>
  </si>
  <si>
    <t>1585552007</t>
  </si>
  <si>
    <t>(8,193+0,097+25,125+0,080+0,897+19,420+0,105+7,473+5,776+0,114+20,334+0,105+8,185+0,475+0,070+13,301+0,079+13,143)*((0,190+0,350)/2)</t>
  </si>
  <si>
    <t>(8,193+0,097+25,125+0,080+0,897+19,420+0,105+7,473+5,776+0,114+20,334+0,105+8,185+0,475+0,070+13,301+0,079+13,143)*0,490</t>
  </si>
  <si>
    <t>79</t>
  </si>
  <si>
    <t>62866281</t>
  </si>
  <si>
    <t>pás asfaltový samolepicí modifikovaný SBS tl 3mm s vložkou ze skleněné tkaniny se spalitelnou fólií nebo jemnozrnným minerálním posypem nebo textilií na horním povrchu</t>
  </si>
  <si>
    <t>1769356416</t>
  </si>
  <si>
    <t>Poznámka k položce:_x000D_
- ztratné 20%</t>
  </si>
  <si>
    <t>93,458*1,2 'Přepočtené koeficientem množství</t>
  </si>
  <si>
    <t>80</t>
  </si>
  <si>
    <t>712841559</t>
  </si>
  <si>
    <t>Provedení povlakové krytiny střech samostatným vytažením izolačního povlaku pásy přitavením na konstrukce převyšující úroveň střechy, NAIP</t>
  </si>
  <si>
    <t>550503482</t>
  </si>
  <si>
    <t>" výlez" (0,600*2+0,900*2)*0,500</t>
  </si>
  <si>
    <t>" světlík" ((1,000*4)*8)*0,500</t>
  </si>
  <si>
    <t>" blok VZT" ((1,400*2+1,100*2)*2)*0,500</t>
  </si>
  <si>
    <t>81</t>
  </si>
  <si>
    <t>329598466</t>
  </si>
  <si>
    <t>115,958*1,2 'Přepočtené koeficientem množství</t>
  </si>
  <si>
    <t>82</t>
  </si>
  <si>
    <t>712941963</t>
  </si>
  <si>
    <t>Provedení údržby průniků povlakové krytiny střech pásy přitavením NAIP vpustí, ventilací nebo komínů</t>
  </si>
  <si>
    <t>917688816</t>
  </si>
  <si>
    <t>" V125" 4,000</t>
  </si>
  <si>
    <t>" K150" 9,000</t>
  </si>
  <si>
    <t>" VZT250" 3,000</t>
  </si>
  <si>
    <t>83</t>
  </si>
  <si>
    <t>2810312005</t>
  </si>
  <si>
    <t>střešní komínek s napojením na potrubí s manžetou z modifikovaného asfaltového pásu</t>
  </si>
  <si>
    <t>info cena web</t>
  </si>
  <si>
    <t>520017477</t>
  </si>
  <si>
    <t>84</t>
  </si>
  <si>
    <t>2810310040</t>
  </si>
  <si>
    <t>svislá střešní vpusť s integrovaným bitumenovým límcem o průměru 125mm</t>
  </si>
  <si>
    <t>-2028091337</t>
  </si>
  <si>
    <t>85</t>
  </si>
  <si>
    <t>2810310591</t>
  </si>
  <si>
    <t>nástavec pro svislou i vodorovnou střešní vpusť s bitumenovým límcem</t>
  </si>
  <si>
    <t>1724465253</t>
  </si>
  <si>
    <t>86</t>
  </si>
  <si>
    <t>712997001</t>
  </si>
  <si>
    <t>Provedení povlakové krytiny střech - ostatní práce přilepení klínů do asfaltu</t>
  </si>
  <si>
    <t>-2099878469</t>
  </si>
  <si>
    <t>" atika" (0,730+0,150+7,165+0,105+25,670+19,024+0,106+7,068+0,668+0,141+4,782+0,105+20,334+0,106+7,174+0,167+0,721+26,004)</t>
  </si>
  <si>
    <t>" výlez" 0,600*2+0,900*2</t>
  </si>
  <si>
    <t>" světlík" (1,000*4)*8</t>
  </si>
  <si>
    <t>" blok VZT" (1,400*2+1,100*2)*2</t>
  </si>
  <si>
    <t>87</t>
  </si>
  <si>
    <t>63152008</t>
  </si>
  <si>
    <t>klín atikový přechodný minerální plochých střech tl.100 x100 mm</t>
  </si>
  <si>
    <t>1564974717</t>
  </si>
  <si>
    <t>165,22*1,02 'Přepočtené koeficientem množství</t>
  </si>
  <si>
    <t>88</t>
  </si>
  <si>
    <t>998712103</t>
  </si>
  <si>
    <t>Přesun hmot pro povlakové krytiny stanovený z hmotnosti přesunovaného materiálu vodorovná dopravní vzdálenost do 50 m v objektech výšky přes 12 do 24 m</t>
  </si>
  <si>
    <t>-1069770293</t>
  </si>
  <si>
    <t>713</t>
  </si>
  <si>
    <t>Izolace tepelné</t>
  </si>
  <si>
    <t>89</t>
  </si>
  <si>
    <t>713141136</t>
  </si>
  <si>
    <t>Montáž tepelné izolace střech plochých rohožemi, pásy, deskami, dílci, bloky (izolační materiál ve specifikaci) přilepenými za studena nízkoexpanzní (PUR) pěnou</t>
  </si>
  <si>
    <t>429905722</t>
  </si>
  <si>
    <t>90</t>
  </si>
  <si>
    <t>28372208</t>
  </si>
  <si>
    <t>deska polystyrénová EPS 200 kašírovaná asfaltovým pásem V 60 S 35 tl 180mm</t>
  </si>
  <si>
    <t>981870405</t>
  </si>
  <si>
    <t>879,338*1,02 'Přepočtené koeficientem množství</t>
  </si>
  <si>
    <t>91</t>
  </si>
  <si>
    <t>713141241</t>
  </si>
  <si>
    <t>Montáž tepelné izolace střech plochých mechanické přikotvení šrouby včetně dodávky šroubů, bez položení tepelné izolace tl. izolace přes 140 do 200 mm do betonu nebo pórobetonu</t>
  </si>
  <si>
    <t>-331612222</t>
  </si>
  <si>
    <t>92</t>
  </si>
  <si>
    <t>713141358</t>
  </si>
  <si>
    <t>Montáž tepelné izolace střech plochých spádovými klíny na zhlaví atiky šířky do 500 mm mechanicky ukotvenými šrouby</t>
  </si>
  <si>
    <t>-499928766</t>
  </si>
  <si>
    <t>93</t>
  </si>
  <si>
    <t>28376366</t>
  </si>
  <si>
    <t>deska XPS hladký povrch λ=0,034 tl 50mm</t>
  </si>
  <si>
    <t>-1113981</t>
  </si>
  <si>
    <t>122,972*0,490</t>
  </si>
  <si>
    <t>60,256*1,02 'Přepočtené koeficientem množství</t>
  </si>
  <si>
    <t>94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</si>
  <si>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</si>
  <si>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</si>
  <si>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-1589077265</t>
  </si>
  <si>
    <t>" atika" (0,730+0,150+7,165+0,105+25,670+19,024+0,106+7,068+0,668+0,141+4,782+0,105+20,334+0,106+7,174+0,167+0,721+26,004)*((0,190+0,350)/2)</t>
  </si>
  <si>
    <t>" výlez" (0,600*2+0,900*2)*0,350</t>
  </si>
  <si>
    <t>" blok VZT" ((1,400*2+1,100*2)*2)*0,350</t>
  </si>
  <si>
    <t>95</t>
  </si>
  <si>
    <t>1051671507</t>
  </si>
  <si>
    <t>37,009*1,02 'Přepočtené koeficientem množství</t>
  </si>
  <si>
    <t>96</t>
  </si>
  <si>
    <t>998713103</t>
  </si>
  <si>
    <t>Přesun hmot pro izolace tepelné stanovený z hmotnosti přesunovaného materiálu vodorovná dopravní vzdálenost do 50 m v objektech výšky přes 12 m do 24 m</t>
  </si>
  <si>
    <t>1439923504</t>
  </si>
  <si>
    <t>762</t>
  </si>
  <si>
    <t>Konstrukce tesařské</t>
  </si>
  <si>
    <t>97</t>
  </si>
  <si>
    <t>762361313</t>
  </si>
  <si>
    <t>Konstrukční vrstva pod klempířské prvky pro oplechování horních ploch zdí a nadezdívek (atik) z desek dřevoštěpkových šroubovaných do podkladu, tloušťky desky 25 mm</t>
  </si>
  <si>
    <t>-1030520703</t>
  </si>
  <si>
    <t>" atika" (8,193+0,097+25,125+0,080+0,897+19,420+0,105+7,473+5,776+0,114+20,334+0,105+8,185+0,475+0,070+13,301+0,079+13,143)*0,490</t>
  </si>
  <si>
    <t>98</t>
  </si>
  <si>
    <t>998762103</t>
  </si>
  <si>
    <t>Přesun hmot pro konstrukce tesařské stanovený z hmotnosti přesunovaného materiálu vodorovná dopravní vzdálenost do 50 m v objektech výšky přes 12 do 24 m</t>
  </si>
  <si>
    <t>392730766</t>
  </si>
  <si>
    <t>764</t>
  </si>
  <si>
    <t>Konstrukce klempířské</t>
  </si>
  <si>
    <t>99</t>
  </si>
  <si>
    <t>764001801</t>
  </si>
  <si>
    <t>Demontáž klempířských konstrukcí podkladního plechu do suti</t>
  </si>
  <si>
    <t>-759817160</t>
  </si>
  <si>
    <t>" atika" 19,200+103,200</t>
  </si>
  <si>
    <t>" okapnice" 2,400</t>
  </si>
  <si>
    <t>" závětrná lišta" 2,900</t>
  </si>
  <si>
    <t>100</t>
  </si>
  <si>
    <t>764001811</t>
  </si>
  <si>
    <t>Demontáž klempířských konstrukcí dilatační lišty do suti</t>
  </si>
  <si>
    <t>-582324308</t>
  </si>
  <si>
    <t>101</t>
  </si>
  <si>
    <t>764001821</t>
  </si>
  <si>
    <t>Demontáž klempířských konstrukcí krytiny ze svitků nebo tabulí do suti</t>
  </si>
  <si>
    <t>-914002986</t>
  </si>
  <si>
    <t>" VZT" 1,100*1,400*2</t>
  </si>
  <si>
    <t>102</t>
  </si>
  <si>
    <t>764002801</t>
  </si>
  <si>
    <t>Demontáž klempířských konstrukcí závětrné lišty do suti</t>
  </si>
  <si>
    <t>764100069</t>
  </si>
  <si>
    <t>103</t>
  </si>
  <si>
    <t>764002811</t>
  </si>
  <si>
    <t>Demontáž klempířských konstrukcí okapového plechu do suti, v krytině povlakové</t>
  </si>
  <si>
    <t>-1826444215</t>
  </si>
  <si>
    <t>104</t>
  </si>
  <si>
    <t>764002823</t>
  </si>
  <si>
    <t>Demontáž klempířských konstrukcí střešního výlezu k dalšímu použití</t>
  </si>
  <si>
    <t>-1466982828</t>
  </si>
  <si>
    <t>105</t>
  </si>
  <si>
    <t>764002841</t>
  </si>
  <si>
    <t>Demontáž klempířských konstrukcí oplechování horních ploch zdí a nadezdívek do suti</t>
  </si>
  <si>
    <t>-567315954</t>
  </si>
  <si>
    <t>19,200+103,200</t>
  </si>
  <si>
    <t>106</t>
  </si>
  <si>
    <t>764002851</t>
  </si>
  <si>
    <t>Demontáž klempířských konstrukcí oplechování parapetů do suti</t>
  </si>
  <si>
    <t>235387151</t>
  </si>
  <si>
    <t>107</t>
  </si>
  <si>
    <t>764002871</t>
  </si>
  <si>
    <t>Demontáž klempířských konstrukcí lemování zdí do suti</t>
  </si>
  <si>
    <t>1641891951</t>
  </si>
  <si>
    <t>" atika" (8,193+0,097+25,125+0,080+0,897+19,420+0,105+7,473+5,776+0,114+20,334+0,105+8,185+0,475+0,070+13,301+0,079+13,143)</t>
  </si>
  <si>
    <t>108</t>
  </si>
  <si>
    <t>764002881</t>
  </si>
  <si>
    <t>Demontáž klempířských konstrukcí lemování střešních prostupů do suti</t>
  </si>
  <si>
    <t>-2060900554</t>
  </si>
  <si>
    <t>" VZT" ((1,400*2+1,100*2)*2)*0,750</t>
  </si>
  <si>
    <t>109</t>
  </si>
  <si>
    <t>764004801</t>
  </si>
  <si>
    <t>Demontáž klempířských konstrukcí žlabu podokapního do suti</t>
  </si>
  <si>
    <t>-1710250345</t>
  </si>
  <si>
    <t>110</t>
  </si>
  <si>
    <t>764004861</t>
  </si>
  <si>
    <t>Demontáž klempířských konstrukcí svodu do suti</t>
  </si>
  <si>
    <t>425071285</t>
  </si>
  <si>
    <t>111</t>
  </si>
  <si>
    <t>764011611</t>
  </si>
  <si>
    <t>Podkladní plech z pozinkovaného plechu s povrchovou úpravou rš 150 mm</t>
  </si>
  <si>
    <t>1699257209</t>
  </si>
  <si>
    <t>" pro ozn. K/6" 2,400</t>
  </si>
  <si>
    <t>" pro ozn. K/7" 2,900</t>
  </si>
  <si>
    <t>112</t>
  </si>
  <si>
    <t>764011616</t>
  </si>
  <si>
    <t>Podkladní plech z pozinkovaného plechu s povrchovou úpravou rš 500 mm</t>
  </si>
  <si>
    <t>-1383688510</t>
  </si>
  <si>
    <t>" pro ozn. K/3" 19,200</t>
  </si>
  <si>
    <t>" pro ozn. K/4" 103,200</t>
  </si>
  <si>
    <t>113</t>
  </si>
  <si>
    <t>764011622</t>
  </si>
  <si>
    <t>Dilatační lišta z pozinkovaného plechu s povrchovou úpravou připojovací, včetně tmelení rš 120 mm</t>
  </si>
  <si>
    <t>-874907059</t>
  </si>
  <si>
    <t>" ozn. K/8" 5,700</t>
  </si>
  <si>
    <t>114</t>
  </si>
  <si>
    <t>764111671</t>
  </si>
  <si>
    <t>Krytina ze svitků nebo z taškových tabulí z pozinkovaného plechu s povrchovou úpravou s úpravou u okapů, prostupů a výčnělků desek železobetonových (vstupní stříška)</t>
  </si>
  <si>
    <t>-2033844483</t>
  </si>
  <si>
    <t>" ozn. K/5" 1,100*1,400*2</t>
  </si>
  <si>
    <t>115</t>
  </si>
  <si>
    <t>764111691</t>
  </si>
  <si>
    <t>Krytina ze svitků nebo z taškových tabulí z pozinkovaného plechu s povrchovou úpravou s úpravou u okapů, prostupů a výčnělků Příplatek k cenám za těsnění drážek ve sklonu do 10°</t>
  </si>
  <si>
    <t>-1793144899</t>
  </si>
  <si>
    <t>116</t>
  </si>
  <si>
    <t>764203152</t>
  </si>
  <si>
    <t>Montáž oplechování střešních prvků střešního výlezu střechy s krytinou skládanou nebo plechovou</t>
  </si>
  <si>
    <t>1877286939</t>
  </si>
  <si>
    <t>117</t>
  </si>
  <si>
    <t>764212635</t>
  </si>
  <si>
    <t>Oplechování střešních prvků z pozinkovaného plechu s povrchovou úpravou štítu závětrnou lištou rš 400 mm</t>
  </si>
  <si>
    <t>1175851229</t>
  </si>
  <si>
    <t>" ozn. K/7" 2,900</t>
  </si>
  <si>
    <t>118</t>
  </si>
  <si>
    <t>764212663</t>
  </si>
  <si>
    <t>Oplechování střešních prvků z pozinkovaného plechu s povrchovou úpravou okapu okapovým plechem střechy rovné rš 250 mm</t>
  </si>
  <si>
    <t>-522929451</t>
  </si>
  <si>
    <t>" ozn. K/6" 2,400</t>
  </si>
  <si>
    <t>119</t>
  </si>
  <si>
    <t>764214607</t>
  </si>
  <si>
    <t>Oplechování horních ploch zdí a nadezdívek (atik) z pozinkovaného plechu s povrchovou úpravou mechanicky kotvené rš 670 mm</t>
  </si>
  <si>
    <t>955135402</t>
  </si>
  <si>
    <t>" ozn. K/3" 19,200</t>
  </si>
  <si>
    <t>" ozn. K/4" 103,200</t>
  </si>
  <si>
    <t>120</t>
  </si>
  <si>
    <t>764216604</t>
  </si>
  <si>
    <t>Oplechování parapetů z pozinkovaného plechu s povrchovou úpravou rovných mechanicky kotvené, bez rohů rš 330 mm</t>
  </si>
  <si>
    <t>-1205399173</t>
  </si>
  <si>
    <t>" ozn. K/1" 283,300</t>
  </si>
  <si>
    <t>121</t>
  </si>
  <si>
    <t>764306142</t>
  </si>
  <si>
    <t>Montáž ventilační turbíny na střeše s krytinou skládanou mimo prejzovou nebo z plechu</t>
  </si>
  <si>
    <t>-1843174418</t>
  </si>
  <si>
    <t>122</t>
  </si>
  <si>
    <t>55381011</t>
  </si>
  <si>
    <t>turbína ventilační Al kompletní hlavice stavitelný krk se základnou do D 350mm</t>
  </si>
  <si>
    <t>201396099</t>
  </si>
  <si>
    <t>123</t>
  </si>
  <si>
    <t>764511612</t>
  </si>
  <si>
    <t>Žlab podokapní z pozinkovaného plechu s povrchovou úpravou včetně háků a čel hranatý rš 330 mm</t>
  </si>
  <si>
    <t>1887368582</t>
  </si>
  <si>
    <t>" ozn. K/10" 2,400</t>
  </si>
  <si>
    <t>124</t>
  </si>
  <si>
    <t>764511661</t>
  </si>
  <si>
    <t>Žlab podokapní z pozinkovaného plechu s povrchovou úpravou včetně háků a čel kotlík hranatý, rš žlabu/průměr svodu 330/87 mm</t>
  </si>
  <si>
    <t>-2107484030</t>
  </si>
  <si>
    <t>" ozn. K/11" 1,000</t>
  </si>
  <si>
    <t>125</t>
  </si>
  <si>
    <t>764518621</t>
  </si>
  <si>
    <t>Svod z pozinkovaného plechu s upraveným povrchem včetně objímek, kolen a odskoků kruhový, průměru do 90 mm</t>
  </si>
  <si>
    <t>1085080722</t>
  </si>
  <si>
    <t>" ozn. K/11" 5,700</t>
  </si>
  <si>
    <t>126</t>
  </si>
  <si>
    <t>764518631</t>
  </si>
  <si>
    <t>Svod z pozinkovaného plechu s upraveným povrchem včetně objímek, kolen a odskoků sklápěcí výpust vody kruhového svodu, průměru do 90 mm</t>
  </si>
  <si>
    <t>-316324663</t>
  </si>
  <si>
    <t>127</t>
  </si>
  <si>
    <t>998764103</t>
  </si>
  <si>
    <t>Přesun hmot pro konstrukce klempířské stanovený z hmotnosti přesunovaného materiálu vodorovná dopravní vzdálenost do 50 m v objektech výšky přes 12 do 24 m</t>
  </si>
  <si>
    <t>30475035</t>
  </si>
  <si>
    <t>767</t>
  </si>
  <si>
    <t>Konstrukce zámečnické</t>
  </si>
  <si>
    <t>128</t>
  </si>
  <si>
    <t>767311821</t>
  </si>
  <si>
    <t>Demontáž světlíků bodových přes 1 do 1,5 m2</t>
  </si>
  <si>
    <t>1101071122</t>
  </si>
  <si>
    <t>129</t>
  </si>
  <si>
    <t>767316310</t>
  </si>
  <si>
    <t>Montáž světlíků bodových do 1 m2</t>
  </si>
  <si>
    <t>694086980</t>
  </si>
  <si>
    <t>" zpětná montáž s doplněním manžety" 8,000</t>
  </si>
  <si>
    <t>130</t>
  </si>
  <si>
    <t>562453.R01</t>
  </si>
  <si>
    <t>světlíková manžeta kolmá z laminátu 120x120 cm; h.15 cm; izolace PUR tl. 30 mm</t>
  </si>
  <si>
    <t>261413770</t>
  </si>
  <si>
    <t>131</t>
  </si>
  <si>
    <t>767881112</t>
  </si>
  <si>
    <t>Montáž záchytného systému proti pádu sloupků samostatných nebo v systému s poddajným kotvícím vedením do železobetonu chemickou kotvou</t>
  </si>
  <si>
    <t>2112646767</t>
  </si>
  <si>
    <t>" ozn. KB1" 14,000</t>
  </si>
  <si>
    <t>132</t>
  </si>
  <si>
    <t>767881152</t>
  </si>
  <si>
    <t>Montáž záchytného systému proti pádu nástavců určených k upevnění na sloupky nebo body v systému poddajného kotvícího vedení středových, rohových, dělících délky vedení přes 50 do 200 m</t>
  </si>
  <si>
    <t>soubor</t>
  </si>
  <si>
    <t>1725433257</t>
  </si>
  <si>
    <t>133</t>
  </si>
  <si>
    <t>767881161</t>
  </si>
  <si>
    <t>Montáž záchytného systému proti pádu nástavců určených k upevnění na sloupky nebo body v systému poddajného kotvícího vedení montáž lana uchycení lana k nástavcům</t>
  </si>
  <si>
    <t>1985862689</t>
  </si>
  <si>
    <t>134</t>
  </si>
  <si>
    <t>553_KBZS_1</t>
  </si>
  <si>
    <t>dodávka systému kotevních bodů záchytného systému včetně upevňovacích prvků</t>
  </si>
  <si>
    <t>-1632807439</t>
  </si>
  <si>
    <t>135</t>
  </si>
  <si>
    <t>998767103</t>
  </si>
  <si>
    <t>Přesun hmot pro zámečnické konstrukce stanovený z hmotnosti přesunovaného materiálu vodorovná dopravní vzdálenost do 50 m v objektech výšky přes 12 do 24 m</t>
  </si>
  <si>
    <t>-417261615</t>
  </si>
  <si>
    <t>136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</si>
  <si>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</si>
  <si>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</si>
  <si>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648624195</t>
  </si>
  <si>
    <t>SO02 - SO 02 - Šatny</t>
  </si>
  <si>
    <t xml:space="preserve">    3 - Svislé a kompletní konstrukce</t>
  </si>
  <si>
    <t xml:space="preserve">    766 - Konstrukce truhlářské</t>
  </si>
  <si>
    <t xml:space="preserve">    784 - Dokončovací práce - malby a tapety</t>
  </si>
  <si>
    <t xml:space="preserve">    787 - Dokončovací práce - zasklívání</t>
  </si>
  <si>
    <t>944970654</t>
  </si>
  <si>
    <t>"2.03 SO 02 Pohledy - nový stav.pdf</t>
  </si>
  <si>
    <t>" okapový chodník" (28,700-6,025+0,500+8,300+9,800+9,800+1,100+23,950+5,550+4,150+0,500+5,550)*0,500</t>
  </si>
  <si>
    <t>Svislé a kompletní konstrukce</t>
  </si>
  <si>
    <t>310278842</t>
  </si>
  <si>
    <t>Zazdívka otvorů ve zdivu nadzákladovém nepálenými tvárnicemi plochy přes 0,25 m2 do 1 m2 , ve zdi tl. do 300 mm</t>
  </si>
  <si>
    <t>-1241289670</t>
  </si>
  <si>
    <t>" MIV" (((0,300*2,400)*3)+((0,300*1,600)*2)+((0,600*1,600)*1))*0,300</t>
  </si>
  <si>
    <t>310279842</t>
  </si>
  <si>
    <t>Zazdívka otvorů ve zdivu nadzákladovém nepálenými tvárnicemi plochy přes 1 m2 do 4 m2 , ve zdi tl. do 300 mm</t>
  </si>
  <si>
    <t>-2037272850</t>
  </si>
  <si>
    <t>" MIV" ((0,600*2,400)*16)*0,300</t>
  </si>
  <si>
    <t>612325302</t>
  </si>
  <si>
    <t>Vápenocementová omítka ostění nebo nadpraží štuková</t>
  </si>
  <si>
    <t>-229846273</t>
  </si>
  <si>
    <t>"2.PSV_Výpis_oken_a_vchodových_dveří.pdf</t>
  </si>
  <si>
    <t>" okno ozn. 1 (2400x2400 mm)" ((2,400+2,400*2)*14)*0,115</t>
  </si>
  <si>
    <t>" okno ozn. 2 (1200x2400 mm)" ((1,200+2,400*2)*4)*0,115</t>
  </si>
  <si>
    <t>" okno ozn. 3 (1800x4000 mm)" ((1,800+4,000*2)*1)*0,115</t>
  </si>
  <si>
    <t>" okno ozn. 4 (2400x1600 mm)" ((2,400+1,600*2)*2)*0,115</t>
  </si>
  <si>
    <t>" okno ozn. 5 (2000*1400 mm)" ((2,000+1,400*2)*1)*0,115</t>
  </si>
  <si>
    <t>613121112</t>
  </si>
  <si>
    <t>Zatření spár vnitřních povrchů stěrkovou hmotou, ploch z pórobetonových tvárnic pilířů nebo sloupů</t>
  </si>
  <si>
    <t>1156870662</t>
  </si>
  <si>
    <t>" MIV" ((0,300*2,400)*3)+((0,600*2,400)*16)+((0,300*1,600)*2)+((0,600*1,600)*1)</t>
  </si>
  <si>
    <t>613131121</t>
  </si>
  <si>
    <t>Podkladní a spojovací vrstva vnitřních omítaných ploch penetrace akrylát-silikonová nanášená ručně pilířů nebo sloupů</t>
  </si>
  <si>
    <t>1178013970</t>
  </si>
  <si>
    <t>613311131</t>
  </si>
  <si>
    <t>Potažení vnitřních ploch štukem tloušťky do 3 mm svislých konstrukcí pilířů nebo sloupů</t>
  </si>
  <si>
    <t>-744522530</t>
  </si>
  <si>
    <t>619991001</t>
  </si>
  <si>
    <t>Zakrytí vnitřních ploch před znečištěním včetně pozdějšího odkrytí podlah fólií přilepenou lepící páskou</t>
  </si>
  <si>
    <t>1925623581</t>
  </si>
  <si>
    <t>" z PD není možné odečít vyýměru; pro VV určena plocha" ((27,000*2,000)*2)+(8,000*2,000)</t>
  </si>
  <si>
    <t>619991011</t>
  </si>
  <si>
    <t>Zakrytí vnitřních ploch před znečištěním včetně pozdějšího odkrytí konstrukcí a prvků obalením fólií a přelepením páskou</t>
  </si>
  <si>
    <t>1932019423</t>
  </si>
  <si>
    <t>" okno ozn. 1 (2400x2400 mm)" (2,400*2,400)*14</t>
  </si>
  <si>
    <t>" okno ozn. 2 (1200x2400 mm)" (1,200*2,400)*4</t>
  </si>
  <si>
    <t>" okno ozn. 3 (1800x4000 mm)" (1,800*4,000)*1</t>
  </si>
  <si>
    <t>" okno ozn. 4 (2400x1600 mm)" (2,400*1,600)*2</t>
  </si>
  <si>
    <t>" okno ozn. 5 (2000*1400 mm)" (2,000*1,400)*1</t>
  </si>
  <si>
    <t>619995001</t>
  </si>
  <si>
    <t>Začištění omítek (s dodáním hmot) kolem oken, dveří, podlah, obkladů apod.</t>
  </si>
  <si>
    <t>54089034</t>
  </si>
  <si>
    <t>" okno ozn. 1 (2400x2400 mm)" ((2,400*2+2,400*2)*14)</t>
  </si>
  <si>
    <t>" okno ozn. 2 (1200x2400 mm)" ((1,200*2+2,400*2)*4)</t>
  </si>
  <si>
    <t>" okno ozn. 3 (1800x4000 mm)" ((1,800*2+4,000*2)*1)</t>
  </si>
  <si>
    <t>" okno ozn. 4 (2400x1600 mm)" ((2,400*2+1,600*2)*2)</t>
  </si>
  <si>
    <t>" okno ozn. 5 (2000*1400 mm)" ((2,000*2+1,400*2)*1)</t>
  </si>
  <si>
    <t>-10113552</t>
  </si>
  <si>
    <t>" pohled východní" 215,405+33,423</t>
  </si>
  <si>
    <t>" pohled severní" 90,879</t>
  </si>
  <si>
    <t xml:space="preserve">" pohled západní" 33,991+247,158 </t>
  </si>
  <si>
    <t>" pohled jižní" 55,762</t>
  </si>
  <si>
    <t>-(2,400*2,400*26)</t>
  </si>
  <si>
    <t>-(1,200*2,400*8)</t>
  </si>
  <si>
    <t>-(1,800*4,000*1)</t>
  </si>
  <si>
    <t>-(2,400*1,450*2)</t>
  </si>
  <si>
    <t>" pohled východní" 0,415+4,013+0,530+7,130</t>
  </si>
  <si>
    <t>" pohled severní" 6,533+2,943</t>
  </si>
  <si>
    <t>" pohled západní" 13,273+5,928</t>
  </si>
  <si>
    <t>192938925</t>
  </si>
  <si>
    <t>"2.01  ZSS pohledy (1).pdf</t>
  </si>
  <si>
    <t>" PD neurčuje rozsah; pro VV předpoklad 25% plochy" 552,993*25/100</t>
  </si>
  <si>
    <t>636514251</t>
  </si>
  <si>
    <t>" předpoklad vyrovnání v celkové tl. 5 mm" 138,248*3</t>
  </si>
  <si>
    <t>791830875</t>
  </si>
  <si>
    <t>" okno ozn. 1 (2400x2400 mm)" ((2,400+2,400*2)*14)</t>
  </si>
  <si>
    <t>" okno ozn. 2 (1200x2400 mm)" ((1,200+2,400*2)*4)</t>
  </si>
  <si>
    <t>" okno ozn. 3 (1800x4000 mm)" ((1,800+4,000*2)*1)</t>
  </si>
  <si>
    <t>" okno ozn. 4 (2400x1600 mm)" ((2,400+1,600*2)*2)</t>
  </si>
  <si>
    <t>" okno ozn. 5 (2000*1400 mm)" ((2,000+1,400*2)*1)</t>
  </si>
  <si>
    <t>-578830691</t>
  </si>
  <si>
    <t>301,2*1,05 'Přepočtené koeficientem množství</t>
  </si>
  <si>
    <t>1265942628</t>
  </si>
  <si>
    <t>28376372</t>
  </si>
  <si>
    <t>deska z polystyrénu XPS, hrana rovná, polo či pero drážka a hladký povrch tl 100mm</t>
  </si>
  <si>
    <t>1917007701</t>
  </si>
  <si>
    <t>40,765*1,02 'Přepočtené koeficientem množství</t>
  </si>
  <si>
    <t>2060295743</t>
  </si>
  <si>
    <t>1914319538</t>
  </si>
  <si>
    <t>489,658*1,02 'Přepočtené koeficientem množství</t>
  </si>
  <si>
    <t>-1049561628</t>
  </si>
  <si>
    <t>((2,400+2,400*2)*26)</t>
  </si>
  <si>
    <t>((1,200+2,400*2)*8)</t>
  </si>
  <si>
    <t>((1,800+4,000*2)*1)</t>
  </si>
  <si>
    <t>((2,400+1,450*2)*2)</t>
  </si>
  <si>
    <t>((1,800+3,300*2)*2)</t>
  </si>
  <si>
    <t>2,400*26</t>
  </si>
  <si>
    <t>1,200*8</t>
  </si>
  <si>
    <t>1,800*1</t>
  </si>
  <si>
    <t>2,400*2</t>
  </si>
  <si>
    <t>647877132</t>
  </si>
  <si>
    <t>" ostění otvoru" 272,400*0,115</t>
  </si>
  <si>
    <t>" parapet otvoru" 78,600*0,115</t>
  </si>
  <si>
    <t>40,365*1,1 'Přepočtené koeficientem množství</t>
  </si>
  <si>
    <t>-1514914632</t>
  </si>
  <si>
    <t>" pohled východní" 0,765+6,050+21,630+2,800+4,235+2,600</t>
  </si>
  <si>
    <t>" pohled severní" 8,330+1,130</t>
  </si>
  <si>
    <t>" pohled západní"3,385+3,355+2,540+7,247+7,115+8,700+1,000+1,850+0,475+0,475</t>
  </si>
  <si>
    <t>" pohled jižní" 5,690</t>
  </si>
  <si>
    <t>2069510572</t>
  </si>
  <si>
    <t>89,372*1,05 'Přepočtené koeficientem množství</t>
  </si>
  <si>
    <t>1648749516</t>
  </si>
  <si>
    <t>" nárožní hrana objektu" 8,075*2+9,800*4+8,000*2</t>
  </si>
  <si>
    <t>" nárožní hrana otvoru" 1,600*4+4,000*2+1,400*2+2,400*68</t>
  </si>
  <si>
    <t>9,800*3+2,700+8,000+3,800*4+3,800*2+8,000</t>
  </si>
  <si>
    <t>" nadpraží otvoru" 2,000+1,200*8+2,400*26+2,400*2+1,800*2</t>
  </si>
  <si>
    <t>" parapet otvoru" 2,000+1,200*8+2,400*26+2,400*2+1,800</t>
  </si>
  <si>
    <t>" ukončení u atiky" 0,400+5,690+4,430+5,690+24,080+12,880+28,700+9,800*2</t>
  </si>
  <si>
    <t>422787641</t>
  </si>
  <si>
    <t>251,75*1,05 'Přepočtené koeficientem množství</t>
  </si>
  <si>
    <t>1725792398</t>
  </si>
  <si>
    <t>70,9*1,05 'Přepočtené koeficientem množství</t>
  </si>
  <si>
    <t>-1061788912</t>
  </si>
  <si>
    <t>82,4*1,05 'Přepočtené koeficientem množství</t>
  </si>
  <si>
    <t>450028618</t>
  </si>
  <si>
    <t>80,6*1,05 'Přepočtené koeficientem množství</t>
  </si>
  <si>
    <t>752781459</t>
  </si>
  <si>
    <t>101,47*1,05 'Přepočtené koeficientem množství</t>
  </si>
  <si>
    <t>-755830379</t>
  </si>
  <si>
    <t>1364188230</t>
  </si>
  <si>
    <t>623121111</t>
  </si>
  <si>
    <t>Zatření spár vnějších povrchů cementovou maltou, ploch z tvárnic nebo kamene pilířů nebo sloupů</t>
  </si>
  <si>
    <t>-213845057</t>
  </si>
  <si>
    <t>" MIV š. 300 mm" (((0,300+0,300)*2,400)*3)+(((0,300+0,300)*1,600)*2)</t>
  </si>
  <si>
    <t>" MIV š. 600 mm" (((0,300+0,600+0,300)*2,400)*16)+(((0,300+0,600+0,300)*1,600)*1)</t>
  </si>
  <si>
    <t>623131121</t>
  </si>
  <si>
    <t>Podkladní a spojovací vrstva vnějších omítaných ploch penetrace akrylát-silikonová nanášená ručně pilířů nebo sloupů</t>
  </si>
  <si>
    <t>412596101</t>
  </si>
  <si>
    <t>623142001</t>
  </si>
  <si>
    <t>Potažení vnějších ploch pletivem v ploše nebo pruzích, na plném podkladu sklovláknitým vtlačením do tmelu pilířů nebo sloupů</t>
  </si>
  <si>
    <t>-1490176706</t>
  </si>
  <si>
    <t>624635121</t>
  </si>
  <si>
    <t>Úpravy vnějších vodorovných a svislých spár obvodového pláště z panelových dílců vyspravení poškozených hran spáry maltou, průřezu profilu přes 400 do 600 mm2</t>
  </si>
  <si>
    <t>-200145796</t>
  </si>
  <si>
    <t>" PD neurčuje rozsah; pro VV stanovena výměra 25 bm" 25,000</t>
  </si>
  <si>
    <t>624635221</t>
  </si>
  <si>
    <t>Úpravy vnějších vodorovných a svislých spár obvodového pláště z panelových dílců penetrační nátěr spáry akrylátový, průřezu tmeleného profilu přes 400 do 600 mm2</t>
  </si>
  <si>
    <t>-1166407519</t>
  </si>
  <si>
    <t>79328887</t>
  </si>
  <si>
    <t>"2.PSV_Výpis_klempířských_prvků.pdf</t>
  </si>
  <si>
    <t>" pro ozn. K/1" 110,600</t>
  </si>
  <si>
    <t>-2090555033</t>
  </si>
  <si>
    <t>" pruh pod lešení š. 2 m" 2,000*(28,700+2,000+12,600+9,800+9,800+24,000+5,700+2,000+4,500+2,000+5,700)</t>
  </si>
  <si>
    <t>922359068</t>
  </si>
  <si>
    <t>(2,000*1,400*1)</t>
  </si>
  <si>
    <t>(2,400*2,400*26)</t>
  </si>
  <si>
    <t>(1,200*2,400*8)</t>
  </si>
  <si>
    <t>(1,800*4,000*1)</t>
  </si>
  <si>
    <t>(2,400*1,450*2)</t>
  </si>
  <si>
    <t>(1,800*3,300*1)</t>
  </si>
  <si>
    <t>-644689614</t>
  </si>
  <si>
    <t>" pohled západní" 46,879+259,942</t>
  </si>
  <si>
    <t>" pohled severní" 92,765</t>
  </si>
  <si>
    <t>" pohled východní" 219,366+40,819</t>
  </si>
  <si>
    <t>-(1,800*3,300*1)</t>
  </si>
  <si>
    <t>((1,800+4,000*2)*1)*0,115</t>
  </si>
  <si>
    <t>((1,800+3,300*2)*1)*0,115</t>
  </si>
  <si>
    <t>((2,400+1,450*2)*2)*0,115</t>
  </si>
  <si>
    <t>((2,400+2,400*2)*26)*0,115</t>
  </si>
  <si>
    <t>((1,200+2,400*2)*8)*0,115</t>
  </si>
  <si>
    <t>632452511</t>
  </si>
  <si>
    <t>Potěr rychletuhnoucí ze suchých směsí na bázi hydraulických pojiv, tloušťky 10 mm</t>
  </si>
  <si>
    <t>705896660</t>
  </si>
  <si>
    <t>"2.04 SO 02   střecha - nový stav.pdf</t>
  </si>
  <si>
    <t>" střecha S3" 12,207</t>
  </si>
  <si>
    <t>Násyp vyrovnávací střech s bitumenem</t>
  </si>
  <si>
    <t>-836452287</t>
  </si>
  <si>
    <t>" střecha S1" 353,366*0,010</t>
  </si>
  <si>
    <t>" střecha S2" 25,772*0,010</t>
  </si>
  <si>
    <t>340482331</t>
  </si>
  <si>
    <t>(28,700-6,025+0,500+8,300+9,800+9,800+1,100+23,950+5,550+4,150+0,500+5,550)*0,500</t>
  </si>
  <si>
    <t>-1183808475</t>
  </si>
  <si>
    <t>28,700-6,025+0,500+8,300+9,800+9,800+1,100+23,950+5,550+4,150+0,500+5,550</t>
  </si>
  <si>
    <t>941211111</t>
  </si>
  <si>
    <t>Montáž lešení řadového rámového lehkého pracovního s podlahami s provozním zatížením tř. 3 do 200 kg/m2 šířky tř. SW06 přes 0,6 do 0,9 m, výšky do 10 m</t>
  </si>
  <si>
    <t>-2023077110</t>
  </si>
  <si>
    <t>" do úrovně poslední pracovní podlahy cca. -1,5 m pod atikou</t>
  </si>
  <si>
    <t>(5,550+0,900*2+4,500+0,900*2+5,550+24,000+0,900*2+1,100+8,000+0,900*2+28,700)*8,000</t>
  </si>
  <si>
    <t>(9,800+9,800)*3,000</t>
  </si>
  <si>
    <t>-718847584</t>
  </si>
  <si>
    <t>" předpoklad 4 měsíce" 735,600*122</t>
  </si>
  <si>
    <t>941211811</t>
  </si>
  <si>
    <t>Demontáž lešení řadového rámového lehkého pracovního s provozním zatížením tř. 3 do 200 kg/m2 šířky tř. SW06 přes 0,6 do 0,9 m, výšky do 10 m</t>
  </si>
  <si>
    <t>-1213978267</t>
  </si>
  <si>
    <t>-1943681241</t>
  </si>
  <si>
    <t>" od úrovně poslední pracovní podlahy</t>
  </si>
  <si>
    <t>(5,550+0,900*2+4,500+0,900*2+5,550+24,000+0,900*2+1,100+8,000+0,900*2+28,700)</t>
  </si>
  <si>
    <t>1586020120</t>
  </si>
  <si>
    <t>" předpoklad 4 měsíce" 84,600*122</t>
  </si>
  <si>
    <t>-1179616054</t>
  </si>
  <si>
    <t>324815355</t>
  </si>
  <si>
    <t>0,400+5,550+4,150+5,550+23,940+12,600+28,700+9,800+9,800</t>
  </si>
  <si>
    <t>287511232</t>
  </si>
  <si>
    <t>" předpoklad 2 měsíce" 100,490*61</t>
  </si>
  <si>
    <t>1953053936</t>
  </si>
  <si>
    <t>528865828</t>
  </si>
  <si>
    <t>735,600+84,600*1,100</t>
  </si>
  <si>
    <t>-509647787</t>
  </si>
  <si>
    <t>" předpoklad 4 měsíce" 828,660*122</t>
  </si>
  <si>
    <t>36060100</t>
  </si>
  <si>
    <t>121475245</t>
  </si>
  <si>
    <t>" střecha S1" 353,366</t>
  </si>
  <si>
    <t>" střecha S2" 25,772</t>
  </si>
  <si>
    <t>-248180661</t>
  </si>
  <si>
    <t>968062376</t>
  </si>
  <si>
    <t>Vybourání dřevěných rámů oken s křídly, dveřních zárubní, vrat, stěn, ostění nebo obkladů rámů oken s křídly zdvojených, plochy do 4 m2</t>
  </si>
  <si>
    <t>1232916286</t>
  </si>
  <si>
    <t>968062377</t>
  </si>
  <si>
    <t>Vybourání dřevěných rámů oken s křídly, dveřních zárubní, vrat, stěn, ostění nebo obkladů rámů oken s křídly zdvojených, plochy přes 4 m2</t>
  </si>
  <si>
    <t>-206290959</t>
  </si>
  <si>
    <t>978035127</t>
  </si>
  <si>
    <t>Odstranění tenkovrstvých omítek nebo štuku tloušťky přes 2 mm odsekáním, rozsahu přes 50 do 100%</t>
  </si>
  <si>
    <t>557099828</t>
  </si>
  <si>
    <t>985422321</t>
  </si>
  <si>
    <t>Injektáž trhlin v betonových nebo železobetonových konstrukcích nízkotlaká do 0,6 MP s injektážními jehlami vloženými do vrtů včetně jejich vyvrtání aktivovanou cementovou maltou šířka trhlin přes 2 do 5 mm tloušťka konstrukce do 100 mm</t>
  </si>
  <si>
    <t>2034444079</t>
  </si>
  <si>
    <t>" pohled západní" (0,296+0,393+0,418+1,323+0,712)</t>
  </si>
  <si>
    <t>Součet</t>
  </si>
  <si>
    <t>985441113</t>
  </si>
  <si>
    <t>Přídavná šroubovitá nerezová výztuž pro sanaci trhlin v drážce včetně vyfrézování a zalití kotevní maltou v cihelném nebo kamenném zdivu hloubky do 70 mm 1 táhlo průměru 8 mm</t>
  </si>
  <si>
    <t>-723293744</t>
  </si>
  <si>
    <t>" pohled západní" 1,000*7</t>
  </si>
  <si>
    <t>997013153</t>
  </si>
  <si>
    <t>Vnitrostaveništní doprava suti a vybouraných hmot vodorovně do 50 m svisle s omezením mechanizace pro budovy a haly výšky přes 9 do 12 m</t>
  </si>
  <si>
    <t>173070338</t>
  </si>
  <si>
    <t>-1178870844</t>
  </si>
  <si>
    <t>-79507550</t>
  </si>
  <si>
    <t>22,708*11 'Přepočtené koeficientem množství</t>
  </si>
  <si>
    <t>1305081463</t>
  </si>
  <si>
    <t>998017002</t>
  </si>
  <si>
    <t>Přesun hmot pro budovy občanské výstavby, bydlení, výrobu a služby s omezením mechanizace vodorovná dopravní vzdálenost do 100 m pro budovy s jakoukoliv nosnou konstrukcí výšky přes 6 do 12 m</t>
  </si>
  <si>
    <t>-635405959</t>
  </si>
  <si>
    <t>712300833</t>
  </si>
  <si>
    <t>Odstranění ze střech plochých do 10° krytiny povlakové třívrstvé</t>
  </si>
  <si>
    <t>447366906</t>
  </si>
  <si>
    <t>712300843</t>
  </si>
  <si>
    <t>Odstranění ze střech plochých do 10° zbytkového asfaltového pásu odsekáním</t>
  </si>
  <si>
    <t>-233159191</t>
  </si>
  <si>
    <t>2102015560</t>
  </si>
  <si>
    <t>707483922</t>
  </si>
  <si>
    <t>770,483*0,0003 'Přepočtené koeficientem množství</t>
  </si>
  <si>
    <t>712331111</t>
  </si>
  <si>
    <t>Provedení povlakové krytiny střech plochých do 10° pásy na sucho podkladní samolepící asfaltový pás</t>
  </si>
  <si>
    <t>503493953</t>
  </si>
  <si>
    <t>" střecha S1" (0,874+5,683+3,299+5,445+2,557+0,081+21,541+11,804+28,297+11,645)*(0,440+0,270)</t>
  </si>
  <si>
    <t>" střecha S2" (0,332+6,779+2,504+9,739+2,981)*(0,440+0,270)</t>
  </si>
  <si>
    <t>" střecha S3" (5,723+2,106+5,710)*(0,440+0,270)</t>
  </si>
  <si>
    <t>" střecha S2; detail u okapu" 3,000*0,500</t>
  </si>
  <si>
    <t>" střecha S3; detail u okapu" 2,100*0,500</t>
  </si>
  <si>
    <t>-2131715081</t>
  </si>
  <si>
    <t>92,791*1,15 'Přepočtené koeficientem množství</t>
  </si>
  <si>
    <t>-1616153560</t>
  </si>
  <si>
    <t>" střecha S3" 12,207*2</t>
  </si>
  <si>
    <t>-1174929085</t>
  </si>
  <si>
    <t>403,552*1,15 'Přepočtené koeficientem množství</t>
  </si>
  <si>
    <t>-580919891</t>
  </si>
  <si>
    <t>-389750328</t>
  </si>
  <si>
    <t>379,138*1,15 'Přepočtené koeficientem množství</t>
  </si>
  <si>
    <t>712742559</t>
  </si>
  <si>
    <t>Provedení povlakové krytiny střech samostatným zesílením pásy přitavením NAIP, šířky 500 mm</t>
  </si>
  <si>
    <t>-63155581</t>
  </si>
  <si>
    <t>" střecha S1" (0,874+5,683+3,299+5,445+2,557+0,081+21,541+11,804+28,297+11,645)</t>
  </si>
  <si>
    <t>" střecha S2" (0,332+6,779+2,504+9,739+2,981)</t>
  </si>
  <si>
    <t>" střecha S3" (5,723+2,106+5,710)</t>
  </si>
  <si>
    <t>1646493334</t>
  </si>
  <si>
    <t>127,1*0,55 'Přepočtené koeficientem množství</t>
  </si>
  <si>
    <t>-508398437</t>
  </si>
  <si>
    <t>" střecha S1" (0,874+5,683+3,299+5,445+2,557+0,081+21,541+11,804+28,297+11,645)*((0,190+0,350)/2)</t>
  </si>
  <si>
    <t>" střecha S2" (0,332+6,779+2,504+9,739+2,981)*((0,190+0,350)/2)</t>
  </si>
  <si>
    <t>" střecha S3" (5,723+2,106+5,710)*((0,190+0,350)/2)</t>
  </si>
  <si>
    <t>" střecha S1" (0,874+5,683+3,299+5,445+2,557+0,081+21,541+11,804+28,297+11,645)*0,440</t>
  </si>
  <si>
    <t>" střecha S2" (0,332+6,779+2,504+9,739+2,981)*0,440</t>
  </si>
  <si>
    <t>" střecha S3" (5,723+2,106+5,710)*0,440</t>
  </si>
  <si>
    <t>-894866196</t>
  </si>
  <si>
    <t>90,24*1,2 'Přepočtené koeficientem množství</t>
  </si>
  <si>
    <t>977609343</t>
  </si>
  <si>
    <t>-1724552641</t>
  </si>
  <si>
    <t>-179430835</t>
  </si>
  <si>
    <t>" K150" 2,000</t>
  </si>
  <si>
    <t>" V150" 2,000</t>
  </si>
  <si>
    <t>" VZT250" 4,000</t>
  </si>
  <si>
    <t>871775502</t>
  </si>
  <si>
    <t>2810310060</t>
  </si>
  <si>
    <t>svislá střešní vpusť s integrovaným bitumenovým límcem o průměru 160mm</t>
  </si>
  <si>
    <t>-662964447</t>
  </si>
  <si>
    <t>nástavec pro svislou i vodorovnou střešní vpusť nebo komínek s bitumenovým límcem</t>
  </si>
  <si>
    <t>462814443</t>
  </si>
  <si>
    <t>-1007195986</t>
  </si>
  <si>
    <t>1831328300</t>
  </si>
  <si>
    <t>127,1*1,02 'Přepočtené koeficientem množství</t>
  </si>
  <si>
    <t>998712102</t>
  </si>
  <si>
    <t>Přesun hmot pro povlakové krytiny stanovený z hmotnosti přesunovaného materiálu vodorovná dopravní vzdálenost do 50 m v objektech výšky přes 6 do 12 m</t>
  </si>
  <si>
    <t>1306056268</t>
  </si>
  <si>
    <t>713100911</t>
  </si>
  <si>
    <t>Oprava izolace běžných stavebních konstrukcí Příplatek k cenám izolací stavebních konstrukcí za správkový kus vyspravení stropů</t>
  </si>
  <si>
    <t>1848156851</t>
  </si>
  <si>
    <t>713130811</t>
  </si>
  <si>
    <t>Odstranění tepelné izolace běžných stavebních konstrukcí z rohoží, pásů, dílců, desek, bloků stěn a příček volně kladených z vláknitých materiálů, tloušťka izolace do 100 mm</t>
  </si>
  <si>
    <t>1647132314</t>
  </si>
  <si>
    <t>" MIV" ((0,300*1,600)*2)+((0,300*2,400)*3)+((0,600*2,400)*16)+((0,600*1,600)*1)</t>
  </si>
  <si>
    <t>1153914367</t>
  </si>
  <si>
    <t>-182375853</t>
  </si>
  <si>
    <t>0,500*(2,100+3,000)</t>
  </si>
  <si>
    <t>2,55*1,02 'Přepočtené koeficientem množství</t>
  </si>
  <si>
    <t>1893179730</t>
  </si>
  <si>
    <t>" střecha S2" 25,772-(0,500*(2,100+3,000))</t>
  </si>
  <si>
    <t>376,588*1,02 'Přepočtené koeficientem množství</t>
  </si>
  <si>
    <t>713141231</t>
  </si>
  <si>
    <t>Montáž tepelné izolace střech plochých mechanické přikotvení šrouby včetně dodávky šroubů, bez položení tepelné izolace tl. izolace přes 100 do 140 mm do betonu nebo pórobetonu</t>
  </si>
  <si>
    <t>-2141720763</t>
  </si>
  <si>
    <t>" střecha S2" 0,500*(2,100+3,000)</t>
  </si>
  <si>
    <t>1584157034</t>
  </si>
  <si>
    <t>" střecha S2" 25,772-2,550</t>
  </si>
  <si>
    <t>-1917712463</t>
  </si>
  <si>
    <t>28376370</t>
  </si>
  <si>
    <t>deska z polystyrénu XPS, hrana rovná, polo či pero drážka a hladký povrch tl 60mm</t>
  </si>
  <si>
    <t>90805251</t>
  </si>
  <si>
    <t>127,100*0,490</t>
  </si>
  <si>
    <t>62,279*1,02 'Přepočtené koeficientem množství</t>
  </si>
  <si>
    <t>212725575</t>
  </si>
  <si>
    <t>-984733733</t>
  </si>
  <si>
    <t>34,317*1,02 'Přepočtené koeficientem množství</t>
  </si>
  <si>
    <t>713153111</t>
  </si>
  <si>
    <t>Tepelná izolace lehkou stříkanou PUR pěnou s otevřenou buněčnou strukturou, objemové hmotnosti 10 kg/m3 šikmých střech</t>
  </si>
  <si>
    <t>-563238847</t>
  </si>
  <si>
    <t>998713102</t>
  </si>
  <si>
    <t>Přesun hmot pro izolace tepelné stanovený z hmotnosti přesunovaného materiálu vodorovná dopravní vzdálenost do 50 m v objektech výšky přes 6 m do 12 m</t>
  </si>
  <si>
    <t>-1980248941</t>
  </si>
  <si>
    <t>7623613.R01</t>
  </si>
  <si>
    <t>Konstrukční vrstva pod klempířské prvky pro oplechování horních ploch zdí a nadezdívek (atik) z desek dřevoštěpkových šroubovaných do podkladu, tloušťky desky 10 mm</t>
  </si>
  <si>
    <t>188775654</t>
  </si>
  <si>
    <t>-1480208511</t>
  </si>
  <si>
    <t>" střecha S1" (0,874+5,683+3,299+5,445+2,557+0,081+21,541+11,804+28,297+11,645)*0,490</t>
  </si>
  <si>
    <t>" střecha S2" (0,332+6,779+2,504+9,739+2,981)*0,490</t>
  </si>
  <si>
    <t>" střecha S3" (5,723+2,106+5,710)*0,490</t>
  </si>
  <si>
    <t>762430812</t>
  </si>
  <si>
    <t>Demontáž obložení stěn z cementotřískových desek šroubovaných na sraz, tloušťka desky do 16 mm</t>
  </si>
  <si>
    <t>-1159438449</t>
  </si>
  <si>
    <t>Poznámka k položce:_x000D_
1x vnitřní AZC deska + 1x vnější AZC deska</t>
  </si>
  <si>
    <t>" MIV" (((0,300*1,600)*2)+((0,300*2,400)*3)+((0,600*2,400)*16)+((0,600*1,600)*1))*2</t>
  </si>
  <si>
    <t>998762102</t>
  </si>
  <si>
    <t>Přesun hmot pro konstrukce tesařské stanovený z hmotnosti přesunovaného materiálu vodorovná dopravní vzdálenost do 50 m v objektech výšky přes 6 do 12 m</t>
  </si>
  <si>
    <t>-1395976142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</si>
  <si>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</si>
  <si>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</si>
  <si>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839452510</t>
  </si>
  <si>
    <t>-2071084388</t>
  </si>
  <si>
    <t>90,100+16,600+6,000</t>
  </si>
  <si>
    <t>-1706101238</t>
  </si>
  <si>
    <t>-436048498</t>
  </si>
  <si>
    <t>-359054925</t>
  </si>
  <si>
    <t>1077529631</t>
  </si>
  <si>
    <t>15,100+75,000</t>
  </si>
  <si>
    <t>726760745</t>
  </si>
  <si>
    <t>-590846137</t>
  </si>
  <si>
    <t>2109954202</t>
  </si>
  <si>
    <t>118166138</t>
  </si>
  <si>
    <t>1879322440</t>
  </si>
  <si>
    <t>" pro ozn. K/4" 6,000</t>
  </si>
  <si>
    <t>" pro ozn. K/8" 5,100</t>
  </si>
  <si>
    <t>" pro ozn. K/12" 16,600</t>
  </si>
  <si>
    <t>" pro ozn. K/13" 3,000</t>
  </si>
  <si>
    <t>764011615</t>
  </si>
  <si>
    <t>Podkladní plech z pozinkovaného plechu s povrchovou úpravou rš 400 mm</t>
  </si>
  <si>
    <t>713150616</t>
  </si>
  <si>
    <t>" pro ozn. K/2" 15,100</t>
  </si>
  <si>
    <t>1918801040</t>
  </si>
  <si>
    <t>" pro ozn. K/3" 75,000</t>
  </si>
  <si>
    <t>-592275826</t>
  </si>
  <si>
    <t>" ozn. K/6" 35,900</t>
  </si>
  <si>
    <t>-1589500642</t>
  </si>
  <si>
    <t>" ozn. K/12" 16,600</t>
  </si>
  <si>
    <t>1321386303</t>
  </si>
  <si>
    <t>" ozn. K/4" 6,000</t>
  </si>
  <si>
    <t>" ozn. K/8" 5,100</t>
  </si>
  <si>
    <t>" ozn. K/13" 3,000</t>
  </si>
  <si>
    <t>764214606</t>
  </si>
  <si>
    <t>Oplechování horních ploch zdí a nadezdívek (atik) z pozinkovaného plechu s povrchovou úpravou mechanicky kotvené rš 500 mm</t>
  </si>
  <si>
    <t>-1876522123</t>
  </si>
  <si>
    <t>" ozn. K/2" 15,100</t>
  </si>
  <si>
    <t>1681716486</t>
  </si>
  <si>
    <t>" ozn. K/3" 75,000</t>
  </si>
  <si>
    <t>764215646</t>
  </si>
  <si>
    <t>Oplechování horních ploch zdí a nadezdívek (atik) z pozinkovaného plechu s povrchovou úpravou Příplatek k cenám za zvýšenou pracnost při provedení rohu nebo koutu přes rš 400 mm</t>
  </si>
  <si>
    <t>1146612195</t>
  </si>
  <si>
    <t>-598427887</t>
  </si>
  <si>
    <t>" ozn. K/1" 110,600</t>
  </si>
  <si>
    <t>764311603</t>
  </si>
  <si>
    <t>Lemování zdí z pozinkovaného plechu s povrchovou úpravou boční nebo horní rovné, střech s krytinou prejzovou nebo vlnitou rš 250 mm</t>
  </si>
  <si>
    <t>82983737</t>
  </si>
  <si>
    <t>" ozn. K/14" 3,000</t>
  </si>
  <si>
    <t>-959197888</t>
  </si>
  <si>
    <t>" ozn. K/10" 5,100</t>
  </si>
  <si>
    <t>-1404385016</t>
  </si>
  <si>
    <t>" ozn. K/11" 2,000</t>
  </si>
  <si>
    <t>-1118636868</t>
  </si>
  <si>
    <t>" ozn. K/11" 8,000</t>
  </si>
  <si>
    <t>-181621707</t>
  </si>
  <si>
    <t>998764102</t>
  </si>
  <si>
    <t>Přesun hmot pro konstrukce klempířské stanovený z hmotnosti přesunovaného materiálu vodorovná dopravní vzdálenost do 50 m v objektech výšky přes 6 do 12 m</t>
  </si>
  <si>
    <t>1130844535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</si>
  <si>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</si>
  <si>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</si>
  <si>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1151846120</t>
  </si>
  <si>
    <t>766</t>
  </si>
  <si>
    <t>Konstrukce truhlářské</t>
  </si>
  <si>
    <t>766411811</t>
  </si>
  <si>
    <t>Demontáž obložení stěn panely, plochy do 1,5 m2</t>
  </si>
  <si>
    <t>797077531</t>
  </si>
  <si>
    <t>Poznámka k položce:_x000D_
2x sololit</t>
  </si>
  <si>
    <t>137</t>
  </si>
  <si>
    <t>766622115</t>
  </si>
  <si>
    <t>Montáž oken plastových včetně montáže rámu plochy přes 1 m2 pevných do zdiva, výšky do 1,5 m</t>
  </si>
  <si>
    <t>1219752209</t>
  </si>
  <si>
    <t>138</t>
  </si>
  <si>
    <t>61140043</t>
  </si>
  <si>
    <t>okno plastové s fixním zasklením dvojsklo přes plochu 1m2 do v1,5m</t>
  </si>
  <si>
    <t>171372041</t>
  </si>
  <si>
    <t>139</t>
  </si>
  <si>
    <t>766622132</t>
  </si>
  <si>
    <t>Montáž oken plastových včetně montáže rámu plochy přes 1 m2 otevíravých do zdiva, výšky přes 1,5 do 2,5 m</t>
  </si>
  <si>
    <t>-1666336768</t>
  </si>
  <si>
    <t>140</t>
  </si>
  <si>
    <t>61140053</t>
  </si>
  <si>
    <t>okno plastové otevíravé/sklopné dvojsklo přes plochu 1m2 v1,5-2,5m</t>
  </si>
  <si>
    <t>686569360</t>
  </si>
  <si>
    <t>141</t>
  </si>
  <si>
    <t>766622133</t>
  </si>
  <si>
    <t>Montáž oken plastových včetně montáže rámu plochy přes 1 m2 otevíravých do zdiva, výšky přes 2,5 m</t>
  </si>
  <si>
    <t>-2005634580</t>
  </si>
  <si>
    <t>142</t>
  </si>
  <si>
    <t>61140055</t>
  </si>
  <si>
    <t>okno plastové otevíravé/sklopné dvojsklo přes plochu 1m2 přes v2,5m</t>
  </si>
  <si>
    <t>-300202280</t>
  </si>
  <si>
    <t>143</t>
  </si>
  <si>
    <t>766629214</t>
  </si>
  <si>
    <t>Montáž oken dřevěných Příplatek k cenám za tepelnou izolaci mezi ostěním a rámem okna při rovném ostění, připojovací spára tl. do 15 mm, páska</t>
  </si>
  <si>
    <t>-782955181</t>
  </si>
  <si>
    <t>144</t>
  </si>
  <si>
    <t>766694112</t>
  </si>
  <si>
    <t>Montáž ostatních truhlářských konstrukcí parapetních desek dřevěných nebo plastových šířky do 300 mm, délky přes 1000 do 1600 mm</t>
  </si>
  <si>
    <t>-561236951</t>
  </si>
  <si>
    <t>" okno ozn. 2 (1200x2400 mm)" 4,000</t>
  </si>
  <si>
    <t>145</t>
  </si>
  <si>
    <t>766694113</t>
  </si>
  <si>
    <t>Montáž ostatních truhlářských konstrukcí parapetních desek dřevěných nebo plastových šířky do 300 mm, délky přes 1600 do 2600 mm</t>
  </si>
  <si>
    <t>174410442</t>
  </si>
  <si>
    <t>" okno ozn. 1 (2400x2400 mm)" 14,000</t>
  </si>
  <si>
    <t>" okno ozn. 3 (1800x4000 mm)" 1,000</t>
  </si>
  <si>
    <t>" okno ozn. 4 (2400x1600 mm)" 2,000</t>
  </si>
  <si>
    <t>" okno ozn. 5 (2000*1400 mm)" 1,000</t>
  </si>
  <si>
    <t>146</t>
  </si>
  <si>
    <t>61144401</t>
  </si>
  <si>
    <t>parapet plastový vnitřní komůrkový 250x20x1000mm</t>
  </si>
  <si>
    <t>2076858604</t>
  </si>
  <si>
    <t>" okno ozn. 1 (2400x2400 mm)" 14*2,400</t>
  </si>
  <si>
    <t>" okno ozn. 2 (1200x2400 mm)" 4*1,200</t>
  </si>
  <si>
    <t>" okno ozn. 3 (1800x4000 mm)" 1*1,800</t>
  </si>
  <si>
    <t>" okno ozn. 4 (2400x1600 mm)" 2*2,400</t>
  </si>
  <si>
    <t>" okno ozn. 5 (2000*1400 mm)" 1*2,000</t>
  </si>
  <si>
    <t>47*1,2 'Přepočtené koeficientem množství</t>
  </si>
  <si>
    <t>147</t>
  </si>
  <si>
    <t>998766102</t>
  </si>
  <si>
    <t>Přesun hmot pro konstrukce truhlářské stanovený z hmotnosti přesunovaného materiálu vodorovná dopravní vzdálenost do 50 m v objektech výšky přes 6 do 12 m</t>
  </si>
  <si>
    <t>-1028544277</t>
  </si>
  <si>
    <t>148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</si>
  <si>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</si>
  <si>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</si>
  <si>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306318330</t>
  </si>
  <si>
    <t>149</t>
  </si>
  <si>
    <t>767112811</t>
  </si>
  <si>
    <t>Demontáž stěn a příček pro zasklení šroubovaných</t>
  </si>
  <si>
    <t>497748177</t>
  </si>
  <si>
    <t>150</t>
  </si>
  <si>
    <t>767161111</t>
  </si>
  <si>
    <t>Montáž zábradlí rovného z trubek nebo tenkostěnných profilů do zdiva, hmotnosti 1 m zábradlí do 20 kg</t>
  </si>
  <si>
    <t>652913445</t>
  </si>
  <si>
    <t>Poznámka k položce:_x000D_
- dodávka je součástí dodávky výrobku Z/1 a Z/2</t>
  </si>
  <si>
    <t>"2.PSV_Výpis_zámečnických_výrobků_Z_a_truhlářských_výrobků_T.pdf</t>
  </si>
  <si>
    <t>" ozn. Z/1" 1,500+1,500</t>
  </si>
  <si>
    <t>" ozn. Z/2" 1,500+1,500</t>
  </si>
  <si>
    <t>151</t>
  </si>
  <si>
    <t>767832102</t>
  </si>
  <si>
    <t>Montáž venkovních požárních žebříků do zdiva bez suchovodu</t>
  </si>
  <si>
    <t>2013230131</t>
  </si>
  <si>
    <t>" ozn. Z/1" 4,300</t>
  </si>
  <si>
    <t>" ozn. Z/2" 6,400</t>
  </si>
  <si>
    <t>152</t>
  </si>
  <si>
    <t>44983000</t>
  </si>
  <si>
    <t>žebřík venkovní bez suchovodu v provedení žárový Zn</t>
  </si>
  <si>
    <t>293854150</t>
  </si>
  <si>
    <t>153</t>
  </si>
  <si>
    <t>767834111</t>
  </si>
  <si>
    <t>Montáž venkovních požárních žebříků Příplatek k cenám za montáž ochranného koše, připevněného šroubováním</t>
  </si>
  <si>
    <t>1149382497</t>
  </si>
  <si>
    <t>" ozn. Z/1" 2,700</t>
  </si>
  <si>
    <t>" ozn. Z/2" 2,700</t>
  </si>
  <si>
    <t>154</t>
  </si>
  <si>
    <t>-1186972905</t>
  </si>
  <si>
    <t>" ozn. KB1" 12,000</t>
  </si>
  <si>
    <t>" ozn. KB2" 3,000+2,000</t>
  </si>
  <si>
    <t>155</t>
  </si>
  <si>
    <t>-1053098750</t>
  </si>
  <si>
    <t>" ozn. KB1" 1,000</t>
  </si>
  <si>
    <t>156</t>
  </si>
  <si>
    <t>701020840</t>
  </si>
  <si>
    <t>157</t>
  </si>
  <si>
    <t>2070283241</t>
  </si>
  <si>
    <t>158</t>
  </si>
  <si>
    <t>998767102</t>
  </si>
  <si>
    <t>Přesun hmot pro zámečnické konstrukce stanovený z hmotnosti přesunovaného materiálu vodorovná dopravní vzdálenost do 50 m v objektech výšky přes 6 do 12 m</t>
  </si>
  <si>
    <t>-1301690468</t>
  </si>
  <si>
    <t>159</t>
  </si>
  <si>
    <t>-604293489</t>
  </si>
  <si>
    <t>784</t>
  </si>
  <si>
    <t>Dokončovací práce - malby a tapety</t>
  </si>
  <si>
    <t>160</t>
  </si>
  <si>
    <t>784111001</t>
  </si>
  <si>
    <t>Oprášení (ometení) podkladu v místnostech výšky do 3,80 m</t>
  </si>
  <si>
    <t>-831025703</t>
  </si>
  <si>
    <t>" okno ozn. 1 (2400x2400 mm)" ((2,400*2+2,400*2)*14)*0,500</t>
  </si>
  <si>
    <t>" okno ozn. 2 (1200x2400 mm)" ((1,200*2+2,400*2)*4)*0,500</t>
  </si>
  <si>
    <t>" okno ozn. 3 (1800x4000 mm)" ((1,800*2+4,000*2)*1)*0,500</t>
  </si>
  <si>
    <t>" okno ozn. 4 (2400x1600 mm)" ((2,400*2+1,600*2)*2)*0,500</t>
  </si>
  <si>
    <t>" okno ozn. 5 (2000*1400 mm)" ((2,000*2+1,400*2)*1)*0,500</t>
  </si>
  <si>
    <t>161</t>
  </si>
  <si>
    <t>784121001</t>
  </si>
  <si>
    <t>Oškrabání malby v místnostech výšky do 3,80 m</t>
  </si>
  <si>
    <t>-281750740</t>
  </si>
  <si>
    <t>162</t>
  </si>
  <si>
    <t>784121011</t>
  </si>
  <si>
    <t>Rozmývání podkladu po oškrabání malby v místnostech výšky do 3,80 m</t>
  </si>
  <si>
    <t>-1089181436</t>
  </si>
  <si>
    <t>163</t>
  </si>
  <si>
    <t>784171101</t>
  </si>
  <si>
    <t>Zakrytí nemalovaných ploch (materiál ve specifikaci) včetně pozdějšího odkrytí podlah</t>
  </si>
  <si>
    <t>1774330819</t>
  </si>
  <si>
    <t>164</t>
  </si>
  <si>
    <t>58124844</t>
  </si>
  <si>
    <t>fólie pro malířské potřeby zakrývací tl 25µ 4x5m</t>
  </si>
  <si>
    <t>57434177</t>
  </si>
  <si>
    <t>124*1,05 'Přepočtené koeficientem množství</t>
  </si>
  <si>
    <t>165</t>
  </si>
  <si>
    <t>784171111</t>
  </si>
  <si>
    <t>Zakrytí nemalovaných ploch (materiál ve specifikaci) včetně pozdějšího odkrytí svislých ploch např. stěn, oken, dveří v místnostech výšky do 3,80</t>
  </si>
  <si>
    <t>155303799</t>
  </si>
  <si>
    <t>166</t>
  </si>
  <si>
    <t>58124842</t>
  </si>
  <si>
    <t>fólie pro malířské potřeby zakrývací tl 7µ 4x5m</t>
  </si>
  <si>
    <t>1150815723</t>
  </si>
  <si>
    <t>109,84*1,05 'Přepočtené koeficientem množství</t>
  </si>
  <si>
    <t>167</t>
  </si>
  <si>
    <t>784181101</t>
  </si>
  <si>
    <t>Penetrace podkladu jednonásobná základní akrylátová v místnostech výšky do 3,80 m</t>
  </si>
  <si>
    <t>-1390682039</t>
  </si>
  <si>
    <t>168</t>
  </si>
  <si>
    <t>784191001</t>
  </si>
  <si>
    <t>Čištění vnitřních ploch hrubý úklid po provedení malířských prací omytím oken nebo balkonových dveří jednoduchých</t>
  </si>
  <si>
    <t>-1956979004</t>
  </si>
  <si>
    <t>169</t>
  </si>
  <si>
    <t>784191007</t>
  </si>
  <si>
    <t>Čištění vnitřních ploch hrubý úklid po provedení malířských prací omytím podlah</t>
  </si>
  <si>
    <t>1391412653</t>
  </si>
  <si>
    <t>170</t>
  </si>
  <si>
    <t>784221101</t>
  </si>
  <si>
    <t>Malby z malířských směsí otěruvzdorných za sucha dvojnásobné, bílé za sucha otěruvzdorné dobře v místnostech výšky do 3,80 m</t>
  </si>
  <si>
    <t>-404135333</t>
  </si>
  <si>
    <t>171</t>
  </si>
  <si>
    <t>784221131</t>
  </si>
  <si>
    <t>Malby z malířských směsí otěruvzdorných za sucha Příplatek k cenám dvojnásobných maleb za zvýšenou pracnost při provádění malého rozsahu plochy do 5 m2</t>
  </si>
  <si>
    <t>-133622010</t>
  </si>
  <si>
    <t>787</t>
  </si>
  <si>
    <t>Dokončovací práce - zasklívání</t>
  </si>
  <si>
    <t>172</t>
  </si>
  <si>
    <t>787100801</t>
  </si>
  <si>
    <t>Vysklívání stěn a příček, balkónového zábradlí, výtahových šachet skla plochého, plochy do 1 m2</t>
  </si>
  <si>
    <t>-1923766968</t>
  </si>
  <si>
    <t>173</t>
  </si>
  <si>
    <t>787101821</t>
  </si>
  <si>
    <t>Vysklívání stěn a příček, balkónového zábradlí, výtahových šachet Příplatek k cenám za konstrukce s hliníkovými lištami jednostrannými</t>
  </si>
  <si>
    <t>-1255793117</t>
  </si>
  <si>
    <t>174</t>
  </si>
  <si>
    <t>787911125</t>
  </si>
  <si>
    <t>Zasklívání – ostatní práce montáž fólie na sklo protisluneční (UV)</t>
  </si>
  <si>
    <t>-1926418393</t>
  </si>
  <si>
    <t>" okno 2400x2400 mm" 2,400*2,400*12</t>
  </si>
  <si>
    <t>" okno 1200x2400 mm" 1,200*2,400*4</t>
  </si>
  <si>
    <t>175</t>
  </si>
  <si>
    <t>63479004</t>
  </si>
  <si>
    <t>fólie protisluneční pro vnitřní instalaci neutrální 35%</t>
  </si>
  <si>
    <t>-1293477896</t>
  </si>
  <si>
    <t>Poznámka k položce:_x000D_
- ztratné 3%</t>
  </si>
  <si>
    <t>80,64*1,03 'Přepočtené koeficientem množství</t>
  </si>
  <si>
    <t>176</t>
  </si>
  <si>
    <t>998787102</t>
  </si>
  <si>
    <t>Přesun hmot pro zasklívání stanovený z hmotnosti přesunovaného materiálu vodorovná dopravní vzdálenost do 50 m v objektech výšky přes 6 do 12 m</t>
  </si>
  <si>
    <t>-1499142183</t>
  </si>
  <si>
    <t>177</t>
  </si>
  <si>
    <t>998787181</t>
  </si>
  <si>
    <t>Přesun hmot pro zasklívání stanovený z hmotnosti přesunovaného materiálu Příplatek k cenám za přesun prováděný bez použití mechanizace pro jakoukoliv výšku objektu</t>
  </si>
  <si>
    <t>-1168930841</t>
  </si>
  <si>
    <t>SO03 - SO 03 - Nová tělocvična</t>
  </si>
  <si>
    <t xml:space="preserve">    711 - Izolace proti vodě, vlhkosti a plynům</t>
  </si>
  <si>
    <t xml:space="preserve">    763 - Konstrukce suché výstavby</t>
  </si>
  <si>
    <t xml:space="preserve">    783 - Dokončovací práce - nátěry</t>
  </si>
  <si>
    <t xml:space="preserve">    786 - Dokončovací práce - čalounické úpravy</t>
  </si>
  <si>
    <t>1266457512</t>
  </si>
  <si>
    <t>Poznámka k položce:_x000D_
- dlažba bude zpětně použita; nebude likvidována</t>
  </si>
  <si>
    <t>"3.01  ZSS pohledy.pdf</t>
  </si>
  <si>
    <t>" okapový chodník" (0,300+1,700+3,000+6,500+25,000+0,500+3,000+2,200+0,500)*0,500</t>
  </si>
  <si>
    <t>2104097823</t>
  </si>
  <si>
    <t>132312101</t>
  </si>
  <si>
    <t>Hloubení zapažených i nezapažených rýh šířky do 600 mm ručním nebo pneumatickým nářadím s urovnáním dna do předepsaného profilu a spádu v horninách tř. 4 soudržných</t>
  </si>
  <si>
    <t>1233934804</t>
  </si>
  <si>
    <t>"3.03 SO 03 Pohledy- nový stav.pdf</t>
  </si>
  <si>
    <t>" TI pod terénem" (0,300+1,700+3,000+6,500+25,000+0,500+3,000+2,200+0,500)*0,500*0,600</t>
  </si>
  <si>
    <t>132312109</t>
  </si>
  <si>
    <t>Hloubení zapažených i nezapažených rýh šířky do 600 mm ručním nebo pneumatickým nářadím s urovnáním dna do předepsaného profilu a spádu v horninách tř. 4 Příplatek k cenám za lepivost horniny tř. 4</t>
  </si>
  <si>
    <t>708130960</t>
  </si>
  <si>
    <t>" předpoklad do 30%" 12,810*30/100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</si>
  <si>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</si>
  <si>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</si>
  <si>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363755500</t>
  </si>
  <si>
    <t>" přebytečný výkopek k centrálnímu místu nakládky" 12,810-10,248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</si>
  <si>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</si>
  <si>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</si>
  <si>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-1667791359</t>
  </si>
  <si>
    <t>2,562*8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</si>
  <si>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</si>
  <si>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</si>
  <si>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-1864041238</t>
  </si>
  <si>
    <t>" přebytečný výkopek na skládku" 12,810-10,248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</si>
  <si>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</si>
  <si>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</si>
  <si>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-1128147782</t>
  </si>
  <si>
    <t>2,562*2</t>
  </si>
  <si>
    <t>171201201</t>
  </si>
  <si>
    <t>Uložení sypaniny na skládky</t>
  </si>
  <si>
    <t>823598040</t>
  </si>
  <si>
    <t>171201211</t>
  </si>
  <si>
    <t>Poplatek za uložení stavebního odpadu na skládce (skládkovné) zeminy a kameniva zatříděného do Katalogu odpadů pod kódem 170 504</t>
  </si>
  <si>
    <t>1490275628</t>
  </si>
  <si>
    <t>Poznámka k položce:_x000D_
- objemová hmotnost výkopku 1750 kg/m3</t>
  </si>
  <si>
    <t>" přebytečný výkopek na skládku" (12,810-10,248)*1,75</t>
  </si>
  <si>
    <t>174101101</t>
  </si>
  <si>
    <t>Zásyp sypaninou z jakékoliv horniny s uložením výkopku ve vrstvách se zhutněním jam, šachet, rýh nebo kolem objektů v těchto vykopávkách</t>
  </si>
  <si>
    <t>1467208736</t>
  </si>
  <si>
    <t>Poznámka k položce:_x000D_
- zpětný zásyp výkopkem</t>
  </si>
  <si>
    <t>" odpočet TI tl. 100 mm" -(0,300+1,700+3,000+6,500+25,000+0,500+3,000+2,200+0,500)*0,600*0,100</t>
  </si>
  <si>
    <t>899427562</t>
  </si>
  <si>
    <t>" MIV" (0,600*2,400*0,300)*14</t>
  </si>
  <si>
    <t>612131121</t>
  </si>
  <si>
    <t>Podkladní a spojovací vrstva vnitřních omítaných ploch penetrace akrylát-silikonová nanášená ručně stěn</t>
  </si>
  <si>
    <t>-1288786228</t>
  </si>
  <si>
    <t>Poznámka k položce:_x000D_
1x perlinka+tmel_x000D_
1x štuk</t>
  </si>
  <si>
    <t>" MIV" ((0,600*2,400)*14)*2</t>
  </si>
  <si>
    <t>629878385</t>
  </si>
  <si>
    <t>"3.PSV_Výpis_oken_a_vchodových_dveří.pdf</t>
  </si>
  <si>
    <t>" okno ozn. 1 (2400x2400 mm)" (2,400+2,400*2)*12*0,115</t>
  </si>
  <si>
    <t>" okno ozn. 2 (2100x2400 mm)" (2,100+2,400*2)*4*0,115</t>
  </si>
  <si>
    <t>" okno ozn. 3 (3000x4000 mm)" (3,000+4,000*2)*12*0,115</t>
  </si>
  <si>
    <t>" okno ozn. 4 (2400x4000 mm)" (2,400+4,000*2)*4*0,115</t>
  </si>
  <si>
    <t>" okno ozn. 5 (2000x1400 mm)" (2,000+1,400*2)*1*0,115</t>
  </si>
  <si>
    <t>" okno ozn. 6 (1100x1800 mm)" (1,100+1,800*2)*2*0,115</t>
  </si>
  <si>
    <t>" vchod. dveře ozn. 7 (900x2000 mm)" (0,900+2,000*2)*2*0,115</t>
  </si>
  <si>
    <t>613142001</t>
  </si>
  <si>
    <t>Potažení vnitřních ploch pletivem v ploše nebo pruzích, na plném podkladu sklovláknitým vtlačením do tmelu pilířů nebo sloupů</t>
  </si>
  <si>
    <t>886044478</t>
  </si>
  <si>
    <t>" MIV" (0,600*2,400)*14</t>
  </si>
  <si>
    <t>1839603026</t>
  </si>
  <si>
    <t>1094784310</t>
  </si>
  <si>
    <t xml:space="preserve">" z PD nelze přesně určit; bude upřesněno při realizaci" </t>
  </si>
  <si>
    <t>" pruh š. 2 m" 2,000*(26,300*4)</t>
  </si>
  <si>
    <t>2100855613</t>
  </si>
  <si>
    <t>" okno ozn. 1 (2400x2400 mm)" 2,400*2,400*12</t>
  </si>
  <si>
    <t>" okno ozn. 2 (2100x2400 mm)" 2,100*2,400*4</t>
  </si>
  <si>
    <t>" okno ozn. 3 (3000x4000 mm)" 3,000*4,000*12</t>
  </si>
  <si>
    <t>" okno ozn. 4 (2400x4000 mm)" 2,400*4,000*4</t>
  </si>
  <si>
    <t>" okno ozn. 5 (2000x1400 mm)" 2,000*1,400*1</t>
  </si>
  <si>
    <t>" okno ozn. 6 (1100x1800 mm)" 1,100*1,800*2</t>
  </si>
  <si>
    <t>" vchod. dveře ozn. 7 (900x2000 mm)" 0,900*2,000*2</t>
  </si>
  <si>
    <t>166254751</t>
  </si>
  <si>
    <t>" okno ozn. 1 (2400x2400 mm)" (2,400*2+2,400*2)*12</t>
  </si>
  <si>
    <t>" okno ozn. 2 (2100x2400 mm)" (2,100*2+2,400*2)*4</t>
  </si>
  <si>
    <t>" okno ozn. 3 (3000x4000 mm)" (3,000*2+4,000*2)*12</t>
  </si>
  <si>
    <t>" okno ozn. 4 (2400x4000 mm)" (2,400*2+4,000*2)*4</t>
  </si>
  <si>
    <t>" okno ozn. 5 (2000x1400 mm)" (2,000*2+1,400*2)*1</t>
  </si>
  <si>
    <t>" okno ozn. 6 (1100x1800 mm)" (1,100*2+1,800*2)*2</t>
  </si>
  <si>
    <t>" vchod. dveře ozn. 7 (900x2000 mm)" (0,900+2,000*2)*2</t>
  </si>
  <si>
    <t>619996115</t>
  </si>
  <si>
    <t>Ochrana stavebních konstrukcí a samostatných prvků včetně pozdějšího odstranění obedněním podlahy</t>
  </si>
  <si>
    <t>-1831733603</t>
  </si>
  <si>
    <t>" pruh š. 2,5 m" 2,500*(26,300*4)</t>
  </si>
  <si>
    <t>619996145</t>
  </si>
  <si>
    <t>Ochrana stavebních konstrukcí a samostatných prvků včetně pozdějšího odstranění obalením geotextilií samostatných konstrukcí a prvků</t>
  </si>
  <si>
    <t>610949399</t>
  </si>
  <si>
    <t>2097962671</t>
  </si>
  <si>
    <t>Poznámka k položce:_x000D_
- pod vyrovnání tmelem</t>
  </si>
  <si>
    <t>" skladba A" 551,291</t>
  </si>
  <si>
    <t>" skladba B" 54,133</t>
  </si>
  <si>
    <t>" skladba C" 11,281</t>
  </si>
  <si>
    <t>-566346002</t>
  </si>
  <si>
    <t>-1142963573</t>
  </si>
  <si>
    <t>Poznámka k položce:_x000D_
- v rozsahu 25% plochy</t>
  </si>
  <si>
    <t>" skladba A" 551,291*25/100</t>
  </si>
  <si>
    <t>" skladba B" 54,133*25/100</t>
  </si>
  <si>
    <t>" skladba C" 11,281*25/100</t>
  </si>
  <si>
    <t>-1539726282</t>
  </si>
  <si>
    <t>" vyrovnání v celkové tl. 5 mm" 154,176*3</t>
  </si>
  <si>
    <t>-1316146044</t>
  </si>
  <si>
    <t>-81013524</t>
  </si>
  <si>
    <t>797,2*1,05 'Přepočtené koeficientem množství</t>
  </si>
  <si>
    <t>-811049792</t>
  </si>
  <si>
    <t>" sokl nad terénem</t>
  </si>
  <si>
    <t>" pohled jižní" 0,577+1,553+0,077</t>
  </si>
  <si>
    <t>" pohled západní" 5,519+4,885</t>
  </si>
  <si>
    <t>" pohled východní" 12,170+0,535+0,388+2,197</t>
  </si>
  <si>
    <t>" pohled severní" 0,612</t>
  </si>
  <si>
    <t>" sokl pod terénem</t>
  </si>
  <si>
    <t>(0,300+1,700+3,000+6,500+25,000+0,500+3,000+2,200+0,500)*0,600</t>
  </si>
  <si>
    <t>-1358716712</t>
  </si>
  <si>
    <t>54,133*1,02 'Přepočtené koeficientem množství</t>
  </si>
  <si>
    <t>-165112471</t>
  </si>
  <si>
    <t>" pohled jižní" 115,140</t>
  </si>
  <si>
    <t>" pohled západní" 43,448+284,813</t>
  </si>
  <si>
    <t>" pohled východní" 42,522+284,831</t>
  </si>
  <si>
    <t>" pohled severní" 59,377</t>
  </si>
  <si>
    <t>-(1,100*1,800*2)</t>
  </si>
  <si>
    <t>-(2,400*2,400*12)</t>
  </si>
  <si>
    <t>-(2,100*2,400*4)</t>
  </si>
  <si>
    <t>-(3,000*4,000*12)</t>
  </si>
  <si>
    <t>-(2,400*4,000*4)</t>
  </si>
  <si>
    <t>-(0,800*2,000*2)</t>
  </si>
  <si>
    <t>1810844044</t>
  </si>
  <si>
    <t>551,291*1,02 'Přepočtené koeficientem množství</t>
  </si>
  <si>
    <t>-547710566</t>
  </si>
  <si>
    <t>" vchod. dveře ozn. 7 (900x2000 mm)" (0,900*2+2,000*2)*2</t>
  </si>
  <si>
    <t>" okno ozn. 1 (2400x2400 mm)" 2,400*12</t>
  </si>
  <si>
    <t>" okno ozn. 2 (2100x2400 mm)" 2,100*4</t>
  </si>
  <si>
    <t>" okno ozn. 3 (3000x4000 mm)" 3,000*12</t>
  </si>
  <si>
    <t>" okno ozn. 4 (2400x4000 mm)" 2,400*4</t>
  </si>
  <si>
    <t>" okno ozn. 5 (2000x1400 mm)" 2,000*1</t>
  </si>
  <si>
    <t>" okno ozn. 6 (1100x1800 mm)" 1,100*2</t>
  </si>
  <si>
    <t>-1868350382</t>
  </si>
  <si>
    <t>" ostění" 400,400*0,115</t>
  </si>
  <si>
    <t>" parapet" 87,000*0,300</t>
  </si>
  <si>
    <t>72,146*1,1 'Přepočtené koeficientem množství</t>
  </si>
  <si>
    <t>2045845885</t>
  </si>
  <si>
    <t>" pohled jižní" 2,973+6,900+0,630</t>
  </si>
  <si>
    <t>" pohled západní" (1,486+3,407+6,397)+23,996</t>
  </si>
  <si>
    <t>" pohled východní" 24,102+1,301+1,009+(0,611+3,694+1,513)</t>
  </si>
  <si>
    <t>" pohled severní" 0,902+0,584</t>
  </si>
  <si>
    <t>-540636299</t>
  </si>
  <si>
    <t>79,505*1,05 'Přepočtené koeficientem množství</t>
  </si>
  <si>
    <t>2043604945</t>
  </si>
  <si>
    <t>" nárožní hrana objektu" 12,025*4+4,350</t>
  </si>
  <si>
    <t>" nárožní hrana otvorů" 1,800*4+2,400*32+1,400*2+4,000*4+2,000*4</t>
  </si>
  <si>
    <t>3,975+3,925+4,330+4,625+4,330</t>
  </si>
  <si>
    <t>" nadpraží otvoru" 1,100*2+2,000+0,800*2+2,100*4+2,400*12+22,800*2</t>
  </si>
  <si>
    <t>" parapet otvru" 1,100*2+2,000+2,100*4+2,400*12+22,800*2</t>
  </si>
  <si>
    <t>" ukončení ETICS u atiky" 11,000+5,645+6,900+5,355+24,600*2+14,180*2</t>
  </si>
  <si>
    <t>-1237089454</t>
  </si>
  <si>
    <t>163,25*1,05 'Přepočtené koeficientem množství</t>
  </si>
  <si>
    <t>459646631</t>
  </si>
  <si>
    <t>21,185*1,05 'Přepočtené koeficientem množství</t>
  </si>
  <si>
    <t>1729859924</t>
  </si>
  <si>
    <t>88,6*1,05 'Přepočtené koeficientem množství</t>
  </si>
  <si>
    <t>664841747</t>
  </si>
  <si>
    <t>87*1,05 'Přepočtené koeficientem množství</t>
  </si>
  <si>
    <t>-1938820263</t>
  </si>
  <si>
    <t>106,46*1,05 'Přepočtené koeficientem množství</t>
  </si>
  <si>
    <t>622325102</t>
  </si>
  <si>
    <t>Oprava vápenocementové omítky vnějších ploch stupně členitosti 1 hladké stěn, v rozsahu opravované plochy přes 10 do 30%</t>
  </si>
  <si>
    <t>1687658766</t>
  </si>
  <si>
    <t>" okno ozn. 1 (2400x2400 mm)" ((2,400+2,400*2)*12)*0,115</t>
  </si>
  <si>
    <t>" okno ozn. 2 (2100x2400 mm)" ((2,100+2,400*2)*4)*0,115</t>
  </si>
  <si>
    <t>" okno ozn. 3 (3000x4000 mm)" ((3,000+4,000*2)*12)*0,115</t>
  </si>
  <si>
    <t>" okno ozn. 4 (2400x4000 mm)" ((2,400+4,000*2)*4)*0,115</t>
  </si>
  <si>
    <t>" okno ozn. 5 (2000x1400 mm)" ((2,000+1,400*2)*1)*0,115</t>
  </si>
  <si>
    <t>" okno ozn. 6 (1100x1800 mm)" ((1,100+1,800*2)*2)*0,115</t>
  </si>
  <si>
    <t>" vchod. dveře ozn. 7 (900x2000 mm)" ((0,900+2,000*2)*2)*0,115</t>
  </si>
  <si>
    <t>" pohled jižní" 0,919</t>
  </si>
  <si>
    <t>" pohled západní" 0,182+0,180</t>
  </si>
  <si>
    <t>" nezměřitelné a z PD nezřetelné plochy" 10,000</t>
  </si>
  <si>
    <t>72090129</t>
  </si>
  <si>
    <t>42365054</t>
  </si>
  <si>
    <t>-1486927901</t>
  </si>
  <si>
    <t>" MIV" ((0,300+0,600+0,300)*2,400)*14</t>
  </si>
  <si>
    <t>-1550510357</t>
  </si>
  <si>
    <t>"3.PSV_Výpis_klempířských_výrobků.pdf</t>
  </si>
  <si>
    <t>" ozn. K/1" 87,200</t>
  </si>
  <si>
    <t>434267515</t>
  </si>
  <si>
    <t>" pruh š. 2 m pod lešením" 2,000*(25,000+2,000+3,400+5,355+6,900+5,645+11,000)</t>
  </si>
  <si>
    <t>-1720484609</t>
  </si>
  <si>
    <t>-1083030583</t>
  </si>
  <si>
    <t>-1023424091</t>
  </si>
  <si>
    <t>"3.04 SO 03   střecha - nový stav.pdf</t>
  </si>
  <si>
    <t>" atika; střecha S1" (24,600*2+13,300*2)*0,300</t>
  </si>
  <si>
    <t>" atika; střecha S2" (11,000+5,355+5,645)*0,300</t>
  </si>
  <si>
    <t>63532121.R01</t>
  </si>
  <si>
    <t>Násyp střechy z vyrovnávací hmoty s bitumenem</t>
  </si>
  <si>
    <t>1271529306</t>
  </si>
  <si>
    <t>" střecha; skladba S1" 319,670*0,010</t>
  </si>
  <si>
    <t>" střecha; skladba S2" 66,446*0,010</t>
  </si>
  <si>
    <t>-1840368756</t>
  </si>
  <si>
    <t>(0,300+1,700+3,000+6,500+25,000+0,500+3,000+2,200+0,500)*0,500</t>
  </si>
  <si>
    <t>-1605529061</t>
  </si>
  <si>
    <t>0,300+1,700+3,000+6,500+25,000+0,500+3,000+2,200+0,500+0,500*5</t>
  </si>
  <si>
    <t>-727759554</t>
  </si>
  <si>
    <t>Poznámka k položce:_x000D_
- poslední pracovní podlaha -1,5 m pod atikou</t>
  </si>
  <si>
    <t>" pohled jižní" ((0,900+3,400)*10,000)+(10,200*6,000)+((0,575+0,900)*10,000)+((0,900+6,600)*2,500)</t>
  </si>
  <si>
    <t>" pohled západní" ((0,900+24,600+0,900)*10,000)+((5,355+0,900+5,645)*3,000)</t>
  </si>
  <si>
    <t>" pohled východní" ((0,900+24,600+0,900)*10,000)+((5,355+0,900+5,645)*3,000)</t>
  </si>
  <si>
    <t>" pohled severní" ((0,900+0,575)*10,000)+(14,500*1,500)</t>
  </si>
  <si>
    <t>" pro ozn. 3 a 4" (26,500*5,000)*2</t>
  </si>
  <si>
    <t>-1127484563</t>
  </si>
  <si>
    <t>" předpoklad 4 měsíce" 1038,600*122</t>
  </si>
  <si>
    <t>1528562805</t>
  </si>
  <si>
    <t>-120541931</t>
  </si>
  <si>
    <t>" v úrovni poslední pracovní podlahy</t>
  </si>
  <si>
    <t>24,600*2+14,180*2+0,900*8</t>
  </si>
  <si>
    <t>(5,355+6,900+5,465+0,900*2)*2</t>
  </si>
  <si>
    <t>944121122</t>
  </si>
  <si>
    <t>Montáž ochranného zábradlí dílcového vnitřního na lešeňových konstrukcích dvoutyčového</t>
  </si>
  <si>
    <t>1818550025</t>
  </si>
  <si>
    <t>" pro ozn. 3 a 4" (26,500+0,900*2)*2</t>
  </si>
  <si>
    <t>1780937297</t>
  </si>
  <si>
    <t>" předpoklad 4 měsíce" 123,800*122</t>
  </si>
  <si>
    <t>944121222</t>
  </si>
  <si>
    <t>Montáž ochranného zábradlí dílcového Příplatek za první a každý další den použití zábradlí k ceně -1122</t>
  </si>
  <si>
    <t>-530210171</t>
  </si>
  <si>
    <t>" předpoklad 1 měsíc" 56,600*30</t>
  </si>
  <si>
    <t>1760405777</t>
  </si>
  <si>
    <t>944121822</t>
  </si>
  <si>
    <t>Demontáž ochranného zábradlí dílcového vnitřního na lešeňových konstrukcích dvoutyčového</t>
  </si>
  <si>
    <t>992505523</t>
  </si>
  <si>
    <t>1879079255</t>
  </si>
  <si>
    <t>" vyšší střecha" 24,600*2+14,180*2</t>
  </si>
  <si>
    <t>" nižší střecha" 11,000+5,645+6,900+5,355</t>
  </si>
  <si>
    <t>-370933800</t>
  </si>
  <si>
    <t>" předpoklad 2 měsíce" 106,460*61</t>
  </si>
  <si>
    <t>-1182913061</t>
  </si>
  <si>
    <t>9445111.R01</t>
  </si>
  <si>
    <t>1113970345</t>
  </si>
  <si>
    <t>"3.PSV_Výpis_zámečnických_výrobků_Z_a_truhlářských_výrobků_T.pdf</t>
  </si>
  <si>
    <t>" ozn. Z/3" 23,600*4,200*2</t>
  </si>
  <si>
    <t>553_Z3</t>
  </si>
  <si>
    <t xml:space="preserve">ochranná síť ozn. Z/3 z PP tl. 3 mm, oko 45x45 mm v nehořlavé úpravě, včetně napínacích lanek po obvodě a kotevních okm napínáků, nylonových oček apod. </t>
  </si>
  <si>
    <t>set</t>
  </si>
  <si>
    <t>561257438</t>
  </si>
  <si>
    <t>-835641378</t>
  </si>
  <si>
    <t>1038,600+123,800*1,100+56,600*1,100</t>
  </si>
  <si>
    <t>-1778124943</t>
  </si>
  <si>
    <t>" předpoklad 4 měsíce" 1237,040*122</t>
  </si>
  <si>
    <t>2007502605</t>
  </si>
  <si>
    <t>946111115</t>
  </si>
  <si>
    <t>Montáž pojízdných věží trubkových nebo dílcových s maximálním zatížením podlahy do 200 kg/m2 šířky od 0,6 do 0,9 m, délky do 3,2 m, výšky přes 4,5 m do 5,5 m</t>
  </si>
  <si>
    <t>590313531</t>
  </si>
  <si>
    <t>" dmtž drátěné sítě; okna ozn. 3 a 4; z interiéru" 2,000</t>
  </si>
  <si>
    <t>" mtž ochranné sítě ozn. Z/3; okna ozn. 3 a 4 z interiéru" 2,000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</si>
  <si>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</si>
  <si>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</si>
  <si>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312466491</t>
  </si>
  <si>
    <t>" předpoklad 14 dní" 4,000*14</t>
  </si>
  <si>
    <t>946111815</t>
  </si>
  <si>
    <t>Demontáž pojízdných věží trubkových nebo dílcových s maximálním zatížením podlahy do 200 kg/m2 šířky od 0,6 do 0,9 m, délky do 3,2 m, výšky přes 4,5 m do 5,5 m</t>
  </si>
  <si>
    <t>-1863331093</t>
  </si>
  <si>
    <t>-256316823</t>
  </si>
  <si>
    <t>" střecha; skladba S1" 319,670</t>
  </si>
  <si>
    <t>" střecha; skladba S2" 66,446</t>
  </si>
  <si>
    <t>-851071320</t>
  </si>
  <si>
    <t>962081131</t>
  </si>
  <si>
    <t>Bourání zdiva příček nebo vybourání otvorů ze skleněných tvárnic, tl. do 100 mm</t>
  </si>
  <si>
    <t>1659959444</t>
  </si>
  <si>
    <t>" výplň Copilit; okno ozn. 3 (3000x4000 mm)" 3,000*4,000*12</t>
  </si>
  <si>
    <t>" výplň Copilit; okno ozn. 4 (2400x4000 mm)" 2,400*4,000*4</t>
  </si>
  <si>
    <t>968062375</t>
  </si>
  <si>
    <t>Vybourání dřevěných rámů oken s křídly, dveřních zárubní, vrat, stěn, ostění nebo obkladů rámů oken s křídly zdvojených, plochy do 2 m2</t>
  </si>
  <si>
    <t>993008748</t>
  </si>
  <si>
    <t>1667422550</t>
  </si>
  <si>
    <t>968072246</t>
  </si>
  <si>
    <t>Vybourání kovových rámů oken s křídly, dveřních zárubní, vrat, stěn, ostění nebo obkladů okenních rámů s křídly jednoduchých, plochy do 4 m2</t>
  </si>
  <si>
    <t>-753391062</t>
  </si>
  <si>
    <t>968072455</t>
  </si>
  <si>
    <t>Vybourání kovových rámů oken s křídly, dveřních zárubní, vrat, stěn, ostění nebo obkladů dveřních zárubní, plochy do 2 m2</t>
  </si>
  <si>
    <t>159374470</t>
  </si>
  <si>
    <t>968072641</t>
  </si>
  <si>
    <t>Vybourání kovových rámů oken s křídly, dveřních zárubní, vrat, stěn, ostění nebo obkladů stěn jakýchkoliv, kromě výkladních jakékoliv plochy</t>
  </si>
  <si>
    <t>1265899506</t>
  </si>
  <si>
    <t>978015341</t>
  </si>
  <si>
    <t>Otlučení vápenných nebo vápenocementových omítek vnějších ploch s vyškrabáním spar a s očištěním zdiva stupně členitosti 1 a 2, v rozsahu přes 10 do 30 %</t>
  </si>
  <si>
    <t>1112302232</t>
  </si>
  <si>
    <t>435781151</t>
  </si>
  <si>
    <t>-573877549</t>
  </si>
  <si>
    <t>" viz. fotodokumentace; PD nespecifikuje přesný rozsah; bude upřesněno při realizaci dle skutečné potřeby; pro VV stanoveno 60 m2" 60,000</t>
  </si>
  <si>
    <t>474613621</t>
  </si>
  <si>
    <t>-1064123870</t>
  </si>
  <si>
    <t>985131311</t>
  </si>
  <si>
    <t>Očištění ploch stěn, rubu kleneb a podlah ruční dočištění ocelovými kartáči</t>
  </si>
  <si>
    <t>2076907038</t>
  </si>
  <si>
    <t>280013782</t>
  </si>
  <si>
    <t>985241210</t>
  </si>
  <si>
    <t>Plombování zdiva včetně vybourání narušeného zdiva zalitím plastickou betonovou směsí do 1 m3</t>
  </si>
  <si>
    <t>1464298961</t>
  </si>
  <si>
    <t>-492296060</t>
  </si>
  <si>
    <t>-1400190726</t>
  </si>
  <si>
    <t>-1589423960</t>
  </si>
  <si>
    <t>-229195043</t>
  </si>
  <si>
    <t>-2125138385</t>
  </si>
  <si>
    <t>1127308029</t>
  </si>
  <si>
    <t>" 2x" 60,000*2</t>
  </si>
  <si>
    <t>312813971</t>
  </si>
  <si>
    <t>-977728020</t>
  </si>
  <si>
    <t>954352709</t>
  </si>
  <si>
    <t>1781107202</t>
  </si>
  <si>
    <t>67477091</t>
  </si>
  <si>
    <t>985422323</t>
  </si>
  <si>
    <t>Injektáž trhlin v betonových nebo železobetonových konstrukcích nízkotlaká do 0,6 MP s injektážními jehlami vloženými do vrtů včetně jejich vyvrtání aktivovanou cementovou maltou šířka trhlin přes 2 do 5 mm tloušťka konstrukce přes 200 do 300 mm</t>
  </si>
  <si>
    <t>1951691737</t>
  </si>
  <si>
    <t>(7,136+2,347+2,363+2,166)+(1,812+1,819)+3,513+1,208+1,227+1,356</t>
  </si>
  <si>
    <t>-2095178230</t>
  </si>
  <si>
    <t>1,000*(18+6+6+5+5+5+9+3+3+3)</t>
  </si>
  <si>
    <t>-1237115834</t>
  </si>
  <si>
    <t>-1022874799</t>
  </si>
  <si>
    <t>130428163</t>
  </si>
  <si>
    <t>64,784*11 'Přepočtené koeficientem množství</t>
  </si>
  <si>
    <t>2088283209</t>
  </si>
  <si>
    <t>64,784-1,937</t>
  </si>
  <si>
    <t>243</t>
  </si>
  <si>
    <t>997013821</t>
  </si>
  <si>
    <t>Poplatek za uložení stavebního odpadu na skládce (skládkovné) ze stavebních materiálů obsahujících azbest zatříděných do Katalogu odpadů pod kódem 170 605</t>
  </si>
  <si>
    <t>-986035699</t>
  </si>
  <si>
    <t>2145402054</t>
  </si>
  <si>
    <t>711</t>
  </si>
  <si>
    <t>Izolace proti vodě, vlhkosti a plynům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</si>
  <si>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</si>
  <si>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</si>
  <si>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-259561943</t>
  </si>
  <si>
    <t>" TI pod terénem" (0,300+1,700+3,000+6,500+25,000+0,500+3,000+2,200+0,500)*0,600</t>
  </si>
  <si>
    <t>998711102</t>
  </si>
  <si>
    <t>Přesun hmot pro izolace proti vodě, vlhkosti a plynům stanovený z hmotnosti přesunovaného materiálu vodorovná dopravní vzdálenost do 50 m v objektech výšky přes 6 do 12 m</t>
  </si>
  <si>
    <t>1134768547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</si>
  <si>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</si>
  <si>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</si>
  <si>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1919909670</t>
  </si>
  <si>
    <t>1142305214</t>
  </si>
  <si>
    <t>1297105774</t>
  </si>
  <si>
    <t>772,232*0,0003 'Přepočtené koeficientem množství</t>
  </si>
  <si>
    <t>-1886676765</t>
  </si>
  <si>
    <t>" střecha; skladba S2; viz. detail u okapu" 6,500*0,500</t>
  </si>
  <si>
    <t>62853001</t>
  </si>
  <si>
    <t>pás asfaltový samolepicí modifikovaný SBS tl 4mm s vložkou ze skleněné tkaniny se spalitelnou fólií nebo jemnozrnný minerálním posypem nebo textilií na horním povrchu</t>
  </si>
  <si>
    <t>-172007767</t>
  </si>
  <si>
    <t>3,25*1,15 'Přepočtené koeficientem množství</t>
  </si>
  <si>
    <t>-1747817208</t>
  </si>
  <si>
    <t>-1866202514</t>
  </si>
  <si>
    <t>386,116*1,15 'Přepočtené koeficientem množství</t>
  </si>
  <si>
    <t>844140910</t>
  </si>
  <si>
    <t>" střecha; skladba S1; parozábrana" 319,670</t>
  </si>
  <si>
    <t>" střecha; skladba S2; parozábrana" 66,446</t>
  </si>
  <si>
    <t>1053777692</t>
  </si>
  <si>
    <t>-503934110</t>
  </si>
  <si>
    <t>" střecha S1" (24,000+13,300+24,000+13,300)</t>
  </si>
  <si>
    <t>1786082125</t>
  </si>
  <si>
    <t>74,6*0,55 'Přepočtené koeficientem množství</t>
  </si>
  <si>
    <t>604255450</t>
  </si>
  <si>
    <t>" střecha S1" (24,000+13,300+24,000+13,300)*((0,190+0,350)/2)</t>
  </si>
  <si>
    <t>" střecha S1" (24,000+13,300+24,000+13,300)*0,440</t>
  </si>
  <si>
    <t>" střecha S2" (5,355+11,000+5,645)*0,440</t>
  </si>
  <si>
    <t>900633006</t>
  </si>
  <si>
    <t>62,646*1,2 'Přepočtené koeficientem množství</t>
  </si>
  <si>
    <t>676661324</t>
  </si>
  <si>
    <t>-1056029739</t>
  </si>
  <si>
    <t>-226029111</t>
  </si>
  <si>
    <t>2,000</t>
  </si>
  <si>
    <t>2810310020</t>
  </si>
  <si>
    <t>Svislá střešní vpusť s integrovaným bitumenovým límcem o průměru 110mm</t>
  </si>
  <si>
    <t>736039865</t>
  </si>
  <si>
    <t>2810310240</t>
  </si>
  <si>
    <t>Nástavec pro svislou i vodorovnou střešní vpusť s bitumenovým límcem</t>
  </si>
  <si>
    <t>881374749</t>
  </si>
  <si>
    <t>-134978859</t>
  </si>
  <si>
    <t>-976243127</t>
  </si>
  <si>
    <t>74,6*1,02 'Přepočtené koeficientem množství</t>
  </si>
  <si>
    <t>-1765636698</t>
  </si>
  <si>
    <t>1092782447</t>
  </si>
  <si>
    <t>" stěny z Boletických panelů; pohled západní a východní" (14,534+13,747)*2</t>
  </si>
  <si>
    <t>-(1,100*1,800*2)*2</t>
  </si>
  <si>
    <t>-(0,900*2,000*2)*2</t>
  </si>
  <si>
    <t>" MIV; pohled západní a východní" (0,600*2,400*14)*2</t>
  </si>
  <si>
    <t>713133316</t>
  </si>
  <si>
    <t>Montáž tepelné izolace stěn pro skládané pláště vkládáním do samonosných C-kazet výška budovy do 6 m nepřekrývající zámky kazet, tloušťka izolace do 100 mm</t>
  </si>
  <si>
    <t>-2133703031</t>
  </si>
  <si>
    <t>" stěny z Boletických panelů; pohled západní a východní" (14,534+13,747)</t>
  </si>
  <si>
    <t>-(0,900*2,000*2)</t>
  </si>
  <si>
    <t>63148118</t>
  </si>
  <si>
    <t>deska izolační minerální pro dřevostavby λ=0,038 tl 100mm</t>
  </si>
  <si>
    <t>1427544141</t>
  </si>
  <si>
    <t>20,721*1,05 'Přepočtené koeficientem množství</t>
  </si>
  <si>
    <t>2023182894</t>
  </si>
  <si>
    <t>-1740822335</t>
  </si>
  <si>
    <t>6,500*0,500</t>
  </si>
  <si>
    <t>3,25*1,02 'Přepočtené koeficientem množství</t>
  </si>
  <si>
    <t>980293610</t>
  </si>
  <si>
    <t>386,116-3,315</t>
  </si>
  <si>
    <t>382,801*1,02 'Přepočtené koeficientem množství</t>
  </si>
  <si>
    <t>-1270589710</t>
  </si>
  <si>
    <t>" střecha; skladba S2" 6,500*0,500</t>
  </si>
  <si>
    <t>942302995</t>
  </si>
  <si>
    <t>" střecha; skladba S2" 66,446-3,250</t>
  </si>
  <si>
    <t>-110417320</t>
  </si>
  <si>
    <t>" střecha; skladba S1" (24,000*2+13,300*2)*((0,190+0,350)/2)</t>
  </si>
  <si>
    <t>" střecha; skladba S1" (24,600*2+13,300*2)*0,300</t>
  </si>
  <si>
    <t>" střecha; skladba S2" (5,645+5,355)*((0,190+0,350)/2)</t>
  </si>
  <si>
    <t>" střecha; skladba S2" 11,000*0,300</t>
  </si>
  <si>
    <t>158750289</t>
  </si>
  <si>
    <t>49,152*1,02 'Přepočtené koeficientem množství</t>
  </si>
  <si>
    <t>-115183387</t>
  </si>
  <si>
    <t>998713181</t>
  </si>
  <si>
    <t>Přesun hmot pro izolace tepelné stanovený z hmotnosti přesunovaného materiálu Příplatek k cenám za přesun prováděný bez použití mechanizace pro jakoukoliv výšku objektu</t>
  </si>
  <si>
    <t>-1453849973</t>
  </si>
  <si>
    <t>76236131.R01</t>
  </si>
  <si>
    <t>-2145043558</t>
  </si>
  <si>
    <t>" střecha S2; detail u okapu" 6,500*0,500</t>
  </si>
  <si>
    <t>-721619983</t>
  </si>
  <si>
    <t>" střecha S1; detail u atiky" (24,600*2+14,180*2)*0,490</t>
  </si>
  <si>
    <t>" střecha S2; detail u závětrné lišty" (5,645+11,000)*0,440</t>
  </si>
  <si>
    <t>" střecha S2; detail u atiky" 5,355*0,490</t>
  </si>
  <si>
    <t>762430012</t>
  </si>
  <si>
    <t>Obložení stěn z cementotřískových desek šroubovaných na sraz, tloušťky desky 12 mm</t>
  </si>
  <si>
    <t>-1011255695</t>
  </si>
  <si>
    <t>" MIV; pohled západní a východní" (0,600*2,400*14)</t>
  </si>
  <si>
    <t>-1665968141</t>
  </si>
  <si>
    <t>762495000</t>
  </si>
  <si>
    <t>Spojovací prostředky olištování spár, obložení stropů, střešních podhledů a stěn hřebíky, vruty</t>
  </si>
  <si>
    <t>36106697</t>
  </si>
  <si>
    <t>-790679827</t>
  </si>
  <si>
    <t>-1484758559</t>
  </si>
  <si>
    <t>763</t>
  </si>
  <si>
    <t>Konstrukce suché výstavby</t>
  </si>
  <si>
    <t>763111741</t>
  </si>
  <si>
    <t>Příčka ze sádrokartonových desek ostatní konstrukce a práce na příčkách ze sádrokartonových desek montáž parotěsné zábrany</t>
  </si>
  <si>
    <t>-812567288</t>
  </si>
  <si>
    <t>28329028</t>
  </si>
  <si>
    <t>fólie PE vyztužená Al vrstvou pro parotěsnou vrstvu 150 g/m2 s integrovanou lepící páskou</t>
  </si>
  <si>
    <t>-1903205995</t>
  </si>
  <si>
    <t>20,721*1,1 'Přepočtené koeficientem množství</t>
  </si>
  <si>
    <t>763121521</t>
  </si>
  <si>
    <t>Stěna předsazená ze sádrokartonových desek s nosnou konstrukcí z ocelových profilů CD a UD, s kotvením CD po 1 500 mm jednoduše opláštěná deskou protipožární DF tl. 15 mm, stěna tl. 55 mm, TI tl. 40 mm, EI 30</t>
  </si>
  <si>
    <t>-1741405059</t>
  </si>
  <si>
    <t>763121711</t>
  </si>
  <si>
    <t>Stěna předsazená ze sádrokartonových desek ostatní konstrukce a práce na předsazených stěnách ze sádrokartonových desek dilatace</t>
  </si>
  <si>
    <t>1056464831</t>
  </si>
  <si>
    <t>3,900+3,900+3,900+3,900</t>
  </si>
  <si>
    <t>763121715</t>
  </si>
  <si>
    <t>Stěna předsazená ze sádrokartonových desek ostatní konstrukce a práce na předsazených stěnách ze sádrokartonových desek úprava styku stěny a podhledu separační páskou se silikonem</t>
  </si>
  <si>
    <t>-1469005756</t>
  </si>
  <si>
    <t>3,900+3,700+3,900+3,900+3,700+3,900</t>
  </si>
  <si>
    <t>763121761</t>
  </si>
  <si>
    <t>Stěna předsazená ze sádrokartonových desek Příplatek k cenám za rovinnost kvality speciální tmelení kvality Q3</t>
  </si>
  <si>
    <t>-1683322237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</si>
  <si>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</si>
  <si>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</si>
  <si>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-2103768786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</si>
  <si>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</si>
  <si>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</si>
  <si>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781172316</t>
  </si>
  <si>
    <t>722529615</t>
  </si>
  <si>
    <t>"3.02  ZSS - střecha.pdf</t>
  </si>
  <si>
    <t>" závětrná lišta" 51,500</t>
  </si>
  <si>
    <t>" okapnice" 6,500</t>
  </si>
  <si>
    <t>" atika" 28,400+24,800</t>
  </si>
  <si>
    <t>1565241202</t>
  </si>
  <si>
    <t>3,000+14,100</t>
  </si>
  <si>
    <t>-749928860</t>
  </si>
  <si>
    <t>51,500</t>
  </si>
  <si>
    <t>-472594942</t>
  </si>
  <si>
    <t>6,500</t>
  </si>
  <si>
    <t>-1778188667</t>
  </si>
  <si>
    <t>28,400+24,800</t>
  </si>
  <si>
    <t>1273759747</t>
  </si>
  <si>
    <t>87,200</t>
  </si>
  <si>
    <t>1683411343</t>
  </si>
  <si>
    <t>6,600</t>
  </si>
  <si>
    <t>1389963925</t>
  </si>
  <si>
    <t>3,700</t>
  </si>
  <si>
    <t>764011422</t>
  </si>
  <si>
    <t>Dilatační lišta z pozinkovaného plechu připojovací, včetně tmelení rš 120 mm</t>
  </si>
  <si>
    <t>-235320155</t>
  </si>
  <si>
    <t>" ozn. K/6" 14,100</t>
  </si>
  <si>
    <t>-1674908639</t>
  </si>
  <si>
    <t>" pro ozn. K/8" 6,500</t>
  </si>
  <si>
    <t>" pro ozn. K/12" 51,500</t>
  </si>
  <si>
    <t>" pro ozn. K/13" 6,500</t>
  </si>
  <si>
    <t>1761399408</t>
  </si>
  <si>
    <t>" pro ozn. K/3" 28,400</t>
  </si>
  <si>
    <t>" pro ozn. K/4" 24,800</t>
  </si>
  <si>
    <t>-1372579212</t>
  </si>
  <si>
    <t>" ozn. K/12" 51,500</t>
  </si>
  <si>
    <t>157853082</t>
  </si>
  <si>
    <t>" ozn. K/8" 6,500</t>
  </si>
  <si>
    <t>" ozn. K/13" 6,500</t>
  </si>
  <si>
    <t>-1522181701</t>
  </si>
  <si>
    <t>" ozn. K/3" 28,400</t>
  </si>
  <si>
    <t>323865449</t>
  </si>
  <si>
    <t>" ozn. K/4" 24,800</t>
  </si>
  <si>
    <t>1762297078</t>
  </si>
  <si>
    <t>2039439448</t>
  </si>
  <si>
    <t>764311613</t>
  </si>
  <si>
    <t>Lemování zdí z pozinkovaného plechu s povrchovou úpravou boční nebo horní rovné, střech s krytinou skládanou mimo prejzovou rš 250 mm</t>
  </si>
  <si>
    <t>1274169994</t>
  </si>
  <si>
    <t>" ozn. K/5" 14,100</t>
  </si>
  <si>
    <t>" ozn. K/14" 6,500</t>
  </si>
  <si>
    <t>483015853</t>
  </si>
  <si>
    <t>" ozn. K/10" 6,500</t>
  </si>
  <si>
    <t>764511642</t>
  </si>
  <si>
    <t>Žlab podokapní z pozinkovaného plechu s povrchovou úpravou včetně háků a čel kotlík oválný (trychtýřový), rš žlabu/průměr svodu 330/100 mm</t>
  </si>
  <si>
    <t>197609346</t>
  </si>
  <si>
    <t>178</t>
  </si>
  <si>
    <t>764518622</t>
  </si>
  <si>
    <t>Svod z pozinkovaného plechu s upraveným povrchem včetně objímek, kolen a odskoků kruhový, průměru 100 mm</t>
  </si>
  <si>
    <t>-370875669</t>
  </si>
  <si>
    <t>" ozn. K/11" 3,700</t>
  </si>
  <si>
    <t>179</t>
  </si>
  <si>
    <t>764518632</t>
  </si>
  <si>
    <t>Svod z pozinkovaného plechu s upraveným povrchem včetně objímek, kolen a odskoků sklápěcí výpust vody kruhového svodu, průměru 100 mm</t>
  </si>
  <si>
    <t>2064423529</t>
  </si>
  <si>
    <t>180</t>
  </si>
  <si>
    <t>-1675418951</t>
  </si>
  <si>
    <t>181</t>
  </si>
  <si>
    <t>544708863</t>
  </si>
  <si>
    <t>182</t>
  </si>
  <si>
    <t>175744484</t>
  </si>
  <si>
    <t>Poznámka k položce:_x000D_
2x deska sololit</t>
  </si>
  <si>
    <t>183</t>
  </si>
  <si>
    <t>2031261334</t>
  </si>
  <si>
    <t>184</t>
  </si>
  <si>
    <t>-460119066</t>
  </si>
  <si>
    <t>185</t>
  </si>
  <si>
    <t>766622123</t>
  </si>
  <si>
    <t>Montáž oken plastových včetně montáže rámu plochy přes 1 m2 pevných do celostěnových panelů nebo ocelových rámů, výšky přes 2,5 m</t>
  </si>
  <si>
    <t>-562703391</t>
  </si>
  <si>
    <t>" okno ozn. 3 (3000x4000 mm)" (3,000*4,000)*12</t>
  </si>
  <si>
    <t>" okno ozn. 4 (2400x4000 mm)" (2,400*4,000)*4</t>
  </si>
  <si>
    <t>186</t>
  </si>
  <si>
    <t>61140047</t>
  </si>
  <si>
    <t>okno plastové s fixním zasklením dvojsklo přes plochu 1m2 přes v2,5m</t>
  </si>
  <si>
    <t>740171171</t>
  </si>
  <si>
    <t>187</t>
  </si>
  <si>
    <t>-1807888718</t>
  </si>
  <si>
    <t>188</t>
  </si>
  <si>
    <t>443963370</t>
  </si>
  <si>
    <t>189</t>
  </si>
  <si>
    <t>-1451319507</t>
  </si>
  <si>
    <t>190</t>
  </si>
  <si>
    <t>766660411</t>
  </si>
  <si>
    <t>Montáž dveřních křídel dřevěných nebo plastových vchodových dveří včetně rámu do zdiva jednokřídlových bez nadsvětlíku</t>
  </si>
  <si>
    <t>477139706</t>
  </si>
  <si>
    <t>" vchod. dveře ozn. 7 (900x2000 mm)" 2,000</t>
  </si>
  <si>
    <t>191</t>
  </si>
  <si>
    <t>61144163</t>
  </si>
  <si>
    <t>dveře plastové vchodové jednokřídlé otvíravé 900x2000mm</t>
  </si>
  <si>
    <t>1837274621</t>
  </si>
  <si>
    <t>192</t>
  </si>
  <si>
    <t>-2000729408</t>
  </si>
  <si>
    <t>" okno ozn. 6 (1100x1800 mm)" 2,000</t>
  </si>
  <si>
    <t>193</t>
  </si>
  <si>
    <t>173779905</t>
  </si>
  <si>
    <t>" okno ozn. 1 (2400x2400 mm)" 12,000</t>
  </si>
  <si>
    <t>" okno ozn. 2 (2100x2400 mm)" 4,000</t>
  </si>
  <si>
    <t>" okno ozn. 3 (3000x4000 mm)" 12,000</t>
  </si>
  <si>
    <t>" okno ozn. 4 (2400x4000 mm)" 4,000</t>
  </si>
  <si>
    <t>" okno ozn. 5 (2000x1400 mm)" 1,000</t>
  </si>
  <si>
    <t>194</t>
  </si>
  <si>
    <t>594526723</t>
  </si>
  <si>
    <t>" okno ozn. 1 (2400x2400 mm)" 12*2,400</t>
  </si>
  <si>
    <t>" okno ozn. 2 (2100x2400 mm)" 4*2,100</t>
  </si>
  <si>
    <t>" okno ozn. 3 (3000x4000 mm)" 12*3,000</t>
  </si>
  <si>
    <t>" okno ozn. 4 (2400x4000 mm)" 4*2,400</t>
  </si>
  <si>
    <t>" okno ozn. 5 (2000x1400 mm)" 1*2,000</t>
  </si>
  <si>
    <t>" okno ozn. 6 (1100x1800 mm)" 2*1,100</t>
  </si>
  <si>
    <t>87*1,2 'Přepočtené koeficientem množství</t>
  </si>
  <si>
    <t>195</t>
  </si>
  <si>
    <t>1526549181</t>
  </si>
  <si>
    <t>196</t>
  </si>
  <si>
    <t>-1512830031</t>
  </si>
  <si>
    <t>197</t>
  </si>
  <si>
    <t>767122812</t>
  </si>
  <si>
    <t>Demontáž stěn a příček s výplní z drátěné sítě svařovaných</t>
  </si>
  <si>
    <t>-248897902</t>
  </si>
  <si>
    <t>" okna ozn. 3 a 4; z interiéru</t>
  </si>
  <si>
    <t>" pohled západní" 90,240</t>
  </si>
  <si>
    <t>" pohled východní" 90,240</t>
  </si>
  <si>
    <t>198</t>
  </si>
  <si>
    <t>767132811</t>
  </si>
  <si>
    <t>Demontáž stěn a příček z plechu šroubovaných</t>
  </si>
  <si>
    <t>1625750466</t>
  </si>
  <si>
    <t>199</t>
  </si>
  <si>
    <t>825010698</t>
  </si>
  <si>
    <t>Poznámka k položce:_x000D_
- dodávka je součástí dodávky žebříku</t>
  </si>
  <si>
    <t>200</t>
  </si>
  <si>
    <t>767423131</t>
  </si>
  <si>
    <t>Montáž fasádních kovových obkladů kovová fasáda montáž doplňků paždíku</t>
  </si>
  <si>
    <t>-1180737557</t>
  </si>
  <si>
    <t>" pohled západní" 3,700*5+0,600*2</t>
  </si>
  <si>
    <t>" pohled východní" 3,700*3+0,600*6</t>
  </si>
  <si>
    <t>201</t>
  </si>
  <si>
    <t>13400.R01</t>
  </si>
  <si>
    <t>profil OM80/30/1 mm pozinkovaný lakovaný</t>
  </si>
  <si>
    <t>-228969936</t>
  </si>
  <si>
    <t>34,4*1,05 'Přepočtené koeficientem množství</t>
  </si>
  <si>
    <t>202</t>
  </si>
  <si>
    <t>14804719</t>
  </si>
  <si>
    <t>" ozn. Z/1" 3,000</t>
  </si>
  <si>
    <t>203</t>
  </si>
  <si>
    <t>185947108</t>
  </si>
  <si>
    <t>204</t>
  </si>
  <si>
    <t>-304666512</t>
  </si>
  <si>
    <t>205</t>
  </si>
  <si>
    <t>1739382253</t>
  </si>
  <si>
    <t>" zabezpečovací systém; ozn. KB1" 7,000+10,000</t>
  </si>
  <si>
    <t>206</t>
  </si>
  <si>
    <t>-1320693173</t>
  </si>
  <si>
    <t>207</t>
  </si>
  <si>
    <t>303249536</t>
  </si>
  <si>
    <t>208</t>
  </si>
  <si>
    <t>187223354</t>
  </si>
  <si>
    <t>209</t>
  </si>
  <si>
    <t>1168416373</t>
  </si>
  <si>
    <t>210</t>
  </si>
  <si>
    <t>-69824915</t>
  </si>
  <si>
    <t>783</t>
  </si>
  <si>
    <t>Dokončovací práce - nátěry</t>
  </si>
  <si>
    <t>244</t>
  </si>
  <si>
    <t>783000121</t>
  </si>
  <si>
    <t>Zakrývání konstrukcí včetně pozdějšího odkrytí konstrukcí nebo prvků olepením páskou nebo fólií</t>
  </si>
  <si>
    <t>415685582</t>
  </si>
  <si>
    <t>"D.03.00_TZA_Technická_zpráva_odstranění_azbestu.pdf</t>
  </si>
  <si>
    <t>3,250*16+16,800*2</t>
  </si>
  <si>
    <t>245</t>
  </si>
  <si>
    <t>58124838</t>
  </si>
  <si>
    <t>páska maskovací krepová pro malířské potřeby š 50mm</t>
  </si>
  <si>
    <t>1300900744</t>
  </si>
  <si>
    <t>85,6*1,05 'Přepočtené koeficientem množství</t>
  </si>
  <si>
    <t>246</t>
  </si>
  <si>
    <t>783000125</t>
  </si>
  <si>
    <t>Zakrývání konstrukcí včetně pozdějšího odkrytí konstrukcí nebo prvků obalením fólií</t>
  </si>
  <si>
    <t>1354162796</t>
  </si>
  <si>
    <t>16,800*1,600*2</t>
  </si>
  <si>
    <t>247</t>
  </si>
  <si>
    <t>-1536285074</t>
  </si>
  <si>
    <t>53,76*1,05 'Přepočtené koeficientem množství</t>
  </si>
  <si>
    <t>248</t>
  </si>
  <si>
    <t>78352310.R01</t>
  </si>
  <si>
    <t>Základní (napouštěcí/penetrační/fixační ) nástřik azbestových desek jednonásobný</t>
  </si>
  <si>
    <t>25764539</t>
  </si>
  <si>
    <t>Poznámka k položce:_x000D_
- penetrační fixační nástřik_x000D_
- vydatnost 200 gr/m2</t>
  </si>
  <si>
    <t>" rub + líc AZC desek" 81,762*2</t>
  </si>
  <si>
    <t>211</t>
  </si>
  <si>
    <t>-2113342572</t>
  </si>
  <si>
    <t>" okno ozn. 1 (2400x2400 mm)" ((2,400*2+2,400*2)*12)*0,500</t>
  </si>
  <si>
    <t>" okno ozn. 2 (2100x2400 mm)" ((2,100*2+2,400*2)*4)*0,500</t>
  </si>
  <si>
    <t>" okno ozn. 5 (2000x1400 mm)" ((2,000*2+1,400*2)*1)*0,500</t>
  </si>
  <si>
    <t>" okno ozn. 6 (1100x1800 mm)" ((1,100*2+1,800*2)*2)*0,500</t>
  </si>
  <si>
    <t>" vchod. dveře ozn. 7 (900x2000 mm)" ((0,900+2,000*2)*2)*0,500</t>
  </si>
  <si>
    <t>212</t>
  </si>
  <si>
    <t>784111005</t>
  </si>
  <si>
    <t>Oprášení (ometení) podkladu v místnostech výšky přes 5,00 m</t>
  </si>
  <si>
    <t>-1204097823</t>
  </si>
  <si>
    <t>" okno ozn. 3 (3000x4000 mm)" ((3,000*2+4,000*2)*12)*0,500</t>
  </si>
  <si>
    <t>" okno ozn. 4 (2400x4000 mm)" ((2,400*2+4,000*2)*4)*0,500</t>
  </si>
  <si>
    <t>213</t>
  </si>
  <si>
    <t>680595667</t>
  </si>
  <si>
    <t>214</t>
  </si>
  <si>
    <t>784121005</t>
  </si>
  <si>
    <t>Oškrabání malby v místnostech výšky přes 5,00 m</t>
  </si>
  <si>
    <t>1955675567</t>
  </si>
  <si>
    <t>215</t>
  </si>
  <si>
    <t>719978939</t>
  </si>
  <si>
    <t>216</t>
  </si>
  <si>
    <t>784121015</t>
  </si>
  <si>
    <t>Rozmývání podkladu po oškrabání malby v místnostech výšky přes 5,00 m</t>
  </si>
  <si>
    <t>900714099</t>
  </si>
  <si>
    <t>217</t>
  </si>
  <si>
    <t>-1855461823</t>
  </si>
  <si>
    <t>218</t>
  </si>
  <si>
    <t>750995482</t>
  </si>
  <si>
    <t>210,4*1,05 'Přepočtené koeficientem množství</t>
  </si>
  <si>
    <t>219</t>
  </si>
  <si>
    <t>-265117232</t>
  </si>
  <si>
    <t>220</t>
  </si>
  <si>
    <t>-771427802</t>
  </si>
  <si>
    <t>99,64*1,05 'Přepočtené koeficientem množství</t>
  </si>
  <si>
    <t>221</t>
  </si>
  <si>
    <t>784171115</t>
  </si>
  <si>
    <t>Zakrytí nemalovaných ploch (materiál ve specifikaci) včetně pozdějšího odkrytí svislých ploch např. stěn, oken, dveří v místnostech výšky přes 5,00</t>
  </si>
  <si>
    <t>-1622563397</t>
  </si>
  <si>
    <t>222</t>
  </si>
  <si>
    <t>1720640613</t>
  </si>
  <si>
    <t>182,4*1,05 'Přepočtené koeficientem množství</t>
  </si>
  <si>
    <t>223</t>
  </si>
  <si>
    <t>-2070829902</t>
  </si>
  <si>
    <t>224</t>
  </si>
  <si>
    <t>784181105</t>
  </si>
  <si>
    <t>Penetrace podkladu jednonásobná základní akrylátová v místnostech výšky přes 5,00 m</t>
  </si>
  <si>
    <t>1590302104</t>
  </si>
  <si>
    <t>225</t>
  </si>
  <si>
    <t>-1335605908</t>
  </si>
  <si>
    <t>226</t>
  </si>
  <si>
    <t>784191005</t>
  </si>
  <si>
    <t>Čištění vnitřních ploch hrubý úklid po provedení malířských prací omytím dveří nebo vrat</t>
  </si>
  <si>
    <t>1147379724</t>
  </si>
  <si>
    <t>227</t>
  </si>
  <si>
    <t>1981280426</t>
  </si>
  <si>
    <t>228</t>
  </si>
  <si>
    <t>-986864219</t>
  </si>
  <si>
    <t>229</t>
  </si>
  <si>
    <t>784221105</t>
  </si>
  <si>
    <t>Malby z malířských směsí otěruvzdorných za sucha dvojnásobné, bílé za sucha otěruvzdorné dobře v místnostech výšky přes 5,00 m</t>
  </si>
  <si>
    <t>153446481</t>
  </si>
  <si>
    <t>786</t>
  </si>
  <si>
    <t>Dokončovací práce - čalounické úpravy</t>
  </si>
  <si>
    <t>230</t>
  </si>
  <si>
    <t>786627121</t>
  </si>
  <si>
    <t>Montáž zastiňujících žaluzií lamelových venkovních pro okna kovová</t>
  </si>
  <si>
    <t>439279537</t>
  </si>
  <si>
    <t>" ozn. Z/2" 6,000*4,000*8</t>
  </si>
  <si>
    <t>231</t>
  </si>
  <si>
    <t>553_ŽA_R01</t>
  </si>
  <si>
    <t>dodávka venkovních předokenních žaluzií s bočními vodícími lištami ozn. Z/2 včetně truhlíku s krycím plechem, lamela C80, barva RAL 9006, elektropohon, větrové čidlo</t>
  </si>
  <si>
    <t>-326613560</t>
  </si>
  <si>
    <t>232</t>
  </si>
  <si>
    <t>998786102</t>
  </si>
  <si>
    <t>Přesun hmot pro čalounické úpravy stanovený z hmotnosti přesunovaného materiálu vodorovná dopravní vzdálenost do 50 m v objektech výšky (hloubky) přes 6 do 12 m</t>
  </si>
  <si>
    <t>356221763</t>
  </si>
  <si>
    <t>233</t>
  </si>
  <si>
    <t>998786181</t>
  </si>
  <si>
    <t>Přesun hmot pro čalounické úpravy stanovený z hmotnosti přesunovaného materiálu Příplatek k cenám za přesun prováděný bez použití mechanizace pro jakoukoliv výšku objektu</t>
  </si>
  <si>
    <t>1536556638</t>
  </si>
  <si>
    <t>234</t>
  </si>
  <si>
    <t>88025071</t>
  </si>
  <si>
    <t>235</t>
  </si>
  <si>
    <t>5749377</t>
  </si>
  <si>
    <t>SO04 - SO 04 - Jídelna</t>
  </si>
  <si>
    <t xml:space="preserve">    721 - Zdravotechnika - vnitřní kanalizace</t>
  </si>
  <si>
    <t xml:space="preserve">    751 - Vzduchotechnika</t>
  </si>
  <si>
    <t>-970270699</t>
  </si>
  <si>
    <t>Poznámka k položce:_x000D_
- dlažba bude opětovně použita</t>
  </si>
  <si>
    <t>"4.03 SO 04 Pohledy - nový stav.pdf</t>
  </si>
  <si>
    <t>" okapový chodník" 0,500*(7,800+0,500+29,900-3,500+0,500+38,260+0,500+24,700)</t>
  </si>
  <si>
    <t>113107011</t>
  </si>
  <si>
    <t>Odstranění podkladů nebo krytů při překopech inženýrských sítí s přemístěním hmot na skládku ve vzdálenosti do 3 m nebo s naložením na dopravní prostředek ručně z kameniva těženého, o tl. vrstvy do 100 mm</t>
  </si>
  <si>
    <t>167604663</t>
  </si>
  <si>
    <t>-1132166915</t>
  </si>
  <si>
    <t>" náhrada MIV</t>
  </si>
  <si>
    <t>" podhled jižní / interiér" 0,645*0,300</t>
  </si>
  <si>
    <t>" pohled východní / interiér" (0,680+0,675+0,659+0,688+0,729+0,603)*0,300</t>
  </si>
  <si>
    <t>-1958311765</t>
  </si>
  <si>
    <t>" pohled východní / interiér" (1,300+1,322+1,330+1,295+1,156+1,184+1,196)*0,300</t>
  </si>
  <si>
    <t>441026698</t>
  </si>
  <si>
    <t>" podhled jižní / interiér" 0,645</t>
  </si>
  <si>
    <t>" pohled východní / interiér" 0,680+1,300+0,675+0,659+1,322+0,688+0,729+1,330+1,295+1,156+1,184+1,196+0,603</t>
  </si>
  <si>
    <t>" ostění" (2,400*0,300)*21</t>
  </si>
  <si>
    <t>1640777752</t>
  </si>
  <si>
    <t>613323111</t>
  </si>
  <si>
    <t>Omítka vápenocementová vnitřních ploch hladkých nanášená ručně jednovrstvá hladká, na neomítnutý bezesparý podklad, tloušťky do 5 mm pilířů nebo sloupů</t>
  </si>
  <si>
    <t>1950849608</t>
  </si>
  <si>
    <t>-1787522375</t>
  </si>
  <si>
    <t>" z PD nezměřitelné; pro VV započtena plocha 240 m2; bude upřesněno při realizaci dle skutečnosti" 240,000</t>
  </si>
  <si>
    <t>1979618355</t>
  </si>
  <si>
    <t>"4.PSV_Výpis_oken_a_vchodových_dveří.pdf</t>
  </si>
  <si>
    <t>" okno ozn. 1 (2400x2400 mm)" 2,400*2,400*6</t>
  </si>
  <si>
    <t>" okno ozn. 2 (900x2100 mm)" 0,900*2,100*4</t>
  </si>
  <si>
    <t>" okno ozn. 3 (1500x2100 mm)" 1,500*2,100*1</t>
  </si>
  <si>
    <t>" okno ozn. 4 (1300x2100 mm)" 1,300*2,100*2</t>
  </si>
  <si>
    <t>" okno ozn. 5 (2000x600 mm)" 2,000*0,600*7</t>
  </si>
  <si>
    <t>" okno ozn. 6 (1200x1200 mm)" 1,200*1,200*1</t>
  </si>
  <si>
    <t>" okno ozn. 7 (1200x600 mm)" 1,200*0,600*2</t>
  </si>
  <si>
    <t>" vrata ozn. 8 (2500x2400 mm)" 2,500*2,400*1</t>
  </si>
  <si>
    <t>" dveře ozn. 9 (1500x2000 mm)" 1,500*2,000*4</t>
  </si>
  <si>
    <t>737066369</t>
  </si>
  <si>
    <t>" předpoklad vyrovnání podkladu v rozsahu 25% plochy" 556,042*25/100</t>
  </si>
  <si>
    <t>-1299275235</t>
  </si>
  <si>
    <t>" pohled severní" 151,985</t>
  </si>
  <si>
    <t>" pohled jižní" 68,151+29,890</t>
  </si>
  <si>
    <t>" pohled východní" 35,516+27,624+65,451</t>
  </si>
  <si>
    <t>" pohled západní" 289,660</t>
  </si>
  <si>
    <t>-(1,500*2,100*4)</t>
  </si>
  <si>
    <t>-(0,900*2,000*4)</t>
  </si>
  <si>
    <t>-(2,250*2,000*1)</t>
  </si>
  <si>
    <t>-(2,400*2,400*6)</t>
  </si>
  <si>
    <t>-(1,200*2,000*1)</t>
  </si>
  <si>
    <t>-(2,400*2,000*9)</t>
  </si>
  <si>
    <t>-(2,400*0,600*7)</t>
  </si>
  <si>
    <t>-(1,000*0,600*2)</t>
  </si>
  <si>
    <t>-(1,200*1,200*1)</t>
  </si>
  <si>
    <t>-(2,400*2,300*1)</t>
  </si>
  <si>
    <t>-(1,500*2,000*4)</t>
  </si>
  <si>
    <t>" Přípočet ostění</t>
  </si>
  <si>
    <t>(1,500+2,100*2)*4*0,115</t>
  </si>
  <si>
    <t>(0,900+2,000*2)*2*0,115</t>
  </si>
  <si>
    <t>(0,900+2,000*2)*4*0,115</t>
  </si>
  <si>
    <t>(2,250+2,000*2)*1*0,115</t>
  </si>
  <si>
    <t>(2,400+2,400*2)*6*0,115</t>
  </si>
  <si>
    <t>(1,200+2,000*2)*1*0,115</t>
  </si>
  <si>
    <t>(2,400+2,000*2)*9*0,115</t>
  </si>
  <si>
    <t>(2,400+0,600*2)*7*0,115</t>
  </si>
  <si>
    <t>(1,000+0,600*2)*2*0,115</t>
  </si>
  <si>
    <t>(1,200+1,200*2)*1*0,115</t>
  </si>
  <si>
    <t>(2,400+2,300*2)*1*0,115</t>
  </si>
  <si>
    <t>(1,500+2,000*2)*4*0,115</t>
  </si>
  <si>
    <t>-519442519</t>
  </si>
  <si>
    <t>-1028070254</t>
  </si>
  <si>
    <t>" předpoklad vyrovnání v celkové tl. 5 mm" 139,011*3</t>
  </si>
  <si>
    <t>622142001</t>
  </si>
  <si>
    <t>Potažení vnějších ploch pletivem v ploše nebo pruzích, na plném podkladu sklovláknitým vtlačením do tmelu stěn</t>
  </si>
  <si>
    <t>-2022512548</t>
  </si>
  <si>
    <t>" pohled jižní" 2,478+3,858</t>
  </si>
  <si>
    <t>" podhled jižní / exteriér" 0,645</t>
  </si>
  <si>
    <t>" pohled východní / exteriér" 0,680+1,300+0,675+0,659+1,322+0,688+0,729+1,330+1,295+1,156+1,184+1,196+0,603</t>
  </si>
  <si>
    <t>2007325784</t>
  </si>
  <si>
    <t>(1,500+2,100*2)*4</t>
  </si>
  <si>
    <t>(0,900+2,000*2)*2</t>
  </si>
  <si>
    <t>(0,900+2,000*2)*4</t>
  </si>
  <si>
    <t>(2,250+2,000*2)*1</t>
  </si>
  <si>
    <t>(2,400+2,400*2)*6</t>
  </si>
  <si>
    <t>(1,200+2,000*2)*1</t>
  </si>
  <si>
    <t>(2,400+2,000*2)*9</t>
  </si>
  <si>
    <t>(2,400+0,600*2)*7</t>
  </si>
  <si>
    <t>(1,000+0,600*2)*2</t>
  </si>
  <si>
    <t>(1,200+1,200*2)*1</t>
  </si>
  <si>
    <t>(2,400+2,300*2)*1</t>
  </si>
  <si>
    <t>(1,500+2,000*2)*4</t>
  </si>
  <si>
    <t>(1,500+2,100*2)*1</t>
  </si>
  <si>
    <t>(1,200+2,100*2)*2</t>
  </si>
  <si>
    <t>(2,000+0,600*2)*7</t>
  </si>
  <si>
    <t>(1,200+0,600*2)*2</t>
  </si>
  <si>
    <t>(2,500+2,400*2)*1</t>
  </si>
  <si>
    <t>-798677712</t>
  </si>
  <si>
    <t>366,05*1,05 'Přepočtené koeficientem množství</t>
  </si>
  <si>
    <t>-2113304338</t>
  </si>
  <si>
    <t>Poznámka k položce:_x000D_
- skladba ozn. B</t>
  </si>
  <si>
    <t>" pohled severní" 6,333+30,725</t>
  </si>
  <si>
    <t>" pohled jižní" 11,031+2,421</t>
  </si>
  <si>
    <t>" pohled východní" 0,626+0,178+1,232+0,741</t>
  </si>
  <si>
    <t>" pohled západní" 19,878+2,993+2,818+0,183+0,929+3,664</t>
  </si>
  <si>
    <t>28376076</t>
  </si>
  <si>
    <t>deska EPS grafitová fasadní λ=0,031  tl 100mm</t>
  </si>
  <si>
    <t>-1237180840</t>
  </si>
  <si>
    <t>83,752*1,02 'Přepočtené koeficientem množství</t>
  </si>
  <si>
    <t>1699341037</t>
  </si>
  <si>
    <t>Poznámka k položce:_x000D_
- skladba ozn. A</t>
  </si>
  <si>
    <t>" pohled severní" 115,113</t>
  </si>
  <si>
    <t>" pohled jižní" 55,170+27,286</t>
  </si>
  <si>
    <t>" pohled východní" 33,671+27,822+59,912</t>
  </si>
  <si>
    <t>" pohled západní" 239,586</t>
  </si>
  <si>
    <t>-(1,000*2,000*2)</t>
  </si>
  <si>
    <t>-(2,400*2,000*10)</t>
  </si>
  <si>
    <t>183604566</t>
  </si>
  <si>
    <t>437,68*1,02 'Přepočtené koeficientem množství</t>
  </si>
  <si>
    <t>1856734634</t>
  </si>
  <si>
    <t>" parapet otvorů" 1,500*4+0,900*2+0,900*4+2,250+2,400*6+1,200+2,400*9+2,400*7+1,000*2+1,200</t>
  </si>
  <si>
    <t>1110779795</t>
  </si>
  <si>
    <t>" nadpraží a ostění" 226,650*0,115</t>
  </si>
  <si>
    <t>" parapet" 70,850*0,115</t>
  </si>
  <si>
    <t>34,213*1,1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</si>
  <si>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</si>
  <si>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</si>
  <si>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569245371</t>
  </si>
  <si>
    <t>" sanace Boletických panelů</t>
  </si>
  <si>
    <t>" pohled jižní" 22,944+19,757</t>
  </si>
  <si>
    <t>" pohled východní" 19,828+19,661</t>
  </si>
  <si>
    <t>-(1,300*2,100*2)</t>
  </si>
  <si>
    <t>63151531</t>
  </si>
  <si>
    <t>deska tepelně izolační minerální kontaktních fasád podélné vlákno λ=0,036-0,037 tl 140mm</t>
  </si>
  <si>
    <t>-1531152671</t>
  </si>
  <si>
    <t>76,73*1,02 'Přepočtené koeficientem množství</t>
  </si>
  <si>
    <t>1095457481</t>
  </si>
  <si>
    <t>" ETICS tl. 100 mm" 83,752</t>
  </si>
  <si>
    <t>" ETICS tl. 140 mm" 437,68</t>
  </si>
  <si>
    <t>622251105</t>
  </si>
  <si>
    <t>Montáž kontaktního zateplení Příplatek k cenám za zápustnou montáž kotev s použitím tepelněizolačních zátek na vnější stěny z minerální vlny</t>
  </si>
  <si>
    <t>-373310434</t>
  </si>
  <si>
    <t>" ETICS tl. 140 mm" 76,730</t>
  </si>
  <si>
    <t>622251201</t>
  </si>
  <si>
    <t>Montáž kontaktního zateplení Příplatek k cenám za použití disperzní (organické) armovací hmoty při stěrkování izolačních desek</t>
  </si>
  <si>
    <t>-802558191</t>
  </si>
  <si>
    <t>" sanace Boletických panelů / 2 vrstva tmelu</t>
  </si>
  <si>
    <t>1036636520</t>
  </si>
  <si>
    <t>38,340+38,340+29,980*2+0,140*6</t>
  </si>
  <si>
    <t>-924760010</t>
  </si>
  <si>
    <t>137,48*1,05 'Přepočtené koeficientem množství</t>
  </si>
  <si>
    <t>-1786531174</t>
  </si>
  <si>
    <t>" nárožní hrana objektu" 4,450*3+0,693+2,600+4,450*3+4,450*6+2,349+8,080*2</t>
  </si>
  <si>
    <t>" nárožní hrana ostění" 2,100*8+2,000*4+2,000*8+2,000*2+2,400*12+2,000*2+2,000*18+0,600*14+0,600*4+1,200*2+2,300*2+2,000*8</t>
  </si>
  <si>
    <t>" nadpraží otvorů" 1,500*4+0,900*2+0,900*4+2,250+2,400*6+1,200+2,400*9+2,400*7+1,000*2+1,200+2,400+1,500*4</t>
  </si>
  <si>
    <t>" stěnová dilatace" 4,530*6+4,900+4,580</t>
  </si>
  <si>
    <t>" koutová dilatace" 4,530*10+8,080*2</t>
  </si>
  <si>
    <t>" ukončení" 38,340+38,340+29,980*2+0,140*6</t>
  </si>
  <si>
    <t>1610511795</t>
  </si>
  <si>
    <t>222,602*1,05 'Přepočtené koeficientem množství</t>
  </si>
  <si>
    <t>59051500</t>
  </si>
  <si>
    <t>profil dilatační stěnový</t>
  </si>
  <si>
    <t>159082655</t>
  </si>
  <si>
    <t>36,66*1,05 'Přepočtené koeficientem množství</t>
  </si>
  <si>
    <t>-1452431587</t>
  </si>
  <si>
    <t>61,46*1,05 'Přepočtené koeficientem množství</t>
  </si>
  <si>
    <t>1448458847</t>
  </si>
  <si>
    <t>79,25*1,05 'Přepočtené koeficientem množství</t>
  </si>
  <si>
    <t>-1587613805</t>
  </si>
  <si>
    <t>70,85*1,05 'Přepočtené koeficientem množství</t>
  </si>
  <si>
    <t>415581172</t>
  </si>
  <si>
    <t>1469595994</t>
  </si>
  <si>
    <t>800190026</t>
  </si>
  <si>
    <t>" odpočet moziakového soklu" -90,088</t>
  </si>
  <si>
    <t>-1947160751</t>
  </si>
  <si>
    <t>Poznámka k položce:_x000D_
- skladba ozn. C</t>
  </si>
  <si>
    <t>1216983657</t>
  </si>
  <si>
    <t>-1774302916</t>
  </si>
  <si>
    <t>"4.PSV_Výpis_klempířských_výrobků.pdf</t>
  </si>
  <si>
    <t>" ozn. K/1" 74,800</t>
  </si>
  <si>
    <t>1043348555</t>
  </si>
  <si>
    <t>" pruh š. 2m pod lešení" 2,000*(0,900+38,000+0,900+0,900+24,600+0,900+0,900+30,500+5,000+0,900+7,600+0,900)</t>
  </si>
  <si>
    <t>629991011</t>
  </si>
  <si>
    <t>Zakrytí vnějších ploch před znečištěním včetně pozdějšího odkrytí výplní otvorů a svislých ploch fólií přilepenou lepící páskou</t>
  </si>
  <si>
    <t>-40331433</t>
  </si>
  <si>
    <t>(1,500*2,100*4)</t>
  </si>
  <si>
    <t>(0,900*2,000*2)</t>
  </si>
  <si>
    <t>(0,900*2,000*4)</t>
  </si>
  <si>
    <t>(2,250*2,000*1)</t>
  </si>
  <si>
    <t>(2,400*2,400*6)</t>
  </si>
  <si>
    <t>(1,200*2,000*1)</t>
  </si>
  <si>
    <t>(2,400*2,000*9)</t>
  </si>
  <si>
    <t>(2,400*0,600*7)</t>
  </si>
  <si>
    <t>(1,000*0,600*2)</t>
  </si>
  <si>
    <t>(1,200*1,200*1)</t>
  </si>
  <si>
    <t>(2,400*2,300*1)</t>
  </si>
  <si>
    <t>(1,500*2,000*4)</t>
  </si>
  <si>
    <t>-1278939084</t>
  </si>
  <si>
    <t>-1044012934</t>
  </si>
  <si>
    <t>"4.04  SO 04 Střecha - nový stav.pdf</t>
  </si>
  <si>
    <t>"4.05 SO 04 Střecha - detail střechy.pdf</t>
  </si>
  <si>
    <t>" horní líc atiky v š. 300 mm" (14,753+18,301+11,956+7,977)/0,440*0,300</t>
  </si>
  <si>
    <t>Násyp se zhutněním k vyrovnání nerovností střechy pomocí vyrovnávací hmoty s bitumenem</t>
  </si>
  <si>
    <t>1483813962</t>
  </si>
  <si>
    <t>Poznámka k položce:_x000D_
- pro VV předpoklad v rozsahu plochy střechy v průměrné tl. 1 cm; bude upřesněno při realizaci dle skutečnosti</t>
  </si>
  <si>
    <t>"4.02  SO 04  ZSS - střecha.pdf</t>
  </si>
  <si>
    <t>" vyrovnání lokální nerovností střechy (čistá plocha 906,747 m2)</t>
  </si>
  <si>
    <t>906,747*0,010</t>
  </si>
  <si>
    <t>63721112.R01</t>
  </si>
  <si>
    <t>Okapový chodník z dlaždic betonových (bez jejich dodávky) se zalitím spár cementovou maltou do písku, tl. dlaždic 40 mm</t>
  </si>
  <si>
    <t>-533343295</t>
  </si>
  <si>
    <t>Poznámka k položce:_x000D_
- bude použita původní betonová dlažba formátu 500x500 mm; v případě potřeby bude potřebné množství doplněno betonovou dlažbou (cca. 20%)</t>
  </si>
  <si>
    <t>0,500*(7,800+0,500+29,900-3,500+0,500+38,260+0,500+24,700)</t>
  </si>
  <si>
    <t>59245717</t>
  </si>
  <si>
    <t>dlažba plošná betonová 500x500x40mm</t>
  </si>
  <si>
    <t>-1330408180</t>
  </si>
  <si>
    <t>Poznámka k položce:_x000D_
- doplnění cca. 20% novou dlažbou_x000D_
- ztratné 3%</t>
  </si>
  <si>
    <t>10*1,03 'Přepočtené koeficientem množství</t>
  </si>
  <si>
    <t>-1812513386</t>
  </si>
  <si>
    <t>7,800+0,500+29,900-3,500+0,500+38,260+0,500+24,700+0,500</t>
  </si>
  <si>
    <t>-1098455842</t>
  </si>
  <si>
    <t>" poslední pracovní podlaha v úrovni cca. 1,5m pod atikou</t>
  </si>
  <si>
    <t>" pohled severní" ((3,700+4,400)*7,900/2)+((3,700+5,500)*21,000/2)</t>
  </si>
  <si>
    <t>" pohled jižní" (6,700*6,500)+((5,500+4,500)*7,000/2)+(19,500*3,500)</t>
  </si>
  <si>
    <t>" pohled východní" (40,500*4,000)</t>
  </si>
  <si>
    <t>" pohled západní" ((5,500+6,500)*10,000/2)+(31,500*6,500)</t>
  </si>
  <si>
    <t>-1056668413</t>
  </si>
  <si>
    <t>" předpoklad 4 měsíce" 702,145*122</t>
  </si>
  <si>
    <t>-1191941264</t>
  </si>
  <si>
    <t>1683984630</t>
  </si>
  <si>
    <t>" v úrovni poslední pracovní podlahy (cca. 1,5 m pod atikou)</t>
  </si>
  <si>
    <t>40,500*2+32,000*2</t>
  </si>
  <si>
    <t>-821904931</t>
  </si>
  <si>
    <t>" předpoklad 4 měsíce" 145,000*122</t>
  </si>
  <si>
    <t>-1569186909</t>
  </si>
  <si>
    <t>1429912716</t>
  </si>
  <si>
    <t>" práce na střeše" (24,540+37,959+29,612+7,555+5,151+30,457)</t>
  </si>
  <si>
    <t>-1713170981</t>
  </si>
  <si>
    <t>" předpoklad 2 měsíce" 135,274*61</t>
  </si>
  <si>
    <t>2132295348</t>
  </si>
  <si>
    <t>1191040315</t>
  </si>
  <si>
    <t>702,145+(145,000*1,100)</t>
  </si>
  <si>
    <t>-1618390626</t>
  </si>
  <si>
    <t>" předpoklad 4 měsíce" 861,645*122</t>
  </si>
  <si>
    <t>-1200001211</t>
  </si>
  <si>
    <t>949521111</t>
  </si>
  <si>
    <t>Montáž podchodu u dílcových lešení zřizovaného současně s lehkým nebo těžkým pracovním lešením, šířky do 1,5 m</t>
  </si>
  <si>
    <t>-1091646323</t>
  </si>
  <si>
    <t>" vstupy do objektu" 3,000*3+2,000*7</t>
  </si>
  <si>
    <t>949521211</t>
  </si>
  <si>
    <t>Montáž podchodu u dílcových lešení Příplatek za první a každý další den použití podchodu k ceně -1111</t>
  </si>
  <si>
    <t>337034505</t>
  </si>
  <si>
    <t>" předpoklad 4 měsíce" 23,000*122</t>
  </si>
  <si>
    <t>949521811</t>
  </si>
  <si>
    <t>Demontáž podchodu u dílcových lešení zřizovaného současně s lehkým nebo těžkým pracovním lešením, šířky do 1,5 m</t>
  </si>
  <si>
    <t>369056373</t>
  </si>
  <si>
    <t>-555535098</t>
  </si>
  <si>
    <t>" střecha" 922,047</t>
  </si>
  <si>
    <t>" odpočet světlíků" -(1,200*0,750)*17</t>
  </si>
  <si>
    <t>(11,887+0,158+6,181+0,158+5,899+0,722+0,115+35,960+0,097+0,713+3,355+0,107+1,506+0,106+5,389+0,097+1,514+0,106+1,796+0,106+1,506+0,114+5,688)*0,300</t>
  </si>
  <si>
    <t>(0,106+1,506+0,097+6,727+0,819+0,114+6,076+5,186+29,797+0,088+0,740)*0,300</t>
  </si>
  <si>
    <t>((2,400*2+1,950*2)*0,600)*17</t>
  </si>
  <si>
    <t>((2,700*2+1,800*2)*0,600)*2</t>
  </si>
  <si>
    <t>((3,300*2+1,800*2)*0,600)*1</t>
  </si>
  <si>
    <t>1733433767</t>
  </si>
  <si>
    <t>968062374</t>
  </si>
  <si>
    <t>Vybourání dřevěných rámů oken s křídly, dveřních zárubní, vrat, stěn, ostění nebo obkladů rámů oken s křídly zdvojených, plochy do 1 m2</t>
  </si>
  <si>
    <t>-1305382485</t>
  </si>
  <si>
    <t>1301401711</t>
  </si>
  <si>
    <t>-454687054</t>
  </si>
  <si>
    <t>228278637</t>
  </si>
  <si>
    <t>968072558</t>
  </si>
  <si>
    <t>Vybourání kovových rámů oken s křídly, dveřních zárubní, vrat, stěn, ostění nebo obkladů vrat, mimo posuvných a skládacích, plochy do 5 m2</t>
  </si>
  <si>
    <t>-2031574402</t>
  </si>
  <si>
    <t>968072559</t>
  </si>
  <si>
    <t>Vybourání kovových rámů oken s křídly, dveřních zárubní, vrat, stěn, ostění nebo obkladů vrat, mimo posuvných a skládacích, plochy přes 5 m2</t>
  </si>
  <si>
    <t>525942175</t>
  </si>
  <si>
    <t>-34545875</t>
  </si>
  <si>
    <t>978035117</t>
  </si>
  <si>
    <t>Odstranění tenkovrstvých omítek nebo štuku tloušťky do 2 mm obroušením, rozsahu přes 50 do 100%</t>
  </si>
  <si>
    <t>2080717276</t>
  </si>
  <si>
    <t>985112132</t>
  </si>
  <si>
    <t>Odsekání degradovaného betonu rubu kleneb a podlah, tloušťky přes 10 do 30 mm</t>
  </si>
  <si>
    <t>-718406659</t>
  </si>
  <si>
    <t>" viz. E (z PD nelze odečíst přesnou výměru; pro VV předběžně určena celková plocha reprofilací 60 m2" 60,000</t>
  </si>
  <si>
    <t>-1814881</t>
  </si>
  <si>
    <t>1759581572</t>
  </si>
  <si>
    <t>1543362682</t>
  </si>
  <si>
    <t>-20114949</t>
  </si>
  <si>
    <t>985311313</t>
  </si>
  <si>
    <t>Reprofilace betonu sanačními maltami na cementové bázi ručně rubu kleneb a podlah, tloušťky přes 20 do 30 mm</t>
  </si>
  <si>
    <t>984788604</t>
  </si>
  <si>
    <t>1764229670</t>
  </si>
  <si>
    <t>343304871</t>
  </si>
  <si>
    <t>985312134</t>
  </si>
  <si>
    <t>Stěrka k vyrovnání ploch reprofilovaného betonu rubu kleneb a podlah, tloušťky do 5 mm</t>
  </si>
  <si>
    <t>-2008068768</t>
  </si>
  <si>
    <t>996762969</t>
  </si>
  <si>
    <t>985321112</t>
  </si>
  <si>
    <t>Ochranný nátěr betonářské výztuže 1 vrstva tloušťky 1 mm na cementové bázi rubu kleneb a podlah</t>
  </si>
  <si>
    <t>-951213591</t>
  </si>
  <si>
    <t>310842537</t>
  </si>
  <si>
    <t>-1423836582</t>
  </si>
  <si>
    <t>-939485321</t>
  </si>
  <si>
    <t>985324111</t>
  </si>
  <si>
    <t>Ochranný nátěr betonu na bázi silanu impregnační dvojnásobný (OS-A)</t>
  </si>
  <si>
    <t>-1436451582</t>
  </si>
  <si>
    <t>783086040</t>
  </si>
  <si>
    <t>-1717718879</t>
  </si>
  <si>
    <t>" pohled severní" (0,504+0,635+0,700+0,275)</t>
  </si>
  <si>
    <t>" pohled západní" (0,389+0,477+0,312+0,397)+(0,689+0,912+0,402)</t>
  </si>
  <si>
    <t>1727569094</t>
  </si>
  <si>
    <t>" pohled severní" 1,000*5</t>
  </si>
  <si>
    <t>" pohled západní" 1,000*4</t>
  </si>
  <si>
    <t>997013151</t>
  </si>
  <si>
    <t>Vnitrostaveništní doprava suti a vybouraných hmot vodorovně do 50 m svisle s omezením mechanizace pro budovy a haly výšky do 6 m</t>
  </si>
  <si>
    <t>1865228709</t>
  </si>
  <si>
    <t>1675602738</t>
  </si>
  <si>
    <t>369142881</t>
  </si>
  <si>
    <t>36,463*11 'Přepočtené koeficientem množství</t>
  </si>
  <si>
    <t>190757881</t>
  </si>
  <si>
    <t>36,463-1,818</t>
  </si>
  <si>
    <t>-66146470</t>
  </si>
  <si>
    <t>-1618433705</t>
  </si>
  <si>
    <t>712300845</t>
  </si>
  <si>
    <t>Odstranění ze střech plochých do 10° doplňků ventilační hlavice</t>
  </si>
  <si>
    <t>-945679604</t>
  </si>
  <si>
    <t>" ZTI 125" 2,000</t>
  </si>
  <si>
    <t>" VZT 150" 3,000</t>
  </si>
  <si>
    <t>-1246750511</t>
  </si>
  <si>
    <t>" viz. skladba S1; vyrovnání lokální nerovností střechy (čistá plocha 906,747 m2); pod vyrovnávací vrstvu</t>
  </si>
  <si>
    <t>906,747</t>
  </si>
  <si>
    <t>" viz. skladba S1; pro parozábranu na vyrovnávací vrstvu</t>
  </si>
  <si>
    <t>1112984485</t>
  </si>
  <si>
    <t>1813,494*0,0003 'Přepočtené koeficientem množství</t>
  </si>
  <si>
    <t>-1779788718</t>
  </si>
  <si>
    <t>930,660</t>
  </si>
  <si>
    <t>" odpočet světlíků" -(2,400*1,950*17)</t>
  </si>
  <si>
    <t>" odpočet bloků VZT" -(3,300*1,800+2,700*1,800+2,700*1,800)</t>
  </si>
  <si>
    <t>62853008</t>
  </si>
  <si>
    <t>pás asfaltový natavitelný modifikovaný SBS tl 4,2mm s retardéry hoření, BROOF(t3) s vložkou ze skleněné tkaniny a hrubozrnným břidličným posypem na horním povrchu</t>
  </si>
  <si>
    <t>-203828342</t>
  </si>
  <si>
    <t>835,44*1,15 'Přepočtené koeficientem množství</t>
  </si>
  <si>
    <t>-1973109958</t>
  </si>
  <si>
    <t>-776570455</t>
  </si>
  <si>
    <t>712732101</t>
  </si>
  <si>
    <t>Provedení povlakové krytiny střech samostatným zesílením pásy na sucho AIP, šířky 500 mm</t>
  </si>
  <si>
    <t>-2017603023</t>
  </si>
  <si>
    <t>(11,924+0,159+6,234+0,146+5,902+0,703+0,094+36,117+0,107+0,690+3,342+0,097+1,499+0,119+5,447+0,099+1,512+0,108+1,795+0,106+1,486+0,097+5,721+0,097)</t>
  </si>
  <si>
    <t>(1,494+0,106+6,764+0,849+0,098+0,018+6,075+5,235+29,914+0,106+0,725)</t>
  </si>
  <si>
    <t>" světlík" (2,400*2+1,950*2)*17</t>
  </si>
  <si>
    <t>" blok VZT" (1,800*2+3,300*2)+((1,800*2+2,700*2)*2)</t>
  </si>
  <si>
    <t>-1933377250</t>
  </si>
  <si>
    <t>311,085*0,55 'Přepočtené koeficientem množství</t>
  </si>
  <si>
    <t>779287615</t>
  </si>
  <si>
    <t>" horní líc atiky OSB š. 440 mm + svislá část atiky výšky 100-400 mm</t>
  </si>
  <si>
    <t>(11,924+0,159+6,234+0,146+5,902+0,703+0,094+36,117+0,107+0,690+3,342+0,097+1,499+0,119+5,447+0,099+1,512+0,108+1,795+0,106+1,486+0,097+5,721)*0,690</t>
  </si>
  <si>
    <t>(0,097+1,494+0,106+6,764+0,849+0,098+0,018+6,075+5,235+29,914+0,106+0,725)*0,690</t>
  </si>
  <si>
    <t>" světlík" ((2,400*2+1,950*2)*17)*0,600</t>
  </si>
  <si>
    <t>" blok VZT" ((1,800*2+3,300*2)+((1,800*2+2,700*2)*2))*0,600</t>
  </si>
  <si>
    <t>-177165699</t>
  </si>
  <si>
    <t>198,8*1,2 'Přepočtené koeficientem množství</t>
  </si>
  <si>
    <t>-224049302</t>
  </si>
  <si>
    <t>628398019</t>
  </si>
  <si>
    <t>1235355639</t>
  </si>
  <si>
    <t>" K125" 2,000</t>
  </si>
  <si>
    <t>" V100" 3,000</t>
  </si>
  <si>
    <t>svislá střešní vpusť s integrovaným bitumenovým límcem o průměru 110mm</t>
  </si>
  <si>
    <t>695363276</t>
  </si>
  <si>
    <t>1429246379</t>
  </si>
  <si>
    <t>-1287217136</t>
  </si>
  <si>
    <t>848048172</t>
  </si>
  <si>
    <t>2129795536</t>
  </si>
  <si>
    <t>311,085*1,02 'Přepočtené koeficientem množství</t>
  </si>
  <si>
    <t>-212157260</t>
  </si>
  <si>
    <t>284373102</t>
  </si>
  <si>
    <t>713131141</t>
  </si>
  <si>
    <t>Montáž tepelné izolace stěn rohožemi, pásy, deskami, dílci, bloky (izolační materiál ve specifikaci) lepením celoplošně</t>
  </si>
  <si>
    <t>1726182068</t>
  </si>
  <si>
    <t>" svislá a vodorovná část atiky; š. 300 mm; výška 100-400 mm</t>
  </si>
  <si>
    <t>(0,729+0,106+29,905+5,217+6,075+0,097+0,831+6,756+0,106+1,512+0,097+5,730+0,080+1,477+0,097+1,813+0,106+1,547+0,106+5,385+0,106+1,521+0,106)*0,550</t>
  </si>
  <si>
    <t>(3,316+0,725+0,089+36,077+0,106+0,725+5,889+0,168+6,225+0,159+11,928)*0,550</t>
  </si>
  <si>
    <t>865929692</t>
  </si>
  <si>
    <t>74,202*1,05 'Přepočtené koeficientem množství</t>
  </si>
  <si>
    <t>713133326</t>
  </si>
  <si>
    <t>Montáž tepelné izolace stěn pro skládané pláště vkládáním do samonosných C-kazet výška budovy přes 6 do 12 m nepřekrývající zámky kazet, tloušťka izolace do 100 mm</t>
  </si>
  <si>
    <t>1490595187</t>
  </si>
  <si>
    <t>" sanace Boletických panelů / z interéru</t>
  </si>
  <si>
    <t>2007540439</t>
  </si>
  <si>
    <t>76,73*1,05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</si>
  <si>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</si>
  <si>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</si>
  <si>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1533818517</t>
  </si>
  <si>
    <t>-1544958361</t>
  </si>
  <si>
    <t>835,44*1,02 'Přepočtené koeficientem množství</t>
  </si>
  <si>
    <t>759484425</t>
  </si>
  <si>
    <t>-1495062311</t>
  </si>
  <si>
    <t>721</t>
  </si>
  <si>
    <t>Zdravotechnika - vnitřní kanalizace</t>
  </si>
  <si>
    <t>721171915</t>
  </si>
  <si>
    <t>Opravy odpadního potrubí plastového propojení dosavadního potrubí DN 110</t>
  </si>
  <si>
    <t>574058147</t>
  </si>
  <si>
    <t>721171916</t>
  </si>
  <si>
    <t>Opravy odpadního potrubí plastového propojení dosavadního potrubí DN 125</t>
  </si>
  <si>
    <t>-1122684150</t>
  </si>
  <si>
    <t>721171917</t>
  </si>
  <si>
    <t>Opravy odpadního potrubí plastového propojení dosavadního potrubí DN 160</t>
  </si>
  <si>
    <t>1223797985</t>
  </si>
  <si>
    <t>" VZT150" 3,000</t>
  </si>
  <si>
    <t>721300912</t>
  </si>
  <si>
    <t>Pročištění svislých odpadů v jednom podlaží do DN 200</t>
  </si>
  <si>
    <t>-71461295</t>
  </si>
  <si>
    <t>998721102</t>
  </si>
  <si>
    <t>Přesun hmot pro vnitřní kanalizace stanovený z hmotnosti přesunovaného materiálu vodorovná dopravní vzdálenost do 50 m v objektech výšky přes 6 do 12 m</t>
  </si>
  <si>
    <t>1795179659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</si>
  <si>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</si>
  <si>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</si>
  <si>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1285230042</t>
  </si>
  <si>
    <t>751</t>
  </si>
  <si>
    <t>Vzduchotechnika</t>
  </si>
  <si>
    <t>751398021</t>
  </si>
  <si>
    <t>Montáž ostatních zařízení větrací mřížky stěnové, průřezu do 0,040 m2</t>
  </si>
  <si>
    <t>1814045334</t>
  </si>
  <si>
    <t>"4.PSV_Výpis_zámečnických_výrobků.pdf</t>
  </si>
  <si>
    <t>" ozn. Z/4" 2,000</t>
  </si>
  <si>
    <t>553414.R01</t>
  </si>
  <si>
    <t>mřížka větrací hliníková eloxovaná 200x200</t>
  </si>
  <si>
    <t>-737245445</t>
  </si>
  <si>
    <t>751398022</t>
  </si>
  <si>
    <t>Montáž ostatních zařízení větrací mřížky stěnové, průřezu přes 0,04 do 0,100 m2</t>
  </si>
  <si>
    <t>2097412111</t>
  </si>
  <si>
    <t>" ozn. Z/2" 5,000</t>
  </si>
  <si>
    <t>553414.R02</t>
  </si>
  <si>
    <t>mřížka větrací hliníková eloxovaná 150x300 mm</t>
  </si>
  <si>
    <t>35254742</t>
  </si>
  <si>
    <t>751398024</t>
  </si>
  <si>
    <t>Montáž ostatních zařízení větrací mřížky stěnové, průřezu přes 0,150 do 0,200 m2</t>
  </si>
  <si>
    <t>-1931853917</t>
  </si>
  <si>
    <t>" ozn. Z/3" 2,000</t>
  </si>
  <si>
    <t>553414.R03</t>
  </si>
  <si>
    <t>mřížka větrací hliníková eloxovaná 600x300 mm</t>
  </si>
  <si>
    <t>1953053941</t>
  </si>
  <si>
    <t>998751101</t>
  </si>
  <si>
    <t>Přesun hmot pro vzduchotechniku stanovený z hmotnosti přesunovaného materiálu vodorovná dopravní vzdálenost do 100 m v objektech výšky do 12 m</t>
  </si>
  <si>
    <t>-1495411008</t>
  </si>
  <si>
    <t>998751181</t>
  </si>
  <si>
    <t>Přesun hmot pro vzduchotechniku stanovený z hmotnosti přesunovaného materiálu Příplatek k cenám za přesun prováděný bez použití mechanizace pro jakoukoliv výšku objektu</t>
  </si>
  <si>
    <t>-1242413133</t>
  </si>
  <si>
    <t>-1267332857</t>
  </si>
  <si>
    <t>" horní líc atiky v š. 440 mm" 14,753+18,301+11,956+7,977</t>
  </si>
  <si>
    <t>-2066199188</t>
  </si>
  <si>
    <t>159947528</t>
  </si>
  <si>
    <t>-276403573</t>
  </si>
  <si>
    <t>209222283</t>
  </si>
  <si>
    <t>-1241237961</t>
  </si>
  <si>
    <t>404321606</t>
  </si>
  <si>
    <t>76,73*1,1 'Přepočtené koeficientem množství</t>
  </si>
  <si>
    <t>763121441</t>
  </si>
  <si>
    <t>Stěna předsazená ze sádrokartonových desek s nosnou konstrukcí z ocelových profilů CW, UW jednoduše opláštěná deskou protipožární DF tl. 15 mm, TI tl. 40 mm 50 kg/m2, EI 30 stěna tl. 65 mm, profil 50</t>
  </si>
  <si>
    <t>610441458</t>
  </si>
  <si>
    <t>763182313</t>
  </si>
  <si>
    <t>Výplně otvorů konstrukcí ze sádrokartonových desek ostění oken z desek hloubky do 0,2 m</t>
  </si>
  <si>
    <t>1713684571</t>
  </si>
  <si>
    <t xml:space="preserve">" pohled jižní; ozn. 4" (1,300*2+2,100*2)*2 </t>
  </si>
  <si>
    <t>" pohled východní" (3,000+2,200*2)*2</t>
  </si>
  <si>
    <t>624361648</t>
  </si>
  <si>
    <t>1937446184</t>
  </si>
  <si>
    <t>-1778990282</t>
  </si>
  <si>
    <t>-918789188</t>
  </si>
  <si>
    <t>1123787298</t>
  </si>
  <si>
    <t>-115306947</t>
  </si>
  <si>
    <t>-1910715577</t>
  </si>
  <si>
    <t>-1586157514</t>
  </si>
  <si>
    <t>" pro ozn. K/4" 69,000</t>
  </si>
  <si>
    <t>764011617</t>
  </si>
  <si>
    <t>Podkladní plech z pozinkovaného plechu s povrchovou úpravou rš 670 mm</t>
  </si>
  <si>
    <t>694353600</t>
  </si>
  <si>
    <t>" pro ozn. K/2" 19,200</t>
  </si>
  <si>
    <t>" pro ozn. K/3" 47,800</t>
  </si>
  <si>
    <t>-1162412135</t>
  </si>
  <si>
    <t>" ozn. K/8" 3,600</t>
  </si>
  <si>
    <t>1811421027</t>
  </si>
  <si>
    <t>" ozn. K/7" 7,800</t>
  </si>
  <si>
    <t>-450660236</t>
  </si>
  <si>
    <t>" ozn. K/3" 47,800</t>
  </si>
  <si>
    <t xml:space="preserve"> " ozn. K/4" 69,000</t>
  </si>
  <si>
    <t>764214608</t>
  </si>
  <si>
    <t>Oplechování horních ploch zdí a nadezdívek (atik) z pozinkovaného plechu s povrchovou úpravou mechanicky kotvené rš 750 mm</t>
  </si>
  <si>
    <t>1634112736</t>
  </si>
  <si>
    <t>" ozn. K/2" 19,200</t>
  </si>
  <si>
    <t>-1389201676</t>
  </si>
  <si>
    <t>264641210</t>
  </si>
  <si>
    <t>407192051</t>
  </si>
  <si>
    <t>721608459</t>
  </si>
  <si>
    <t>766441811</t>
  </si>
  <si>
    <t>Demontáž parapetních desek dřevěných nebo plastových šířky do 300 mm délky do 1m</t>
  </si>
  <si>
    <t>308066140</t>
  </si>
  <si>
    <t>766441821</t>
  </si>
  <si>
    <t>Demontáž parapetních desek dřevěných nebo plastových šířky do 300 mm délky přes 1m</t>
  </si>
  <si>
    <t>1717999049</t>
  </si>
  <si>
    <t>766622131</t>
  </si>
  <si>
    <t>Montáž oken plastových včetně montáže rámu plochy přes 1 m2 otevíravých do zdiva, výšky do 1,5 m</t>
  </si>
  <si>
    <t>-1822766121</t>
  </si>
  <si>
    <t>61140051</t>
  </si>
  <si>
    <t>okno plastové otevíravé/sklopné dvojsklo přes plochu 1m2 do v1,5m</t>
  </si>
  <si>
    <t>1655783598</t>
  </si>
  <si>
    <t>232656212</t>
  </si>
  <si>
    <t>1609023168</t>
  </si>
  <si>
    <t>766622216</t>
  </si>
  <si>
    <t>Montáž oken plastových plochy do 1 m2 včetně montáže rámu otevíravých do zdiva</t>
  </si>
  <si>
    <t>-706278316</t>
  </si>
  <si>
    <t>" okno ozn. 5 (2000x600 mm)" 7,000</t>
  </si>
  <si>
    <t>" okno ozn. 7 (1200x600 mm)" 2,000</t>
  </si>
  <si>
    <t>61140049</t>
  </si>
  <si>
    <t>okno plastové otevíravé/sklopné dvojsklo do plochy 1m2</t>
  </si>
  <si>
    <t>-1096605339</t>
  </si>
  <si>
    <t>-2122805949</t>
  </si>
  <si>
    <t>Poznámka k položce:_x000D_
- komprimační páska z interiérové i exteriérové strany</t>
  </si>
  <si>
    <t>" okno ozn. 1 (2400x2400 mm)" ((2,400*2+2,400*2)*6)*2</t>
  </si>
  <si>
    <t>" okno ozn. 2 (900x2100 mm)" ((0,900*2+2,100*2)*4)*2</t>
  </si>
  <si>
    <t>" okno ozn. 3 (1500x2100 mm)" ((1,500*2+2,100*2)*1)*2</t>
  </si>
  <si>
    <t>" okno ozn. 4 (1300x2100 mm)" ((1,300*2+2,100*2)*2)*2</t>
  </si>
  <si>
    <t>" okno ozn. 5 (2000x600 mm)" ((2,000*2+0,600*2)*7)*2</t>
  </si>
  <si>
    <t>" okno ozn. 6 (1200x1200 mm)" ((1,200*2+1,200*2)*1)*2</t>
  </si>
  <si>
    <t>" okno ozn. 7 (1200x600 mm)" ((1,200*2+0,600*2)*2)*2</t>
  </si>
  <si>
    <t>" vrata ozn. 8 (2500x2400 mm)" ((2,500*2+2,400*2)*1)*2</t>
  </si>
  <si>
    <t>" dveře ozn. 9 (1500x2000 mm)" ((1,500*2+2,000*2)*4)*2</t>
  </si>
  <si>
    <t>766660451</t>
  </si>
  <si>
    <t>Montáž dveřních křídel dřevěných nebo plastových vchodových dveří včetně rámu do zdiva dvoukřídlových bez nadsvětlíku</t>
  </si>
  <si>
    <t>2000540581</t>
  </si>
  <si>
    <t>" dveře ozn. 9 (1500x2000 mm)" 4,000</t>
  </si>
  <si>
    <t>6114416.R01</t>
  </si>
  <si>
    <t>dveře vchodové plastové 2kř. 1500x2000 mm ozn. 9 včetně rámu a kování</t>
  </si>
  <si>
    <t>-618141325</t>
  </si>
  <si>
    <t>766694111</t>
  </si>
  <si>
    <t>Montáž ostatních truhlářských konstrukcí parapetních desek dřevěných nebo plastových šířky do 300 mm, délky do 1000 mm</t>
  </si>
  <si>
    <t>-688157198</t>
  </si>
  <si>
    <t>" okno ozn. 2 (900x2100 mm)" 4,000</t>
  </si>
  <si>
    <t>-2005895173</t>
  </si>
  <si>
    <t>" okno ozn. 3 (1500x2100 mm)" 1,000</t>
  </si>
  <si>
    <t>" okno ozn. 4 (1300x2100 mm)" 2,000</t>
  </si>
  <si>
    <t>" okno ozn. 6 (1200x1200 mm)" 1,000</t>
  </si>
  <si>
    <t>2048149096</t>
  </si>
  <si>
    <t>" okno ozn. 1 (2400x2400 mm)" 6,000</t>
  </si>
  <si>
    <t>1778627463</t>
  </si>
  <si>
    <t>" okno ozn. 1 (2400x2400 mm)" 2,400*6</t>
  </si>
  <si>
    <t>" okno ozn. 2 (900x2100 mm)" 0,900*4</t>
  </si>
  <si>
    <t>" okno ozn. 3 (1500x2100 mm)" 1,500*1</t>
  </si>
  <si>
    <t>" okno ozn. 4 (1300x2100 mm)" 1,300*2</t>
  </si>
  <si>
    <t>" okno ozn. 5 (2000x600 mm)" 2,000*7</t>
  </si>
  <si>
    <t>" okno ozn. 6 (1200x1200 mm)" 1,200*1</t>
  </si>
  <si>
    <t>" okno ozn. 7 (1200x600 mm)" 1,200*2</t>
  </si>
  <si>
    <t>39,7*1,2 'Přepočtené koeficientem množství</t>
  </si>
  <si>
    <t>1623220543</t>
  </si>
  <si>
    <t>-902674167</t>
  </si>
  <si>
    <t>2018226885</t>
  </si>
  <si>
    <t>767161123</t>
  </si>
  <si>
    <t>Montáž zábradlí rovného z trubek nebo tenkostěnných profilů na ocelovou konstrukci, hmotnosti 1 m zábradlí do 20 kg</t>
  </si>
  <si>
    <t>-541199841</t>
  </si>
  <si>
    <t>Poznámka k položce:_x000D_
- dodávka je součástí doávky žebříku</t>
  </si>
  <si>
    <t>767416822</t>
  </si>
  <si>
    <t>Demontáž lehkých obvodových plášťů panelová (modulová) konstrukce výšky budovy přes 6 do 12 m</t>
  </si>
  <si>
    <t>1159949055</t>
  </si>
  <si>
    <t>1516023328</t>
  </si>
  <si>
    <t>" pohled jižní" 0,600*2+2,400*3+6,000*4+1,300*2+0,600*2+4,700*6</t>
  </si>
  <si>
    <t>" pohled východní" (0,600*2+2,400*3+6,000*4)*2</t>
  </si>
  <si>
    <t>profil OM80/30/1 mm pozink lakovaný</t>
  </si>
  <si>
    <t>-1246240570</t>
  </si>
  <si>
    <t>129,2*1,1 'Přepočtené koeficientem množství</t>
  </si>
  <si>
    <t>767640111</t>
  </si>
  <si>
    <t>Montáž dveří ocelových vchodových jednokřídlových bez nadsvětlíku</t>
  </si>
  <si>
    <t>-252274239</t>
  </si>
  <si>
    <t>" dveře ozn. 10 (900x1970 mm)" 3,000</t>
  </si>
  <si>
    <t>55341156</t>
  </si>
  <si>
    <t>dveře ocelové exteriérové zateplené 1křídlé 900x1970mm</t>
  </si>
  <si>
    <t>1321292725</t>
  </si>
  <si>
    <t>767652210</t>
  </si>
  <si>
    <t>Montáž vrat garážových nebo průmyslových otvíravých do ocelové konstrukce, plochy do 6 m2</t>
  </si>
  <si>
    <t>-1703027707</t>
  </si>
  <si>
    <t>" vrata ozn. 8 (2500x2400 mm)" 1,000</t>
  </si>
  <si>
    <t>6114416.R02</t>
  </si>
  <si>
    <t>vrata plastová 2kř. 2500x2400 mm ozn. 8, izolovaná včetně rámu a kování</t>
  </si>
  <si>
    <t>-391918876</t>
  </si>
  <si>
    <t>767810811</t>
  </si>
  <si>
    <t>Demontáž větracích mřížek ocelových čtyřhranných neho kruhových</t>
  </si>
  <si>
    <t>-376521899</t>
  </si>
  <si>
    <t>" 200x200 mm" 2,000</t>
  </si>
  <si>
    <t>" 150x300 mm" 5,000</t>
  </si>
  <si>
    <t>" 600x300 mm" 2,000</t>
  </si>
  <si>
    <t>-1604491636</t>
  </si>
  <si>
    <t>-604809189</t>
  </si>
  <si>
    <t>767832802</t>
  </si>
  <si>
    <t>Demontáž venkovních požárních žebříků bez ochranného koše</t>
  </si>
  <si>
    <t>2007617073</t>
  </si>
  <si>
    <t>4,300</t>
  </si>
  <si>
    <t>-1560032130</t>
  </si>
  <si>
    <t>891000305</t>
  </si>
  <si>
    <t>1266901890</t>
  </si>
  <si>
    <t>-481386819</t>
  </si>
  <si>
    <t>547836002</t>
  </si>
  <si>
    <t>-2047381812</t>
  </si>
  <si>
    <t>1809049951</t>
  </si>
  <si>
    <t>783301303</t>
  </si>
  <si>
    <t>Příprava podkladu zámečnických konstrukcí před provedením nátěru odrezivění odrezovačem bezoplachovým</t>
  </si>
  <si>
    <t>1879417302</t>
  </si>
  <si>
    <t>" pohled jižní; ocel. mříž" 11,229*3</t>
  </si>
  <si>
    <t>783301313</t>
  </si>
  <si>
    <t>Příprava podkladu zámečnických konstrukcí před provedením nátěru odmaštění odmašťovačem ředidlovým</t>
  </si>
  <si>
    <t>-1434609542</t>
  </si>
  <si>
    <t>783301401</t>
  </si>
  <si>
    <t>Příprava podkladu zámečnických konstrukcí před provedením nátěru ometení</t>
  </si>
  <si>
    <t>-2113883693</t>
  </si>
  <si>
    <t>783306805</t>
  </si>
  <si>
    <t>Odstranění nátěrů ze zámečnických konstrukcí opálením s obroušením</t>
  </si>
  <si>
    <t>-500857949</t>
  </si>
  <si>
    <t>783306809</t>
  </si>
  <si>
    <t>Odstranění nátěrů ze zámečnických konstrukcí okartáčováním</t>
  </si>
  <si>
    <t>1320384241</t>
  </si>
  <si>
    <t>783314201</t>
  </si>
  <si>
    <t>Základní antikorozní nátěr zámečnických konstrukcí jednonásobný syntetický standardní</t>
  </si>
  <si>
    <t>-1875660304</t>
  </si>
  <si>
    <t>783315101</t>
  </si>
  <si>
    <t>Mezinátěr zámečnických konstrukcí jednonásobný syntetický standardní</t>
  </si>
  <si>
    <t>-847242463</t>
  </si>
  <si>
    <t>783317101</t>
  </si>
  <si>
    <t>Krycí nátěr (email) zámečnických konstrukcí jednonásobný syntetický standardní</t>
  </si>
  <si>
    <t>2067194752</t>
  </si>
  <si>
    <t>-11321443</t>
  </si>
  <si>
    <t>"D.04.00_TZA_Technická_zpráva_odstranění_azbestu.pdf</t>
  </si>
  <si>
    <t>" rub + líc AZC desek" 76,730*2</t>
  </si>
  <si>
    <t>413314735</t>
  </si>
  <si>
    <t>" ostění měněných výplní otvorů; pruh š. 500 mm</t>
  </si>
  <si>
    <t>" okno ozn. 1 (2400x2400 mm)" ((2,400*2+2,400*2)*6)*0,500</t>
  </si>
  <si>
    <t>" okno ozn. 2 (900x2100 mm)" ((0,900*2+2,100*2)*4)*0,500</t>
  </si>
  <si>
    <t>" okno ozn. 3 (1500x2100 mm)" ((1,500*2+2,100*2)*1)*0,500</t>
  </si>
  <si>
    <t>" okno ozn. 4 (1300x2100 mm)" ((1,300*2+2,100*2)*2)*0,500</t>
  </si>
  <si>
    <t>" okno ozn. 5 (2000x600 mm)" ((2,000*2+0,600*2)*7)*0,500</t>
  </si>
  <si>
    <t>" okno ozn. 6 (1200x1200 mm)" ((1,200*2+1,200*2)*1)*0,500</t>
  </si>
  <si>
    <t>" okno ozn. 7 (1200x600 mm)" ((1,200*2+0,600*2)*2)*0,500</t>
  </si>
  <si>
    <t>" vrata ozn. 8 (2500x2400 mm)" ((2,500+2,400*2)*1)*0,500</t>
  </si>
  <si>
    <t>" dveře ozn. 9 (1500x2000 mm)" ((1,500+2,000*2)*4)*0,500</t>
  </si>
  <si>
    <t>1147145943</t>
  </si>
  <si>
    <t>192176910</t>
  </si>
  <si>
    <t>-348389479</t>
  </si>
  <si>
    <t>-810057325</t>
  </si>
  <si>
    <t>240*1,05 'Přepočtené koeficientem množství</t>
  </si>
  <si>
    <t>445633887</t>
  </si>
  <si>
    <t>-115810806</t>
  </si>
  <si>
    <t>80,01*1,05 'Přepočtené koeficientem množství</t>
  </si>
  <si>
    <t>-1099995005</t>
  </si>
  <si>
    <t>1272651375</t>
  </si>
  <si>
    <t>-278728944</t>
  </si>
  <si>
    <t>1269374688</t>
  </si>
  <si>
    <t>-1278637617</t>
  </si>
  <si>
    <t>900012535</t>
  </si>
  <si>
    <t>-1517389372</t>
  </si>
  <si>
    <t>-1072527072</t>
  </si>
  <si>
    <t>SO05 - SO 05 - Dílny</t>
  </si>
  <si>
    <t>-1014188177</t>
  </si>
  <si>
    <t>"SO 05 Dílny.dwg</t>
  </si>
  <si>
    <t>" původní okap. chodník š. 600 mm" 69,707*0,600</t>
  </si>
  <si>
    <t>921983625</t>
  </si>
  <si>
    <t>132212101</t>
  </si>
  <si>
    <t>Hloubení zapažených i nezapažených rýh šířky do 600 mm ručním nebo pneumatickým nářadím s urovnáním dna do předepsaného profilu a spádu v horninách tř. 3 soudržných</t>
  </si>
  <si>
    <t>2106960795</t>
  </si>
  <si>
    <t>" výkopek ponechán vedle rýhy pro zpětný zásyp</t>
  </si>
  <si>
    <t>" pro zateplení soklu (-0,600 m pod terén)" (24,500+9,650+18,478+2,456+9,757+6,571+3,332+5,881-1,750-3,500)*0,350*0,600</t>
  </si>
  <si>
    <t>" odpočet skladby okap. chodníku š. 600 mm" 69,707*0,600*0,180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</si>
  <si>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</si>
  <si>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</si>
  <si>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-58667872</t>
  </si>
  <si>
    <t>" předpoklad do 30%" 23,357*30/100</t>
  </si>
  <si>
    <t>-525504185</t>
  </si>
  <si>
    <t>" přebytečný výkopek rýhy po provedení zpětného zásypu k místu centrální nakládky" 23,357-17,478</t>
  </si>
  <si>
    <t>-1682903267</t>
  </si>
  <si>
    <t>5,879*7</t>
  </si>
  <si>
    <t>1488165692</t>
  </si>
  <si>
    <t>" přebytečný výkopek na skládku" 23,357-17,478</t>
  </si>
  <si>
    <t>-1511356636</t>
  </si>
  <si>
    <t>" celková odvozová vzdálenost 15 km" 5,879*(15-10)</t>
  </si>
  <si>
    <t>2114490914</t>
  </si>
  <si>
    <t>-1168226637</t>
  </si>
  <si>
    <t>5,879*1,75</t>
  </si>
  <si>
    <t>-1958501963</t>
  </si>
  <si>
    <t>" zpětný zásyp výkopkem ponechaným vedle rýhy</t>
  </si>
  <si>
    <t>" po zateplení soklu (-0,600 m pod terén)" (24,500+9,650+18,478+2,456+9,757+6,571+3,332+5,881-1,750-3,500)*0,350*0,600</t>
  </si>
  <si>
    <t>" odpočet TI tl. 120 mm + nopové fólie" -(24,500+9,650+18,478+2,456+9,757+6,571+3,332+5,881-1,750-3,500)*0,130*0,600</t>
  </si>
  <si>
    <t>181951102</t>
  </si>
  <si>
    <t>Úprava pláně vyrovnáním výškových rozdílů v hornině tř. 1 až 4 se zhutněním</t>
  </si>
  <si>
    <t>137928048</t>
  </si>
  <si>
    <t>" po provedení zásypu před obnovením konstrukce okap. chodníku" (24,500+9,650+18,478+2,456+9,757+6,571+3,332+5,881-1,750-3,500)*0,350</t>
  </si>
  <si>
    <t>-1412882977</t>
  </si>
  <si>
    <t>" Výpis_oken.pdf</t>
  </si>
  <si>
    <t>" ozn. 1 (2250x1350 mm)" (2,250+1,350*2)*8*0,150</t>
  </si>
  <si>
    <t>" ozn. 2 (750x750 mm)" (0,750+0,750*2)*6*0,150</t>
  </si>
  <si>
    <t>" ozn. 3 (750x750 mm)" (0,750+0,750*2)*4*0,150</t>
  </si>
  <si>
    <t>" ozn. 4 (1500x3200 mm)" (1,500+3,200*2)*1*0,150</t>
  </si>
  <si>
    <t>-1530356494</t>
  </si>
  <si>
    <t>" ozn. 1 (2250x1350 mm)" (2,250*2+1,350*2)*8</t>
  </si>
  <si>
    <t>" ozn. 2 (750x750 mm)" (0,750*2+0,750*2)*6</t>
  </si>
  <si>
    <t>" ozn. 3 (750x750 mm)" (0,750*2+0,750*2)*4</t>
  </si>
  <si>
    <t>" ozn. 4 (1500x3200 mm)" (1,500+3,200*2)*1</t>
  </si>
  <si>
    <t>435945790</t>
  </si>
  <si>
    <t>"5.02 Půdorys střechy.pdf</t>
  </si>
  <si>
    <t>" nižší střecha (ochrana z OSB desek pro lešení)" 1,250*(3,400+1,250+6,535)</t>
  </si>
  <si>
    <t>713941266</t>
  </si>
  <si>
    <t>1918840833</t>
  </si>
  <si>
    <t>" stávající omítky mimo soklu v rozsahu 25% plochy" 446,901*25/100</t>
  </si>
  <si>
    <t>" sokl - část pod terénem v rozsahu 25% celkové plochy" (78,526*0,600)*25/100</t>
  </si>
  <si>
    <t>" sokl - část nad terénem v rozsahu 25% celkové plochy" 52,782*25/100</t>
  </si>
  <si>
    <t>1588215111</t>
  </si>
  <si>
    <t>" celkové vyrovnání do 5 mm" 136,700*(5-2)</t>
  </si>
  <si>
    <t>-1791646477</t>
  </si>
  <si>
    <t>" vnější APU lišty</t>
  </si>
  <si>
    <t>(2,250+1,350*2)*13</t>
  </si>
  <si>
    <t>(0,750+0,750*2)*10</t>
  </si>
  <si>
    <t>(2,265+2,370*2)*14</t>
  </si>
  <si>
    <t>(2,650+2,250*2)*1</t>
  </si>
  <si>
    <t>(1,500+3,200*2)*1</t>
  </si>
  <si>
    <t>-609649868</t>
  </si>
  <si>
    <t>199,97*1,05 'Přepočtené koeficientem množství</t>
  </si>
  <si>
    <t>-1865332506</t>
  </si>
  <si>
    <t>" sokl - část pod terénem + část nad terénem" 78,526+52,782</t>
  </si>
  <si>
    <t>1912339935</t>
  </si>
  <si>
    <t>131,308*1,02 'Přepočtené koeficientem množství</t>
  </si>
  <si>
    <t>986124705</t>
  </si>
  <si>
    <t>10,702+71,042</t>
  </si>
  <si>
    <t>34,021+162,098</t>
  </si>
  <si>
    <t>56,928+23,535</t>
  </si>
  <si>
    <t>181,143+11,629</t>
  </si>
  <si>
    <t>-(2,250*1,350*13)</t>
  </si>
  <si>
    <t>-(0,750*0,750*10)</t>
  </si>
  <si>
    <t>-(2,265*2,370*14)</t>
  </si>
  <si>
    <t>-(2,650*2,000*1)</t>
  </si>
  <si>
    <t>-(1,500*3,000*1)</t>
  </si>
  <si>
    <t>28375952</t>
  </si>
  <si>
    <t>deska EPS 70 fasádní λ=0,039 tl 160mm</t>
  </si>
  <si>
    <t>-248611843</t>
  </si>
  <si>
    <t>421,032*1,02 'Přepočtené koeficientem množství</t>
  </si>
  <si>
    <t>1050822720</t>
  </si>
  <si>
    <t>(2,650+2,000*2)*1</t>
  </si>
  <si>
    <t>(1,500+3,000*2)*1</t>
  </si>
  <si>
    <t>2,250*13+0,750*10+2,265*14</t>
  </si>
  <si>
    <t>28375931</t>
  </si>
  <si>
    <t>deska EPS 70 fasádní λ=0,039 tl 30mm</t>
  </si>
  <si>
    <t>-1230222857</t>
  </si>
  <si>
    <t>" ostění š. 153,5 mm" 199,070*0,1535</t>
  </si>
  <si>
    <t>30,557*1,1 'Přepočtené koeficientem množství</t>
  </si>
  <si>
    <t>-2094487151</t>
  </si>
  <si>
    <t>" vnější parapet š. 153,5 mm" 68,460*0,1535</t>
  </si>
  <si>
    <t>10,509*1,1 'Přepočtené koeficientem množství</t>
  </si>
  <si>
    <t>-543288615</t>
  </si>
  <si>
    <t>68,434+18,907</t>
  </si>
  <si>
    <t>59051653</t>
  </si>
  <si>
    <t>lišta soklová Al s okapničkou zakládací U 16cm 0,95/200cm</t>
  </si>
  <si>
    <t>-217208643</t>
  </si>
  <si>
    <t>87,341*1,05 'Přepočtené koeficientem množství</t>
  </si>
  <si>
    <t>185617675</t>
  </si>
  <si>
    <t>" nároží objektu - pohled severní" 7,320+7,675+3,680+1,000+1,200+1,800</t>
  </si>
  <si>
    <t>" nároží objektu - pohled jižní" 7,150+4,000+3,576+3,770+1,250+1,150+1,040</t>
  </si>
  <si>
    <t>" ostění výplní otvorů" 199,070</t>
  </si>
  <si>
    <t>" pohled severní" 3,675+1,000</t>
  </si>
  <si>
    <t>" pohled jižní" 3,770+1,150</t>
  </si>
  <si>
    <t>" nadpraží" 2,250*13+0,750*10+2,265*14+1,500+2,650</t>
  </si>
  <si>
    <t>" parapet" 2,250*13+0,750*10+2,265*14</t>
  </si>
  <si>
    <t>2,739+9,493+9,295+24,370+9,486+6,433+24,648+2,984</t>
  </si>
  <si>
    <t>166704639</t>
  </si>
  <si>
    <t>243,681*1,05 'Přepočtené koeficientem množství</t>
  </si>
  <si>
    <t>-1361231651</t>
  </si>
  <si>
    <t>9,595*1,05 'Přepočtené koeficientem množství</t>
  </si>
  <si>
    <t>-1843550693</t>
  </si>
  <si>
    <t>72,61*1,05 'Přepočtené koeficientem množství</t>
  </si>
  <si>
    <t>432210185</t>
  </si>
  <si>
    <t>68,46*1,05 'Přepočtené koeficientem množství</t>
  </si>
  <si>
    <t>1322582998</t>
  </si>
  <si>
    <t>89,448*1,05 'Přepočtené koeficientem množství</t>
  </si>
  <si>
    <t>622335101</t>
  </si>
  <si>
    <t>Oprava cementové omítky vnějších ploch hladké stěn, v rozsahu opravované plochy do 10%</t>
  </si>
  <si>
    <t>-473102929</t>
  </si>
  <si>
    <t>" stávající zdivo mimo soklu</t>
  </si>
  <si>
    <t>10,151+69,998</t>
  </si>
  <si>
    <t>33,873+161,869</t>
  </si>
  <si>
    <t>55,581+23,348</t>
  </si>
  <si>
    <t>181,143+11,142</t>
  </si>
  <si>
    <t>(2,250+1,350*2)*0,150*13</t>
  </si>
  <si>
    <t>(0,750+0,750*2)*0,150*10</t>
  </si>
  <si>
    <t>(2,265+2,370*2)*0,150*14</t>
  </si>
  <si>
    <t>(2,650+2,000*2)*0,150*1</t>
  </si>
  <si>
    <t>(1,500+3,000*2)*0,150*1</t>
  </si>
  <si>
    <t>622511021</t>
  </si>
  <si>
    <t>Omítka tenkovrstvá akrylátová vnějších ploch probarvená, včetně penetrace podkladu zrnitá, tloušťky 2,0 mm stěn</t>
  </si>
  <si>
    <t>-2016644192</t>
  </si>
  <si>
    <t>(2,250+1,350*2)*13*0,3135</t>
  </si>
  <si>
    <t>(0,750+0,750*2)*10*0,3135</t>
  </si>
  <si>
    <t>(2,265+2,370*2)*14*0,3135</t>
  </si>
  <si>
    <t>(2,650+2,000*2)*1*0,3135</t>
  </si>
  <si>
    <t>(1,500+3,000*2)*1*0,3135</t>
  </si>
  <si>
    <t>-216463051</t>
  </si>
  <si>
    <t>" sokl - část nad terénem" 52,782</t>
  </si>
  <si>
    <t>" sokl - část pod terénem (výška 150 mm)" 78,526*0,150</t>
  </si>
  <si>
    <t>-2131199449</t>
  </si>
  <si>
    <t>" parapetní potěr pod oplechování</t>
  </si>
  <si>
    <t>2,250*13</t>
  </si>
  <si>
    <t>0,750*10</t>
  </si>
  <si>
    <t>2,265*14</t>
  </si>
  <si>
    <t>-501903967</t>
  </si>
  <si>
    <t>" po obvodě objektu pod lešením pruh š. 1m" 78,526*1,000</t>
  </si>
  <si>
    <t>1407119452</t>
  </si>
  <si>
    <t>(2,250*1,350*13)</t>
  </si>
  <si>
    <t>(0,750*0,750*10)</t>
  </si>
  <si>
    <t>(2,265*2,370*14)</t>
  </si>
  <si>
    <t>(2,650*2,250*1)</t>
  </si>
  <si>
    <t>(1,500*3,200*1)</t>
  </si>
  <si>
    <t>536118354</t>
  </si>
  <si>
    <t>629995219</t>
  </si>
  <si>
    <t>Očištění vnějších ploch tryskáním křemičitým pískem nesušeným ( metodou torbo tryskání), povrchu betonového</t>
  </si>
  <si>
    <t>-76353395</t>
  </si>
  <si>
    <t>" stávající sokl</t>
  </si>
  <si>
    <t>0,979+8,227</t>
  </si>
  <si>
    <t>3,402+8,298+0,743</t>
  </si>
  <si>
    <t>4,237+1,203</t>
  </si>
  <si>
    <t>24,058+1,635</t>
  </si>
  <si>
    <t>632451103</t>
  </si>
  <si>
    <t>Potěr cementový samonivelační ze suchých směsí tloušťky přes 5 do 10 mm</t>
  </si>
  <si>
    <t>-563433346</t>
  </si>
  <si>
    <t>" viz. skladba S1 - 100% plochy střech</t>
  </si>
  <si>
    <t>" spodní střecha" 3,160*6,495+2,935*6,535</t>
  </si>
  <si>
    <t>" horní střecha" 24,820*9,570</t>
  </si>
  <si>
    <t>632682111</t>
  </si>
  <si>
    <t>Vyspravení povrchu betonových schodišť rychletuhnoucím polymerem s možností okamžitého zatížení stupňů a podest tl. do 10 mm</t>
  </si>
  <si>
    <t>1826875553</t>
  </si>
  <si>
    <t>" předložené schodiště; pohled jižní" 1,687*3,480</t>
  </si>
  <si>
    <t>" předložené schodiště; pohled východní" (0,900+0,146*4+0,300*4)*1,750</t>
  </si>
  <si>
    <t>632902211</t>
  </si>
  <si>
    <t>Příprava zatvrdlého povrchu betonových mazanin pro cementový potěr cementovým mlékem s přísadou</t>
  </si>
  <si>
    <t>-336504502</t>
  </si>
  <si>
    <t>kalkulovaná cena</t>
  </si>
  <si>
    <t>-765001820</t>
  </si>
  <si>
    <t>Poznámka k položce:_x000D_
- bude použita původní betonová dlažba formátu 300x300 mm; v případě potřeby bude potřebné množství doplněno betonovou dlažbou odstraněnou z jiného SO</t>
  </si>
  <si>
    <t>" okap. chodník š. 600 mm" 69,707*0,600</t>
  </si>
  <si>
    <t>-1351062536</t>
  </si>
  <si>
    <t>" okap. chodník š. 600 mm" 69,707</t>
  </si>
  <si>
    <t>33959149</t>
  </si>
  <si>
    <t>Poznámka k položce:_x000D_
- poslední pracovní podlaha cca. 1,5m pod okapní hranou</t>
  </si>
  <si>
    <t>"5.03  Pohledy.pdf</t>
  </si>
  <si>
    <t>" nižší část" 2,000*(3,900+8,300+11,500+3,600)</t>
  </si>
  <si>
    <t>" vyšší část" 7,000*(26,800*2+11,300*2-3,400-6,300)</t>
  </si>
  <si>
    <t>" od úrovně nižší části (ze střechy)" 2,500*(3,400+6,300)</t>
  </si>
  <si>
    <t>-1179912841</t>
  </si>
  <si>
    <t>" předpoklad 4 měsíce" 544,350*122</t>
  </si>
  <si>
    <t>872418388</t>
  </si>
  <si>
    <t>1513728294</t>
  </si>
  <si>
    <t>" nižší část" 3,900+8,300+11,500+3,600</t>
  </si>
  <si>
    <t>" vyšší část" 26,800*2+11,300*2</t>
  </si>
  <si>
    <t>1719042994</t>
  </si>
  <si>
    <t>" předpoklad 4 měsíce" 103,500*122</t>
  </si>
  <si>
    <t>-129653777</t>
  </si>
  <si>
    <t>-1159433666</t>
  </si>
  <si>
    <t>" nižší část" 2,775+9,375+6,495+2,840</t>
  </si>
  <si>
    <t>" vyšší část" 24,500*2+9,250*2</t>
  </si>
  <si>
    <t>1946305664</t>
  </si>
  <si>
    <t>" předpoklad 1,5 měsíce" 88,985*45</t>
  </si>
  <si>
    <t>881915878</t>
  </si>
  <si>
    <t>522613471</t>
  </si>
  <si>
    <t>544,350+103,500*1,100</t>
  </si>
  <si>
    <t>982047353</t>
  </si>
  <si>
    <t>" předpoklad 4 měsíce" 658,200*122</t>
  </si>
  <si>
    <t>1275231922</t>
  </si>
  <si>
    <t>-652902784</t>
  </si>
  <si>
    <t>" pohled východní" 2,000</t>
  </si>
  <si>
    <t>" pohled jižní" 4,000</t>
  </si>
  <si>
    <t>1089620761</t>
  </si>
  <si>
    <t>" předpoklad 4 měsíce" 6,000*122</t>
  </si>
  <si>
    <t>91173267</t>
  </si>
  <si>
    <t>952901101</t>
  </si>
  <si>
    <t>Čištění budov při provádění oprav a udržovacích prací oken nebo balkonových dveří jednoduchých omytím, plochy do do 0,6 m2</t>
  </si>
  <si>
    <t>-1734551248</t>
  </si>
  <si>
    <t>" ozn. 2 (750x750 mm)" 0,750*0,750*6</t>
  </si>
  <si>
    <t>" ozn. 3 (750x750 mm)" 0,750*0,750*4</t>
  </si>
  <si>
    <t>952901104</t>
  </si>
  <si>
    <t>Čištění budov při provádění oprav a udržovacích prací oken nebo balkonových dveří jednoduchých omytím, plochy do přes 2,5 m2</t>
  </si>
  <si>
    <t>-2016562701</t>
  </si>
  <si>
    <t>" ozn. 1 (2250x1350 mm)" 2,250*1,350*8</t>
  </si>
  <si>
    <t>2,250*1,350*5</t>
  </si>
  <si>
    <t>2,265*2,370*14</t>
  </si>
  <si>
    <t>952901123</t>
  </si>
  <si>
    <t>Čištění budov při provádění oprav a udržovacích prací dveří nebo vrat omytím, plochy do přes 3,0 do 5,0 m2</t>
  </si>
  <si>
    <t>1341475344</t>
  </si>
  <si>
    <t>" ozn. 4 (1500x3200 mm)" 1,500*3,200*1</t>
  </si>
  <si>
    <t>2,650*2,250*1</t>
  </si>
  <si>
    <t>-1101543279</t>
  </si>
  <si>
    <t>" po provedení střechy; před předáním do užívání</t>
  </si>
  <si>
    <t>914952346</t>
  </si>
  <si>
    <t>" po odstranění původních vrstev; před pokládkou nového souvrství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</si>
  <si>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</si>
  <si>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</si>
  <si>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-1943173091</t>
  </si>
  <si>
    <t>-1563835235</t>
  </si>
  <si>
    <t>" Výpis_oken_a_vchodových_dveří.pdf</t>
  </si>
  <si>
    <t>" ozn. 2 (okno 750x750 mm)" 0,750*0,750*6</t>
  </si>
  <si>
    <t>" ozn. 3 (okno 750x750 mm)" 0,750*0,750*4</t>
  </si>
  <si>
    <t>-290165713</t>
  </si>
  <si>
    <t xml:space="preserve">" ozn. 1 (okno 2250x1350 mm)" 2,250*1,350*8 </t>
  </si>
  <si>
    <t>968062456</t>
  </si>
  <si>
    <t>Vybourání dřevěných rámů oken s křídly, dveřních zárubní, vrat, stěn, ostění nebo obkladů dveřních zárubní, plochy přes 2 m2</t>
  </si>
  <si>
    <t>2095114188</t>
  </si>
  <si>
    <t>" ozn. 4 (dveře 1500x3200 mm)" 1,500*3,200*1</t>
  </si>
  <si>
    <t>978013191</t>
  </si>
  <si>
    <t>Otlučení vápenných nebo vápenocementových omítek vnitřních ploch stěn s vyškrabáním spar, s očištěním zdiva, v rozsahu přes 50 do 100 %</t>
  </si>
  <si>
    <t>1352473888</t>
  </si>
  <si>
    <t>985112111</t>
  </si>
  <si>
    <t>Odsekání degradovaného betonu stěn, tloušťky do 10 mm</t>
  </si>
  <si>
    <t>-1818031894</t>
  </si>
  <si>
    <t>" sokl - část pod terénem v rozsahu 10% celkové plochy" (78,526*0,600)*10/100</t>
  </si>
  <si>
    <t>" sokl - část nad terénem v rozsahu 10% celkové plochy" 52,782*10/100</t>
  </si>
  <si>
    <t>985131211</t>
  </si>
  <si>
    <t>Očištění ploch stěn, rubu kleneb a podlah tryskání pískem sušeným</t>
  </si>
  <si>
    <t>383301973</t>
  </si>
  <si>
    <t>" sokl - část pod terénem" 78,526*0,600</t>
  </si>
  <si>
    <t>-477732504</t>
  </si>
  <si>
    <t>985139111</t>
  </si>
  <si>
    <t>Očištění ploch Příplatek k cenám za práci ve stísněném prostoru</t>
  </si>
  <si>
    <t>884316665</t>
  </si>
  <si>
    <t>985311111</t>
  </si>
  <si>
    <t>Reprofilace betonu sanačními maltami na cementové bázi ručně stěn, tloušťky do 10 mm</t>
  </si>
  <si>
    <t>-1197569503</t>
  </si>
  <si>
    <t>985311911</t>
  </si>
  <si>
    <t>Reprofilace betonu sanačními maltami na cementové bázi ručně Příplatek k cenám za práci ve stísněném prostoru</t>
  </si>
  <si>
    <t>-702913982</t>
  </si>
  <si>
    <t>-1592801552</t>
  </si>
  <si>
    <t>985312111</t>
  </si>
  <si>
    <t>Stěrka k vyrovnání ploch reprofilovaného betonu stěn, tloušťky do 2 mm</t>
  </si>
  <si>
    <t>1555505513</t>
  </si>
  <si>
    <t>985312191</t>
  </si>
  <si>
    <t>Stěrka k vyrovnání ploch reprofilovaného betonu Příplatek k cenám za práci ve stísněném prostoru</t>
  </si>
  <si>
    <t>38599904</t>
  </si>
  <si>
    <t>864490618</t>
  </si>
  <si>
    <t>-1855716796</t>
  </si>
  <si>
    <t>985323911</t>
  </si>
  <si>
    <t>Spojovací můstek reprofilovaného betonu Příplatek k cenám za práci ve stísněném prostoru</t>
  </si>
  <si>
    <t>1555570761</t>
  </si>
  <si>
    <t>-1369268307</t>
  </si>
  <si>
    <t>997013152</t>
  </si>
  <si>
    <t>Vnitrostaveništní doprava suti a vybouraných hmot vodorovně do 50 m svisle s omezením mechanizace pro budovy a haly výšky přes 6 do 9 m</t>
  </si>
  <si>
    <t>1201887089</t>
  </si>
  <si>
    <t>920005742</t>
  </si>
  <si>
    <t>1453160717</t>
  </si>
  <si>
    <t>28,802*11 'Přepočtené koeficientem množství</t>
  </si>
  <si>
    <t>997013801</t>
  </si>
  <si>
    <t>Poplatek za uložení stavebního odpadu na skládce (skládkovné) z prostého betonu zatříděného do Katalogu odpadů pod kódem 170 101</t>
  </si>
  <si>
    <t>-817290120</t>
  </si>
  <si>
    <t>" bet. dlažba 300x300 mm" 10,665</t>
  </si>
  <si>
    <t>997013803</t>
  </si>
  <si>
    <t>Poplatek za uložení stavebního odpadu na skládce (skládkovné) cihelného zatříděného do Katalogu odpadů pod kódem 170 102</t>
  </si>
  <si>
    <t>1874354998</t>
  </si>
  <si>
    <t>28,802-10,665-1,977-4,020-7,528</t>
  </si>
  <si>
    <t>997013811</t>
  </si>
  <si>
    <t>Poplatek za uložení stavebního odpadu na skládce (skládkovné) dřevěného zatříděného do Katalogu odpadů pod kódem 170 201</t>
  </si>
  <si>
    <t>1209324335</t>
  </si>
  <si>
    <t>" OSB, okna, dveře" 0,559+0,270+0,826+0,322</t>
  </si>
  <si>
    <t>997013814</t>
  </si>
  <si>
    <t>Poplatek za uložení stavebního odpadu na skládce (skládkovné) z izolačních materiálů zatříděného do Katalogu odpadů pod kódem 170 604</t>
  </si>
  <si>
    <t>-602517566</t>
  </si>
  <si>
    <t>" asfaltové pásy" 4,020</t>
  </si>
  <si>
    <t>997223855</t>
  </si>
  <si>
    <t>-1647566096</t>
  </si>
  <si>
    <t>" podkl. kamenivo bet. dlažby" 7,528</t>
  </si>
  <si>
    <t>1960805034</t>
  </si>
  <si>
    <t>-807338569</t>
  </si>
  <si>
    <t>" po zateplení soklu; ochrana TI (-0,600 m pod terénem)" (24,500+9,650+18,478+2,456+9,757+6,571+3,332+5,881-1,750-3,500)*0,600</t>
  </si>
  <si>
    <t>711161384</t>
  </si>
  <si>
    <t>Izolace proti zemní vlhkosti a beztlakové vodě nopovými fóliemi ostatní ukončení izolace provětrávací lištou</t>
  </si>
  <si>
    <t>936657772</t>
  </si>
  <si>
    <t>" po zateplení soklu; ochrana TI (-0,600 m pod terénem)" (24,500+9,650+18,478+2,456+9,757+6,571+3,332+5,881-1,750-3,500)</t>
  </si>
  <si>
    <t>693403227</t>
  </si>
  <si>
    <t>530633615</t>
  </si>
  <si>
    <t>-1003066380</t>
  </si>
  <si>
    <t>" původní souvrství; předpoklad - bude upřesněno dle skutečnosti</t>
  </si>
  <si>
    <t>1633016511</t>
  </si>
  <si>
    <t>" po odstranění původního souvrství; předpoklad do 25% celkové plochy - bude upřesněno při realizaci</t>
  </si>
  <si>
    <t>" spodní střecha" (3,160*6,495+2,935*6,535)*25/100</t>
  </si>
  <si>
    <t>" horní střecha" (24,820*9,570)*25/100</t>
  </si>
  <si>
    <t>-1622410083</t>
  </si>
  <si>
    <t>" ozn. K9" 2,000</t>
  </si>
  <si>
    <t>1134017001</t>
  </si>
  <si>
    <t>779987809</t>
  </si>
  <si>
    <t>277,231*0,0003 'Přepočtené koeficientem množství</t>
  </si>
  <si>
    <t>-253494222</t>
  </si>
  <si>
    <t>" odpočet části s XPS" -17,250</t>
  </si>
  <si>
    <t>-632475944</t>
  </si>
  <si>
    <t>259,981*1,15 'Přepočtené koeficientem množství</t>
  </si>
  <si>
    <t>71234165.R01</t>
  </si>
  <si>
    <t>Provedení povlakové krytiny střech plochých do 10° pásy přitavením NAIP přesahů nakašírovaného asfaltového pásu TI</t>
  </si>
  <si>
    <t>R-kalkulovaná cena</t>
  </si>
  <si>
    <t>1712027355</t>
  </si>
  <si>
    <t>-1555124501</t>
  </si>
  <si>
    <t>" viz. skladba S1 - 100% plochy střech, parozábrana</t>
  </si>
  <si>
    <t>-1750237141</t>
  </si>
  <si>
    <t>277,231*1,15 'Přepočtené koeficientem množství</t>
  </si>
  <si>
    <t>1216186866</t>
  </si>
  <si>
    <t>"5.03  Půdorys střechy.pdf</t>
  </si>
  <si>
    <t>" ozn. K/9" 2,000</t>
  </si>
  <si>
    <t>2834201.R01</t>
  </si>
  <si>
    <t>manžeta těsnící pro prostupy hydroizolací z asfaltových pásů uzavřená kruhová vnitřní průměr 120-180 s větrací hlavicí z PVC</t>
  </si>
  <si>
    <t>1287428076</t>
  </si>
  <si>
    <t>1672905046</t>
  </si>
  <si>
    <t>713100941</t>
  </si>
  <si>
    <t>Oprava izolace běžných stavebních konstrukcí Příplatek k cenám izolací stavebních konstrukcí za správkový kus vyspravení střech</t>
  </si>
  <si>
    <t>838538927</t>
  </si>
  <si>
    <t>-911438725</t>
  </si>
  <si>
    <t>" detail u ukapní hrany" 34,500*0,500</t>
  </si>
  <si>
    <t>-1565015832</t>
  </si>
  <si>
    <t>17,25*1,02 'Přepočtené koeficientem množství</t>
  </si>
  <si>
    <t>-12914832</t>
  </si>
  <si>
    <t>28372209</t>
  </si>
  <si>
    <t>deska polystyrénová EPS 200 S Stabil kašírovaná asfaltovým pásem V 60 S 35 tl 200mm</t>
  </si>
  <si>
    <t>-1245776456</t>
  </si>
  <si>
    <t>259,981*1,02 'Přepočtené koeficientem množství</t>
  </si>
  <si>
    <t>1743839216</t>
  </si>
  <si>
    <t>" dotěsnění u prostupů a přířezů a dořezů desek" 1,000</t>
  </si>
  <si>
    <t>1118284419</t>
  </si>
  <si>
    <t>762083122</t>
  </si>
  <si>
    <t>Práce společné pro tesařské konstrukce impregnace řeziva máčením proti dřevokaznému hmyzu, houbám a plísním, třída ohrožení 3 a 4 (dřevo v exteriéru)</t>
  </si>
  <si>
    <t>1688294407</t>
  </si>
  <si>
    <t>" profil 140x200 mm" 17,480*0,140*0,200</t>
  </si>
  <si>
    <t>762332143</t>
  </si>
  <si>
    <t>Montáž vázaných konstrukcí krovů střech pultových, sedlových, valbových, stanových čtvercového nebo obdélníkového půdorysu, z řeziva hraněného s použitím ocelových spojek (spojky ve specifikaci), průřezové plochy přes 224 do 288 cm2</t>
  </si>
  <si>
    <t>-1281731289</t>
  </si>
  <si>
    <t>"5.Detail_u_závětrné_lišty.pdf</t>
  </si>
  <si>
    <t>" profil 140x200 mm" 17,480</t>
  </si>
  <si>
    <t>60512135</t>
  </si>
  <si>
    <t>hranol stavební řezivo průřezu do 288cm2 do dl 6m</t>
  </si>
  <si>
    <t>-858758178</t>
  </si>
  <si>
    <t>0,489*1,1 'Přepočtené koeficientem množství</t>
  </si>
  <si>
    <t>54825202</t>
  </si>
  <si>
    <t>kování tesařské úhelník 90° typ4 90x100x100x3,0mm</t>
  </si>
  <si>
    <t>643025191</t>
  </si>
  <si>
    <t>701813350</t>
  </si>
  <si>
    <t>" ukončení u závětrné lišty" 17,480*0,300</t>
  </si>
  <si>
    <t>-1833306352</t>
  </si>
  <si>
    <t>762395000</t>
  </si>
  <si>
    <t>Spojovací prostředky krovů, bednění a laťování, nadstřešních konstrukcí svory, prkna, hřebíky, pásová ocel, vruty</t>
  </si>
  <si>
    <t>-1650761918</t>
  </si>
  <si>
    <t>-1183649351</t>
  </si>
  <si>
    <t>416893267</t>
  </si>
  <si>
    <t>" Výpis_klempířských_prvků_K.pdf</t>
  </si>
  <si>
    <t>" viz. K/4" 34,500</t>
  </si>
  <si>
    <t>" viz. K/6" 34,500</t>
  </si>
  <si>
    <t>905204558</t>
  </si>
  <si>
    <t>" viz. K/5" 34,500</t>
  </si>
  <si>
    <t>-1840968161</t>
  </si>
  <si>
    <t>" viz. K/7" 17,480</t>
  </si>
  <si>
    <t>-2035958359</t>
  </si>
  <si>
    <t>-1790368477</t>
  </si>
  <si>
    <t>" viz. K/1" 68,300</t>
  </si>
  <si>
    <t>1362130656</t>
  </si>
  <si>
    <t>" viz. K/8" 10,350</t>
  </si>
  <si>
    <t>764003801</t>
  </si>
  <si>
    <t>Demontáž klempířských konstrukcí lemování trub, konzol, držáků, ventilačních nástavců a ostatních kusových prvků do suti</t>
  </si>
  <si>
    <t>-897092408</t>
  </si>
  <si>
    <t>" viz. K/9" 2,000</t>
  </si>
  <si>
    <t>350543442</t>
  </si>
  <si>
    <t>" viz. K/2" 34,500</t>
  </si>
  <si>
    <t>2099253697</t>
  </si>
  <si>
    <t>" viz. K/3" 20,500</t>
  </si>
  <si>
    <t>907546097</t>
  </si>
  <si>
    <t>764011624</t>
  </si>
  <si>
    <t>Dilatační lišta z pozinkovaného plechu s povrchovou úpravou připojovací, včetně tmelení rš 200 mm</t>
  </si>
  <si>
    <t>1233659443</t>
  </si>
  <si>
    <t>-490664979</t>
  </si>
  <si>
    <t>636499423</t>
  </si>
  <si>
    <t>764216645</t>
  </si>
  <si>
    <t>Oplechování parapetů z pozinkovaného plechu s povrchovou úpravou rovných celoplošně lepené, bez rohů rš 400 mm</t>
  </si>
  <si>
    <t>-718291673</t>
  </si>
  <si>
    <t>" viz. K/1 (rš. 380 mm)" 68,300</t>
  </si>
  <si>
    <t>764312615</t>
  </si>
  <si>
    <t>Lemování zdí z pozinkovaného plechu s povrchovou úpravou spodní s formováním do tvaru krytiny rovných, střech s krytinou skládanou mimo prejzovou rš 400 mm</t>
  </si>
  <si>
    <t>238765650</t>
  </si>
  <si>
    <t>-281552765</t>
  </si>
  <si>
    <t>764511662</t>
  </si>
  <si>
    <t>Žlab podokapní z pozinkovaného plechu s povrchovou úpravou včetně háků a čel kotlík hranatý, rš žlabu/průměr svodu 330/100 mm</t>
  </si>
  <si>
    <t>594985875</t>
  </si>
  <si>
    <t>" viz. K/2 + K/3" 3,000</t>
  </si>
  <si>
    <t>-356253746</t>
  </si>
  <si>
    <t>-1702865303</t>
  </si>
  <si>
    <t>" viz. K/3" 2,000</t>
  </si>
  <si>
    <t>-674322622</t>
  </si>
  <si>
    <t>-1508444549</t>
  </si>
  <si>
    <t>425528439</t>
  </si>
  <si>
    <t>okno plastové otevíravé/sklopné dvojsklo matné přes plochu 1m2 do v1,5m</t>
  </si>
  <si>
    <t>1177574743</t>
  </si>
  <si>
    <t>Poznámka k položce:_x000D_
- podrobnosti viz. příloha Výpis oken a vchodových dveří</t>
  </si>
  <si>
    <t>-1948279645</t>
  </si>
  <si>
    <t>" ozn. 2 (okno 750x750 mm)" 6,000</t>
  </si>
  <si>
    <t>" ozn. 3 (okno 750x750 mm)" 4,000</t>
  </si>
  <si>
    <t>-2037653917</t>
  </si>
  <si>
    <t>61140049.1</t>
  </si>
  <si>
    <t>okno plastové otevíravé/sklopné dvojsklo matné do plochy 1m2</t>
  </si>
  <si>
    <t>-205637260</t>
  </si>
  <si>
    <t>934784500</t>
  </si>
  <si>
    <t>" exteriér + interiér</t>
  </si>
  <si>
    <t xml:space="preserve">" ozn. 1 (okno 2250x1350 mm)" (2,250*2+1,350*2)*8*2 </t>
  </si>
  <si>
    <t>" ozn. 2 (okno 750x750 mm)" (0,750*4)*6*2</t>
  </si>
  <si>
    <t>" ozn. 3 (okno 750x750 mm)" (0,750*4)*4*2</t>
  </si>
  <si>
    <t>" ozn. 4 (dveře 1500x3200 mm)" (1,500*2+3,200*2)*1*2</t>
  </si>
  <si>
    <t>766660461</t>
  </si>
  <si>
    <t>Montáž dveřních křídel dřevěných nebo plastových vchodových dveří včetně rámu do zdiva dvoukřídlových s nadsvětlíkem</t>
  </si>
  <si>
    <t>1847345360</t>
  </si>
  <si>
    <t>" ozn. 4 (dveře 1500x3200 mm)" 1,000</t>
  </si>
  <si>
    <t>61140067</t>
  </si>
  <si>
    <t>dveře plastové balkonové dvoukřídlové s nadsvětlíkem dvojsklo</t>
  </si>
  <si>
    <t>-2136883881</t>
  </si>
  <si>
    <t>-2094621821</t>
  </si>
  <si>
    <t>" ozn. T/1" 8,000</t>
  </si>
  <si>
    <t>1598502143</t>
  </si>
  <si>
    <t>Poznámka k položce:_x000D_
- podrobnosti viz. Výpis truhlářských prvků</t>
  </si>
  <si>
    <t>" ozn. T/1" 2,250*8</t>
  </si>
  <si>
    <t>-541613210</t>
  </si>
  <si>
    <t>-2135673541</t>
  </si>
  <si>
    <t>1466047215</t>
  </si>
  <si>
    <t>Poznámka k položce:_x000D_
- dodávka je součástí dodávky žebříků</t>
  </si>
  <si>
    <t>"6.PSV_Výpis_zámečnických_výrobků.pdf</t>
  </si>
  <si>
    <t>" ozn. Z/2" 1,500</t>
  </si>
  <si>
    <t>1530003807</t>
  </si>
  <si>
    <t>" ozn. Z/1" 3,750</t>
  </si>
  <si>
    <t>" ozn. Z/2" 4,300</t>
  </si>
  <si>
    <t>18631895</t>
  </si>
  <si>
    <t>518085445</t>
  </si>
  <si>
    <t>5,220</t>
  </si>
  <si>
    <t>767834112</t>
  </si>
  <si>
    <t>Montáž venkovních požárních žebříků Příplatek k cenám za montáž ochranného koše, připevněného svařováním</t>
  </si>
  <si>
    <t>1470931300</t>
  </si>
  <si>
    <t>767881141</t>
  </si>
  <si>
    <t>Montáž záchytného systému proti pádu bodů samostaných nebo v systému s poddajným kotvícím vedením do železobetonu mechanickými kotvami</t>
  </si>
  <si>
    <t>-142932390</t>
  </si>
  <si>
    <t>767881151</t>
  </si>
  <si>
    <t>Montáž záchytného systému proti pádu nástavců určených k upevnění na sloupky nebo body v systému poddajného kotvícího vedení středových, rohových, dělících délky vedení do 50 m</t>
  </si>
  <si>
    <t>345892697</t>
  </si>
  <si>
    <t>225297473</t>
  </si>
  <si>
    <t>2047465587</t>
  </si>
  <si>
    <t>-84044406</t>
  </si>
  <si>
    <t>635353661</t>
  </si>
  <si>
    <t>1978063507</t>
  </si>
  <si>
    <t>" ozn. 1 (2250x1350 mm)" (2,250*2+1,350*2)*8*0,500</t>
  </si>
  <si>
    <t>" ozn. 2 (750x750 mm)" (0,750*2+0,750*2)*6*0,500</t>
  </si>
  <si>
    <t>" ozn. 3 (750x750 mm)" (0,750*2+0,750*2)*4*0,500</t>
  </si>
  <si>
    <t>" ozn. 4 (1500x3200 mm)" (1,500+3,200*2)*1*0,500</t>
  </si>
  <si>
    <t>782693604</t>
  </si>
  <si>
    <t>-372432319</t>
  </si>
  <si>
    <t>-1269474457</t>
  </si>
  <si>
    <t>150,000</t>
  </si>
  <si>
    <t>-1805941147</t>
  </si>
  <si>
    <t>150*1,05 'Přepočtené koeficientem množství</t>
  </si>
  <si>
    <t>449530582</t>
  </si>
  <si>
    <t>-2017087392</t>
  </si>
  <si>
    <t>131,029*1,05 'Přepočtené koeficientem množství</t>
  </si>
  <si>
    <t>-555239625</t>
  </si>
  <si>
    <t>-1951935419</t>
  </si>
  <si>
    <t>46504712</t>
  </si>
  <si>
    <t>-93039845</t>
  </si>
  <si>
    <t>784221111</t>
  </si>
  <si>
    <t>Malby z malířských směsí otěruvzdorných za sucha dvojnásobné, bílé za sucha otěruvzdorné středně v místnostech výšky do 3,80 m</t>
  </si>
  <si>
    <t>-1306792632</t>
  </si>
  <si>
    <t>-670102066</t>
  </si>
  <si>
    <t>SO06 - SO 06 - Nízkoprahové centrum</t>
  </si>
  <si>
    <t>-1263176349</t>
  </si>
  <si>
    <t>"6.01  ZSS.pdf</t>
  </si>
  <si>
    <t>" okapový chodník pro TI spodní stavby; š. 600 mm" (3,150+6,350+15,875+3,275+32,775+9,750+46,000+6,175)*0,600</t>
  </si>
  <si>
    <t>-1598008459</t>
  </si>
  <si>
    <t>224778183</t>
  </si>
  <si>
    <t>" TI spodní stavby; š. 500 mm; hl. 600 mm" (3,150+6,350+15,875+3,275+32,775+9,750+46,000+6,175)*0,500*0,600</t>
  </si>
  <si>
    <t>-1731697238</t>
  </si>
  <si>
    <t>" předpoklad do 30%" 37,005*30/100</t>
  </si>
  <si>
    <t>220050640</t>
  </si>
  <si>
    <t>" přebytečný výkopek k místu centrální nakládky (kontejneru)" 37,005-28,268</t>
  </si>
  <si>
    <t>-1563923300</t>
  </si>
  <si>
    <t>8,737*12</t>
  </si>
  <si>
    <t>-2018004143</t>
  </si>
  <si>
    <t>" přebytečný výkopek na skládku" 8,737</t>
  </si>
  <si>
    <t>-198608927</t>
  </si>
  <si>
    <t>8,737*2</t>
  </si>
  <si>
    <t>-1356086958</t>
  </si>
  <si>
    <t>-1754909086</t>
  </si>
  <si>
    <t>" přebytečný výkopek na skládku" 8,737*1,75</t>
  </si>
  <si>
    <t>-1070499210</t>
  </si>
  <si>
    <t>Poznámka k položce:_x000D_
- zpětný zásyp výkopkem uloženým podél výkopu</t>
  </si>
  <si>
    <t>" odpočet TI tl. 120 mm" -(3,150+5,850+15,375+2,775+33,275+9,250+45,500+6,175)*0,120*0,600</t>
  </si>
  <si>
    <t>1317600978</t>
  </si>
  <si>
    <t>389381001</t>
  </si>
  <si>
    <t>Dobetonování prefabrikovaných konstrukcí</t>
  </si>
  <si>
    <t>1397654474</t>
  </si>
  <si>
    <t>" obruba anglického dvorku"</t>
  </si>
  <si>
    <t>((1,200+0,450*2)*0,200*0,100)*2</t>
  </si>
  <si>
    <t>1755109840</t>
  </si>
  <si>
    <t>"D.6.PSV_Výpis_oken_a_vchodových_dveří.pdf</t>
  </si>
  <si>
    <t>" okno ozn. 1 (2250x1350 mm)" 2,250+1,350*2*25*0,250</t>
  </si>
  <si>
    <t>" okno ozn. 2 (750x750 mm)" 0,750+0,750*2*10*0,250</t>
  </si>
  <si>
    <t>" okno ozn. 3 (750x750 mm)" 0,750+0,750*2*5*0,250</t>
  </si>
  <si>
    <t>" okno ozn. 4 (2250x2400 mm)" 2,250+2,400*2*1*0,250</t>
  </si>
  <si>
    <t>" okno ozn. 5 (600x300 mm)" 0,600+0,300*2*12*0,250</t>
  </si>
  <si>
    <t>" okno ozn. 6 (600x600 mm)" 0,600+0,600*2*3*0,250</t>
  </si>
  <si>
    <t>" dveře ozn. 7 (850x2050 mm)" 0,850+2,050*2*1*0,250</t>
  </si>
  <si>
    <t>" dveře ozn. 8 (1500x2700 mm)" 1,500+2,700*2*1*0,250</t>
  </si>
  <si>
    <t>" dveře ozn. 9 (2700x2200 mm)" 2,700+2,200*2*1*0,250</t>
  </si>
  <si>
    <t>-1088618242</t>
  </si>
  <si>
    <t>" pruh š. 2000 mm" 2,000*(44,000*2+14,750+5,250)</t>
  </si>
  <si>
    <t>-488289051</t>
  </si>
  <si>
    <t xml:space="preserve">" okno ozn. 1 (2250x1350 mm)" 2,250*1,350*25 </t>
  </si>
  <si>
    <t>" okno ozn. 2 (750x750 mm)" 0,750*0,750*10</t>
  </si>
  <si>
    <t>" okno ozn. 3 (750x750 mm)" 0,750*0,750*5</t>
  </si>
  <si>
    <t>" okno ozn. 4 (2250x2400 mm)" 2,250*2,400*1</t>
  </si>
  <si>
    <t>" okno ozn. 5 (600x300 mm)" 0,600*0,300*12</t>
  </si>
  <si>
    <t>" okno ozn. 6 (600x600 mm)" 0,600*0,600*3</t>
  </si>
  <si>
    <t>" dveře ozn. 7 (850x2050 mm)" 0,850*2,050*1</t>
  </si>
  <si>
    <t>" dveře ozn. 8 (1500x2700 mm)" 1,500*2,700*1</t>
  </si>
  <si>
    <t>" dveře ozn. 9 (2700x2200 mm)" 2,700*2,200*1</t>
  </si>
  <si>
    <t>-353717079</t>
  </si>
  <si>
    <t>" okno ozn. 1 (2250x1350 mm)" 2,250+1,350*2*25</t>
  </si>
  <si>
    <t>" okno ozn. 2 (750x750 mm)" 0,750+0,750*2*10</t>
  </si>
  <si>
    <t>" okno ozn. 3 (750x750 mm)" 0,750+0,750*2*5</t>
  </si>
  <si>
    <t>" okno ozn. 4 (2250x2400 mm)" 2,250+2,400*2*1</t>
  </si>
  <si>
    <t>" okno ozn. 5 (600x300 mm)" 0,600+0,300*2*12</t>
  </si>
  <si>
    <t>" okno ozn. 6 (600x600 mm)" 0,600+0,600*2*3</t>
  </si>
  <si>
    <t>" dveře ozn. 7 (850x2050 mm)" 0,850+2,050*2*1</t>
  </si>
  <si>
    <t>" dveře ozn. 8 (1500x2700 mm)" 1,500+2,700*2*1</t>
  </si>
  <si>
    <t>" dveře ozn. 9 (2700x2200 mm)" 2,700+2,200*2*1</t>
  </si>
  <si>
    <t>-466302241</t>
  </si>
  <si>
    <t>"6.03  Půdorys střechy.pdf</t>
  </si>
  <si>
    <t>" založení lešení na nižší střeše" 1,250*(3,000+1,250+9,225+1,250+3,075)</t>
  </si>
  <si>
    <t>1184605048</t>
  </si>
  <si>
    <t>1864024482</t>
  </si>
  <si>
    <t>Poznámka k položce:_x000D_
- předpokládaný rozsah 25% ploch; bude upřesněno při realizaci dle skutečnosti</t>
  </si>
  <si>
    <t>"6.02  Pohledy.pdf</t>
  </si>
  <si>
    <t>" fasáda nad soklem" 713,806*25/100</t>
  </si>
  <si>
    <t>" sokl pod a nad terénem" 154,811*25/100</t>
  </si>
  <si>
    <t>1564851219</t>
  </si>
  <si>
    <t>" celkové vyrovnání v předpokládané tl. 5 mm" 217,155*3</t>
  </si>
  <si>
    <t>-828835381</t>
  </si>
  <si>
    <t>" okno ozn. 1 (2250x1350 mm)" 2,250+1,350*2*25*2</t>
  </si>
  <si>
    <t>" okno ozn. 2 (750x750 mm)" 0,750+0,750*2*10*2</t>
  </si>
  <si>
    <t>" okno ozn. 3 (750x750 mm)" 0,750+0,750*2*5*2</t>
  </si>
  <si>
    <t>" okno ozn. 4 (2250x2400 mm)" 2,250+2,400*2*1*2</t>
  </si>
  <si>
    <t>" okno ozn. 5 (600x300 mm)" 0,600+0,300*2*12*2</t>
  </si>
  <si>
    <t>" okno ozn. 6 (600x600 mm)" 0,600+0,600*2*3*2</t>
  </si>
  <si>
    <t>" dveře ozn. 7 (850x2050 mm)" 0,850+2,050*2*1*2</t>
  </si>
  <si>
    <t>" dveře ozn. 8 (1500x2700 mm)" 1,500+2,700*2*1*2</t>
  </si>
  <si>
    <t>" dveře ozn. 9 (2700x2200 mm)" 2,700+2,200*2*1*2</t>
  </si>
  <si>
    <t>1628810681</t>
  </si>
  <si>
    <t>251,25*1,05 'Přepočtené koeficientem množství</t>
  </si>
  <si>
    <t>-1234953027</t>
  </si>
  <si>
    <t>" pohled západní" 1,887+46,717+0,595</t>
  </si>
  <si>
    <t>" pohled východní" 0,757+17,811</t>
  </si>
  <si>
    <t>" pohled jižní" 3,718+2,999</t>
  </si>
  <si>
    <t>" pohled severní" 1,933+4,635</t>
  </si>
  <si>
    <t>" sokl pod terénem (spodní stavba)" (45,598+4,533+1,850+1,850+2,500+33,275+2,775+15,375+5,850+3,150+6,175)*0,600</t>
  </si>
  <si>
    <t>-523365238</t>
  </si>
  <si>
    <t>154,811*1,02 'Přepočtené koeficientem množství</t>
  </si>
  <si>
    <t>-1239474480</t>
  </si>
  <si>
    <t>12,600+395,845</t>
  </si>
  <si>
    <t>5,969+262,815+16,508+37,704+59,301</t>
  </si>
  <si>
    <t>78,508+11,061+5,454</t>
  </si>
  <si>
    <t>64,001+31,229+5,363</t>
  </si>
  <si>
    <t>-(2,250*1,350*25)</t>
  </si>
  <si>
    <t>-(0,750*0,750*15)</t>
  </si>
  <si>
    <t>-(2,250*2,400*28)</t>
  </si>
  <si>
    <t>-(0,600*0,300*19)</t>
  </si>
  <si>
    <t>-(0,600*0,600*3)</t>
  </si>
  <si>
    <t>-(0,850*2,050*1)</t>
  </si>
  <si>
    <t>-(1,500*2,700*1)</t>
  </si>
  <si>
    <t>-(2,700*2,200*1)</t>
  </si>
  <si>
    <t>(2,250+1,350*2)*25*0,150</t>
  </si>
  <si>
    <t>(0,750+0,750*2)*15*0,150</t>
  </si>
  <si>
    <t>(2,250+2,400*2)*28*0,150</t>
  </si>
  <si>
    <t>(0,600+0,300*2)*19*0,150</t>
  </si>
  <si>
    <t>(0,600+0,600*2)*3*0,150</t>
  </si>
  <si>
    <t>(0,850+2,050*2)*1*0,150</t>
  </si>
  <si>
    <t>(1,500+2,700*2)*1*0,150</t>
  </si>
  <si>
    <t>(2,700+2,200*2)*1*0,150</t>
  </si>
  <si>
    <t>" odpočet soklu nad terénem" -81,052</t>
  </si>
  <si>
    <t>-1992569561</t>
  </si>
  <si>
    <t>713,806*1,02 'Přepočtené koeficientem množství</t>
  </si>
  <si>
    <t>-671570757</t>
  </si>
  <si>
    <t>" okno ozn. 1 (2250x1350 mm)" 2,250*25</t>
  </si>
  <si>
    <t>" okno ozn. 2 (750x750 mm)" 0,750*10</t>
  </si>
  <si>
    <t>" okno ozn. 3 (750x750 mm)" 0,750*5</t>
  </si>
  <si>
    <t>" okno ozn. 4 (2250x2400 mm)" 2,250*1</t>
  </si>
  <si>
    <t>" okno ozn. 5 (600x300 mm)" 0,600*12</t>
  </si>
  <si>
    <t>" okno ozn. 6 (600x600 mm)" 0,600*3</t>
  </si>
  <si>
    <t>662600588</t>
  </si>
  <si>
    <t>" ostění" 131,750*0,150</t>
  </si>
  <si>
    <t>19,763*1,1 'Přepočtené koeficientem množství</t>
  </si>
  <si>
    <t>1244288506</t>
  </si>
  <si>
    <t>" parapet" 78,750*0,250</t>
  </si>
  <si>
    <t>19,688*1,1 'Přepočtené koeficientem množství</t>
  </si>
  <si>
    <t>-1554941690</t>
  </si>
  <si>
    <t>(2,775+15,375+5,850+3,150)+(33,171+9,239+45,541+9,239+9,239+1,018+3,000)</t>
  </si>
  <si>
    <t>305741677</t>
  </si>
  <si>
    <t>137,597*1,05 'Přepočtené koeficientem množství</t>
  </si>
  <si>
    <t>1585588646</t>
  </si>
  <si>
    <t>" nárožní hrana objektu" 8,820*2+4,150*2+7,820+3,300+4,020+4,000+3,820+8,473+3,930+5,305*2+1,505*2</t>
  </si>
  <si>
    <t>" nárožní hrana otvoru" 1,350*50+0,750*30+2,400*2+0,600*6+2,050*2+2,700*2+2,200*2</t>
  </si>
  <si>
    <t>" nadpraží otvoru" 2,250*25+0,750*15+2,250*1+0,600*12+0,600*3+0,850+1,500+2,700</t>
  </si>
  <si>
    <t>" parapet otvoru" 2,250*25+0,750*15+2,250+0,600*12+0,600*3</t>
  </si>
  <si>
    <t>" vnitřní kout" 4,150*2+3,800*2+4,600+3,800*2+4,470</t>
  </si>
  <si>
    <t>" ukončení u okapní hrany" 2,935+15,695+6,170+3,310+45,820*2+9,570*2</t>
  </si>
  <si>
    <t>112908806</t>
  </si>
  <si>
    <t>187,223*1,05 'Přepočtené koeficientem množství</t>
  </si>
  <si>
    <t>-1580473169</t>
  </si>
  <si>
    <t>32,57*1,05 'Přepočtené koeficientem množství</t>
  </si>
  <si>
    <t>-1015224542</t>
  </si>
  <si>
    <t>83,8*1,05 'Přepočtené koeficientem množství</t>
  </si>
  <si>
    <t>-1636866277</t>
  </si>
  <si>
    <t>78,75*1,05 'Přepočtené koeficientem množství</t>
  </si>
  <si>
    <t>-180249872</t>
  </si>
  <si>
    <t>138,89*1,05 'Přepočtené koeficientem množství</t>
  </si>
  <si>
    <t>-872343174</t>
  </si>
  <si>
    <t>2010136851</t>
  </si>
  <si>
    <t>-1770193062</t>
  </si>
  <si>
    <t>629135101</t>
  </si>
  <si>
    <t>Vyrovnávací vrstva z cementové malty pod klempířskými prvky šířky do 150 mm</t>
  </si>
  <si>
    <t>1022484910</t>
  </si>
  <si>
    <t>"6.PSV_Výpis_klempířských_výrobků.pdf</t>
  </si>
  <si>
    <t>" ozn. K/14" 0,900</t>
  </si>
  <si>
    <t>1927415862</t>
  </si>
  <si>
    <t>" ozn. K/1" 119,300</t>
  </si>
  <si>
    <t>1818279944</t>
  </si>
  <si>
    <t>" pruh š. 2 m pod lešením" (45,598+4,533+1,850+1,850+2,500+33,275+2,775+15,375+5,850+3,150+6,175)*2,000</t>
  </si>
  <si>
    <t>-724262553</t>
  </si>
  <si>
    <t>-1292075038</t>
  </si>
  <si>
    <t>45518771</t>
  </si>
  <si>
    <t>1636545316</t>
  </si>
  <si>
    <t>" vyšší střecha" 436,623</t>
  </si>
  <si>
    <t>" nižší střecha" 51,749</t>
  </si>
  <si>
    <t>3,952</t>
  </si>
  <si>
    <t>1474023810</t>
  </si>
  <si>
    <t>-1708565102</t>
  </si>
  <si>
    <t>" okapový chodník; š. 600 mm" (3,150+6,350+15,875+3,275+32,775+9,750+46,000+6,175)*0,600</t>
  </si>
  <si>
    <t>1551938972</t>
  </si>
  <si>
    <t>" okapový chodník; š. 600 mm" 46,700+10,450+33,875+2,775+15,375+7,050+3,150+6,175</t>
  </si>
  <si>
    <t>-409024221</t>
  </si>
  <si>
    <t>((2,920+15,328+5,954+3,112)+(0,960+3,000))*2,500</t>
  </si>
  <si>
    <t>(9,373+3,189)*2,300</t>
  </si>
  <si>
    <t>(6,339+45,675+9,373+33,382)*7,500</t>
  </si>
  <si>
    <t>-1421316908</t>
  </si>
  <si>
    <t>" předpoklad 4 měsíce" 817,846*122</t>
  </si>
  <si>
    <t>1454972658</t>
  </si>
  <si>
    <t>-2052936374</t>
  </si>
  <si>
    <t>((2,920+15,328+5,954+3,112)+(0,960+3,000))</t>
  </si>
  <si>
    <t>(9,373+3,189)</t>
  </si>
  <si>
    <t>(6,339+45,675+9,373+33,382)</t>
  </si>
  <si>
    <t>1125074277</t>
  </si>
  <si>
    <t>" předpoklad 4 měsíce" 138,605*122</t>
  </si>
  <si>
    <t>1195132700</t>
  </si>
  <si>
    <t>-2050695383</t>
  </si>
  <si>
    <t>138,605*1,100</t>
  </si>
  <si>
    <t>-1097828487</t>
  </si>
  <si>
    <t>" předpoklad 4 měsíce" 970,312*122</t>
  </si>
  <si>
    <t>343048994</t>
  </si>
  <si>
    <t>82034505</t>
  </si>
  <si>
    <t>3,000+2,000+2,000</t>
  </si>
  <si>
    <t>2135380678</t>
  </si>
  <si>
    <t>" předpoklad 4 měsíce" 7,000*122</t>
  </si>
  <si>
    <t>1437725281</t>
  </si>
  <si>
    <t>-2046157063</t>
  </si>
  <si>
    <t>1303515665</t>
  </si>
  <si>
    <t>952901122</t>
  </si>
  <si>
    <t>Čištění budov při provádění oprav a udržovacích prací dveří nebo vrat omytím, plochy do přes 1,5 do 3,0 m2</t>
  </si>
  <si>
    <t>1453572955</t>
  </si>
  <si>
    <t>-83782359</t>
  </si>
  <si>
    <t>-1093783679</t>
  </si>
  <si>
    <t>-781890185</t>
  </si>
  <si>
    <t>953961112</t>
  </si>
  <si>
    <t>Kotvy chemické s vyvrtáním otvoru do betonu, železobetonu nebo tvrdého kamene tmel, velikost M 10, hloubka 90 mm</t>
  </si>
  <si>
    <t>-854895608</t>
  </si>
  <si>
    <t>" profil 140x200 mm" 107,000</t>
  </si>
  <si>
    <t>953965115</t>
  </si>
  <si>
    <t>Kotvy chemické s vyvrtáním otvoru kotevní šrouby pro chemické kotvy, velikost M 10, délka 130 mm</t>
  </si>
  <si>
    <t>317245634</t>
  </si>
  <si>
    <t>962042320</t>
  </si>
  <si>
    <t>Bourání zdiva z betonu prostého nadzákladového objemu do 1 m3</t>
  </si>
  <si>
    <t>-437970297</t>
  </si>
  <si>
    <t xml:space="preserve">" obruba anglického dvorku š. 200 mm, h 100 mm" </t>
  </si>
  <si>
    <t>((1,200+0,600*2)*0,200*0,100)*2</t>
  </si>
  <si>
    <t>1830248046</t>
  </si>
  <si>
    <t>2100181479</t>
  </si>
  <si>
    <t>-1422662706</t>
  </si>
  <si>
    <t>968062455</t>
  </si>
  <si>
    <t>Vybourání dřevěných rámů oken s křídly, dveřních zárubní, vrat, stěn, ostění nebo obkladů dveřních zárubní, plochy do 2 m2</t>
  </si>
  <si>
    <t>803438999</t>
  </si>
  <si>
    <t>1120837550</t>
  </si>
  <si>
    <t>976084111</t>
  </si>
  <si>
    <t>Vybourání drobných zámečnických a jiných konstrukcí ochranných úhelníků ze zdiva s vysekáním kotev</t>
  </si>
  <si>
    <t>-363619949</t>
  </si>
  <si>
    <t>(1,200*2+0,600*2)*8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</si>
  <si>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</si>
  <si>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</si>
  <si>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1560190192</t>
  </si>
  <si>
    <t>-996714113</t>
  </si>
  <si>
    <t>978036121</t>
  </si>
  <si>
    <t>Otlučení cementových omítek vnějších ploch s vyškrabáním spar zdiva a s očištěním povrchu, v rozsahu do 10 %</t>
  </si>
  <si>
    <t>-1562299089</t>
  </si>
  <si>
    <t>551097627</t>
  </si>
  <si>
    <t>Poznámka k položce:_x000D_
- předpoklad 10% plochy</t>
  </si>
  <si>
    <t>" sokl pod terénem (spodní stavba)" ((45,598+4,533+1,850+1,850+2,500+33,275+2,775+15,375+5,850+3,150+6,175)*0,600)*10/100</t>
  </si>
  <si>
    <t>2000298871</t>
  </si>
  <si>
    <t>-2024298196</t>
  </si>
  <si>
    <t>-1312218163</t>
  </si>
  <si>
    <t>1392633555</t>
  </si>
  <si>
    <t>-755851383</t>
  </si>
  <si>
    <t>1564965250</t>
  </si>
  <si>
    <t>132639108</t>
  </si>
  <si>
    <t>1178067102</t>
  </si>
  <si>
    <t>-145839476</t>
  </si>
  <si>
    <t>1525289687</t>
  </si>
  <si>
    <t>-278411064</t>
  </si>
  <si>
    <t>-176660405</t>
  </si>
  <si>
    <t>-445689283</t>
  </si>
  <si>
    <t>1528296132</t>
  </si>
  <si>
    <t>-1348148907</t>
  </si>
  <si>
    <t>56,515*11 'Přepočtené koeficientem množství</t>
  </si>
  <si>
    <t>839455323</t>
  </si>
  <si>
    <t>" bet. dlažba 300x300 mm" 18,873+0,211</t>
  </si>
  <si>
    <t>-1536232658</t>
  </si>
  <si>
    <t>55,584-18,873-5,038-7,878-13,322</t>
  </si>
  <si>
    <t>-1268325327</t>
  </si>
  <si>
    <t>" OSB, okna, dveře" 0,890+0,561+2,765+0,153+0,669</t>
  </si>
  <si>
    <t>-433579116</t>
  </si>
  <si>
    <t>" asfaltové pásy" 7,878</t>
  </si>
  <si>
    <t>-1100775931</t>
  </si>
  <si>
    <t>" podkl. kamenivo bet. dlažby" 13,322</t>
  </si>
  <si>
    <t>1024121140</t>
  </si>
  <si>
    <t>-1407277698</t>
  </si>
  <si>
    <t>" sokl pod terénem (spodní stavba)" ((45,598+4,533+1,850+1,850+2,500+33,275+2,775+15,375+5,850+3,150+6,175)*0,600)</t>
  </si>
  <si>
    <t>-1207220606</t>
  </si>
  <si>
    <t>" sokl pod terénem (spodní stavba)" (45,598+4,533+1,850+1,850+2,500+33,275+2,775+15,375+5,850+3,150+6,175)</t>
  </si>
  <si>
    <t>-1834601293</t>
  </si>
  <si>
    <t>-1419764252</t>
  </si>
  <si>
    <t>143040265</t>
  </si>
  <si>
    <t>1807387327</t>
  </si>
  <si>
    <t>-1211240335</t>
  </si>
  <si>
    <t>-481903168</t>
  </si>
  <si>
    <t>1290435667</t>
  </si>
  <si>
    <t>492,324*0,0003 'Přepočtené koeficientem množství</t>
  </si>
  <si>
    <t>131339032</t>
  </si>
  <si>
    <t>237648811</t>
  </si>
  <si>
    <t>488,372*1,15 'Přepočtené koeficientem množství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</si>
  <si>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</si>
  <si>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</si>
  <si>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-500346046</t>
  </si>
  <si>
    <t>3,952*1,15 'Přepočtené koeficientem množství</t>
  </si>
  <si>
    <t>-743213456</t>
  </si>
  <si>
    <t>124140291</t>
  </si>
  <si>
    <t>1711993866</t>
  </si>
  <si>
    <t>-488643627</t>
  </si>
  <si>
    <t>" ozn. K/9" 1,000</t>
  </si>
  <si>
    <t>" ozn. K/10" 6,000</t>
  </si>
  <si>
    <t>-1801683305</t>
  </si>
  <si>
    <t>2032544799</t>
  </si>
  <si>
    <t>752112207</t>
  </si>
  <si>
    <t>-349331511</t>
  </si>
  <si>
    <t>"6.Detail_Detail_okapní-hrany.pdf</t>
  </si>
  <si>
    <t>64,500*0,500</t>
  </si>
  <si>
    <t>233857951</t>
  </si>
  <si>
    <t>32,25*1,02 'Přepočtené koeficientem množství</t>
  </si>
  <si>
    <t>-889671225</t>
  </si>
  <si>
    <t>" odpočet pruhu XPS" -32,250</t>
  </si>
  <si>
    <t>-1201756201</t>
  </si>
  <si>
    <t>460,074*1,02 'Přepočtené koeficientem množství</t>
  </si>
  <si>
    <t>117789269</t>
  </si>
  <si>
    <t>" u prostupů a dořezů desek" 1,000</t>
  </si>
  <si>
    <t>1727075570</t>
  </si>
  <si>
    <t>1730943753</t>
  </si>
  <si>
    <t>"D6.PSV_Výpis_zámečnických_výrobků_2.pdf</t>
  </si>
  <si>
    <t>" ozn. Z/6" 1,000</t>
  </si>
  <si>
    <t>429729.R01</t>
  </si>
  <si>
    <t>mřížka větrací 150x150 mm ozn. Z/6 eloxovaný hliník</t>
  </si>
  <si>
    <t>315284098</t>
  </si>
  <si>
    <t>751398025</t>
  </si>
  <si>
    <t>Montáž ostatních zařízení větrací mřížky stěnové, průřezu přes 0,200 m2</t>
  </si>
  <si>
    <t>2827730</t>
  </si>
  <si>
    <t>" ozn. Z/7" 1,000</t>
  </si>
  <si>
    <t>429729.R02</t>
  </si>
  <si>
    <t>větrací mřížka 600x350 mm ozn. Z/7 eloxovaný hliník</t>
  </si>
  <si>
    <t>-901276203</t>
  </si>
  <si>
    <t>-921567936</t>
  </si>
  <si>
    <t>1821978646</t>
  </si>
  <si>
    <t>-1257642614</t>
  </si>
  <si>
    <t>" profil 140x200 mm" 96,100*0,140*0,200</t>
  </si>
  <si>
    <t>-356537212</t>
  </si>
  <si>
    <t>" profil 140x200 mm" 96,100</t>
  </si>
  <si>
    <t>-1155283984</t>
  </si>
  <si>
    <t>554751422</t>
  </si>
  <si>
    <t>1605540446</t>
  </si>
  <si>
    <t>" ukončení u závětrné lišty" 96,100*0,300</t>
  </si>
  <si>
    <t>" detail u ukapní hrany" 64,500*0,500</t>
  </si>
  <si>
    <t>-593374531</t>
  </si>
  <si>
    <t>311978268</t>
  </si>
  <si>
    <t>-1616100605</t>
  </si>
  <si>
    <t>717514013</t>
  </si>
  <si>
    <t>" okapnice" 45,500+2,250+15,375</t>
  </si>
  <si>
    <t>" závětrná lišta" 1,850*2+9,250*2+45,500-3,000+1,775+5,850+3,150</t>
  </si>
  <si>
    <t>-984018625</t>
  </si>
  <si>
    <t>" lemování" 3,000*2+0,375*2+1,000+9,225+3,075+2,250</t>
  </si>
  <si>
    <t>288182343</t>
  </si>
  <si>
    <t>-1317502707</t>
  </si>
  <si>
    <t>469416674</t>
  </si>
  <si>
    <t>119,300</t>
  </si>
  <si>
    <t>-240148215</t>
  </si>
  <si>
    <t>2105028544</t>
  </si>
  <si>
    <t>-817765341</t>
  </si>
  <si>
    <t>2,250+45,500+15,375</t>
  </si>
  <si>
    <t>-345261344</t>
  </si>
  <si>
    <t>20,500+3,000</t>
  </si>
  <si>
    <t>411784320</t>
  </si>
  <si>
    <t>" pro ozn. K/4" 64,500</t>
  </si>
  <si>
    <t>" pro ozn. K/6" 64,500</t>
  </si>
  <si>
    <t>1751319568</t>
  </si>
  <si>
    <t>" pro ozn. K/8" 2,250+3,000+1,000+9,225+3,075</t>
  </si>
  <si>
    <t>-2106891431</t>
  </si>
  <si>
    <t>" ozn. K/7" 96,100</t>
  </si>
  <si>
    <t>-1713188019</t>
  </si>
  <si>
    <t>" ozn. K/4" 64,500</t>
  </si>
  <si>
    <t>" ozn. K/6" 64,500</t>
  </si>
  <si>
    <t>1225471837</t>
  </si>
  <si>
    <t>764218604</t>
  </si>
  <si>
    <t>Oplechování říms a ozdobných prvků z pozinkovaného plechu s povrchovou úpravou rovných, bez rohů mechanicky kotvené rš 330 mm</t>
  </si>
  <si>
    <t>-1988227047</t>
  </si>
  <si>
    <t>764312614</t>
  </si>
  <si>
    <t>Lemování zdí z pozinkovaného plechu s povrchovou úpravou spodní s formováním do tvaru krytiny rovných, střech s krytinou skládanou mimo prejzovou rš 330 mm</t>
  </si>
  <si>
    <t>1469894410</t>
  </si>
  <si>
    <t>" ozn. K/8" 2,250+3,000+1,000+9,225+3,075</t>
  </si>
  <si>
    <t>1342108342</t>
  </si>
  <si>
    <t>" ozn. K/2" 64,500</t>
  </si>
  <si>
    <t>" ozn. K/12" 2,500</t>
  </si>
  <si>
    <t>845470795</t>
  </si>
  <si>
    <t>" ozn. K/13" 1,000</t>
  </si>
  <si>
    <t>1014260971</t>
  </si>
  <si>
    <t>" ozn. K/3" 3,000</t>
  </si>
  <si>
    <t>764512463</t>
  </si>
  <si>
    <t>Žlab nadřímsový z pozinkovaného plechu hranatý, včetně čel a hrdel maska hladká včetně čel rš 250 mm</t>
  </si>
  <si>
    <t>73830933</t>
  </si>
  <si>
    <t>" ozn. K/5" 64,500</t>
  </si>
  <si>
    <t>-544422360</t>
  </si>
  <si>
    <t>57263833</t>
  </si>
  <si>
    <t>" ozn. K/3" 20,500</t>
  </si>
  <si>
    <t>-325285667</t>
  </si>
  <si>
    <t>" ozn. K/3" 2,000</t>
  </si>
  <si>
    <t>-419941032</t>
  </si>
  <si>
    <t>-620078393</t>
  </si>
  <si>
    <t>1848708470</t>
  </si>
  <si>
    <t>602558580</t>
  </si>
  <si>
    <t>342675562</t>
  </si>
  <si>
    <t>-1800202316</t>
  </si>
  <si>
    <t>-769851106</t>
  </si>
  <si>
    <t>" okno ozn. 2 (750x750 mm)" 10,000</t>
  </si>
  <si>
    <t>" okno ozn. 3 (750x750 mm)" 05,000</t>
  </si>
  <si>
    <t>" okno ozn. 5 (600x300 mm)" 12,000</t>
  </si>
  <si>
    <t>" okno ozn. 6 (600x600 mm)" 3,000</t>
  </si>
  <si>
    <t>31653022</t>
  </si>
  <si>
    <t>-597190036</t>
  </si>
  <si>
    <t>1921084904</t>
  </si>
  <si>
    <t>Poznámka k položce:_x000D_
- exteriér + interiér</t>
  </si>
  <si>
    <t>" okno ozn. 1 (2250x1350 mm)" (2,250*2+1,350*2)*25*2</t>
  </si>
  <si>
    <t>" okno ozn. 2 (750x750 mm)" (0,750*2+0,750*2)*10*2</t>
  </si>
  <si>
    <t>" okno ozn. 3 (750x750 mm)" (0,750*2+0,750*2)*5*2</t>
  </si>
  <si>
    <t>" okno ozn. 4 (2250x2400 mm)" (2,250*2+2,400*2)*1*2</t>
  </si>
  <si>
    <t>" okno ozn. 5 (600x300 mm)" (0,600*2+0,300*2)*12*2</t>
  </si>
  <si>
    <t>" okno ozn. 6 (600x600 mm)" (0,600*2+0,600*2)*3*2</t>
  </si>
  <si>
    <t>" dveře ozn. 7 (850x2050 mm)" (0,850*2+2,050*2)*1*2</t>
  </si>
  <si>
    <t>" dveře ozn. 8 (1500x2700 mm)" (1,500*2+2,700*2)*1*2</t>
  </si>
  <si>
    <t>" dveře ozn. 9 (2700x2200 mm)" (2,700*2+2,200*2)*1*2</t>
  </si>
  <si>
    <t>982644076</t>
  </si>
  <si>
    <t>" dveře ozn. 7 (850x2050 mm)" 1,000</t>
  </si>
  <si>
    <t>61140057</t>
  </si>
  <si>
    <t>dveře plastové balkonové jednokřídlové dvojsklo</t>
  </si>
  <si>
    <t>844288357</t>
  </si>
  <si>
    <t>-2122584924</t>
  </si>
  <si>
    <t>" dveře ozn. 8 (1500x2700 mm)" 1,000</t>
  </si>
  <si>
    <t>-2099608369</t>
  </si>
  <si>
    <t>766660471</t>
  </si>
  <si>
    <t>Montáž dveřních křídel dřevěných nebo plastových vchodových dveří včetně rámu do zdiva dvoukřídlových s pevně zasklenými bočními díly</t>
  </si>
  <si>
    <t>-1477225838</t>
  </si>
  <si>
    <t>" dveře ozn. 9 (2700x2200 mm)" 1,000</t>
  </si>
  <si>
    <t>61140065</t>
  </si>
  <si>
    <t>dveře plastové balkonové dvoukřídlové dvojsklo</t>
  </si>
  <si>
    <t>-1305623105</t>
  </si>
  <si>
    <t>-2023809162</t>
  </si>
  <si>
    <t>" okno ozn. 3 (750x750 mm)" 5,000</t>
  </si>
  <si>
    <t>2111558348</t>
  </si>
  <si>
    <t>" okno ozn. 1 (2250x1350 mm)" 25,000</t>
  </si>
  <si>
    <t>" okno ozn. 4 (2250x2400 mm)" 1,000</t>
  </si>
  <si>
    <t>2116884662</t>
  </si>
  <si>
    <t>" okno ozn. 1 (2250x1350 mm)" 25*2,250</t>
  </si>
  <si>
    <t>" okno ozn. 2 (750x750 mm)" 10*0,750</t>
  </si>
  <si>
    <t>" okno ozn. 3 (750x750 mm)" 5*0,750</t>
  </si>
  <si>
    <t>" okno ozn. 4 (2250x2400 mm)" 1*2,250</t>
  </si>
  <si>
    <t>" okno ozn. 5 (600x300 mm)" 12*0,600</t>
  </si>
  <si>
    <t>" okno ozn. 6 (600x600 mm)" 3*0,600</t>
  </si>
  <si>
    <t>78,75*1,1 'Přepočtené koeficientem množství</t>
  </si>
  <si>
    <t>1939364937</t>
  </si>
  <si>
    <t>-849377536</t>
  </si>
  <si>
    <t>846100312</t>
  </si>
  <si>
    <t>"D6.PSV_Výpis_zámečnických_výrobků_1.pdf</t>
  </si>
  <si>
    <t>" pro ozn. Z/1" 1,500+1,500</t>
  </si>
  <si>
    <t>" pro ozn. Z/2" 1,500+1,500</t>
  </si>
  <si>
    <t>767510111</t>
  </si>
  <si>
    <t>Montáž kanálových krytů osazení</t>
  </si>
  <si>
    <t>kg</t>
  </si>
  <si>
    <t>-912468611</t>
  </si>
  <si>
    <t>"  ozn. Z/8; rozměr 1200x450 mm" (16,900+7,700)*2</t>
  </si>
  <si>
    <t>553_Z/8</t>
  </si>
  <si>
    <t>kryt anglického dvorku 1200x450 mm; lemovací úhelník L 35/35/4 mm + pororošt 30/3 mm pozink</t>
  </si>
  <si>
    <t>1444047799</t>
  </si>
  <si>
    <t>767510192</t>
  </si>
  <si>
    <t>Montáž kanálových krytů Příplatek k ceně za zhotovení rohu lemovacích úhelníků</t>
  </si>
  <si>
    <t>-588953859</t>
  </si>
  <si>
    <t>"  ozn. Z/8; rozměr 1200x450 mm" 4,000*2</t>
  </si>
  <si>
    <t>767661811</t>
  </si>
  <si>
    <t>Demontáž mříží pevných nebo otevíravých</t>
  </si>
  <si>
    <t>-1572395041</t>
  </si>
  <si>
    <t>" ozn. Z/3" 0,750*0,750*1</t>
  </si>
  <si>
    <t>" ozn. Z/4" 0,600*0,600*1</t>
  </si>
  <si>
    <t>" ozn. Z/5" 0,600*0,300*1</t>
  </si>
  <si>
    <t>767662120</t>
  </si>
  <si>
    <t>Montáž mříží pevných, připevněných svařováním</t>
  </si>
  <si>
    <t>-473876870</t>
  </si>
  <si>
    <t>553_Z/3</t>
  </si>
  <si>
    <t>mříž okenní venkovní ozn. Z/3 750x750 mm</t>
  </si>
  <si>
    <t>2137736387</t>
  </si>
  <si>
    <t>553_Z/4</t>
  </si>
  <si>
    <t>mříž okenní venkovní ozn. Z/4 600x600 mm</t>
  </si>
  <si>
    <t>-1791153869</t>
  </si>
  <si>
    <t>553_Z/5</t>
  </si>
  <si>
    <t>mříž okenní venkovní ozn. Z/5 600x300 mm</t>
  </si>
  <si>
    <t>-351531520</t>
  </si>
  <si>
    <t>666009941</t>
  </si>
  <si>
    <t>" pro ozn. Z/2" 4,150</t>
  </si>
  <si>
    <t>462919809</t>
  </si>
  <si>
    <t>1032397452</t>
  </si>
  <si>
    <t>-1661857587</t>
  </si>
  <si>
    <t>" pro ozn. Z/2" 2,700</t>
  </si>
  <si>
    <t>1891537090</t>
  </si>
  <si>
    <t>" ozn. KB1" 16,000</t>
  </si>
  <si>
    <t>133890072</t>
  </si>
  <si>
    <t>1624523889</t>
  </si>
  <si>
    <t>-1413693296</t>
  </si>
  <si>
    <t>474857070</t>
  </si>
  <si>
    <t>1173725511</t>
  </si>
  <si>
    <t>1242075181</t>
  </si>
  <si>
    <t>-1197085030</t>
  </si>
  <si>
    <t>1680561399</t>
  </si>
  <si>
    <t>" ozn. Z/3" 0,750*0,750*1*3</t>
  </si>
  <si>
    <t>" ozn. Z/4" 0,600*0,600*1*3</t>
  </si>
  <si>
    <t>" ozn. Z/5" 0,600*0,300*1*3</t>
  </si>
  <si>
    <t>-1222869422</t>
  </si>
  <si>
    <t>-624421636</t>
  </si>
  <si>
    <t>-1115406795</t>
  </si>
  <si>
    <t>798478840</t>
  </si>
  <si>
    <t>" okno ozn. 1 (2250x1350 mm)" (2,250*2+1,350*2)*25*0,500</t>
  </si>
  <si>
    <t>" okno ozn. 2 (750x750 mm)" (0,750*2+0,750*2)*10*0,500</t>
  </si>
  <si>
    <t>" okno ozn. 3 (750x750 mm)" (0,750*2+0,750*2)*5*0,500</t>
  </si>
  <si>
    <t>" okno ozn. 4 (2250x2400 mm)" (2,250*2+2,400*2)*1*0,500</t>
  </si>
  <si>
    <t>" okno ozn. 5 (600x300 mm)" (0,600*2+0,300*2)*12*0,500</t>
  </si>
  <si>
    <t>" okno ozn. 6 (600x600 mm)" (0,600*2+0,600*2)*3*0,500</t>
  </si>
  <si>
    <t>" dveře ozn. 7 (850x2050 mm)" (0,850*2+2,050*2)*1*0,500</t>
  </si>
  <si>
    <t>" dveře ozn. 8 (1500x2700 mm)" (1,500*2+2,700*2)*1*0,500</t>
  </si>
  <si>
    <t>" dveře ozn. 9 (2700x2200 mm)" (2,700*2+2,200*2)*1*0,500</t>
  </si>
  <si>
    <t>270014494</t>
  </si>
  <si>
    <t>-1324899709</t>
  </si>
  <si>
    <t>-1266975787</t>
  </si>
  <si>
    <t>1704086098</t>
  </si>
  <si>
    <t>216*1,05 'Přepočtené koeficientem množství</t>
  </si>
  <si>
    <t>-2732222</t>
  </si>
  <si>
    <t>2144946633</t>
  </si>
  <si>
    <t>104,749*1,05 'Přepočtené koeficientem množství</t>
  </si>
  <si>
    <t>1305444512</t>
  </si>
  <si>
    <t>-240973470</t>
  </si>
  <si>
    <t>2108111280</t>
  </si>
  <si>
    <t>-225539809</t>
  </si>
  <si>
    <t>1992450608</t>
  </si>
  <si>
    <t>-1381543036</t>
  </si>
  <si>
    <t>SO07 - SO 07 - Budova A</t>
  </si>
  <si>
    <t>1807507416</t>
  </si>
  <si>
    <t>"7.01  ZSS.pdf</t>
  </si>
  <si>
    <t>" okapový chodník; izolace spodní stavby; š. 600 mm" (6,275+15,975+3,375+20,525+9,850+31,110)*0,600</t>
  </si>
  <si>
    <t>-1868721760</t>
  </si>
  <si>
    <t>-833012500</t>
  </si>
  <si>
    <t>" izolace spodní stavby; š. 500 mm; hl. 600 mm" (6,275+15,975+3,375+20,525+9,850+31,110)*0,500*0,600</t>
  </si>
  <si>
    <t>402791254</t>
  </si>
  <si>
    <t>" předpoklad do 30%" 26,133*30/100</t>
  </si>
  <si>
    <t>-1194837935</t>
  </si>
  <si>
    <t>" přemístění výkopku k centrálnímu místu nakládky (kontejneru)" 26,133-19,965</t>
  </si>
  <si>
    <t>-1284503444</t>
  </si>
  <si>
    <t>6,168*8</t>
  </si>
  <si>
    <t>-57630314</t>
  </si>
  <si>
    <t>" přebytečný výkopek na skládku" 6,168</t>
  </si>
  <si>
    <t>-1980995909</t>
  </si>
  <si>
    <t>6,168*2</t>
  </si>
  <si>
    <t>1416412117</t>
  </si>
  <si>
    <t>-768730391</t>
  </si>
  <si>
    <t>" přebytečný výkopek na skládku" 6,168*1,75</t>
  </si>
  <si>
    <t>181150932</t>
  </si>
  <si>
    <t>Poznámka k položce:_x000D_
- zpětný zásyp výkopkem ponechaným vedle výkopu</t>
  </si>
  <si>
    <t>" odpočet TI" -(30,620+9,250+21,245+2,775+15,375+6,395)*0,600*0,120</t>
  </si>
  <si>
    <t>1461424936</t>
  </si>
  <si>
    <t>449836278</t>
  </si>
  <si>
    <t>"7.03  Půdorys střechy A.pdf</t>
  </si>
  <si>
    <t>" ochrana střechy pro lešení" 1,250*(9,375+1,250+3,340)</t>
  </si>
  <si>
    <t>44262277</t>
  </si>
  <si>
    <t>-1775727502</t>
  </si>
  <si>
    <t>Poznámka k položce:_x000D_
- předpoklad rozsahu 25% celkové plochy; bude upřesněno při realizaci</t>
  </si>
  <si>
    <t>"7.02 Pohledy.pdf</t>
  </si>
  <si>
    <t>" fasáda" 426,989*25/100</t>
  </si>
  <si>
    <t>" sokl nad terénem" 47,696*25/100</t>
  </si>
  <si>
    <t>" sokl pod terénem" 51,180*25/100</t>
  </si>
  <si>
    <t>-508087564</t>
  </si>
  <si>
    <t>" předpoklad celkového vyrovnání do tl. 5 mm" 131,466*3</t>
  </si>
  <si>
    <t>1767269681</t>
  </si>
  <si>
    <t>" sokl</t>
  </si>
  <si>
    <t>"pohled jižní" 7,596+1,119</t>
  </si>
  <si>
    <t>" pohled severní" 1,794</t>
  </si>
  <si>
    <t>" pohled východní" 10,393+3,301</t>
  </si>
  <si>
    <t>" pohled západní" 23,493</t>
  </si>
  <si>
    <t>" sokl (část pod terénem)" 0,600*(6,275+15,375+2,775+21,125+9,250+30,500)</t>
  </si>
  <si>
    <t>496068608</t>
  </si>
  <si>
    <t>98,876*1,02 'Přepočtené koeficientem množství</t>
  </si>
  <si>
    <t>-1819257617</t>
  </si>
  <si>
    <t>" pohled jižní" 70,186+9,395</t>
  </si>
  <si>
    <t>" pohled severní" 16,250+19,411</t>
  </si>
  <si>
    <t>" pohled východní" 188,263+49,413</t>
  </si>
  <si>
    <t>" pohled západní" 224,647</t>
  </si>
  <si>
    <t>-(2,100*2,150*18)</t>
  </si>
  <si>
    <t>-(1,150*1,100*2)</t>
  </si>
  <si>
    <t>-(1,150*0,330*1)</t>
  </si>
  <si>
    <t>-(2,100*1,250*14)</t>
  </si>
  <si>
    <t>-(1,650*2,985*1)</t>
  </si>
  <si>
    <t>-(2,500*2,050*1)</t>
  </si>
  <si>
    <t>" odpočet mozaikového soklu" -47,696</t>
  </si>
  <si>
    <t>957873948</t>
  </si>
  <si>
    <t>393,264*1,02 'Přepočtené koeficientem množství</t>
  </si>
  <si>
    <t>345457698</t>
  </si>
  <si>
    <t>(2,100+2,150*2)*18</t>
  </si>
  <si>
    <t>(1,150+1,100*2)*2</t>
  </si>
  <si>
    <t>(1,150+0,330*2)*1</t>
  </si>
  <si>
    <t>(2,100+1,250*2)*14</t>
  </si>
  <si>
    <t>(1,650+2,985*2)*1</t>
  </si>
  <si>
    <t>(2,500+2,050*2)*1</t>
  </si>
  <si>
    <t>2,100*18</t>
  </si>
  <si>
    <t>1,150*2</t>
  </si>
  <si>
    <t>1,150*1</t>
  </si>
  <si>
    <t>2,100*14</t>
  </si>
  <si>
    <t>1556311075</t>
  </si>
  <si>
    <t>" ostění" 224,830*0,150</t>
  </si>
  <si>
    <t>33,725*1,1 'Přepočtené koeficientem množství</t>
  </si>
  <si>
    <t>1705912720</t>
  </si>
  <si>
    <t>" parapet" 78,150*0,150</t>
  </si>
  <si>
    <t>11,723*1,1 'Přepočtené koeficientem množství</t>
  </si>
  <si>
    <t>1485826939</t>
  </si>
  <si>
    <t>30,500+9,570+21,285+2,935+15,695+6,435+9,695+3,660</t>
  </si>
  <si>
    <t>1370767288</t>
  </si>
  <si>
    <t>99,775*1,05 'Přepočtené koeficientem množství</t>
  </si>
  <si>
    <t>1905424241</t>
  </si>
  <si>
    <t>" nárožní hrana objektu" 8,570+8,124+3,674+3,370+4,450+0,220+3,570+8,571</t>
  </si>
  <si>
    <t>" nárožní hrana otvorů" 2,150*36+1,100*4+0,330*2+1,250*28+0,750*20+2,985*2+2,050*2</t>
  </si>
  <si>
    <t>" nadpraží otvoru" 2,100*18+1,150*2+1,150*1+2,100*14+0,750*10+1,650*1+2,500*1</t>
  </si>
  <si>
    <t>" parapet otvoru" 2,100*18+1,150*2+1,150*1+2,100*14+0,750*10</t>
  </si>
  <si>
    <t>" ukončení u okapní hrany" 2,775+15,695+6,405+30,660*2+9,570*2</t>
  </si>
  <si>
    <t>" dilatační" 4,120+3,674+3,650+8,124</t>
  </si>
  <si>
    <t>-1256917295</t>
  </si>
  <si>
    <t>183,079*1,05 'Přepočtené koeficientem množství</t>
  </si>
  <si>
    <t>290381</t>
  </si>
  <si>
    <t>19,568*1,05 'Přepočtené koeficientem množství</t>
  </si>
  <si>
    <t>1868774257</t>
  </si>
  <si>
    <t>82,3*1,05 'Přepočtené koeficientem množství</t>
  </si>
  <si>
    <t>748817831</t>
  </si>
  <si>
    <t>78,15*1,05 'Přepočtené koeficientem množství</t>
  </si>
  <si>
    <t>-82614696</t>
  </si>
  <si>
    <t>105,335*1,05 'Přepočtené koeficientem množství</t>
  </si>
  <si>
    <t>1272637609</t>
  </si>
  <si>
    <t>(2,100+2,150*2)*0,150*18</t>
  </si>
  <si>
    <t>(1,150+1,100*2)*0,150*2</t>
  </si>
  <si>
    <t>(1,150+0,330*2)*0,150*1</t>
  </si>
  <si>
    <t>(2,100+1,250*2)*0,150*14</t>
  </si>
  <si>
    <t>(1,650+2,985*2)*0,150*1</t>
  </si>
  <si>
    <t>(2,500+2,050*2)*0,150*1</t>
  </si>
  <si>
    <t>1660709329</t>
  </si>
  <si>
    <t>1428861714</t>
  </si>
  <si>
    <t>-315569406</t>
  </si>
  <si>
    <t>"7.PSV_Výpis_klempířských_prvků.pdf</t>
  </si>
  <si>
    <t>" pro ozn. K/1" 83,100</t>
  </si>
  <si>
    <t>-1708515029</t>
  </si>
  <si>
    <t>" pruh š. 2000 mm pod lešení" 2,000*(30,500+2,000+9,250+2,000+21,125+2,775+15,375+2,000+6,275)</t>
  </si>
  <si>
    <t>41862843</t>
  </si>
  <si>
    <t>(2,100*2,150*18)</t>
  </si>
  <si>
    <t>(1,150*1,100*2)</t>
  </si>
  <si>
    <t>(1,150*0,330*1)</t>
  </si>
  <si>
    <t>(2,100*1,250*14)</t>
  </si>
  <si>
    <t>(1,650*2,985*1)</t>
  </si>
  <si>
    <t>(2,500*2,050*1)</t>
  </si>
  <si>
    <t>1984145750</t>
  </si>
  <si>
    <t>-250345280</t>
  </si>
  <si>
    <t>51358037</t>
  </si>
  <si>
    <t>" nižší střecha" 6,160*6,435+9,535*2,935</t>
  </si>
  <si>
    <t>" vyšší střecha" 30,660*9,570</t>
  </si>
  <si>
    <t>-110781892</t>
  </si>
  <si>
    <t>" předložené schody" (2,050*(0,150+0,300)*2)+(1,850*(0,150+0,300)*3)</t>
  </si>
  <si>
    <t>420343181</t>
  </si>
  <si>
    <t>-2093599279</t>
  </si>
  <si>
    <t>-876278707</t>
  </si>
  <si>
    <t>7,035+16,895+3,375+21,565+10,770+31,100</t>
  </si>
  <si>
    <t>-1558552179</t>
  </si>
  <si>
    <t>Poznámka k položce:_x000D_
- poslední pracovní podlaha na úrovni -1,5 m pod okapní hranou</t>
  </si>
  <si>
    <t>" pohled jižní" ((7,000+6,500)*11,370*2)+(3,670*2,150)</t>
  </si>
  <si>
    <t>" pohled severní" 3,500*3,000+7,335*2,000</t>
  </si>
  <si>
    <t>" pohled východní" (6,500*22,185)+(10,275*3,000)+(17,495*1,500)</t>
  </si>
  <si>
    <t>" pohled západní" 31,500*7,000</t>
  </si>
  <si>
    <t>1770360120</t>
  </si>
  <si>
    <t>" předpoklad 3,5 měsíce" 761,821*107</t>
  </si>
  <si>
    <t>1342673273</t>
  </si>
  <si>
    <t>-965144003</t>
  </si>
  <si>
    <t>31,500*2+11,370*2+3,675+17,495+7,335</t>
  </si>
  <si>
    <t>1015524670</t>
  </si>
  <si>
    <t>" předpoklad 3,5 měsíce" 114,245*107</t>
  </si>
  <si>
    <t>-1606500510</t>
  </si>
  <si>
    <t>1543285693</t>
  </si>
  <si>
    <t>" nižší střecha" 2,935+15,695+6,435</t>
  </si>
  <si>
    <t>" vyšší střecha" 30,660*2+9,570*2</t>
  </si>
  <si>
    <t>-1344642811</t>
  </si>
  <si>
    <t>" předpoklad 1,5 měsíce" 105,525*46</t>
  </si>
  <si>
    <t>-543138728</t>
  </si>
  <si>
    <t>1034318141</t>
  </si>
  <si>
    <t>" fasádní lešení včetně zábradlí" 761,821+114,245*1,100</t>
  </si>
  <si>
    <t>276154165</t>
  </si>
  <si>
    <t>" předpoklad 3,5 měsíce" 887,491*107</t>
  </si>
  <si>
    <t>888903764</t>
  </si>
  <si>
    <t>-2011231458</t>
  </si>
  <si>
    <t>" vstupy do objektu" 3,000+2,000</t>
  </si>
  <si>
    <t>-2084773290</t>
  </si>
  <si>
    <t>" předpoklad 3,5 měsíce" 5*107</t>
  </si>
  <si>
    <t>-1653249997</t>
  </si>
  <si>
    <t>-1488183349</t>
  </si>
  <si>
    <t>952901102</t>
  </si>
  <si>
    <t>Čištění budov při provádění oprav a udržovacích prací oken nebo balkonových dveří jednoduchých omytím, plochy do přes 0,6 do 1,5 m2</t>
  </si>
  <si>
    <t>-1150781400</t>
  </si>
  <si>
    <t>1070064405</t>
  </si>
  <si>
    <t>1983489254</t>
  </si>
  <si>
    <t>-1503123264</t>
  </si>
  <si>
    <t>-1830254877</t>
  </si>
  <si>
    <t>-1485202189</t>
  </si>
  <si>
    <t>"7.Detail_Detail_u_závětrné lišty.pdf</t>
  </si>
  <si>
    <t>" kotvení 140x200 mm cca. á 900 mm" 67,000</t>
  </si>
  <si>
    <t>-292773750</t>
  </si>
  <si>
    <t>1111214200</t>
  </si>
  <si>
    <t>246326654</t>
  </si>
  <si>
    <t>Poznámka k položce:_x000D_
- předpoklad rozsahu do 10% plochy; bude upřesněno při realizaci</t>
  </si>
  <si>
    <t>" sokl (část pod terénem)" (0,600*(6,275+15,375+2,775+21,125+9,250+30,500))*10/100</t>
  </si>
  <si>
    <t>2028852092</t>
  </si>
  <si>
    <t>762165315</t>
  </si>
  <si>
    <t>-323287624</t>
  </si>
  <si>
    <t>1614511079</t>
  </si>
  <si>
    <t>-1933653971</t>
  </si>
  <si>
    <t>1930773256</t>
  </si>
  <si>
    <t>-1677984988</t>
  </si>
  <si>
    <t>743778594</t>
  </si>
  <si>
    <t>-1839061079</t>
  </si>
  <si>
    <t>-433270825</t>
  </si>
  <si>
    <t>181621480</t>
  </si>
  <si>
    <t>109768766</t>
  </si>
  <si>
    <t>-1879948019</t>
  </si>
  <si>
    <t>-1537921605</t>
  </si>
  <si>
    <t>-287958444</t>
  </si>
  <si>
    <t>32,712*11 'Přepočtené koeficientem množství</t>
  </si>
  <si>
    <t>1565267451</t>
  </si>
  <si>
    <t>" beton. dlažba 300x300 mm" 13,328</t>
  </si>
  <si>
    <t>-1105266537</t>
  </si>
  <si>
    <t>32,712-13,328-0,733-5,778-8,885</t>
  </si>
  <si>
    <t>2130630163</t>
  </si>
  <si>
    <t>0,698+0,035</t>
  </si>
  <si>
    <t>-1899408962</t>
  </si>
  <si>
    <t>" asfaltové pásy" 5,778</t>
  </si>
  <si>
    <t>-1156182963</t>
  </si>
  <si>
    <t>" podkl. kamenivo okap. chodníku" 8,885</t>
  </si>
  <si>
    <t>3866477</t>
  </si>
  <si>
    <t>1505395172</t>
  </si>
  <si>
    <t>230810774</t>
  </si>
  <si>
    <t>" sokl (část pod terénem)" (6,275+15,375+2,775+21,125+9,250+30,500)</t>
  </si>
  <si>
    <t>-1031603643</t>
  </si>
  <si>
    <t>-1144705958</t>
  </si>
  <si>
    <t>-1150670101</t>
  </si>
  <si>
    <t>-39349061</t>
  </si>
  <si>
    <t>1430321994</t>
  </si>
  <si>
    <t>680321944</t>
  </si>
  <si>
    <t>-587160689</t>
  </si>
  <si>
    <t>361,041*0,0003 'Přepočtené koeficientem množství</t>
  </si>
  <si>
    <t>-312282807</t>
  </si>
  <si>
    <t>" nižší střecha" 0,500*(2,935+15,695+6,435)</t>
  </si>
  <si>
    <t>" vyšší střecha" 0,500*(30,660*2)</t>
  </si>
  <si>
    <t>-1521324922</t>
  </si>
  <si>
    <t>43,193*1,15 'Přepočtené koeficientem množství</t>
  </si>
  <si>
    <t>1342773146</t>
  </si>
  <si>
    <t>-440764665</t>
  </si>
  <si>
    <t>361,041*1,15 'Přepočtené koeficientem množství</t>
  </si>
  <si>
    <t>-359316490</t>
  </si>
  <si>
    <t>-127508685</t>
  </si>
  <si>
    <t>311010536</t>
  </si>
  <si>
    <t>712811101</t>
  </si>
  <si>
    <t>Provedení povlakové krytiny střech samostatným vytažením izolačního povlaku za studena na konstrukce převyšující úroveň střechy, nátěrem penetračním</t>
  </si>
  <si>
    <t>936240006</t>
  </si>
  <si>
    <t>" nižší střecha; vytažení HI na vyšší objekt" 0,300*(9,375+3,500+6,160)</t>
  </si>
  <si>
    <t>1949976370</t>
  </si>
  <si>
    <t>5,711*0,00035 'Přepočtené koeficientem množství</t>
  </si>
  <si>
    <t>-1549113000</t>
  </si>
  <si>
    <t>-142514665</t>
  </si>
  <si>
    <t>5,711*1,2 'Přepočtené koeficientem množství</t>
  </si>
  <si>
    <t>-2035439764</t>
  </si>
  <si>
    <t>-607014804</t>
  </si>
  <si>
    <t>" prostup střechou" 4,000</t>
  </si>
  <si>
    <t>-41986856</t>
  </si>
  <si>
    <t>-330427528</t>
  </si>
  <si>
    <t>43,193*1,02 'Přepočtené koeficientem množství</t>
  </si>
  <si>
    <t>-134812261</t>
  </si>
  <si>
    <t>" odpočet pruhu XPS u okapní hrany" -43,193</t>
  </si>
  <si>
    <t>1866980468</t>
  </si>
  <si>
    <t>317,848*1,02 'Přepočtené koeficientem množství</t>
  </si>
  <si>
    <t>-1651371860</t>
  </si>
  <si>
    <t>" prostup střechou + přířezy desek" 1,000</t>
  </si>
  <si>
    <t>-1487431954</t>
  </si>
  <si>
    <t>1181937779</t>
  </si>
  <si>
    <t>" hranol 140x200 mm" 59,170*0,140*0,200</t>
  </si>
  <si>
    <t>357353515</t>
  </si>
  <si>
    <t>" nižší střecha" 2,935+6,435</t>
  </si>
  <si>
    <t>" vyšší střecha" 9,570*2+30,660</t>
  </si>
  <si>
    <t>252552094</t>
  </si>
  <si>
    <t>1,657*1,1 'Přepočtené koeficientem množství</t>
  </si>
  <si>
    <t>1513755416</t>
  </si>
  <si>
    <t>-2073363805</t>
  </si>
  <si>
    <t>"7.Detail_Detail_u_okapu.pdf</t>
  </si>
  <si>
    <t>-1219768665</t>
  </si>
  <si>
    <t>" nižší střecha" 0,300*(2,935+6,435)</t>
  </si>
  <si>
    <t>" vyšší střecha" 0,300*(9,570*2+30,660)</t>
  </si>
  <si>
    <t>1865028955</t>
  </si>
  <si>
    <t>-669966186</t>
  </si>
  <si>
    <t>1045013595</t>
  </si>
  <si>
    <t>" okapnice" 46,500</t>
  </si>
  <si>
    <t>" závětrná lišta" 96,100</t>
  </si>
  <si>
    <t>213320303</t>
  </si>
  <si>
    <t>25,300</t>
  </si>
  <si>
    <t>1974351064</t>
  </si>
  <si>
    <t>-688705076</t>
  </si>
  <si>
    <t>1873462772</t>
  </si>
  <si>
    <t>83,100</t>
  </si>
  <si>
    <t>1914366041</t>
  </si>
  <si>
    <t>" nižší střecha" 9,375+3,500+6,160</t>
  </si>
  <si>
    <t>501617247</t>
  </si>
  <si>
    <t>535912177</t>
  </si>
  <si>
    <t>46,500</t>
  </si>
  <si>
    <t>-1276546964</t>
  </si>
  <si>
    <t>19,000</t>
  </si>
  <si>
    <t>1059369436</t>
  </si>
  <si>
    <t>" okapnice parozábrany" 46,500</t>
  </si>
  <si>
    <t>" okapnice krytiny" 46,500</t>
  </si>
  <si>
    <t>-2016754759</t>
  </si>
  <si>
    <t>" ozn. K/8" 25,300</t>
  </si>
  <si>
    <t>-238476648</t>
  </si>
  <si>
    <t>-1407934242</t>
  </si>
  <si>
    <t>" ozn. K/4" 46,500</t>
  </si>
  <si>
    <t>" ozn. K/6" 46,500</t>
  </si>
  <si>
    <t>568329261</t>
  </si>
  <si>
    <t>" ozn. K/1" 83,100</t>
  </si>
  <si>
    <t>-373392067</t>
  </si>
  <si>
    <t>" k ozn. K/8" 25,300</t>
  </si>
  <si>
    <t>2053293641</t>
  </si>
  <si>
    <t>" ozn. K/2" 46,500</t>
  </si>
  <si>
    <t>1747116373</t>
  </si>
  <si>
    <t>2048771435</t>
  </si>
  <si>
    <t>" ozn. K/5" 46,500</t>
  </si>
  <si>
    <t>-1704905468</t>
  </si>
  <si>
    <t>" ozn. K/3" 19,000</t>
  </si>
  <si>
    <t>2022101268</t>
  </si>
  <si>
    <t>926295916</t>
  </si>
  <si>
    <t>-26083876</t>
  </si>
  <si>
    <t>1695725850</t>
  </si>
  <si>
    <t>Poznámka k položce:_x000D_
- dodávka je součástí dodávky výrobku vlastního žebříku</t>
  </si>
  <si>
    <t>"7.PSV_Výpis_zámečnických_prvků.pdf</t>
  </si>
  <si>
    <t>" ozn. Z/3" 1,500+1,500</t>
  </si>
  <si>
    <t>-692259956</t>
  </si>
  <si>
    <t>" ozn. Z/3" 3,700</t>
  </si>
  <si>
    <t>-594761038</t>
  </si>
  <si>
    <t>142086978</t>
  </si>
  <si>
    <t>-1105807476</t>
  </si>
  <si>
    <t>-1470131879</t>
  </si>
  <si>
    <t>-1195589155</t>
  </si>
  <si>
    <t>786642612</t>
  </si>
  <si>
    <t>-2087828660</t>
  </si>
  <si>
    <t>-101444250</t>
  </si>
  <si>
    <t>1559703248</t>
  </si>
  <si>
    <t>SO08 - SO 08 - Budova B</t>
  </si>
  <si>
    <t xml:space="preserve">    8 - Trubní vedení</t>
  </si>
  <si>
    <t>1067868645</t>
  </si>
  <si>
    <t>"8.01  ZSS.pdf</t>
  </si>
  <si>
    <t>okapový chodník; izolace spodní stavby; š. 500 mm</t>
  </si>
  <si>
    <t>(3,500+31,500+5,775+6,000+6,250+15,375+2,775+15,125)*0,500</t>
  </si>
  <si>
    <t>-1171022552</t>
  </si>
  <si>
    <t>okapový chodník; izolace spodní stavby; š. 600 mm</t>
  </si>
  <si>
    <t>82106056</t>
  </si>
  <si>
    <t>izolace spodní stavby; š. 500 mm; hl. 600 mm</t>
  </si>
  <si>
    <t>(3,500+31,500+5,775+6,000+6,250+15,375+2,775+15,125)*0,500*0,600</t>
  </si>
  <si>
    <t>102754196</t>
  </si>
  <si>
    <t>" předpoklad do 30%" 25,890*30/100</t>
  </si>
  <si>
    <t>-1325681790</t>
  </si>
  <si>
    <t>25,890-19,714 " přemístění přebytečného výkopku k centrálnímu místu nakládky (kontejneru)</t>
  </si>
  <si>
    <t>1331160259</t>
  </si>
  <si>
    <t>6,176*8</t>
  </si>
  <si>
    <t>-655864739</t>
  </si>
  <si>
    <t>6,176 " přebytečný výkopek na skládku</t>
  </si>
  <si>
    <t>595336647</t>
  </si>
  <si>
    <t>6,176*2</t>
  </si>
  <si>
    <t>892850799</t>
  </si>
  <si>
    <t>-2088205022</t>
  </si>
  <si>
    <t>6,176*1,75 " přebytečný výkopek na skládku</t>
  </si>
  <si>
    <t>1442443540</t>
  </si>
  <si>
    <t>zpětný zásyp výkopkem uloženým podél výkopu</t>
  </si>
  <si>
    <t>-(3,500+30,740+5,775+6,000+6,250+15,615+2,775+15,125)*0,600*0,120 " odpočet TI spodní stavby tl. 120 mm</t>
  </si>
  <si>
    <t>54125645</t>
  </si>
  <si>
    <t>430321515</t>
  </si>
  <si>
    <t>Schodišťové konstrukce a rampy z betonu železového (bez výztuže) stupně, schodnice, ramena, podesty s nosníky tř. C 20/25</t>
  </si>
  <si>
    <t>542047376</t>
  </si>
  <si>
    <t>"8.01 Pohledy, střecha.pdf</t>
  </si>
  <si>
    <t>2,350*0,600*0,200 " nástupní stupeň 2350x600x200 mm</t>
  </si>
  <si>
    <t>430362021</t>
  </si>
  <si>
    <t>Výztuž schodišťových konstrukcí a ramp stupňů, schodnic, ramen, podest s nosníky ze svařovaných sítí z drátů typu KARI</t>
  </si>
  <si>
    <t>2075683025</t>
  </si>
  <si>
    <t>2,350*0,600*2,96*0,001 " nástupní stupeň 2350x600x200 mm (1x KARI 6/150/150 mm)</t>
  </si>
  <si>
    <t>0,004*30/100 " přípočet 30% na prostřih</t>
  </si>
  <si>
    <t>434351141</t>
  </si>
  <si>
    <t>Bednění stupňů betonovaných na podstupňové desce nebo na terénu půdorysně přímočarých zřízení</t>
  </si>
  <si>
    <t>2074478853</t>
  </si>
  <si>
    <t>(2,350+0,600)*0,200 " nástupní stupeň 2350x600x200 mm</t>
  </si>
  <si>
    <t>434351142</t>
  </si>
  <si>
    <t>Bednění stupňů betonovaných na podstupňové desce nebo na terénu půdorysně přímočarých odstranění</t>
  </si>
  <si>
    <t>-676944515</t>
  </si>
  <si>
    <t>VV viz. 434351141</t>
  </si>
  <si>
    <t>0,590</t>
  </si>
  <si>
    <t>-730435373</t>
  </si>
  <si>
    <t>"8.03  Půdorys střechy B.pdf</t>
  </si>
  <si>
    <t>(6,000+9,375+3,475)*1,250 " ochrana nižší střechy pro lešení 1,250*(9,375+1,250+3,340)</t>
  </si>
  <si>
    <t>865984591</t>
  </si>
  <si>
    <t>VV viz. 619996115</t>
  </si>
  <si>
    <t>23,563</t>
  </si>
  <si>
    <t>1372841577</t>
  </si>
  <si>
    <t>rozsah vyrovnání cca. 25% celkové plochy</t>
  </si>
  <si>
    <t>fasáda nad soklem</t>
  </si>
  <si>
    <t>((7,250+7,400)*3,500/2)*25/100 " pohled jižní</t>
  </si>
  <si>
    <t>((6,000*3,800)+(9,375*4,300)+(15,125*7,350)+(2,775*2,900)+(15,375*2,900))*25/100 " pohled východní</t>
  </si>
  <si>
    <t>(((2,900+3,450)*6,250/2)+((6,915+7,300)*5,775/2)+((4,300+3,850)*3,450/2))*25/100 " pohled severní</t>
  </si>
  <si>
    <t>((3,300*6,000)+(30,500*7,450))*25/100 " pohled západní</t>
  </si>
  <si>
    <t>Odpočty otvorů</t>
  </si>
  <si>
    <t>-(1,200*1,200*2)*25/100</t>
  </si>
  <si>
    <t>-(1,200*0,300*1)*25/100</t>
  </si>
  <si>
    <t>-(2,250*2,300*18)*25/100</t>
  </si>
  <si>
    <t>-(2,250*1,400*14)*25/100</t>
  </si>
  <si>
    <t>-(0,750*0,750*14)*25/100</t>
  </si>
  <si>
    <t>-(1,800*3,200*1)*25/100</t>
  </si>
  <si>
    <t>-(2,700*2,200*1)*25/100</t>
  </si>
  <si>
    <t>Přípočty ostění</t>
  </si>
  <si>
    <t>((1,200+1,200*2)*0,150*2)*25/100</t>
  </si>
  <si>
    <t>((1,200+0,300*2)*0,150*1)*25/100</t>
  </si>
  <si>
    <t>((2,250+2,300*2)*0,150*18)*25/100</t>
  </si>
  <si>
    <t>((2,250+1,400*2)*0,150*14)*25/100</t>
  </si>
  <si>
    <t>((0,750+0,750*2)*0,150*14)*25/100</t>
  </si>
  <si>
    <t>((1,800+3,200*2)*0,150*1)*25/100</t>
  </si>
  <si>
    <t>((2,700+2,200*2)*0,150*1)*25/100</t>
  </si>
  <si>
    <t>sokl nad terénem + 600 mm pod terénem</t>
  </si>
  <si>
    <t>(((1,050+1,350)*6,250/2)+((1,350+1,950)*5,775/2))*25/100 " pohled severní</t>
  </si>
  <si>
    <t>((15,125*0,850)+((0,850+1,050)*15,375/2)+(2,775*0,850))*25/100 " pohled východní</t>
  </si>
  <si>
    <t>((1,050+1,200)*3,500/2)*25/100 " pohled jižní</t>
  </si>
  <si>
    <t>((6,000*1,200)+((1,465+1,200)*30,500/2))*25/100 " pohled západní</t>
  </si>
  <si>
    <t>350511101</t>
  </si>
  <si>
    <t>137,638*3 " předpoklad celkového vyrovnání do tl. 5 mm</t>
  </si>
  <si>
    <t>1125088643</t>
  </si>
  <si>
    <t>"8.02 Pohledy - nový stav.pdf</t>
  </si>
  <si>
    <t>(1,200+1,200*2)*0,310*2</t>
  </si>
  <si>
    <t>(1,200+0,300*2)*0,310*1</t>
  </si>
  <si>
    <t>(2,250+2,300*2)*0,310*18</t>
  </si>
  <si>
    <t>(2,250+1,400*2)*0,310*14</t>
  </si>
  <si>
    <t>(0,750+0,750*2)*0,310*14</t>
  </si>
  <si>
    <t>(1,800+3,200*2)*0,310*1</t>
  </si>
  <si>
    <t>(2,700+2,200*2)*0,310*1</t>
  </si>
  <si>
    <t>1294882155</t>
  </si>
  <si>
    <t>77,438*1,05 'Přepočtené koeficientem množství</t>
  </si>
  <si>
    <t>1640652303</t>
  </si>
  <si>
    <t xml:space="preserve">"8.03 Půdorys střechy.pdf </t>
  </si>
  <si>
    <t>((1,050+1,350)*6,250/2)+((1,350+1,950)*5,775/2) " pohled severní</t>
  </si>
  <si>
    <t>(15,125*0,850)+((0,850+1,050)*15,375/2)+(2,775*0,850) " pohled východní</t>
  </si>
  <si>
    <t>(1,050+1,200)*3,500/2 " pohled jižní</t>
  </si>
  <si>
    <t>(6,000*1,200)+((1,465+1,200)*30,500/2) " pohled západní</t>
  </si>
  <si>
    <t>-1032683677</t>
  </si>
  <si>
    <t>98,629*1,05 'Přepočtené koeficientem množství</t>
  </si>
  <si>
    <t>1159572462</t>
  </si>
  <si>
    <t>(7,250+7,400)*3,500/2 " pohled jižní</t>
  </si>
  <si>
    <t>(6,000*3,800)+(9,535*4,300)+(15,125*7,350)+(2,775*2,900)+(15,695*2,900) " pohled východní</t>
  </si>
  <si>
    <t>((2,900+3,450)*6,250/2)+((6,915+7,300)*5,775/2)+((4,300+3,850)*3,450/2) " pohled severní</t>
  </si>
  <si>
    <t>(3,300*6,160)+(30,820*7,450) " pohled západní</t>
  </si>
  <si>
    <t>-(1,200*1,200*2)</t>
  </si>
  <si>
    <t>-(1,200*0,300*1)</t>
  </si>
  <si>
    <t>-(2,250*2,300*18)</t>
  </si>
  <si>
    <t>-(2,250*1,400*14)</t>
  </si>
  <si>
    <t>-(0,750*0,750*14)</t>
  </si>
  <si>
    <t>48758764</t>
  </si>
  <si>
    <t>418,99*1,05 'Přepočtené koeficientem množství</t>
  </si>
  <si>
    <t>580898459</t>
  </si>
  <si>
    <t>(1,200+1,200*2)*2</t>
  </si>
  <si>
    <t>(1,200+0,300*2)*1</t>
  </si>
  <si>
    <t>(2,250+2,300*2)*18</t>
  </si>
  <si>
    <t>(2,250+1,400*2)*14</t>
  </si>
  <si>
    <t>(0,750+0,750*2)*14</t>
  </si>
  <si>
    <t>(1,800+3,200*2)*1</t>
  </si>
  <si>
    <t>(2,700+2,200*2)*1</t>
  </si>
  <si>
    <t>1,200*3</t>
  </si>
  <si>
    <t>2,250*32</t>
  </si>
  <si>
    <t>0,750*14</t>
  </si>
  <si>
    <t>-1698835072</t>
  </si>
  <si>
    <t>" ostění" 249,800*0,150</t>
  </si>
  <si>
    <t>37,47*1,1 'Přepočtené koeficientem množství</t>
  </si>
  <si>
    <t>1232765504</t>
  </si>
  <si>
    <t>" parapet" 86,100*0,150</t>
  </si>
  <si>
    <t>12,915*1,1 'Přepočtené koeficientem množství</t>
  </si>
  <si>
    <t>719031260</t>
  </si>
  <si>
    <t>3,500+30,820+5,935+6,000+6,570+15,695+2,935+15,125</t>
  </si>
  <si>
    <t>9,535+3,635+6,160</t>
  </si>
  <si>
    <t>-1070297882</t>
  </si>
  <si>
    <t>105,91*1,05 'Přepočtené koeficientem množství</t>
  </si>
  <si>
    <t>1945185096</t>
  </si>
  <si>
    <t>4,250+3,170*2+3,520+7,670*2+0,600+0,865+0,600+0,450+0,250*3 " nárožní hrana objektu</t>
  </si>
  <si>
    <t>1,200*4+0,300*2+2,300*36+1,400*28+0,750*28+3,200*2+2,200*2 " nárožní hrana otvorů</t>
  </si>
  <si>
    <t>1,200*3+2,250*32+0,750*14+1,800+2,700 " nadpraží otvoru</t>
  </si>
  <si>
    <t>1,200*3+2,250*32+0,750*14 " parapet otvoru</t>
  </si>
  <si>
    <t>3,660+30,820+9,570+30,660+6,000+6,570+15,695+2,935 " ukončení u okapní hrany</t>
  </si>
  <si>
    <t>3,570+3,350+3,200*2+3,680+8,050 " dilatační</t>
  </si>
  <si>
    <t>-1694144570</t>
  </si>
  <si>
    <t>191,915*1,05 'Přepočtené koeficientem množství</t>
  </si>
  <si>
    <t>636536848</t>
  </si>
  <si>
    <t>25,05*1,05 'Přepočtené koeficientem množství</t>
  </si>
  <si>
    <t>-1040248126</t>
  </si>
  <si>
    <t>90,6*1,05 'Přepočtené koeficientem množství</t>
  </si>
  <si>
    <t>110860254</t>
  </si>
  <si>
    <t>86,1*1,05 'Přepočtené koeficientem množství</t>
  </si>
  <si>
    <t>1498449240</t>
  </si>
  <si>
    <t>-123384319</t>
  </si>
  <si>
    <t>(6,000*3,800)+(9,375*4,300)+(15,125*7,350)+(2,775*2,900)+(15,375*2,900) " pohled východní</t>
  </si>
  <si>
    <t>(3,300*6,000)+(30,500*7,450) " pohled západní</t>
  </si>
  <si>
    <t>(1,200+1,200*2)*0,150*2</t>
  </si>
  <si>
    <t>(1,200+0,300*2)*0,150*1</t>
  </si>
  <si>
    <t>(2,250+2,300*2)*0,150*18</t>
  </si>
  <si>
    <t>(2,250+1,400*2)*0,150*14</t>
  </si>
  <si>
    <t>(0,750+0,750*2)*0,150*14</t>
  </si>
  <si>
    <t>(1,800+3,200*2)*0,150*1</t>
  </si>
  <si>
    <t>(2,700+2,200*2)*0,150*1</t>
  </si>
  <si>
    <t>-1181787875</t>
  </si>
  <si>
    <t>380639812</t>
  </si>
  <si>
    <t>sokl nad terénem + 150 mm pod terénem</t>
  </si>
  <si>
    <t>((0,600+0,900)*6,250/2)+((0,900+1,500)*5,775/2) " pohled severní</t>
  </si>
  <si>
    <t>(15,125*0,400)+((0,400+0,600)*15,375/2)+(2,775*0,400) " pohled východní</t>
  </si>
  <si>
    <t>(0,600+0,750)*3,500/2 " pohled jižní</t>
  </si>
  <si>
    <t>(6,000*0,750)+((1,015+0,750)*30,500/2) " pohled západní</t>
  </si>
  <si>
    <t>-1588683571</t>
  </si>
  <si>
    <t>Výpis klempířských výrobků K.pdf</t>
  </si>
  <si>
    <t>" pro ozn. K/1" 86,100</t>
  </si>
  <si>
    <t>-1870057371</t>
  </si>
  <si>
    <t>(15,125+2,775+15,375+6,250+6,000+5,775+34,500+3,500)*2,0" pruh š. 2000 mm pod lešení</t>
  </si>
  <si>
    <t>1927137846</t>
  </si>
  <si>
    <t>1,200*1,200*2</t>
  </si>
  <si>
    <t>1,200*0,300*1</t>
  </si>
  <si>
    <t>2,250*2,300*18</t>
  </si>
  <si>
    <t>2,250*1,400*14</t>
  </si>
  <si>
    <t>0,750*0,750*14</t>
  </si>
  <si>
    <t>1,800*3,200*1</t>
  </si>
  <si>
    <t>2,700*2,200*1</t>
  </si>
  <si>
    <t>216796259</t>
  </si>
  <si>
    <t>VV viz. 622335101</t>
  </si>
  <si>
    <t>550,561</t>
  </si>
  <si>
    <t>-1089520275</t>
  </si>
  <si>
    <t>VV viz. 622511111</t>
  </si>
  <si>
    <t>60,245 " sokl nad i pod terénem</t>
  </si>
  <si>
    <t>-25906198</t>
  </si>
  <si>
    <t>6,000*3,475+15,375*2,775 " nižší střecha</t>
  </si>
  <si>
    <t>30,500*9,250 " vyšší střecha</t>
  </si>
  <si>
    <t>1226572051</t>
  </si>
  <si>
    <t>předložené schody + podesta</t>
  </si>
  <si>
    <t>2,300*(0,150+0,600+0,150+3,400)</t>
  </si>
  <si>
    <t>1,850*(0,150+0,300+0,150+0,300)</t>
  </si>
  <si>
    <t>312909605</t>
  </si>
  <si>
    <t>VV viz. 632451103</t>
  </si>
  <si>
    <t>345,641</t>
  </si>
  <si>
    <t>VV viz. 632682111</t>
  </si>
  <si>
    <t>11,555</t>
  </si>
  <si>
    <t>637211121</t>
  </si>
  <si>
    <t>Okapový chodník z dlaždic betonových se zalitím spár cementovou maltou do písku, tl. dlaždic 40 mm</t>
  </si>
  <si>
    <t>-370344990</t>
  </si>
  <si>
    <t>(3,500+31,500+5,775+6,000+6,250+15,375+2,775+15,125)*0,600</t>
  </si>
  <si>
    <t>-1324558743</t>
  </si>
  <si>
    <t>4,100+31,700+5,775+6,000+7,450+16,575+2,775+15,125</t>
  </si>
  <si>
    <t>Trubní vedení</t>
  </si>
  <si>
    <t>877265211</t>
  </si>
  <si>
    <t>Montáž tvarovek na kanalizačním potrubí z trub z plastu z tvrdého PVC nebo z polypropylenu v otevřeném výkopu jednoosých DN 110</t>
  </si>
  <si>
    <t>1816562730</t>
  </si>
  <si>
    <t>Technická zpráva.pdf</t>
  </si>
  <si>
    <t>2,000*3 " posunutí lapače stř. splavenin</t>
  </si>
  <si>
    <t>28611350</t>
  </si>
  <si>
    <t>koleno kanalizace PVC KG 110x30°</t>
  </si>
  <si>
    <t>135857882</t>
  </si>
  <si>
    <t>6*1,03 'Přepočtené koeficientem množství</t>
  </si>
  <si>
    <t>877265271</t>
  </si>
  <si>
    <t>Montáž tvarovek na kanalizačním potrubí z trub z plastu z tvrdého PVC nebo z polypropylenu v otevřeném výkopu lapačů střešních splavenin DN 100</t>
  </si>
  <si>
    <t>-794152042</t>
  </si>
  <si>
    <t>3,000 " posunutí lapače stř. splavenin (použití původního)</t>
  </si>
  <si>
    <t>947552457</t>
  </si>
  <si>
    <t>cca. 1,5 pod okapní hranu</t>
  </si>
  <si>
    <t>(8,500*2,000)+(4,500*3,000)+(6,000*7,000) " pohled severní</t>
  </si>
  <si>
    <t>(6,000*2,250)+(15,125*6,300)+(10,450*2,75)+(3,850*2,000)+(17,500*2,000) " pohled východní</t>
  </si>
  <si>
    <t>4,500*6,500 " pohled jižní</t>
  </si>
  <si>
    <t>(7,000*2,500)+(32,650*6,700) " pohled západní</t>
  </si>
  <si>
    <t>-945234493</t>
  </si>
  <si>
    <t>VV viz. 941211111</t>
  </si>
  <si>
    <t>518,230*30*3,5 " předpoklad 3,5 měsíce</t>
  </si>
  <si>
    <t>861735235</t>
  </si>
  <si>
    <t>518,230</t>
  </si>
  <si>
    <t>1413920647</t>
  </si>
  <si>
    <t>od úrovně poslední pracovní podlahy</t>
  </si>
  <si>
    <t>8,500+4,500+6,000 " pohled severní</t>
  </si>
  <si>
    <t>6,000+15,125+10,4503,850+17,500 " pohled východní</t>
  </si>
  <si>
    <t>4,500 " pohled jižní</t>
  </si>
  <si>
    <t>7,000+32,650 " pohled západní</t>
  </si>
  <si>
    <t>1360758909</t>
  </si>
  <si>
    <t>VV viz. 944121111</t>
  </si>
  <si>
    <t>63,150*30*3,5 " předpoklad 3,5 měsíce</t>
  </si>
  <si>
    <t>1310935428</t>
  </si>
  <si>
    <t>63,150</t>
  </si>
  <si>
    <t>-103286903</t>
  </si>
  <si>
    <t>"8.03 Půdorys střechy.pdf</t>
  </si>
  <si>
    <t>2,935+ 15,695+6,570+6,000 " nižší střecha</t>
  </si>
  <si>
    <t>3,500+30,820+9,250+30,820 " vyšší střecha</t>
  </si>
  <si>
    <t>69391153</t>
  </si>
  <si>
    <t>VV viz. 944211111</t>
  </si>
  <si>
    <t>105,590*30*1,5 " předpoklad 1,5 měsíce</t>
  </si>
  <si>
    <t>-1905867544</t>
  </si>
  <si>
    <t>105,590</t>
  </si>
  <si>
    <t>219504736</t>
  </si>
  <si>
    <t>63,150*1,100</t>
  </si>
  <si>
    <t>1294965612</t>
  </si>
  <si>
    <t>VV viz. 944511111</t>
  </si>
  <si>
    <t>587,695*30*3,5 " předpoklad 3,5 měsíce</t>
  </si>
  <si>
    <t>684253710</t>
  </si>
  <si>
    <t>587,695</t>
  </si>
  <si>
    <t>-760559251</t>
  </si>
  <si>
    <t>3,000+2,000 " vstupy do objektu</t>
  </si>
  <si>
    <t>-264993143</t>
  </si>
  <si>
    <t>VV viz. 949521111</t>
  </si>
  <si>
    <t>5,000*30*3,5 " předpoklad 3,5 měsíce</t>
  </si>
  <si>
    <t>2041450638</t>
  </si>
  <si>
    <t>5,000</t>
  </si>
  <si>
    <t>1489331622</t>
  </si>
  <si>
    <t>1054547159</t>
  </si>
  <si>
    <t>1657554058</t>
  </si>
  <si>
    <t>305928941</t>
  </si>
  <si>
    <t>-1788102621</t>
  </si>
  <si>
    <t>" 8.03 Půdorys střechy.pdf</t>
  </si>
  <si>
    <t>15,695*2,935+6,160*3,635 " nižší střecha</t>
  </si>
  <si>
    <t>30,820*9,250 " vyšší střecha</t>
  </si>
  <si>
    <t>290687577</t>
  </si>
  <si>
    <t>603258315</t>
  </si>
  <si>
    <t>" 8.04 Detaily střechy.pdf</t>
  </si>
  <si>
    <t>35,000+11,000+5,000+4,000+8,000+8,000 " kotvení hranolu 140/200 mm á 900 mm (detail A)</t>
  </si>
  <si>
    <t>91448792</t>
  </si>
  <si>
    <t>963042819</t>
  </si>
  <si>
    <t>Bourání schodišťových stupňů betonových zhotovených na místě</t>
  </si>
  <si>
    <t>1431151794</t>
  </si>
  <si>
    <t>2,350*1 " nástupní stupeň 2350x600x200 mm</t>
  </si>
  <si>
    <t>-1656417129</t>
  </si>
  <si>
    <t>0,750*0,750*4</t>
  </si>
  <si>
    <t>-1538832054</t>
  </si>
  <si>
    <t>-826340786</t>
  </si>
  <si>
    <t>spodní stavba pod terénem - předpoklad rozsahu do 10% plochy</t>
  </si>
  <si>
    <t>((3,500+30,500+5,775+6,000+6,250+15,375+2,775+15,125)*0,600)*10/100</t>
  </si>
  <si>
    <t>-1955043807</t>
  </si>
  <si>
    <t>VV viz. 985112111</t>
  </si>
  <si>
    <t>5,118</t>
  </si>
  <si>
    <t>1320835271</t>
  </si>
  <si>
    <t>1263757722</t>
  </si>
  <si>
    <t>-1999911607</t>
  </si>
  <si>
    <t>86396948</t>
  </si>
  <si>
    <t>-2146122698</t>
  </si>
  <si>
    <t>-1605511727</t>
  </si>
  <si>
    <t>-369828818</t>
  </si>
  <si>
    <t>-1328754867</t>
  </si>
  <si>
    <t>-1554644931</t>
  </si>
  <si>
    <t>1184516988</t>
  </si>
  <si>
    <t>1861835846</t>
  </si>
  <si>
    <t>-1153994047</t>
  </si>
  <si>
    <t>-485150906</t>
  </si>
  <si>
    <t>-1387789121</t>
  </si>
  <si>
    <t>29,492*11 'Přepočtené koeficientem množství</t>
  </si>
  <si>
    <t>1063228090</t>
  </si>
  <si>
    <t>11,003 " beton. dlažba 300x300 mm</t>
  </si>
  <si>
    <t>0,165 " bet. schod</t>
  </si>
  <si>
    <t>0,113 " sanace spodní stavby</t>
  </si>
  <si>
    <t>1075342461</t>
  </si>
  <si>
    <t>2,753 " oprava omítek</t>
  </si>
  <si>
    <t>329574825</t>
  </si>
  <si>
    <t>0,943 " OSB ochranné desky</t>
  </si>
  <si>
    <t>0,108 " dřev. okna</t>
  </si>
  <si>
    <t>377666139</t>
  </si>
  <si>
    <t>4,893+0,691 " asfaltové pásy</t>
  </si>
  <si>
    <t>0,047 " geotextílie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</si>
  <si>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</si>
  <si>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</si>
  <si>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-34215212</t>
  </si>
  <si>
    <t>0,301+0,246 " sanace spodní stavby</t>
  </si>
  <si>
    <t>9970199.R1</t>
  </si>
  <si>
    <t xml:space="preserve">Výzisk z prodeje kovového šrotu/odpadu </t>
  </si>
  <si>
    <t>281543522</t>
  </si>
  <si>
    <t>-0,648 " klempířské prvky</t>
  </si>
  <si>
    <t>-0,234 " zámečnické prvky</t>
  </si>
  <si>
    <t>-801225155</t>
  </si>
  <si>
    <t>7,336 " podkl. kamenivo okap. chodníku</t>
  </si>
  <si>
    <t>-330174131</t>
  </si>
  <si>
    <t>1161077346</t>
  </si>
  <si>
    <t>spodní stavba pod terénem</t>
  </si>
  <si>
    <t>(3,500+30,500+5,775+6,000+6,250+15,375+2,775+15,125)*0,600</t>
  </si>
  <si>
    <t>199416907</t>
  </si>
  <si>
    <t>3,500+30,500+5,775+6,000+6,250+15,375+2,775+15,125</t>
  </si>
  <si>
    <t>620524205</t>
  </si>
  <si>
    <t>-1337979032</t>
  </si>
  <si>
    <t>905049860</t>
  </si>
  <si>
    <t>901020370</t>
  </si>
  <si>
    <t>VV viz. 712300833</t>
  </si>
  <si>
    <t>879060825</t>
  </si>
  <si>
    <t>8,000 " odvětrání HI</t>
  </si>
  <si>
    <t>3,000 " odvětrání kanalizace</t>
  </si>
  <si>
    <t>-83604530</t>
  </si>
  <si>
    <t>-2024440836</t>
  </si>
  <si>
    <t>345,641*0,0003 'Přepočtené koeficientem množství</t>
  </si>
  <si>
    <t>1133044355</t>
  </si>
  <si>
    <t>6,160*3,635+15,695*2,935 " nižší střecha</t>
  </si>
  <si>
    <t>-1633933430</t>
  </si>
  <si>
    <t>353,541*1,15 'Přepočtené koeficientem množství</t>
  </si>
  <si>
    <t>-205503477</t>
  </si>
  <si>
    <t>VV viz. 712331111</t>
  </si>
  <si>
    <t>353,541</t>
  </si>
  <si>
    <t>-1727581441</t>
  </si>
  <si>
    <t>-2050172217</t>
  </si>
  <si>
    <t>-1198455365</t>
  </si>
  <si>
    <t>VV viz. 712300845</t>
  </si>
  <si>
    <t>345,641 " parotěsná vrstva</t>
  </si>
  <si>
    <t>342914759</t>
  </si>
  <si>
    <t>345,641*1,15 'Přepočtené koeficientem množství</t>
  </si>
  <si>
    <t>855923677</t>
  </si>
  <si>
    <t>-1105282021</t>
  </si>
  <si>
    <t>805289775</t>
  </si>
  <si>
    <t>VV viz. 712811101</t>
  </si>
  <si>
    <t>5,711</t>
  </si>
  <si>
    <t>-1830256306</t>
  </si>
  <si>
    <t>-636744978</t>
  </si>
  <si>
    <t>-716586801</t>
  </si>
  <si>
    <t>4,000 " odvětrání kanalizace</t>
  </si>
  <si>
    <t>14,000 " KB1</t>
  </si>
  <si>
    <t>-147049792</t>
  </si>
  <si>
    <t>(30,820+3,616+9,250)*0,500 " okapní a závětraná hrana vyšší střechy (viz. detail B)</t>
  </si>
  <si>
    <t>(15,695+2,935+6,570)*0,500 " okapní hrana nižší střechy (viz. detail B)</t>
  </si>
  <si>
    <t>-839801180</t>
  </si>
  <si>
    <t>34,443*1,02 'Přepočtené koeficientem množství</t>
  </si>
  <si>
    <t>-1606743664</t>
  </si>
  <si>
    <t>-34,443 " odpočet pruhu viz. detail B</t>
  </si>
  <si>
    <t>854076645</t>
  </si>
  <si>
    <t>319,098*1,02 'Přepočtené koeficientem množství</t>
  </si>
  <si>
    <t>270077783</t>
  </si>
  <si>
    <t>1,000 " prostup střechou + přířezy desek"</t>
  </si>
  <si>
    <t>713191321</t>
  </si>
  <si>
    <t>Montáž tepelné izolace stavebních konstrukcí - doplňky a konstrukční součásti střech plochých osazení odvětrávacích komínků</t>
  </si>
  <si>
    <t>-1164477720</t>
  </si>
  <si>
    <t>" Výpis klempířských výrobků K.pdf</t>
  </si>
  <si>
    <t>8,000 " ozn. K/9</t>
  </si>
  <si>
    <t>28600R01</t>
  </si>
  <si>
    <t>odvětrávací komínek kanalizace DN 125 výšky 300 mm s integrovanou bitumenovou manžetou</t>
  </si>
  <si>
    <t>-1468807413</t>
  </si>
  <si>
    <t>-1640136596</t>
  </si>
  <si>
    <t>143685426</t>
  </si>
  <si>
    <t>3,000 " posunutí lapače stř. splavenin</t>
  </si>
  <si>
    <t>721173315</t>
  </si>
  <si>
    <t>Potrubí z plastových trub PVC SN4 dešťové DN 110</t>
  </si>
  <si>
    <t>1848281485</t>
  </si>
  <si>
    <t>0,750*3 " posunutí lapače stř. splavenin</t>
  </si>
  <si>
    <t>721194109</t>
  </si>
  <si>
    <t>Vyměření přípojek na potrubí vyvedení a upevnění odpadních výpustek DN 100</t>
  </si>
  <si>
    <t>-599927948</t>
  </si>
  <si>
    <t>721242803</t>
  </si>
  <si>
    <t>Demontáž lapačů střešních splavenin DN 110</t>
  </si>
  <si>
    <t>-1609813915</t>
  </si>
  <si>
    <t>721290821</t>
  </si>
  <si>
    <t>Vnitrostaveništní přemístění vybouraných (demontovaných) hmot vnitřní kanalizace vodorovně do 100 m v objektech výšky do 6 m</t>
  </si>
  <si>
    <t>184967762</t>
  </si>
  <si>
    <t>721300942</t>
  </si>
  <si>
    <t>Pročištění lapačů střešních splavenin</t>
  </si>
  <si>
    <t>-1277955788</t>
  </si>
  <si>
    <t>-1170684356</t>
  </si>
  <si>
    <t>1118441178</t>
  </si>
  <si>
    <t>59,351*0,140*0,200 " hranol 140x200 mm</t>
  </si>
  <si>
    <t>229267867</t>
  </si>
  <si>
    <t>30,820+3,616+9,250 " vyšší střecha (viz. detail A)</t>
  </si>
  <si>
    <t>6,160+6,570+2,935 " nižší střecha (viz. detail A)</t>
  </si>
  <si>
    <t>-446040266</t>
  </si>
  <si>
    <t>1,662*1,1 'Přepočtené koeficientem množství</t>
  </si>
  <si>
    <t>-806347311</t>
  </si>
  <si>
    <t>1339280900</t>
  </si>
  <si>
    <t>943241678</t>
  </si>
  <si>
    <t>(30,820+3,616+9,250)*0,300 " vyšší střecha (viz. detail A)</t>
  </si>
  <si>
    <t>(6,160+6,570+2,935)*0,300 " nižší střecha (viz. detail A)</t>
  </si>
  <si>
    <t>-2097086795</t>
  </si>
  <si>
    <t>-2081789931</t>
  </si>
  <si>
    <t>-2059277060</t>
  </si>
  <si>
    <t>30,500+15,375 " okapice</t>
  </si>
  <si>
    <t>3,500+9,250+6,000+6,250+2,775 " závětrná lišta</t>
  </si>
  <si>
    <t>-5293005</t>
  </si>
  <si>
    <t>6,000+9,375+3,475</t>
  </si>
  <si>
    <t>132553927</t>
  </si>
  <si>
    <t>-465305646</t>
  </si>
  <si>
    <t>506380515</t>
  </si>
  <si>
    <t>1,200*3+0,750*14+2,250*32</t>
  </si>
  <si>
    <t>-1662497656</t>
  </si>
  <si>
    <t>1764560676</t>
  </si>
  <si>
    <t>-931345752</t>
  </si>
  <si>
    <t>30,500+15,375</t>
  </si>
  <si>
    <t>1180793314</t>
  </si>
  <si>
    <t>19,100</t>
  </si>
  <si>
    <t>-1408799376</t>
  </si>
  <si>
    <t>46,800 " okapnice parozábrany</t>
  </si>
  <si>
    <t>46,800 " okapnice krytiny</t>
  </si>
  <si>
    <t>56,200 " závětrná lišta</t>
  </si>
  <si>
    <t>-1539215278</t>
  </si>
  <si>
    <t>" ozn. K/8" 13,500</t>
  </si>
  <si>
    <t>929329451</t>
  </si>
  <si>
    <t xml:space="preserve">56,200 " ozn. K/7 </t>
  </si>
  <si>
    <t>2089036784</t>
  </si>
  <si>
    <t>46,800 " ozn. K/4</t>
  </si>
  <si>
    <t>46,800 " ozn. K/6</t>
  </si>
  <si>
    <t>-6886247</t>
  </si>
  <si>
    <t>86,100 " ozn. K/1</t>
  </si>
  <si>
    <t>1323161186</t>
  </si>
  <si>
    <t>13,500 " k ozn. K/8</t>
  </si>
  <si>
    <t>-1141974663</t>
  </si>
  <si>
    <t>46,800 " ozn. K/2</t>
  </si>
  <si>
    <t>-811871793</t>
  </si>
  <si>
    <t>3,000 " ozn. K/3</t>
  </si>
  <si>
    <t>28349105</t>
  </si>
  <si>
    <t>koš plochý pochozí ochranný pro odvodnění ploché střechy s kačírkem 10mm</t>
  </si>
  <si>
    <t>1757734998</t>
  </si>
  <si>
    <t>150762653</t>
  </si>
  <si>
    <t>46,800 " ozn. K/5</t>
  </si>
  <si>
    <t>-666684344</t>
  </si>
  <si>
    <t>19,100 " ozn. K/3</t>
  </si>
  <si>
    <t>2118656143</t>
  </si>
  <si>
    <t>2,000 " ozn. K/3</t>
  </si>
  <si>
    <t>1651278868</t>
  </si>
  <si>
    <t>-2029646605</t>
  </si>
  <si>
    <t>61586584</t>
  </si>
  <si>
    <t>4,000 " okno 750x750 mm</t>
  </si>
  <si>
    <t>918113598</t>
  </si>
  <si>
    <t>0,750*0,750*4 " okno 750x750 mm</t>
  </si>
  <si>
    <t>-293650912</t>
  </si>
  <si>
    <t>(0,750*4)*4 " okno 750x750 mm</t>
  </si>
  <si>
    <t>-1702513339</t>
  </si>
  <si>
    <t>1322603381</t>
  </si>
  <si>
    <t>-323524943</t>
  </si>
  <si>
    <t>Výpis zámečnických výrobků Z.pdf</t>
  </si>
  <si>
    <t>1,200*2 " ozn. Z/1</t>
  </si>
  <si>
    <t>1,200 " ozn. Z/2</t>
  </si>
  <si>
    <t>765282552</t>
  </si>
  <si>
    <t>2,700 " ozn. Z/1</t>
  </si>
  <si>
    <t>5,100 " ozn. Z/2</t>
  </si>
  <si>
    <t>370746927</t>
  </si>
  <si>
    <t>-704687516</t>
  </si>
  <si>
    <t>7,800</t>
  </si>
  <si>
    <t>1127732328</t>
  </si>
  <si>
    <t>2,700 " ozn. Z/2</t>
  </si>
  <si>
    <t>758734849</t>
  </si>
  <si>
    <t>14,000 " ozn. KB1</t>
  </si>
  <si>
    <t>598004901</t>
  </si>
  <si>
    <t>3,000 " ozn. KB1 (pro permanentní lano)</t>
  </si>
  <si>
    <t>-1437600212</t>
  </si>
  <si>
    <t>VV viz. 767881141</t>
  </si>
  <si>
    <t>14,000</t>
  </si>
  <si>
    <t>882997582</t>
  </si>
  <si>
    <t>1544285407</t>
  </si>
  <si>
    <t>1275568682</t>
  </si>
  <si>
    <t>SO09 - SO 09 - Stará tělocvična</t>
  </si>
  <si>
    <t>-499458270</t>
  </si>
  <si>
    <t>"D.9.00_Technická_zpráva.pdf</t>
  </si>
  <si>
    <t>"D.9.01_Ppohledy.pdf</t>
  </si>
  <si>
    <t>"D.9.02_Půdorys_střechy.pdf</t>
  </si>
  <si>
    <t>" okapový chodník š. 600 mm " 0,600*(3,000+6,650+27,660+0,600+6,600+2,950+8,725+2,950+9,350+27,660+0,600+3,790+3,000)</t>
  </si>
  <si>
    <t>-1974546727</t>
  </si>
  <si>
    <t>301526385</t>
  </si>
  <si>
    <t>" TI spodní stavby š. 500 mm; hl. 600 mm " (3,000+6,650+27,660+0,600+6,600+2,950+8,725+2,950+9,350+27,660+0,600+3,790+3,000)*0,500*0,600</t>
  </si>
  <si>
    <t>" odpočet konstrukce okap. chodníku" -(3,000+6,650+27,660+0,600+6,600+2,950+8,725+2,950+9,350+27,660+0,600+3,790+3,000)*0,500*0,130</t>
  </si>
  <si>
    <t>-2035239180</t>
  </si>
  <si>
    <t>" předpoklad do 30%" 24,331*30/100</t>
  </si>
  <si>
    <t>250692934</t>
  </si>
  <si>
    <t>" přebytečný výkopek k centrálnímu místu nakládky (kontejneru) - 100% výkopku</t>
  </si>
  <si>
    <t>24,331-18,599</t>
  </si>
  <si>
    <t>-601315214</t>
  </si>
  <si>
    <t>5,732*8</t>
  </si>
  <si>
    <t>-835204401</t>
  </si>
  <si>
    <t>" přebytečný výkopek na skládku - 100% výkopku</t>
  </si>
  <si>
    <t>84085533</t>
  </si>
  <si>
    <t>" celková odvozová vzdálenost 12 km" 5,732*(12-10)</t>
  </si>
  <si>
    <t>1160497474</t>
  </si>
  <si>
    <t>" přebytečný výkopek na skládku - 100% výkopku" 5,732</t>
  </si>
  <si>
    <t>-1751826664</t>
  </si>
  <si>
    <t>" přebytečný výkopek na skládku - 100% výkopku" 5,732*1,75</t>
  </si>
  <si>
    <t>159714252</t>
  </si>
  <si>
    <t>" odpočet objemu TI základů" -(3,000+27,580+6,600+2,950+8,725+2,950+9,350+27,580+3,790+3,000)*0,500*0,120</t>
  </si>
  <si>
    <t>1361871432</t>
  </si>
  <si>
    <t>-1349091310</t>
  </si>
  <si>
    <t>"D.9.01_Pohledy.pdf</t>
  </si>
  <si>
    <t>"D.9.PSV_Výpis_oken_a_vchodových_dveří.pdf</t>
  </si>
  <si>
    <t>" okno ozn. 1 (2250x1350 mm)" (2,250+1,350*2)*0,215*9</t>
  </si>
  <si>
    <t>" okno ozn. 2 (750x750 mm)" (0,750+0,750*2)*0,215*2</t>
  </si>
  <si>
    <t>" dveře vchod. ozn. 3 (800x1970 mm)" (0,900+2,100*2)*0,215*1</t>
  </si>
  <si>
    <t>-429149821</t>
  </si>
  <si>
    <t>" okno ozn. 1 (2250x1350 mm)" (2,250+1,350*2)*9</t>
  </si>
  <si>
    <t>" okno ozn. 2 (750x750 mm)" (0,750+0,750*2)*2</t>
  </si>
  <si>
    <t>" dveře vchod. ozn. 3 (800x1970 mm)" (0,900+2,100*2)*1</t>
  </si>
  <si>
    <t>-834182318</t>
  </si>
  <si>
    <t>" ochrana střechy pro lešení založené na nižší střeše" 1,250*(12,000+27,660+6,850)</t>
  </si>
  <si>
    <t>-1445389859</t>
  </si>
  <si>
    <t>-1812789507</t>
  </si>
  <si>
    <t>" předpoklad v rozsahu 100%</t>
  </si>
  <si>
    <t>" TI soklu a spodní stavby" 0,965*(3,000+6,650+27,580+6,600+2,950+6,275+2,950+27,580+3,790+3,000)</t>
  </si>
  <si>
    <t>"9.01  Pohledy.pdf</t>
  </si>
  <si>
    <t>" předpoklad v rozsahu 25% plochy</t>
  </si>
  <si>
    <t>" pohled západní" (52,876+90,741)*25/100</t>
  </si>
  <si>
    <t>" pohled východní" (70,518+22,129)*25/100</t>
  </si>
  <si>
    <t>" pohled jižní" (10,083+185,032+8,918)*25/100</t>
  </si>
  <si>
    <t>" pohled severní" (9,758+89,098+10,277)*25/100</t>
  </si>
  <si>
    <t>-(0,750*0,750*5)*25/100</t>
  </si>
  <si>
    <t>-(1,600*2,850*1)*25/100</t>
  </si>
  <si>
    <t>-(2,250*1,350*9)*25/100</t>
  </si>
  <si>
    <t>-(2,240*4,240*9)*25/100</t>
  </si>
  <si>
    <t>-(1,000*2,020*1)*25/100</t>
  </si>
  <si>
    <t>-(1,415*2,560*1)*25/100</t>
  </si>
  <si>
    <t>(0,750+0,750*2)*0,150*5*25/100</t>
  </si>
  <si>
    <t>(1,600+2,850*2)*0,150*1*25/100</t>
  </si>
  <si>
    <t>(2,250+1,350*2)*0,150*9*25/100</t>
  </si>
  <si>
    <t>(2,240+4,240*2)*0,150*9*25/100</t>
  </si>
  <si>
    <t>(1,000+2,020*2)*0,150*1*25/100</t>
  </si>
  <si>
    <t>(1,415+2,560*2)*0,375*1*25/100</t>
  </si>
  <si>
    <t>(1,800+2,560*2)*0,375*1*25/100</t>
  </si>
  <si>
    <t>-951909698</t>
  </si>
  <si>
    <t>" předpoklad vyrovnání v celkové tl. 5 mm" 200,547*3</t>
  </si>
  <si>
    <t>-763336876</t>
  </si>
  <si>
    <t>Poznámka k položce:_x000D_
- APU lišta z interiéru + exteriéru</t>
  </si>
  <si>
    <t>" okno ozn. 1 (2250x1350 mm)" (2,250+1,350*2)*9*2</t>
  </si>
  <si>
    <t>" okno ozn. 2 (750x750 mm)" (0,750+0,750*2)*2*2</t>
  </si>
  <si>
    <t>" dveře vchod. ozn. 3 (800x1970 mm)" (0,900+2,100*2)*1*2</t>
  </si>
  <si>
    <t>34980107</t>
  </si>
  <si>
    <t>108,3*1,05 'Přepočtené koeficientem množství</t>
  </si>
  <si>
    <t>2134213093</t>
  </si>
  <si>
    <t>-347882244</t>
  </si>
  <si>
    <t>87,212*1,02 'Přepočtené koeficientem množství</t>
  </si>
  <si>
    <t>-2121725989</t>
  </si>
  <si>
    <t>" pohled západní" 52,876+90,741</t>
  </si>
  <si>
    <t>" pohled východní" 70,518+22,129</t>
  </si>
  <si>
    <t>" pohled jižní" 10,083+185,032+8,918</t>
  </si>
  <si>
    <t>" pohled severní" 9,758+89,098+10,277</t>
  </si>
  <si>
    <t>-(0,750*0,750*5)</t>
  </si>
  <si>
    <t>-(1,600*2,850*1)</t>
  </si>
  <si>
    <t>-(2,250*1,350*9)</t>
  </si>
  <si>
    <t>-(2,240*4,240*9)</t>
  </si>
  <si>
    <t>-(1,000*2,020*1)</t>
  </si>
  <si>
    <t>-(1,415*2,560*1)</t>
  </si>
  <si>
    <t>720827236</t>
  </si>
  <si>
    <t>847,198*1,02 'Přepočtené koeficientem množství</t>
  </si>
  <si>
    <t>-1107101722</t>
  </si>
  <si>
    <t>" okno ozn. 1 (2250x1350 mm)" 2,250*9</t>
  </si>
  <si>
    <t>" okno ozn. 2 (750x750 mm)" 0,750*2</t>
  </si>
  <si>
    <t>-981256353</t>
  </si>
  <si>
    <t>" ostění" 54,150*0,150</t>
  </si>
  <si>
    <t>8,123*1,1 'Přepočtené koeficientem množství</t>
  </si>
  <si>
    <t>487256469</t>
  </si>
  <si>
    <t>" parapet" 21,750*0,150</t>
  </si>
  <si>
    <t>3,263*1,1 'Přepočtené koeficientem množství</t>
  </si>
  <si>
    <t>2082025124</t>
  </si>
  <si>
    <t>3,000+6,650+27,580+6,600+2,950+6,275+2,950+27,580+3,790+3,000+12,000+27,660+6,840</t>
  </si>
  <si>
    <t>-823096054</t>
  </si>
  <si>
    <t>136,875*1,05 'Přepočtené koeficientem množství</t>
  </si>
  <si>
    <t>2035924319</t>
  </si>
  <si>
    <t>" nárožní hrana objektu" 4,335*3+7,570+7,120+3,550*2+1,415*2+2,560*2+1,800*2+2,560*2</t>
  </si>
  <si>
    <t>" nárožní hrana otvorů" 0,750*10+2,850*2+1,350*18+4,240*18+2,020*2</t>
  </si>
  <si>
    <t>" nadpřaží otvorů" 0,750*5+1,600+2,250*9+2,420*9+1,000</t>
  </si>
  <si>
    <t>" parapet" 0,750*5+2,250*9+2,420*9</t>
  </si>
  <si>
    <t>" ukončení" 3,000+6,650+27,580+6,600+2,950+6,275+2,950+27,580+3,790+3,000+12,000+27,660+6,840</t>
  </si>
  <si>
    <t>" koutová dilatace" 4,335*3+4,445</t>
  </si>
  <si>
    <t>565407402</t>
  </si>
  <si>
    <t>169,325*1,05 'Přepočtené koeficientem množství</t>
  </si>
  <si>
    <t>-1991188818</t>
  </si>
  <si>
    <t>17,45*1,05 'Přepočtené koeficientem množství</t>
  </si>
  <si>
    <t>-2069248367</t>
  </si>
  <si>
    <t>48,38*1,05 'Přepočtené koeficientem množství</t>
  </si>
  <si>
    <t>-1713636269</t>
  </si>
  <si>
    <t>45,78*1,05 'Přepočtené koeficientem množství</t>
  </si>
  <si>
    <t>12016293</t>
  </si>
  <si>
    <t>1464106877</t>
  </si>
  <si>
    <t>" pohled západní" (52,876+90,741)</t>
  </si>
  <si>
    <t>" pohled východní" (70,518+22,129)</t>
  </si>
  <si>
    <t>" pohled jižní" (10,083+185,032+8,918)</t>
  </si>
  <si>
    <t>" pohled severní" (9,758+89,098+10,277)</t>
  </si>
  <si>
    <t>(0,750+0,750*2)*0,150*5</t>
  </si>
  <si>
    <t>(1,600+2,850*2)*0,150*1</t>
  </si>
  <si>
    <t>(2,250+1,350*2)*0,150*9</t>
  </si>
  <si>
    <t>(2,240+4,240*2)*0,150*9</t>
  </si>
  <si>
    <t>(1,000+2,020*2)*0,150*1</t>
  </si>
  <si>
    <t>(1,415+2,560*2)*0,375*1</t>
  </si>
  <si>
    <t>(1,800+2,560*2)*0,375*1</t>
  </si>
  <si>
    <t>-2018105889</t>
  </si>
  <si>
    <t>-825549243</t>
  </si>
  <si>
    <t>707755651</t>
  </si>
  <si>
    <t>"D.9.PSV_Výpis_klempířských_prvků.pdf</t>
  </si>
  <si>
    <t>" pro ozn. K/1" 64,500</t>
  </si>
  <si>
    <t>2096145180</t>
  </si>
  <si>
    <t>" pruh šíře 2 m pod lešením " 2,000*(3,000+6,650+27,660+0,600+6,600+2,950+8,725+2,950+9,350+27,660+0,600+3,790+3,000)</t>
  </si>
  <si>
    <t>-484518045</t>
  </si>
  <si>
    <t>(0,750*0,750*5)</t>
  </si>
  <si>
    <t>(1,600*2,850*1)</t>
  </si>
  <si>
    <t>(2,250*1,350*9)</t>
  </si>
  <si>
    <t>(2,240*4,240*9)</t>
  </si>
  <si>
    <t>(1,000*2,020*1)</t>
  </si>
  <si>
    <t>1610990132</t>
  </si>
  <si>
    <t>" sokl" 87,212</t>
  </si>
  <si>
    <t>" fasáda" 453,339</t>
  </si>
  <si>
    <t>1240799769</t>
  </si>
  <si>
    <t>-95977310</t>
  </si>
  <si>
    <t>3,160*14,400+27,660*16,220+27,660*8,935+2,950*9,045</t>
  </si>
  <si>
    <t>1548355058</t>
  </si>
  <si>
    <t>" předložené schodiště" (1,845*8)*(0,150+0,300)</t>
  </si>
  <si>
    <t>-1738461803</t>
  </si>
  <si>
    <t>1507704018</t>
  </si>
  <si>
    <t>-1097931774</t>
  </si>
  <si>
    <t>" okapový chodník š. 600 mm " 0,600+2,400+6,650+28,780+6,600+2,950+0,600+8,725+0,600+2,950+28,780+3,790+3,000+0,600</t>
  </si>
  <si>
    <t>-44019754</t>
  </si>
  <si>
    <t>" poslední pracovní podlaha cca. 1,5 m pod okapní hranou</t>
  </si>
  <si>
    <t>(3,000+3,000+6,650)*2,000</t>
  </si>
  <si>
    <t>(2,000+3,000)*29,460/2</t>
  </si>
  <si>
    <t>(0,900+6,650+2,950+9,045+0,900+2,950)*2,850</t>
  </si>
  <si>
    <t>(9,350+0,900+0,900+27,660+0,900+3,790)*6,150</t>
  </si>
  <si>
    <t>(27,660+0,900+0,900+6,640+12,000)*2,000</t>
  </si>
  <si>
    <t>-479087638</t>
  </si>
  <si>
    <t>" předpoklad 120 dnů" 529,351*120</t>
  </si>
  <si>
    <t>1946083725</t>
  </si>
  <si>
    <t>-2073811144</t>
  </si>
  <si>
    <t>" od poslední pracovní podlahy cca. 1,5 m pod okapní hranou</t>
  </si>
  <si>
    <t>(3,000+3,000+6,650+29,460)</t>
  </si>
  <si>
    <t>(0,900+6,650+2,950+9,045+0,900+2,950)</t>
  </si>
  <si>
    <t>(9,350+0,900+0,900+27,660+0,900+3,790)</t>
  </si>
  <si>
    <t>(27,660+0,900+0,900+6,640+12,000)</t>
  </si>
  <si>
    <t>1247498708</t>
  </si>
  <si>
    <t>" předpoklad 120 dnů" 157,105*120</t>
  </si>
  <si>
    <t>-168117575</t>
  </si>
  <si>
    <t>-237869830</t>
  </si>
  <si>
    <t>3,000+3,000+6,650+27,660+6,600+9,045+2,950+27,660*2+8,110*4</t>
  </si>
  <si>
    <t>726316322</t>
  </si>
  <si>
    <t>" předpoklad 60 dnů" 146,665*60</t>
  </si>
  <si>
    <t>-535968684</t>
  </si>
  <si>
    <t>1392459080</t>
  </si>
  <si>
    <t>" poslední pracovní podlaha cca. 1,5 m pod okapní hranou + výška zábradlí</t>
  </si>
  <si>
    <t>(3,000+3,000+6,650)*3,100</t>
  </si>
  <si>
    <t>(3,100+4,100)*29,460/2</t>
  </si>
  <si>
    <t>(0,900+6,650+2,950+9,045+0,900+2,950)*3,950</t>
  </si>
  <si>
    <t>(9,350+0,900+0,900+27,660+0,900+3,790)*7,250</t>
  </si>
  <si>
    <t>(27,660+0,900+0,900+6,640+12,000)*3,100</t>
  </si>
  <si>
    <t>-1715563603</t>
  </si>
  <si>
    <t>" předpoklad 120 dnů" 702,166*120</t>
  </si>
  <si>
    <t>1813135231</t>
  </si>
  <si>
    <t>2097355814</t>
  </si>
  <si>
    <t>1274417977</t>
  </si>
  <si>
    <t>" předpoklad 120 dnů" 2,000*120</t>
  </si>
  <si>
    <t>-1018247456</t>
  </si>
  <si>
    <t>292121774</t>
  </si>
  <si>
    <t>-1260475211</t>
  </si>
  <si>
    <t>-332919012</t>
  </si>
  <si>
    <t>-141940434</t>
  </si>
  <si>
    <t>1435828275</t>
  </si>
  <si>
    <t>2128996336</t>
  </si>
  <si>
    <t>275535325</t>
  </si>
  <si>
    <t>"D.9.Detail_závětrné_lišty.pdf</t>
  </si>
  <si>
    <t>" obvodový hranol 140x200 mm; kotvení L 100x100x40" 60,000</t>
  </si>
  <si>
    <t>-71854097</t>
  </si>
  <si>
    <t>-856295101</t>
  </si>
  <si>
    <t>-1538607722</t>
  </si>
  <si>
    <t>" okno ozn. 2 (750x750 mm)" (0,750*0,750)*2</t>
  </si>
  <si>
    <t>-902040610</t>
  </si>
  <si>
    <t>" okno ozn. 1 (2250x1350 mm)" (2,250*1,350)*9</t>
  </si>
  <si>
    <t>1604204337</t>
  </si>
  <si>
    <t>" dveře vchod. ozn. 3 (800x1970 mm)" (0,900*2,100)*1</t>
  </si>
  <si>
    <t>1556064622</t>
  </si>
  <si>
    <t>1431411178</t>
  </si>
  <si>
    <t>-1060962813</t>
  </si>
  <si>
    <t>" v rozsahu 10% plochy</t>
  </si>
  <si>
    <t>" TI soklu a spodní stavby" (0,965*(3,000+6,650+27,580+6,600+2,950+6,275+2,950+27,580+3,790+3,000))*10/100</t>
  </si>
  <si>
    <t>-867301011</t>
  </si>
  <si>
    <t>970502735</t>
  </si>
  <si>
    <t>1053256932</t>
  </si>
  <si>
    <t>572632721</t>
  </si>
  <si>
    <t>-1411718811</t>
  </si>
  <si>
    <t>-189686082</t>
  </si>
  <si>
    <t>667902806</t>
  </si>
  <si>
    <t>1345467847</t>
  </si>
  <si>
    <t>-225038537</t>
  </si>
  <si>
    <t>1747437657</t>
  </si>
  <si>
    <t>-306216388</t>
  </si>
  <si>
    <t>755840175</t>
  </si>
  <si>
    <t>-822535368</t>
  </si>
  <si>
    <t>679346149</t>
  </si>
  <si>
    <t>-1803926423</t>
  </si>
  <si>
    <t>48,103*11 'Přepočtené koeficientem množství</t>
  </si>
  <si>
    <t>941736163</t>
  </si>
  <si>
    <t>" betonová dlažba 300x300 mm" 15,841</t>
  </si>
  <si>
    <t>1436560698</t>
  </si>
  <si>
    <t>48,103-15,841-2,442-12,288-10,561</t>
  </si>
  <si>
    <t>3361459</t>
  </si>
  <si>
    <t>2,326+0,116</t>
  </si>
  <si>
    <t>-798619664</t>
  </si>
  <si>
    <t>" asfal. pásy" 12,288</t>
  </si>
  <si>
    <t>-1757907571</t>
  </si>
  <si>
    <t>" podkl. kamenivo (okap. chodník)" 10,561</t>
  </si>
  <si>
    <t>-1320551998</t>
  </si>
  <si>
    <t>-1149528212</t>
  </si>
  <si>
    <t>-666514085</t>
  </si>
  <si>
    <t>" TI soklu a spodní stavby" 3,000+6,650+27,580+6,600+2,950+6,275+2,950+27,580+3,790+3,000</t>
  </si>
  <si>
    <t>-1697761612</t>
  </si>
  <si>
    <t>518107298</t>
  </si>
  <si>
    <t>566692031</t>
  </si>
  <si>
    <t>776677065</t>
  </si>
  <si>
    <t>1190807025</t>
  </si>
  <si>
    <t>394085706</t>
  </si>
  <si>
    <t>459985223</t>
  </si>
  <si>
    <t>767,974*0,00035 'Přepočtené koeficientem množství</t>
  </si>
  <si>
    <t>-1487692958</t>
  </si>
  <si>
    <t>"D.9.Detail_okapu.pdf</t>
  </si>
  <si>
    <t>" nižší střecha - okapní hrana" 0,500*(27,660+6,600+9,045+2,450+3,000+3,000)</t>
  </si>
  <si>
    <t>" vyšší střecha - okapní hrana" 0,500*(27,660+27,660)</t>
  </si>
  <si>
    <t>-1884631795</t>
  </si>
  <si>
    <t>53,538*1,15 'Přepočtené koeficientem množství</t>
  </si>
  <si>
    <t>-1598671462</t>
  </si>
  <si>
    <t>" skladba S1" 3,160*14,400+27,660*16,220+27,660*8,935+2,950*9,045-4,580</t>
  </si>
  <si>
    <t>" skladba S2" 2,130*2,150</t>
  </si>
  <si>
    <t>334596876</t>
  </si>
  <si>
    <t>763,394*1,15 'Přepočtené koeficientem množství</t>
  </si>
  <si>
    <t>-241530556</t>
  </si>
  <si>
    <t>4,58*1,15 'Přepočtené koeficientem množství</t>
  </si>
  <si>
    <t>1350050313</t>
  </si>
  <si>
    <t>" provedení natavení spojů vrstvy EPS 200 + nakašírovaná asf. pás" 3,160*14,400+27,660*16,220+27,660*8,935+2,950*9,045</t>
  </si>
  <si>
    <t>-1748269580</t>
  </si>
  <si>
    <t>" parozábrana" 3,160*14,400+27,660*16,220+27,660*8,935+2,950*9,045</t>
  </si>
  <si>
    <t>-1687355786</t>
  </si>
  <si>
    <t>767,974*1,15 'Přepočtené koeficientem množství</t>
  </si>
  <si>
    <t>2054549364</t>
  </si>
  <si>
    <t>0,300*(12,000+27,660+6,840)</t>
  </si>
  <si>
    <t>1348672516</t>
  </si>
  <si>
    <t>13,95*0,00035 'Přepočtené koeficientem množství</t>
  </si>
  <si>
    <t>1163322804</t>
  </si>
  <si>
    <t>956268906</t>
  </si>
  <si>
    <t>13,95*1,2 'Přepočtené koeficientem množství</t>
  </si>
  <si>
    <t>667376261</t>
  </si>
  <si>
    <t>-1451538108</t>
  </si>
  <si>
    <t>" VZT 250" 1,000</t>
  </si>
  <si>
    <t>-1053857380</t>
  </si>
  <si>
    <t>-2101658973</t>
  </si>
  <si>
    <t>53,538*1,02 'Přepočtené koeficientem množství</t>
  </si>
  <si>
    <t>-134643166</t>
  </si>
  <si>
    <t>" skladba S1" 3,160*14,400+27,660*16,220+27,660*8,935+2,950*9,045-4,580-53,538</t>
  </si>
  <si>
    <t>-1328889335</t>
  </si>
  <si>
    <t>714,436*1,02 'Přepočtené koeficientem množství</t>
  </si>
  <si>
    <t>-1951031902</t>
  </si>
  <si>
    <t>" doplnění u prostupu nebo u přířezů EPS" 1,000</t>
  </si>
  <si>
    <t>-1301418749</t>
  </si>
  <si>
    <t>1946181642</t>
  </si>
  <si>
    <t>" obvodový hranol 140x200 mm" 53,715*0,140*0,200</t>
  </si>
  <si>
    <t>-2025631286</t>
  </si>
  <si>
    <t>" obvodový hranol 140x200 mm" 8,110*4+2,950*2+6,600+8,775</t>
  </si>
  <si>
    <t>-1395466450</t>
  </si>
  <si>
    <t>1,504*1,1 'Přepočtené koeficientem množství</t>
  </si>
  <si>
    <t>641441573</t>
  </si>
  <si>
    <t>-110611741</t>
  </si>
  <si>
    <t>" obvodový hranol 140x200 mm + TI tl. 160 mm" 0,300*(8,110*4+2,950*2+6,600+8,775)</t>
  </si>
  <si>
    <t>1397326428</t>
  </si>
  <si>
    <t>565710906</t>
  </si>
  <si>
    <t>199052711</t>
  </si>
  <si>
    <t>934831658</t>
  </si>
  <si>
    <t>"SO 09 Půdorys střechy.pdf</t>
  </si>
  <si>
    <t>" okapnice" 9,100+27,810+3,000+3,000+27,785+27,785</t>
  </si>
  <si>
    <t>" závětrná lišta" 16,220+16,220+3,110+3,000+6,600</t>
  </si>
  <si>
    <t>29436334</t>
  </si>
  <si>
    <t>(6,725+27,480)+14,140</t>
  </si>
  <si>
    <t>-1854068245</t>
  </si>
  <si>
    <t>-433455780</t>
  </si>
  <si>
    <t>-330864099</t>
  </si>
  <si>
    <t>64,500</t>
  </si>
  <si>
    <t>-1715654763</t>
  </si>
  <si>
    <t>446924930</t>
  </si>
  <si>
    <t>" VZT" 1,000</t>
  </si>
  <si>
    <t>1571039646</t>
  </si>
  <si>
    <t>112207040</t>
  </si>
  <si>
    <t>" 9 ks" 35,600</t>
  </si>
  <si>
    <t>-795557328</t>
  </si>
  <si>
    <t>"SO 09.PSV_Výpis_klempířských_prvků.pdf</t>
  </si>
  <si>
    <t>" pro ozn. K/4" 98,100</t>
  </si>
  <si>
    <t>" pro ozn. K/6" 98,100</t>
  </si>
  <si>
    <t>" pro ozn. K/7" 51,800</t>
  </si>
  <si>
    <t>864527196</t>
  </si>
  <si>
    <t>" ozn. K/8" 46,900</t>
  </si>
  <si>
    <t>764011623</t>
  </si>
  <si>
    <t>Dilatační lišta z pozinkovaného plechu s povrchovou úpravou připojovací, včetně tmelení rš 150 mm</t>
  </si>
  <si>
    <t>-1582451004</t>
  </si>
  <si>
    <t>" ozn. K/11" 14,400</t>
  </si>
  <si>
    <t>-2069576701</t>
  </si>
  <si>
    <t>764212662</t>
  </si>
  <si>
    <t>Oplechování střešních prvků z pozinkovaného plechu s povrchovou úpravou okapu okapovým plechem střechy rovné rš 200 mm</t>
  </si>
  <si>
    <t>1483625030</t>
  </si>
  <si>
    <t>-825128051</t>
  </si>
  <si>
    <t>581044187</t>
  </si>
  <si>
    <t>" ozn. K/1" 64,500</t>
  </si>
  <si>
    <t>1684157033</t>
  </si>
  <si>
    <t>" ozn. K/10" 14,400</t>
  </si>
  <si>
    <t>-1806805926</t>
  </si>
  <si>
    <t>" ozn. K/2" 98,100</t>
  </si>
  <si>
    <t>-1470196564</t>
  </si>
  <si>
    <t>-62389171</t>
  </si>
  <si>
    <t>" ozn. K/3" 35,600</t>
  </si>
  <si>
    <t>1971995635</t>
  </si>
  <si>
    <t>" ozn. K/3" 9,000</t>
  </si>
  <si>
    <t>1743243332</t>
  </si>
  <si>
    <t>-1541912428</t>
  </si>
  <si>
    <t>427173245</t>
  </si>
  <si>
    <t>" ozn. 1 (2250x1350 mm)" 2,250*1,350*9</t>
  </si>
  <si>
    <t>-1732441237</t>
  </si>
  <si>
    <t>52884779</t>
  </si>
  <si>
    <t>" ozn. 2 (750x750 mm)" 2,000</t>
  </si>
  <si>
    <t>535659682</t>
  </si>
  <si>
    <t>0,750*0,750*2</t>
  </si>
  <si>
    <t>102853303</t>
  </si>
  <si>
    <t>" ozn. 1 (2250x1350 mm)" (2,250*2+1,350*2)*9*2</t>
  </si>
  <si>
    <t>" ozn. 2 (750x750 mm)" (0,750*2+0,750*2)*2*2</t>
  </si>
  <si>
    <t>" ozn. 3 (1000x2020 mm)" (1,000*2+2,020*2)*1*2</t>
  </si>
  <si>
    <t>-1110172402</t>
  </si>
  <si>
    <t>" ozn. 3 (1000x2020 mm)" 1,000</t>
  </si>
  <si>
    <t>1405429216</t>
  </si>
  <si>
    <t>" ozn. 3 (1000x2020 mm)" 1,000*2,020*1</t>
  </si>
  <si>
    <t>162865200</t>
  </si>
  <si>
    <t>-547751193</t>
  </si>
  <si>
    <t>0,750*2</t>
  </si>
  <si>
    <t>1658083783</t>
  </si>
  <si>
    <t>626586853</t>
  </si>
  <si>
    <t>-843716474</t>
  </si>
  <si>
    <t>"D.9.PSV_Výpis_zámečnických_výrobků.pdf</t>
  </si>
  <si>
    <t>" ozn. Z/1" 1,500*2</t>
  </si>
  <si>
    <t>" ozn. Z/2" 1,500*2</t>
  </si>
  <si>
    <t>1672523521</t>
  </si>
  <si>
    <t>" ozn. Z/2" 3,600</t>
  </si>
  <si>
    <t>-952583419</t>
  </si>
  <si>
    <t>2088994625</t>
  </si>
  <si>
    <t>3,750+3,600</t>
  </si>
  <si>
    <t>-2103304121</t>
  </si>
  <si>
    <t>-553846192</t>
  </si>
  <si>
    <t>" ozn. KB1" 12,000+2,000+9,000</t>
  </si>
  <si>
    <t>923544403</t>
  </si>
  <si>
    <t xml:space="preserve">" ozn. KB1 - celková délka cca. 122 m)" 3,000 </t>
  </si>
  <si>
    <t>-665758750</t>
  </si>
  <si>
    <t>-912089969</t>
  </si>
  <si>
    <t>-1006098149</t>
  </si>
  <si>
    <t>-1768135460</t>
  </si>
  <si>
    <t>-2056912829</t>
  </si>
  <si>
    <t>" okno ozn. 1 (2250x1350 mm)" (2,250+1,350*2)*9*0,500</t>
  </si>
  <si>
    <t>" okno ozn. 2 (750x750 mm)" (0,750+0,750*2)*2*0,500</t>
  </si>
  <si>
    <t>" dveře vchod. ozn. 3 (800x1970 mm)" (0,900+2,100*2)*1*0,500</t>
  </si>
  <si>
    <t>345786167</t>
  </si>
  <si>
    <t>-1518402470</t>
  </si>
  <si>
    <t>648545974</t>
  </si>
  <si>
    <t>" pro výměnu oken" 27,340*2,000</t>
  </si>
  <si>
    <t>1189911746</t>
  </si>
  <si>
    <t>54,68*1,05 'Přepočtené koeficientem množství</t>
  </si>
  <si>
    <t>-810076490</t>
  </si>
  <si>
    <t>(0,750*0,750*2)</t>
  </si>
  <si>
    <t>-1348904118</t>
  </si>
  <si>
    <t>30,483*1,05 'Přepočtené koeficientem množství</t>
  </si>
  <si>
    <t>623741609</t>
  </si>
  <si>
    <t>1906185676</t>
  </si>
  <si>
    <t>-1443623939</t>
  </si>
  <si>
    <t>1548656617</t>
  </si>
  <si>
    <t>517060396</t>
  </si>
  <si>
    <t>-179295176</t>
  </si>
  <si>
    <t>SO10 - SO 10 - Stará škola</t>
  </si>
  <si>
    <t xml:space="preserve">    741 - Elektroinstalace - silnoproud</t>
  </si>
  <si>
    <t>HZS - Hodinové zúčtovací sazby</t>
  </si>
  <si>
    <t>346272246</t>
  </si>
  <si>
    <t>Přizdívky z pórobetonových tvárnic objemová hmotnost do 500 kg/m3, na tenké maltové lože, tloušťka přizdívky 125 mm</t>
  </si>
  <si>
    <t>-1638320679</t>
  </si>
  <si>
    <t>"10.01_ZSS_pohledy.pdf</t>
  </si>
  <si>
    <t>"D.10.02_Půdorys_1.NP.pdf</t>
  </si>
  <si>
    <t>"D.10.03_Půdorys_2.NP.pdf</t>
  </si>
  <si>
    <t>"D.10.04_Půdorys_3.NP.pdf</t>
  </si>
  <si>
    <t>" dozdění okenních nik porobetonem</t>
  </si>
  <si>
    <t>" 1.NP (pohled západní + východní)" 1,140*2,500*6</t>
  </si>
  <si>
    <t>" 2.NP (pohled západní + východní)" 1,140*2,500*6</t>
  </si>
  <si>
    <t>" 3.NP (pohled západní + východní)" 1,140*2,500*6</t>
  </si>
  <si>
    <t>346272256</t>
  </si>
  <si>
    <t>Přizdívky z pórobetonových tvárnic objemová hmotnost do 500 kg/m3, na tenké maltové lože, tloušťka přizdívky 150 mm</t>
  </si>
  <si>
    <t>-2105285370</t>
  </si>
  <si>
    <t>" pohled jižní (1.NP-3.NP)" 1,038+1,057+1,488+1,488</t>
  </si>
  <si>
    <t>" pohled západní (1.NP-3.NP)" 1,064+1,317+2,479+0,981</t>
  </si>
  <si>
    <t>" pohled východní (1.NP-3.NP)" 1,089+1,331+2,495+2,477</t>
  </si>
  <si>
    <t>349234841</t>
  </si>
  <si>
    <t>Doplnění zdiva (s dodáním hmot) říms podokenních a nadokenních</t>
  </si>
  <si>
    <t>-1932196258</t>
  </si>
  <si>
    <t>Poznámka k položce:_x000D_
- předpokládaný rozsah dle fotodokumentace; přesný % rozsah oprav bude upřesněn po prohlídce omítek z postaveného lešení</t>
  </si>
  <si>
    <t>"10.06 pohledy-nový stav.pdf</t>
  </si>
  <si>
    <t>" předpoklad do 25% rozsahu" (1,360*10+1,900*11+31,920)*25/100</t>
  </si>
  <si>
    <t>349235851</t>
  </si>
  <si>
    <t>Doplnění plošných fasádních prvků (s dodáním hmot) vyložených do 80 mm</t>
  </si>
  <si>
    <t>-658797206</t>
  </si>
  <si>
    <t>" předpoklad do 25% z ponechané celkové plochy fasády (35%)" (382,539*35/100)*25/100</t>
  </si>
  <si>
    <t>-1988186228</t>
  </si>
  <si>
    <t>" okno ozn. 1 (1400x2500 mm)" (1,400+2,500*2)*0,690*8</t>
  </si>
  <si>
    <t>" okno ozn. 2 (1600x2500 mm)" (1,600+2,500*2)*0,690*2</t>
  </si>
  <si>
    <t>" okno ozn. 3 (1000x1600 mm)" (1,000+1,600*2)*0,450*1</t>
  </si>
  <si>
    <t>" okno ozn. 4 (1000x2500 mm)" (1,000+2,500*2)*0,450*1</t>
  </si>
  <si>
    <t>" balkonová sestava ozn. 5" (2,000+2,200*2)*0,690*1</t>
  </si>
  <si>
    <t>" okno ozn. 6 (900x1650 mm)" (0,900+1,650*2)*0,690*1</t>
  </si>
  <si>
    <t>" okno ozn. 17 (1240x2500 mm)" (1,240+2,500*2)*0,690*8</t>
  </si>
  <si>
    <t>" okno ozn. 1 (1400x2500 mm)" (1,400+2,500*2)*0,350*8</t>
  </si>
  <si>
    <t>" okno ozn. 2 (1600x2500 mm)" (1,600+2,500*2)*0,350*3</t>
  </si>
  <si>
    <t>" okno ozn. 3 (1000x1600 mm)" (1,000+1,600*2)*0,300*4</t>
  </si>
  <si>
    <t>" okno ozn. 7 (2100x2500 mm)" (2,100+2,500*2)*0,350*2</t>
  </si>
  <si>
    <t>" okno ozn. 17 (1240x2500 mm)" (1,240+2,500*2)*0,350*8</t>
  </si>
  <si>
    <t>" okno ozn. 2 (1600x2500 mm)" (1,600+2,500*2)*0,350*8</t>
  </si>
  <si>
    <t>" okno ozn. 8 (900x1300 mm)" (0,900+1,300*2)*0,300*4</t>
  </si>
  <si>
    <t>"D.10.05_Půdorys_4.NP.pdf</t>
  </si>
  <si>
    <t>" okno ozn. 10 (1200x1800-2100 mm)" (1,200+1,950*2)*0,240*2</t>
  </si>
  <si>
    <t>" okno ozn. 11 (1600x2100-2150 mm)" (1,600+1,800+2,100)*0,240*1</t>
  </si>
  <si>
    <t>428531032</t>
  </si>
  <si>
    <t>Poznámka k položce:_x000D_
- místnosti dotčené výměnou oken a opra omítek ostění</t>
  </si>
  <si>
    <t>" m.č. 1.01" 62,620</t>
  </si>
  <si>
    <t>" m.č. 1.02" 83,690</t>
  </si>
  <si>
    <t>" m.č. 1.04" 19,690</t>
  </si>
  <si>
    <t>" m.č. 1.05" 30,440</t>
  </si>
  <si>
    <t>" m.č. 1.06" 29,880</t>
  </si>
  <si>
    <t>" m.č. 1.07" 18,990</t>
  </si>
  <si>
    <t>" m.č. 1.08" 15,120</t>
  </si>
  <si>
    <t>" m.č. 1.09" 2,230</t>
  </si>
  <si>
    <t>" m.č. 1.10" 1,760</t>
  </si>
  <si>
    <t>" m.č. 1.13" 5,040</t>
  </si>
  <si>
    <t>" m.č. 1.16" 14,200</t>
  </si>
  <si>
    <t>" m.č. 1.17" 22,900</t>
  </si>
  <si>
    <t>" m.č. 2.01" 66,300</t>
  </si>
  <si>
    <t>" m.č. 2.02" 18,100</t>
  </si>
  <si>
    <t>" m.č. 2.03" 68,380</t>
  </si>
  <si>
    <t>" m.č. 2.04" 67,100</t>
  </si>
  <si>
    <t>" m.č. 2.05" 68,850</t>
  </si>
  <si>
    <t>" m.č. 2.06" 27,510</t>
  </si>
  <si>
    <t>" m.č. 2.07" 68,600</t>
  </si>
  <si>
    <t>" m.č. 2.10" 12,080</t>
  </si>
  <si>
    <t>" m.č. 2.12" 11,900</t>
  </si>
  <si>
    <t>" m.č. 3.01" 66,300</t>
  </si>
  <si>
    <t>" m.č. 3.02" 18,100</t>
  </si>
  <si>
    <t>" m.č. 3.03" 68,380</t>
  </si>
  <si>
    <t>" m.č. 3.04" 67,100</t>
  </si>
  <si>
    <t>" m.č. 3.05" 68,850</t>
  </si>
  <si>
    <t>" m.č. 3.06" 27,510</t>
  </si>
  <si>
    <t>" m.č. 3.07" 68,600</t>
  </si>
  <si>
    <t>" m.č. 3.10" 12,080</t>
  </si>
  <si>
    <t>" m.č. 3.12" 11,900</t>
  </si>
  <si>
    <t>" m.č. 4.01" 67,750</t>
  </si>
  <si>
    <t>-1808816979</t>
  </si>
  <si>
    <t>"D.10.PSV.Výpis_oken_a_vchodových_dveří_1-4.pdf</t>
  </si>
  <si>
    <t>" okno ozn. 1 (1400x2500 mm)" 1,400*2,500*24</t>
  </si>
  <si>
    <t>" okno ozn. 2 (1600x2500 mm)" 1,600*2,500*8</t>
  </si>
  <si>
    <t>" okno ozn. 3 (1000x1600 mm)" 1,000*1,600*5</t>
  </si>
  <si>
    <t>" okno ozn. 4 (1000x2500 mm)" 1,000*2,500*1</t>
  </si>
  <si>
    <t>" balkonová sestava ozn. 5 (1000x2200+500x1260+500x1260 mm)" 0,500*1,260*2+1,000*2,200</t>
  </si>
  <si>
    <t>" okno ozn. 6 (900x1650 mm)" 0,900*1,650*1</t>
  </si>
  <si>
    <t>" okno ozn. 7 (2100x2500 mm)" 2,100*2,500*4</t>
  </si>
  <si>
    <t>" okno ozn. 8 (900x1300 mm)" 0,900*1,300*4</t>
  </si>
  <si>
    <t>" okno ozn. 10 (1200x1800-2100 mm)" 1,200*1,950*2</t>
  </si>
  <si>
    <t>" okno ozn. 11 (1600x2100-2150 mm)" 1,600*2,125*1</t>
  </si>
  <si>
    <t>" okno ozn. 12 (450x750 mm)" 0,450*0,750*1</t>
  </si>
  <si>
    <t>" okno ozn. 13 (1150x1300 mm)" 1,150*1,300*2</t>
  </si>
  <si>
    <t>" okno ozn. 14 (1650x750 mm)" 1,650*0,750*1</t>
  </si>
  <si>
    <t>" okno ozn. 15 (1350x750 mm)" 1,350*0,750*4</t>
  </si>
  <si>
    <t>" okno ozn. 16 (1150x1300 mm)" 1,150*1,300*1</t>
  </si>
  <si>
    <t>" okno ozn. 17 (1240x2500 mm)" 1,240*2,500*24</t>
  </si>
  <si>
    <t>-902961247</t>
  </si>
  <si>
    <t>" okno ozn. 1 (1400x2500 mm)" (1,400+2,500*2)*8</t>
  </si>
  <si>
    <t>" okno ozn. 2 (1600x2500 mm)" (1,600+2,500*2)*2</t>
  </si>
  <si>
    <t>" okno ozn. 3 (1000x1600 mm)" (1,000+1,600*2)*1</t>
  </si>
  <si>
    <t>" okno ozn. 4 (1000x2500 mm)" (1,000+2,500*2)*1</t>
  </si>
  <si>
    <t>" balkonová sestava ozn. 5" (2,000+2,200*2)*1</t>
  </si>
  <si>
    <t>" okno ozn. 6 (900x1650 mm)" (0,900+1,650*2)*1</t>
  </si>
  <si>
    <t>" okno ozn. 17 (1240x2500 mm)" (1,240+2,500*2)*8</t>
  </si>
  <si>
    <t>" okno ozn. 2 (1600x2500 mm)" (1,600+2,500*2)*3</t>
  </si>
  <si>
    <t>" okno ozn. 3 (1000x1600 mm)" (1,000+1,600*2)*4</t>
  </si>
  <si>
    <t>" okno ozn. 7 (2100x2500 mm)" (2,100+2,500*2)*2</t>
  </si>
  <si>
    <t>" okno ozn. 2 (1600x2500 mm)" (1,600+2,500*2)*8</t>
  </si>
  <si>
    <t>" okno ozn. 8 (900x1300 mm)" (0,900+1,300*2)*4</t>
  </si>
  <si>
    <t>" okno ozn. 10 (1200x1800-2100 mm)" (1,200+1,950*2)*2</t>
  </si>
  <si>
    <t>" okno ozn. 11 (1600x2100-2150 mm)" (1,600+1,800+2,100)*1</t>
  </si>
  <si>
    <t>622121111</t>
  </si>
  <si>
    <t>Zatření spár vnějších povrchů cementovou maltou, ploch z tvárnic nebo kamene stěn</t>
  </si>
  <si>
    <t>-1801457539</t>
  </si>
  <si>
    <t>" porobetoné přizdívky okenních nik tl. 125 mm" 51,300</t>
  </si>
  <si>
    <t>" porobetoné přizdívky okenních nik tl. 150 mm" 36,608</t>
  </si>
  <si>
    <t>622131100</t>
  </si>
  <si>
    <t>Podkladní a spojovací vrstva vnějších omítaných ploch vápenný postřik nanášený ručně celoplošně stěn</t>
  </si>
  <si>
    <t>-1312104881</t>
  </si>
  <si>
    <t>" pohled severní" 456,792</t>
  </si>
  <si>
    <t>-(1,252*2,490*24)</t>
  </si>
  <si>
    <t>-(1,267*2,461*8)</t>
  </si>
  <si>
    <t>-(1,747*2,490*1)</t>
  </si>
  <si>
    <t>(1,252+2,490*2)*0,150*24</t>
  </si>
  <si>
    <t>(1,267+2,461*2)*0,150*8</t>
  </si>
  <si>
    <t>-1245586853</t>
  </si>
  <si>
    <t>" pohled jižní" (127,671+129,986+30,796+91,852)</t>
  </si>
  <si>
    <t>" pohled západní" (156,702+10,192+50,460)</t>
  </si>
  <si>
    <t>" pohled východní" (10,682+48,595+134,745+147,762)</t>
  </si>
  <si>
    <t>-(1,961*2,417*4)</t>
  </si>
  <si>
    <t>-(0,913*1,757*1)</t>
  </si>
  <si>
    <t>-(0,456*0,680*1)</t>
  </si>
  <si>
    <t>-(1,942*1,281*1)</t>
  </si>
  <si>
    <t>-(1,019*0,883*1)</t>
  </si>
  <si>
    <t>-(1,233*2,272*6)</t>
  </si>
  <si>
    <t>-(0,903*2,466*1)</t>
  </si>
  <si>
    <t>-(0,893*1,728*1)</t>
  </si>
  <si>
    <t>-(1,150*2,476*6)</t>
  </si>
  <si>
    <t>-(0,932*1,281*2)</t>
  </si>
  <si>
    <t>-(0,903*1,544*2)</t>
  </si>
  <si>
    <t>-(1,048*1,544*1)</t>
  </si>
  <si>
    <t>-(0,903*2,476*1)</t>
  </si>
  <si>
    <t>-(0,888*1,281*2)</t>
  </si>
  <si>
    <t>-(0,903*1,573*2)</t>
  </si>
  <si>
    <t>-(0,874*2,490*1)</t>
  </si>
  <si>
    <t>-(1,252*2,476*12)</t>
  </si>
  <si>
    <t>-(1,121*2,476*6)</t>
  </si>
  <si>
    <t>(1,961+2,417*2)*0,150*4</t>
  </si>
  <si>
    <t>(0,913+1,757*2)*0,150*1</t>
  </si>
  <si>
    <t>(0,456+0,680*2)*0,150*1</t>
  </si>
  <si>
    <t>(1,942+1,281*2)*0,150*1</t>
  </si>
  <si>
    <t>(1,019+0,883*2)*0,150*1</t>
  </si>
  <si>
    <t>(1,233+2,272*2)*0,150*6</t>
  </si>
  <si>
    <t>(0,903+2,466*2)*0,150*1</t>
  </si>
  <si>
    <t>(0,893+1,728*2)*0,150*1</t>
  </si>
  <si>
    <t>(1,150+2,476*2)*0,150*6</t>
  </si>
  <si>
    <t>(0,932+1,281*2)*0,150*2</t>
  </si>
  <si>
    <t>(0,903+1,544*2)*0,150*2</t>
  </si>
  <si>
    <t>(1,048+1,544*2)*0,150*1</t>
  </si>
  <si>
    <t>(0,903+2,476*2)*0,150*1</t>
  </si>
  <si>
    <t>(0,888+1,281*2)*0,150*2</t>
  </si>
  <si>
    <t>(0,903+1,573*2)*0,150*2</t>
  </si>
  <si>
    <t>(0,874+2,490*2)*0,150*1</t>
  </si>
  <si>
    <t>(1,252+2,476*2)*0,150*12</t>
  </si>
  <si>
    <t>(1,121+2,476*2)*0,150*6</t>
  </si>
  <si>
    <t>1680006856</t>
  </si>
  <si>
    <t>Poznámka k položce:_x000D_
- předpoklad 25% plochy; bude upřesněno při realizaci</t>
  </si>
  <si>
    <t>" pohled jižní" (127,671+129,986+30,796+91,852)*25/100</t>
  </si>
  <si>
    <t>" pohled západní" (156,702+10,192+50,460)*25/100</t>
  </si>
  <si>
    <t>" pohled východní" (10,682+48,595+134,745+147,762)*25/100</t>
  </si>
  <si>
    <t>-(1,961*2,417*4)*25/100</t>
  </si>
  <si>
    <t>-(0,913*1,757*1)*25/100</t>
  </si>
  <si>
    <t>-(0,456*0,680*1)*25/100</t>
  </si>
  <si>
    <t>-(1,942*1,281*1)*25/100</t>
  </si>
  <si>
    <t>-(1,019*0,883*1)*25/100</t>
  </si>
  <si>
    <t>-(1,233*2,272*6)*25/100</t>
  </si>
  <si>
    <t>-(0,903*2,466*1)*25/100</t>
  </si>
  <si>
    <t>-(0,893*1,728*1)*25/100</t>
  </si>
  <si>
    <t>-(1,150*2,476*6)*25/100</t>
  </si>
  <si>
    <t>-(0,932*1,281*2)*25/100</t>
  </si>
  <si>
    <t>-(0,903*1,544*2)*25/100</t>
  </si>
  <si>
    <t>-(1,048*1,544*1)*25/100</t>
  </si>
  <si>
    <t>-(0,903*2,476*1)*25/100</t>
  </si>
  <si>
    <t>-(0,888*1,281*2)*25/100</t>
  </si>
  <si>
    <t>-(0,903*1,573*2)*25/100</t>
  </si>
  <si>
    <t>-(0,874*2,490*1)*25/100</t>
  </si>
  <si>
    <t>-(1,252*2,476*12)*25/100</t>
  </si>
  <si>
    <t>-(1,121*2,476*6)*25/100</t>
  </si>
  <si>
    <t>(1,961+2,417*2)*0,150*4*25/100</t>
  </si>
  <si>
    <t>(0,913+1,757*2)*0,150*1*25/100</t>
  </si>
  <si>
    <t>(0,456+0,680*2)*0,150*1*25/100</t>
  </si>
  <si>
    <t>(1,942+1,281*2)*0,150*1*25/100</t>
  </si>
  <si>
    <t>(1,019+0,883*2)*0,150*1*25/100</t>
  </si>
  <si>
    <t>(1,233+2,272*2)*0,150*6*25/100</t>
  </si>
  <si>
    <t>(0,903+2,466*2)*0,150*1*25/100</t>
  </si>
  <si>
    <t>(0,893+1,728*2)*0,150*1*25/100</t>
  </si>
  <si>
    <t>(1,150+2,476*2)*0,150*6*25/100</t>
  </si>
  <si>
    <t>(0,932+1,281*2)*0,150*2*25/100</t>
  </si>
  <si>
    <t>(0,903+1,544*2)*0,150*2*25/100</t>
  </si>
  <si>
    <t>(1,048+1,544*2)*0,150*1*25/100</t>
  </si>
  <si>
    <t>(0,903+2,476*2)*0,150*1*25/100</t>
  </si>
  <si>
    <t>(0,888+1,281*2)*0,150*2*25/100</t>
  </si>
  <si>
    <t>(0,903+1,573*2)*0,150*2*25/100</t>
  </si>
  <si>
    <t>(0,874+2,490*2)*0,150*1*25/100</t>
  </si>
  <si>
    <t>(1,252+2,476*2)*0,150*12*25/100</t>
  </si>
  <si>
    <t>(1,121+2,476*2)*0,150*6*25/100</t>
  </si>
  <si>
    <t>-915979662</t>
  </si>
  <si>
    <t>" celková předpokládaná vrstva vyrovnání v tl. 5 mm" 212,293*3</t>
  </si>
  <si>
    <t>1444285257</t>
  </si>
  <si>
    <t>74747536</t>
  </si>
  <si>
    <t>" okno ozn. 1 (1400x2500 mm)" (1,400*2+2,500*2)*24</t>
  </si>
  <si>
    <t>" okno ozn. 2 (1600x2500 mm)" (1,600*2+2,500*2)*8</t>
  </si>
  <si>
    <t>" okno ozn. 3 (1000x1600 mm)" (1,000*2+1,600*2)*5</t>
  </si>
  <si>
    <t>" okno ozn. 4 (1000x2500 mm)" (1,000*2+2,500*2)*1</t>
  </si>
  <si>
    <t>" balkonová sestava ozn. 5 (1000x2200+500x1260+500x1260 mm)" ((0,500*2+1,260*2)*2)+(1,000*2+2,200*2)</t>
  </si>
  <si>
    <t>" okno ozn. 6 (900x1650 mm)" (0,900*2+1,650*2)*1</t>
  </si>
  <si>
    <t>" okno ozn. 7 (2100x2500 mm)" (2,100*2+2,500*2)*4</t>
  </si>
  <si>
    <t>" okno ozn. 8 (900x1300 mm)" (0,900*2+1,300*2)*4</t>
  </si>
  <si>
    <t>" okno ozn. 10 (1200x1800-2100 mm)" (1,200*2+1,950*2)*2</t>
  </si>
  <si>
    <t>" okno ozn. 11 (1600x2100-2150 mm)" (1,600*2+2,125*2)*1</t>
  </si>
  <si>
    <t>" okno ozn. 12 (450x750 mm)" (0,450*2+0,750*2)*1</t>
  </si>
  <si>
    <t>" okno ozn. 13 (1150x1300 mm)" (1,150*2+1,300*2)*2</t>
  </si>
  <si>
    <t>" okno ozn. 14 (1650x750 mm)" (1,650*2+0,750*2)*1</t>
  </si>
  <si>
    <t>" okno ozn. 15 (1350x750 mm)" (1,350*2+0,750*2)*4</t>
  </si>
  <si>
    <t>" okno ozn. 16 (1150x1300 mm)" (1,150*2+1,300*2)*1</t>
  </si>
  <si>
    <t>" okno ozn. 17 (1240x2500 mm)" (1,240*2+2,500*2)*24</t>
  </si>
  <si>
    <t>-220239834</t>
  </si>
  <si>
    <t>Poznámka k položce:_x000D_
- ztratné 5%_x000D_
- APU lišty (interiér + exteriér)</t>
  </si>
  <si>
    <t>1194,02*1,05 'Přepočtené koeficientem množství</t>
  </si>
  <si>
    <t>1123044092</t>
  </si>
  <si>
    <t>" pohled jižní" 127,671+129,986+30,796+91,852</t>
  </si>
  <si>
    <t>" pohled západní" 156,702+10,192+50,460</t>
  </si>
  <si>
    <t>" pohled východní" 10,682+48,595+134,745+147,762</t>
  </si>
  <si>
    <t>-1316007489</t>
  </si>
  <si>
    <t>807,345*1,02 'Přepočtené koeficientem množství</t>
  </si>
  <si>
    <t>-1090188229</t>
  </si>
  <si>
    <t>(1,961+2,417*2)*4</t>
  </si>
  <si>
    <t>(0,913+1,757*2)*1</t>
  </si>
  <si>
    <t>(0,456+0,680*2)*1</t>
  </si>
  <si>
    <t>(1,942+1,281*2)*1</t>
  </si>
  <si>
    <t>(1,019+0,883*2)*1</t>
  </si>
  <si>
    <t>(1,233+2,272*2)*6</t>
  </si>
  <si>
    <t>(0,903+2,466*2)*1</t>
  </si>
  <si>
    <t>(0,893+1,728*2)*1</t>
  </si>
  <si>
    <t>(1,150+2,476*2)*6</t>
  </si>
  <si>
    <t>(0,932+1,281*2)*2</t>
  </si>
  <si>
    <t>(0,903+1,544*2)*2</t>
  </si>
  <si>
    <t>(1,048+1,544*2)*1</t>
  </si>
  <si>
    <t>(0,903+2,476*2)*1</t>
  </si>
  <si>
    <t>(0,888+1,281*2)*2</t>
  </si>
  <si>
    <t>(0,903+1,573*2)*2</t>
  </si>
  <si>
    <t>(0,874+2,490*2)*1</t>
  </si>
  <si>
    <t>(1,252+2,476*2)*12</t>
  </si>
  <si>
    <t>(1,121+2,476*2)*6</t>
  </si>
  <si>
    <t>" viz. K/1" 92,400</t>
  </si>
  <si>
    <t>" viz. K/2" 2,800</t>
  </si>
  <si>
    <t>" viz. K/3" 3,500</t>
  </si>
  <si>
    <t>" viz. K/4" 49,400</t>
  </si>
  <si>
    <t>-839969228</t>
  </si>
  <si>
    <t>" ostění otvorů š. 150 mm" 0,150*278,869</t>
  </si>
  <si>
    <t>" parapet otvorů š. 230 mm" 0,230*148,100</t>
  </si>
  <si>
    <t>75,893*1,1 'Přepočtené koeficientem množství</t>
  </si>
  <si>
    <t>-996516976</t>
  </si>
  <si>
    <t>-371946993</t>
  </si>
  <si>
    <t>12,900+10,440+4,500+11,390+4,570+2,460+10,700+8,080+11,790+11,740-2,000-1,450-1,000</t>
  </si>
  <si>
    <t>-989545035</t>
  </si>
  <si>
    <t>84,12*1,05 'Přepočtené koeficientem množství</t>
  </si>
  <si>
    <t>-1510122353</t>
  </si>
  <si>
    <t>" nárožní hrana objektu" 12,070+11,220+3,650*2+12,630*2+12,150*2</t>
  </si>
  <si>
    <t>" nárožní hrana otvorů" 1,600*10+2,500*2+1,260*2+0,940*2+1,650*2+2,500*8+1,300*8+1,800*2+2,100*2+2,100*2+0,750*2+1,300*4+1,300*2+2,500*48</t>
  </si>
  <si>
    <t>" nadpraží otvorů" 1,000*5+1,000+0,500*2+0,900+2,100*4+0,900*4+1,200*2+1,600+0,450+1,150*2+1,150+1,240*28</t>
  </si>
  <si>
    <t>" parapet" 1,000*5+1,000+0,500*2+0,900+2,100*4+0,900*4+1,200*2+1,600+0,450+1,150*2+1,150+1,240*28</t>
  </si>
  <si>
    <t>" kouty objektu" 11,220*2+12,150*2</t>
  </si>
  <si>
    <t>" ukončení ETICS" 12,740+13,700+4,500+4,600+4,500+5,990+10,700+7,760+23,370</t>
  </si>
  <si>
    <t>-1951198436</t>
  </si>
  <si>
    <t>280,55*1,05 'Přepočtené koeficientem množství</t>
  </si>
  <si>
    <t>619557071</t>
  </si>
  <si>
    <t>46,74*1,05 'Přepočtené koeficientem množství</t>
  </si>
  <si>
    <t>-1547710471</t>
  </si>
  <si>
    <t>65,52*1,05 'Přepočtené koeficientem množství</t>
  </si>
  <si>
    <t>1636520712</t>
  </si>
  <si>
    <t>2068063504</t>
  </si>
  <si>
    <t>87,86*1,05 'Přepočtené koeficientem množství</t>
  </si>
  <si>
    <t>622325101</t>
  </si>
  <si>
    <t>Oprava vápenocementové omítky vnějších ploch stupně členitosti 1 hladké stěn, v rozsahu opravované plochy do 10%</t>
  </si>
  <si>
    <t>1941436460</t>
  </si>
  <si>
    <t>622325407</t>
  </si>
  <si>
    <t>Oprava vápenné omítky vnějších ploch stupně členitosti 3 štukové, v rozsahu opravované plochy přes 50 do 65%</t>
  </si>
  <si>
    <t>-567636053</t>
  </si>
  <si>
    <t>622521011</t>
  </si>
  <si>
    <t>Omítka tenkovrstvá silikátová vnějších ploch probarvená, včetně penetrace podkladu zrnitá, tloušťky 1,5 mm stěn</t>
  </si>
  <si>
    <t>-417772429</t>
  </si>
  <si>
    <t>-548483669</t>
  </si>
  <si>
    <t>"D.10.PSV.Výpis_klempířských_prvků.pdf</t>
  </si>
  <si>
    <t>" ozn. K/5 (parapetní římsa)" 14,900</t>
  </si>
  <si>
    <t>-1628259628</t>
  </si>
  <si>
    <t>" ozn. K/1 (parapet)" 92,400</t>
  </si>
  <si>
    <t>" ozn. K/2 (parapet)" 2,800</t>
  </si>
  <si>
    <t>" ozn. K/3 (parapet)" 3,500</t>
  </si>
  <si>
    <t>" ozn. K/4 (parapet)" 49,400</t>
  </si>
  <si>
    <t>" ozn. K/6 (suprafenestra)" 23,650</t>
  </si>
  <si>
    <t>" ozn. K/7 (kordonová římsa)" 27,600</t>
  </si>
  <si>
    <t>" ozn. K/8 (supraport)" 10,350</t>
  </si>
  <si>
    <t>" ozn. K/10 (parapet a podokenní římsa)" 4,700</t>
  </si>
  <si>
    <t>769269838</t>
  </si>
  <si>
    <t>" pruh pod fasádní lešení š. 2 m" 2,000*(31,920+12,900+10,440+4,500+11,390+4,570+10,700+8,080+23,530+2,000*4)</t>
  </si>
  <si>
    <t>330607542</t>
  </si>
  <si>
    <t>575091575</t>
  </si>
  <si>
    <t>" uliční fasáda (pohled severní)" 382,539</t>
  </si>
  <si>
    <t>" dvorní a boční fasády (pohled jižní, západní a východní)" 849,174</t>
  </si>
  <si>
    <t>629999022</t>
  </si>
  <si>
    <t>Příplatky k cenám úprav vnějších povrchů za zvýšenou pracnost při provádění omítek zaoblených ploch, poloměr zaoblení přes 100 mm</t>
  </si>
  <si>
    <t>-1816157790</t>
  </si>
  <si>
    <t>" korunní římsa" (0,500*(4,500+11,070+4,500))+(0,500*(31,920+12,740+13,700+4,500+4,600+4,500+5,990+10,700+7,760+23,370))</t>
  </si>
  <si>
    <t>629999042</t>
  </si>
  <si>
    <t>Příplatky k cenám úprav vnějších povrchů za ztížené pracovní podmínky práce v nadstřešní části objektu</t>
  </si>
  <si>
    <t>-345082650</t>
  </si>
  <si>
    <t>13,528*2</t>
  </si>
  <si>
    <t>941111112</t>
  </si>
  <si>
    <t>Montáž lešení řadového trubkového lehkého pracovního s podlahami s provozním zatížením tř. 3 do 200 kg/m2 šířky tř. W06 od 0,6 do 0,9 m, výšky přes 10 do 25 m</t>
  </si>
  <si>
    <t>1616085160</t>
  </si>
  <si>
    <t>Poznámka k položce:_x000D_
- proměnná výška lešení dle přilehlého terénu; průměrná výška lešení cca. 12,5 m</t>
  </si>
  <si>
    <t>" zřízeno do úrovně poslední pracovní podlahy lešení (cca. od úrovně 1,5 m pod korunní římsou)"</t>
  </si>
  <si>
    <t>(0,900+31,920+0,900+0,900+12,740+0,900+0,900+10,440+4,500+0,900+11,390+0,900+4,570+2,460+10,700+0,900+8,080+0,900+0,900+11,790+11,740+0,900)*12,500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</si>
  <si>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</si>
  <si>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</si>
  <si>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1776290193</t>
  </si>
  <si>
    <t>" předpoklad 5 měsíců" 1627,875*157</t>
  </si>
  <si>
    <t>178329697</t>
  </si>
  <si>
    <t>1745272691</t>
  </si>
  <si>
    <t>" zřízeno od úrovně poslední pracovní podlahy lešení (cca. od úrovně 1,5 m pod korunní římsou)"</t>
  </si>
  <si>
    <t>0,900+31,920+0,900+0,900+12,740+0,900+0,900+10,440+4,500+0,900+11,390+0,900+4,570+2,460+10,700+0,900+8,080+0,900+0,900+11,790+11,740+0,900</t>
  </si>
  <si>
    <t>1336553195</t>
  </si>
  <si>
    <t>" předpoklad 5 měsíců" 130,230*157</t>
  </si>
  <si>
    <t>-1523923824</t>
  </si>
  <si>
    <t>-1954836794</t>
  </si>
  <si>
    <t>" včetně zábradlí na poslední pracovní podlaze"</t>
  </si>
  <si>
    <t>(0,900+31,920+0,900+0,900+12,740+0,900+0,900+10,440+4,500+0,900+11,390+0,900+4,570+2,460+10,700+0,900+8,080+0,900+0,900+11,790+11,740+0,900)*13,600</t>
  </si>
  <si>
    <t>-557379830</t>
  </si>
  <si>
    <t>" předpoklad 5 měsíců" 1771,128*157</t>
  </si>
  <si>
    <t>-1450499444</t>
  </si>
  <si>
    <t>944711111</t>
  </si>
  <si>
    <t>Montáž záchytné stříšky zřizované současně s lehkým nebo těžkým lešením, šířky do 1,5 m</t>
  </si>
  <si>
    <t>-923221009</t>
  </si>
  <si>
    <t>" vstupy do objektu" 3,000+3,000+2,000</t>
  </si>
  <si>
    <t>944711211</t>
  </si>
  <si>
    <t>Montáž záchytné stříšky Příplatek za první a každý další den použití záchytné stříšky k ceně -1111</t>
  </si>
  <si>
    <t>-112212023</t>
  </si>
  <si>
    <t>" předpoklad 5 měsíců" 8,000*157</t>
  </si>
  <si>
    <t>944711811</t>
  </si>
  <si>
    <t>Demontáž záchytné stříšky zřizované současně s lehkým nebo těžkým lešením, šířky do 1,5 m</t>
  </si>
  <si>
    <t>1951357725</t>
  </si>
  <si>
    <t>1676430094</t>
  </si>
  <si>
    <t>1763645340</t>
  </si>
  <si>
    <t>-537361951</t>
  </si>
  <si>
    <t>1694423467</t>
  </si>
  <si>
    <t>"D.10.PSV.Výpis_oken_a_vchodových_dveří_3.pdf</t>
  </si>
  <si>
    <t>-231484913</t>
  </si>
  <si>
    <t>"D.10.PSV.Výpis_oken_a_vchodových_dveří_2-4.pdf</t>
  </si>
  <si>
    <t>952901103</t>
  </si>
  <si>
    <t>Čištění budov při provádění oprav a udržovacích prací oken nebo balkonových dveří jednoduchých omytím, plochy do přes 1,5 do 2,5 m2</t>
  </si>
  <si>
    <t>1503592826</t>
  </si>
  <si>
    <t>-272302591</t>
  </si>
  <si>
    <t>645197122</t>
  </si>
  <si>
    <t>"D.10.PSV.Výpis_oken_a_vchodových_dveří_2.pdf</t>
  </si>
  <si>
    <t>952902491</t>
  </si>
  <si>
    <t>Čištění budov při provádění oprav a udržovacích prací nezpevněných venkovních ploch vyhrabáním</t>
  </si>
  <si>
    <t>710504282</t>
  </si>
  <si>
    <t>978015321</t>
  </si>
  <si>
    <t>Otlučení vápenných nebo vápenocementových omítek vnějších ploch s vyškrabáním spar a s očištěním zdiva stupně členitosti 1 a 2, v rozsahu do 10 %</t>
  </si>
  <si>
    <t>536035523</t>
  </si>
  <si>
    <t>978019371</t>
  </si>
  <si>
    <t>Otlučení vápenných nebo vápenocementových omítek vnějších ploch s vyškrabáním spar a s očištěním zdiva stupně členitosti 3 až 5, v rozsahu přes 50 do 65 %</t>
  </si>
  <si>
    <t>-1778759789</t>
  </si>
  <si>
    <t>1144472377</t>
  </si>
  <si>
    <t>985141111</t>
  </si>
  <si>
    <t>Vyčištění trhlin nebo dutin ve zdivu šířky do 30 mm, hloubky do 150 mm</t>
  </si>
  <si>
    <t>48007337</t>
  </si>
  <si>
    <t>"D.10.06_Pohledy_nový_stav.pdf</t>
  </si>
  <si>
    <t>" pohled jižní; sanace trhlin zdiva" (0,510+0,325+0,575)+(0,925+0,380+0,240)</t>
  </si>
  <si>
    <t>985421143</t>
  </si>
  <si>
    <t>Injektáž trhlin v cihelném, kamenném nebo smíšeném zdivu nízkotlaká do 0,6 MP, včetně provedení vrtů aktivovanou cementovou maltou šířka trhlin přes 10 do 15 mm tloušťka zdiva přes 450 do 600 mm</t>
  </si>
  <si>
    <t>386233229</t>
  </si>
  <si>
    <t>985441114</t>
  </si>
  <si>
    <t>Přídavná šroubovitá nerezová výztuž pro sanaci trhlin v drážce včetně vyfrézování a zalití kotevní maltou v cihelném nebo kamenném zdivu hloubky do 70 mm 1 táhlo průměru 10 mm</t>
  </si>
  <si>
    <t>-644751317</t>
  </si>
  <si>
    <t>" pohled jižní; sanace trhlin zdiva" (1,000*4)+(1,000*4)</t>
  </si>
  <si>
    <t>1426421291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</si>
  <si>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</si>
  <si>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</si>
  <si>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-285398202</t>
  </si>
  <si>
    <t>24,892*6 'Přepočtené koeficientem množství</t>
  </si>
  <si>
    <t>1699962872</t>
  </si>
  <si>
    <t>997013511</t>
  </si>
  <si>
    <t>Odvoz suti a vybouraných hmot z meziskládky na skládku s naložením a se složením, na vzdálenost do 1 km</t>
  </si>
  <si>
    <t>182478784</t>
  </si>
  <si>
    <t>24,892*11 'Přepočtené koeficientem množství</t>
  </si>
  <si>
    <t>-1548303960</t>
  </si>
  <si>
    <t>273,394-0,792</t>
  </si>
  <si>
    <t>99701380.R01</t>
  </si>
  <si>
    <t>Výzisk z výkupu kovového odpadu/šrotu</t>
  </si>
  <si>
    <t>1546392064</t>
  </si>
  <si>
    <t>" demontované klempířské prvky" -0,792</t>
  </si>
  <si>
    <t>895020733</t>
  </si>
  <si>
    <t>741</t>
  </si>
  <si>
    <t>Elektroinstalace - silnoproud</t>
  </si>
  <si>
    <t>741420011</t>
  </si>
  <si>
    <t>Montáž hromosvodného vedení svodových drátů nebo lan bez podpěr, Ø do 10 mm</t>
  </si>
  <si>
    <t>-1477640614</t>
  </si>
  <si>
    <t>4*13,000 " přemístění svislého vedení pod zateplení</t>
  </si>
  <si>
    <t>741420021</t>
  </si>
  <si>
    <t>Montáž hromosvodného vedení svorek se 2 šrouby</t>
  </si>
  <si>
    <t>204633091</t>
  </si>
  <si>
    <t>2,000*4 " přemístění svislého vedení pod zateplení</t>
  </si>
  <si>
    <t>741420022</t>
  </si>
  <si>
    <t>Montáž hromosvodného vedení svorek se 3 a více šrouby</t>
  </si>
  <si>
    <t>1023550328</t>
  </si>
  <si>
    <t>1,000*4 " přemístění svislého vedení pod zateplení</t>
  </si>
  <si>
    <t>741421811</t>
  </si>
  <si>
    <t>Demontáž hromosvodného vedení bez zachování funkčnosti svodových drátů nebo lan kolmého svodu, průměru do 8 mm</t>
  </si>
  <si>
    <t>157713932</t>
  </si>
  <si>
    <t>741421843</t>
  </si>
  <si>
    <t>Demontáž hromosvodného vedení bez zachování funkčnosti svorek šroubových se 2 šrouby</t>
  </si>
  <si>
    <t>1054558919</t>
  </si>
  <si>
    <t>741421845</t>
  </si>
  <si>
    <t>Demontáž hromosvodného vedení bez zachování funkčnosti svorek šroubových se 3 a více šrouby</t>
  </si>
  <si>
    <t>83321594</t>
  </si>
  <si>
    <t>741421863</t>
  </si>
  <si>
    <t>Demontáž hromosvodného vedení podpěr svislého vedení zazděného</t>
  </si>
  <si>
    <t>-808356973</t>
  </si>
  <si>
    <t>6,000*4 " přemístění svislého vedení pod zateplení</t>
  </si>
  <si>
    <t>741421871</t>
  </si>
  <si>
    <t>Demontáž hromosvodného vedení doplňků ochranných úhelníků, délky do 1,4 m</t>
  </si>
  <si>
    <t>-1904027649</t>
  </si>
  <si>
    <t>-1968702624</t>
  </si>
  <si>
    <t>" ozn. K/9 (čuček pilastru)" (0,800+0,400*2)*0,600*2</t>
  </si>
  <si>
    <t>1007168231</t>
  </si>
  <si>
    <t>92,400+2,800+3,500+49,400+4,700</t>
  </si>
  <si>
    <t>764002861</t>
  </si>
  <si>
    <t>Demontáž klempířských konstrukcí oplechování říms do suti</t>
  </si>
  <si>
    <t>-2046853692</t>
  </si>
  <si>
    <t>14,900+23,650+27,600+10,350</t>
  </si>
  <si>
    <t>764004863</t>
  </si>
  <si>
    <t>Demontáž klempířských konstrukcí svodu k dalšímu použití</t>
  </si>
  <si>
    <t>-850046368</t>
  </si>
  <si>
    <t>15,000*6</t>
  </si>
  <si>
    <t>764141335</t>
  </si>
  <si>
    <t>Krytina ze svitků nebo tabulí z titanzinkového lesklého válcovaného plechu s úpravou u okapů, prostupů a výčnělků střechy rovné drážkováním z tabulí, velikosti 1000 x 2000 mm, sklon střechy přes 60°</t>
  </si>
  <si>
    <t>784765149</t>
  </si>
  <si>
    <t>764246304</t>
  </si>
  <si>
    <t>Oplechování parapetů z titanzinkového lesklého válcovaného plechu rovných mechanicky kotvené, bez rohů rš 330 mm</t>
  </si>
  <si>
    <t>685034528</t>
  </si>
  <si>
    <t>" ozn. K/3" 3,500</t>
  </si>
  <si>
    <t>" ozn. K/4" 49,400</t>
  </si>
  <si>
    <t>764246305</t>
  </si>
  <si>
    <t>Oplechování parapetů z titanzinkového lesklého válcovaného plechu rovných mechanicky kotvené, bez rohů rš 400 mm</t>
  </si>
  <si>
    <t>42723426</t>
  </si>
  <si>
    <t>" ozn. K/1" 92,400</t>
  </si>
  <si>
    <t>" ozn. K/2" 2,800</t>
  </si>
  <si>
    <t>764248304</t>
  </si>
  <si>
    <t>Oplechování říms a ozdobných prvků z titanzinkového lesklého válcovaného plechu rovných, bez rohů mechanicky kotvené rš 330 mm</t>
  </si>
  <si>
    <t>1081947189</t>
  </si>
  <si>
    <t>" ozn. K/5" 14,900</t>
  </si>
  <si>
    <t>" ozn. K/6" 23,650</t>
  </si>
  <si>
    <t>" ozn. K/7" 27,600</t>
  </si>
  <si>
    <t>" ozn. K/8" 10,350</t>
  </si>
  <si>
    <t>764248305</t>
  </si>
  <si>
    <t>Oplechování říms a ozdobných prvků z titanzinkového lesklého válcovaného plechu rovných, bez rohů mechanicky kotvené rš 400 mm</t>
  </si>
  <si>
    <t>2140070763</t>
  </si>
  <si>
    <t>" onz. K/10" 4,700</t>
  </si>
  <si>
    <t>764248345</t>
  </si>
  <si>
    <t>Oplechování říms a ozdobných prvků z titanzinkového lesklého válcovaného plechu rovných, bez rohů Příplatek k cenám za zvýšenou pracnost při provedení rohu nebo koutu rovné římsy do rš 400 mm</t>
  </si>
  <si>
    <t>1471552673</t>
  </si>
  <si>
    <t>" ozn. K/5" 4,000</t>
  </si>
  <si>
    <t>" ozn. K/7" 4,000</t>
  </si>
  <si>
    <t>" ozn. K/8" 2,000</t>
  </si>
  <si>
    <t>764508131</t>
  </si>
  <si>
    <t>Montáž svodu kruhového, průměru svodu</t>
  </si>
  <si>
    <t>1895297830</t>
  </si>
  <si>
    <t>" zpětná montáž původních svodů" 15,000*6</t>
  </si>
  <si>
    <t>764508132</t>
  </si>
  <si>
    <t>Montáž svodu kruhového, průměru objímek</t>
  </si>
  <si>
    <t>1330943567</t>
  </si>
  <si>
    <t>" zpětná montáž původních svodů" 6,000*6</t>
  </si>
  <si>
    <t>55349383</t>
  </si>
  <si>
    <t>objímka kruhového svodu bez trnu TiZn leskle válcovaný 120</t>
  </si>
  <si>
    <t>179043459</t>
  </si>
  <si>
    <t>55349395</t>
  </si>
  <si>
    <t>vrut FeZn pro objímku z TiZn dl 300mm</t>
  </si>
  <si>
    <t>-1317028062</t>
  </si>
  <si>
    <t>764508134</t>
  </si>
  <si>
    <t>Montáž svodu kruhového, průměru kolen horních dvojitých</t>
  </si>
  <si>
    <t>-108033575</t>
  </si>
  <si>
    <t>" zpětná montáž původních svodů" 6,000</t>
  </si>
  <si>
    <t>-2127892906</t>
  </si>
  <si>
    <t>1222391981</t>
  </si>
  <si>
    <t>-1956348424</t>
  </si>
  <si>
    <t>-1719951531</t>
  </si>
  <si>
    <t>Poznámka k položce:_x000D_
- podrobnosti viz. tabulka "Výpis oken a vchodových dveří 1-4"</t>
  </si>
  <si>
    <t>1580328165</t>
  </si>
  <si>
    <t>-1863783721</t>
  </si>
  <si>
    <t>788255754</t>
  </si>
  <si>
    <t>" okno ozn. 12 (450x750 mm)" 1,000</t>
  </si>
  <si>
    <t>1357808376</t>
  </si>
  <si>
    <t>-622433536</t>
  </si>
  <si>
    <t>766641141</t>
  </si>
  <si>
    <t>Montáž balkónových dveří dřevěných nebo plastových včetně rámu zdvojených do zdiva jednokřídlových s otvíravými zasklenými bočními díly, bez nadsvětlíku</t>
  </si>
  <si>
    <t>1186007386</t>
  </si>
  <si>
    <t>" balkonová sestava ozn. 5 (1000x2200+500x1260+500x1260 mm)" 1,000</t>
  </si>
  <si>
    <t>61110020</t>
  </si>
  <si>
    <t>dveře dřevěné balkonové jednokřídlové s bočním pevným dílem dvojsklo</t>
  </si>
  <si>
    <t>-865852095</t>
  </si>
  <si>
    <t>" balkonová sestava ozn. 5 (1000x2200+500x1260+500x1260 mm)" 1,000*2,200+0,500*1,260*2</t>
  </si>
  <si>
    <t>998766103</t>
  </si>
  <si>
    <t>Přesun hmot pro konstrukce truhlářské stanovený z hmotnosti přesunovaného materiálu vodorovná dopravní vzdálenost do 50 m v objektech výšky přes 12 do 24 m</t>
  </si>
  <si>
    <t>217041373</t>
  </si>
  <si>
    <t>-349802595</t>
  </si>
  <si>
    <t>783801401</t>
  </si>
  <si>
    <t>Příprava podkladu omítek před provedením nátěru ometení</t>
  </si>
  <si>
    <t>502013888</t>
  </si>
  <si>
    <t>783801403</t>
  </si>
  <si>
    <t>Příprava podkladu omítek před provedením nátěru oprášení</t>
  </si>
  <si>
    <t>2023800720</t>
  </si>
  <si>
    <t>783801501</t>
  </si>
  <si>
    <t>Příprava podkladu omítek před provedením nátěru omytí</t>
  </si>
  <si>
    <t>1221825241</t>
  </si>
  <si>
    <t>783823163</t>
  </si>
  <si>
    <t>Penetrační nátěr omítek hladkých omítek hladkých, zrnitých tenkovrstvých nebo štukových stupně členitosti 3 silikátový</t>
  </si>
  <si>
    <t>1631723981</t>
  </si>
  <si>
    <t>783826313</t>
  </si>
  <si>
    <t>Nátěr omítek se schopností překlenutí trhlin mikroarmovací silikátový</t>
  </si>
  <si>
    <t>1592020220</t>
  </si>
  <si>
    <t>783896301</t>
  </si>
  <si>
    <t>Nátěr omítek se schopností překlenutí trhlin Příplatek k cenám za za zvýšenou pracnost provedení styku 2 barev</t>
  </si>
  <si>
    <t>-641339050</t>
  </si>
  <si>
    <t>783896303</t>
  </si>
  <si>
    <t>Nátěr omítek se schopností překlenutí trhlin Příplatek k cenám za provedení barevného nátěru v odstínu světlém</t>
  </si>
  <si>
    <t>2044983993</t>
  </si>
  <si>
    <t>" poměr cca. 50% plochy" 382,539*50/100</t>
  </si>
  <si>
    <t>783896305</t>
  </si>
  <si>
    <t>Nátěr omítek se schopností překlenutí trhlin Příplatek k cenám za provedení barevného nátěru v odstínu středně sytém</t>
  </si>
  <si>
    <t>-613614760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</si>
  <si>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</si>
  <si>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</si>
  <si>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</si>
  <si>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</si>
  <si>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</si>
  <si>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512</t>
  </si>
  <si>
    <t>-450351790</t>
  </si>
  <si>
    <t>" demontáže konzolí, kotev, cedulí apod." 8,000</t>
  </si>
  <si>
    <t>" nepopsané či jinak nespecifikované práce" 30,000</t>
  </si>
  <si>
    <t>SO11 - SO 11 - Oprava chodníků</t>
  </si>
  <si>
    <t>Soupis:</t>
  </si>
  <si>
    <t>SO11.1 - SO 11.1 - Odstranění azbestového zastřešení</t>
  </si>
  <si>
    <t xml:space="preserve">    765 - Krytina skládaná</t>
  </si>
  <si>
    <t>119003131</t>
  </si>
  <si>
    <t>Pomocné konstrukce při zabezpečení výkopu svislé výstražná páska zřízení</t>
  </si>
  <si>
    <t>1565548970</t>
  </si>
  <si>
    <t>"D.11.00_TZA_Technická_zpráva_odstranění_azbestu.pdf</t>
  </si>
  <si>
    <t>" vymezení bezpečného prostoru" 28,000+34,000+10,000*2+5,000+16,000+7,000+84,000*2</t>
  </si>
  <si>
    <t>119003132</t>
  </si>
  <si>
    <t>Pomocné konstrukce při zabezpečení výkopu svislé výstražná páska odstranění</t>
  </si>
  <si>
    <t>1930241714</t>
  </si>
  <si>
    <t>946111111</t>
  </si>
  <si>
    <t>Montáž pojízdných věží trubkových nebo dílcových s maximálním zatížením podlahy do 200 kg/m2 šířky od 0,6 do 0,9 m, délky do 3,2 m, výšky do 1,5 m</t>
  </si>
  <si>
    <t>1220460077</t>
  </si>
  <si>
    <t>" odřezání háků; fixační nástřik; demontáž krytiny" 2,000</t>
  </si>
  <si>
    <t>946111211</t>
  </si>
  <si>
    <t>Montáž pojízdných věží trubkových nebo dílcových s maximálním zatížením podlahy do 200 kg/m2 Příplatek za první a každý další den použití pojízdného lešení k ceně -1111</t>
  </si>
  <si>
    <t>-231659218</t>
  </si>
  <si>
    <t>" předpoklad 14 dnů" 2,000*14</t>
  </si>
  <si>
    <t>946111811</t>
  </si>
  <si>
    <t>Demontáž pojízdných věží trubkových nebo dílcových s maximálním zatížením podlahy do 200 kg/m2 šířky od 0,6 do 0,9 m, délky do 3,2 m, výšky do 1,5 m</t>
  </si>
  <si>
    <t>-231722460</t>
  </si>
  <si>
    <t>966079851</t>
  </si>
  <si>
    <t>Přerušení různých ocelových profilů průřezu do 100 mm2</t>
  </si>
  <si>
    <t>-811898165</t>
  </si>
  <si>
    <t>"D.11.01_Situace_současný_stav.pdf</t>
  </si>
  <si>
    <t>" odřezání hákových šroubů krytiny; množství cca. 2 ks/m2" 840,000</t>
  </si>
  <si>
    <t>997006002</t>
  </si>
  <si>
    <t>Úprava stavebního odpadu třídění na jednotlivé druhy</t>
  </si>
  <si>
    <t>811183613</t>
  </si>
  <si>
    <t>997006014</t>
  </si>
  <si>
    <t>Úprava stavebního odpadu pytlování nebezpečného odpadu s obsahem azbestu z vlnitých tabulí</t>
  </si>
  <si>
    <t>-741257054</t>
  </si>
  <si>
    <t>997013211</t>
  </si>
  <si>
    <t>Vnitrostaveništní doprava suti a vybouraných hmot vodorovně do 50 m svisle ručně (nošením po schodech) pro budovy a haly výšky do 6 m</t>
  </si>
  <si>
    <t>-2129784804</t>
  </si>
  <si>
    <t>1261370728</t>
  </si>
  <si>
    <t>1890293231</t>
  </si>
  <si>
    <t>Poznámka k položce:_x000D_
- celková odvozová vzdálenost 12 km</t>
  </si>
  <si>
    <t>6,439*11 'Přepočtené koeficientem množství</t>
  </si>
  <si>
    <t>-789478808</t>
  </si>
  <si>
    <t>765</t>
  </si>
  <si>
    <t>Krytina skládaná</t>
  </si>
  <si>
    <t>765131851</t>
  </si>
  <si>
    <t>Demontáž vláknocementové krytiny vlnité sklonu do 30° do suti</t>
  </si>
  <si>
    <t>-536662870</t>
  </si>
  <si>
    <t>44,000+103,000+240,000+33,000</t>
  </si>
  <si>
    <t>1615270353</t>
  </si>
  <si>
    <t>" vstupy do objektů"</t>
  </si>
  <si>
    <t>" SO 05" 2,000*2+2,800*2</t>
  </si>
  <si>
    <t>" SO 06" 2,000*2+2,800*2</t>
  </si>
  <si>
    <t>" SO 07" 2,000*2+2,800*2</t>
  </si>
  <si>
    <t>" SO 08" 2,000*2+2,800*2</t>
  </si>
  <si>
    <t>" SO 10" 2,000*2+2,800*2</t>
  </si>
  <si>
    <t>-238017725</t>
  </si>
  <si>
    <t>48*1,05 'Přepočtené koeficientem množství</t>
  </si>
  <si>
    <t>1025326980</t>
  </si>
  <si>
    <t>" SO 05" 2,000*2,800</t>
  </si>
  <si>
    <t>" SO 06" 2,000*2,800</t>
  </si>
  <si>
    <t>" SO 07" 2,000*2,800</t>
  </si>
  <si>
    <t>" SO 08" 2,000*2,800</t>
  </si>
  <si>
    <t>" SO 10" 2,000*2,800</t>
  </si>
  <si>
    <t>1758601892</t>
  </si>
  <si>
    <t>28*1,05 'Přepočtené koeficientem množství</t>
  </si>
  <si>
    <t>Základní (napouštěcí/penetrační/fixační ) nástřik krytiny krytiny vláknocementové sklonu střechy do 30° jednonásobný</t>
  </si>
  <si>
    <t>indiv kalkulace ceny</t>
  </si>
  <si>
    <t>-963928669</t>
  </si>
  <si>
    <t>" rub + líc AZC desek" (44,000+103,000+240,000+33,000)*2</t>
  </si>
  <si>
    <t>SO11.2 - SO 11.2 - Zpevněné plochy a zastřešení</t>
  </si>
  <si>
    <t xml:space="preserve">    2 - Zakládání</t>
  </si>
  <si>
    <t xml:space="preserve">    5 - Komunikace pozemní</t>
  </si>
  <si>
    <t xml:space="preserve">    789 - Povrchové úpravy ocelových konstrukcí a technologických zařízení</t>
  </si>
  <si>
    <t>-503840567</t>
  </si>
  <si>
    <t>"D.11.00_TZ_Technická_zpráva_strana_3.pdf</t>
  </si>
  <si>
    <t>" chodník BDLBeton30/30" 4,420+489,670+11,010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</si>
  <si>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</si>
  <si>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</si>
  <si>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-1846123208</t>
  </si>
  <si>
    <t>" chodník BDLZám" 27,860</t>
  </si>
  <si>
    <t>113107130</t>
  </si>
  <si>
    <t>Odstranění podkladů nebo krytů ručně s přemístěním hmot na skládku na vzdálenost do 3 m nebo s naložením na dopravní prostředek z betonu prostého, o tl. vrstvy do 100 mm</t>
  </si>
  <si>
    <t>-685210075</t>
  </si>
  <si>
    <t>" chodník LA" 3,600+13,710+45,540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</si>
  <si>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</si>
  <si>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</si>
  <si>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58199499</t>
  </si>
  <si>
    <t>" chodník BETON" 38,140+7,250+13,970+2,110</t>
  </si>
  <si>
    <t>113107141</t>
  </si>
  <si>
    <t>Odstranění podkladů nebo krytů ručně s přemístěním hmot na skládku na vzdálenost do 3 m nebo s naložením na dopravní prostředek živičných, o tl. vrstvy do 50 mm</t>
  </si>
  <si>
    <t>1377587688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</si>
  <si>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</si>
  <si>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</si>
  <si>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-452425864</t>
  </si>
  <si>
    <t>" štěková plocha (tl. 150 mm)" 132,090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</si>
  <si>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</si>
  <si>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</si>
  <si>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-899634665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</si>
  <si>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</si>
  <si>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</si>
  <si>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-935622123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</si>
  <si>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</si>
  <si>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</si>
  <si>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699089482</t>
  </si>
  <si>
    <t>" chodník ŠD" 42,370</t>
  </si>
  <si>
    <t>113202111</t>
  </si>
  <si>
    <t>Vytrhání obrub s vybouráním lože, s přemístěním hmot na skládku na vzdálenost do 3 m nebo s naložením na dopravní prostředek z krajníků nebo obrubníků stojatých</t>
  </si>
  <si>
    <t>-1985663298</t>
  </si>
  <si>
    <t>"D.11.00_TZ_Technická_zpráva_strana_4.pdf</t>
  </si>
  <si>
    <t>"D.11.02_Situace_nový_stav.pdf</t>
  </si>
  <si>
    <t>"D.11.03_Vzorové_řezy.pdf</t>
  </si>
  <si>
    <t>" přeložení původní žulové obruby" 25,307+2,500+2,010</t>
  </si>
  <si>
    <t>113204111</t>
  </si>
  <si>
    <t>Vytrhání obrub s vybouráním lože, s přemístěním hmot na skládku na vzdálenost do 3 m nebo s naložením na dopravní prostředek záhonových</t>
  </si>
  <si>
    <t>-1628544738</t>
  </si>
  <si>
    <t>1,800+8,561+5,008+1,246+0,212+1,881+27,850+4,028+28,009+56,467+22,947+13,254+0,398+0,277+13,334+58,931+21,622+2,438+1,484+4,823+16,588+16,667+3,021</t>
  </si>
  <si>
    <t>2,226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</si>
  <si>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</si>
  <si>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</si>
  <si>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-224658790</t>
  </si>
  <si>
    <t>" částečné ubourání původních základových patek" (0,450*0,450*0,300)*81</t>
  </si>
  <si>
    <t>122301101</t>
  </si>
  <si>
    <t>Odkopávky a prokopávky nezapažené s přehozením výkopku na vzdálenost do 3 m nebo s naložením na dopravní prostředek v hornině tř. 4 do 100 m3</t>
  </si>
  <si>
    <t>374374201</t>
  </si>
  <si>
    <t>" chodník ŠD" 42,370*0,100</t>
  </si>
  <si>
    <t>" štěková plocha (tl. 150 mm)" 132,090*0,170</t>
  </si>
  <si>
    <t>" rozšíření pro obruby" (17,100+403,000)*0,200*0,250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</si>
  <si>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</si>
  <si>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</si>
  <si>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912691178</t>
  </si>
  <si>
    <t>" předpoklad do 30%" 47,697*30/100</t>
  </si>
  <si>
    <t>-44351458</t>
  </si>
  <si>
    <t>" výkopek na skládku - 100%</t>
  </si>
  <si>
    <t>" odkopávky" 47,697</t>
  </si>
  <si>
    <t>-1214816436</t>
  </si>
  <si>
    <t>47,697*2</t>
  </si>
  <si>
    <t>1691181049</t>
  </si>
  <si>
    <t>782116828</t>
  </si>
  <si>
    <t>" odkopávky" 47,697*1,75</t>
  </si>
  <si>
    <t>171203111</t>
  </si>
  <si>
    <t>Uložení výkopku bez zhutnění s hrubým rozhrnutím v rovině nebo na svahu do 1:5</t>
  </si>
  <si>
    <t>-203023590</t>
  </si>
  <si>
    <t>" doplnění za obrubou pro zeleň</t>
  </si>
  <si>
    <t>" komunikace" (29,600-12,500)*0,200*0,200</t>
  </si>
  <si>
    <t>" chodník" 403,000*0,200*0,200</t>
  </si>
  <si>
    <t>10371500</t>
  </si>
  <si>
    <t>substrát pro trávníky VL</t>
  </si>
  <si>
    <t>-494910687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</si>
  <si>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</si>
  <si>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</si>
  <si>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-1993007742</t>
  </si>
  <si>
    <t>" komunikace" (29,600-12,500)*0,200</t>
  </si>
  <si>
    <t>" chodník" 403,000*0,200</t>
  </si>
  <si>
    <t>181411141</t>
  </si>
  <si>
    <t>Založení trávníku na půdě předem připravené plochy do 1000 m2 výsevem včetně utažení parterového v rovině nebo na svahu do 1:5</t>
  </si>
  <si>
    <t>212978111</t>
  </si>
  <si>
    <t>00572420</t>
  </si>
  <si>
    <t>osivo směs travní parková okrasná</t>
  </si>
  <si>
    <t>-1892244504</t>
  </si>
  <si>
    <t>84,02*0,035 'Přepočtené koeficientem množství</t>
  </si>
  <si>
    <t>-1380144337</t>
  </si>
  <si>
    <t>" chodník" 561,000</t>
  </si>
  <si>
    <t>" komunikace" 141,000</t>
  </si>
  <si>
    <t>183403153</t>
  </si>
  <si>
    <t>Obdělání půdy hrabáním v rovině nebo na svahu do 1:5</t>
  </si>
  <si>
    <t>205445901</t>
  </si>
  <si>
    <t>183403161</t>
  </si>
  <si>
    <t>Obdělání půdy válením v rovině nebo na svahu do 1:5</t>
  </si>
  <si>
    <t>-1692506277</t>
  </si>
  <si>
    <t>184802111</t>
  </si>
  <si>
    <t>Chemické odplevelení půdy před založením kultury, trávníku nebo zpevněných ploch o výměře jednotlivě přes 20 m2 v rovině nebo na svahu do 1:5 postřikem na široko</t>
  </si>
  <si>
    <t>-594162473</t>
  </si>
  <si>
    <t>184802611</t>
  </si>
  <si>
    <t>Chemické odplevelení po založení kultury v rovině nebo na svahu do 1:5 postřikem na široko</t>
  </si>
  <si>
    <t>1531671211</t>
  </si>
  <si>
    <t>185804311</t>
  </si>
  <si>
    <t>Zalití rostlin vodou plochy záhonů jednotlivě do 20 m2</t>
  </si>
  <si>
    <t>-1717406671</t>
  </si>
  <si>
    <t>Poznámka k položce:_x000D_
- spotřeba 15 litrů/m2</t>
  </si>
  <si>
    <t>" komunikace" ((29,600-12,500)*0,200)*15/1000</t>
  </si>
  <si>
    <t>" chodník" (403,000*0,200)*15/1000</t>
  </si>
  <si>
    <t>185851121</t>
  </si>
  <si>
    <t>Dovoz vody pro zálivku rostlin na vzdálenost do 1000 m</t>
  </si>
  <si>
    <t>-187429827</t>
  </si>
  <si>
    <t>185851129</t>
  </si>
  <si>
    <t>Dovoz vody pro zálivku rostlin Příplatek k ceně za každých dalších i započatých 1000 m</t>
  </si>
  <si>
    <t>-446042145</t>
  </si>
  <si>
    <t>1,260*11</t>
  </si>
  <si>
    <t>Zakládání</t>
  </si>
  <si>
    <t>275313711</t>
  </si>
  <si>
    <t>Základy z betonu prostého patky a bloky z betonu kamenem neprokládaného tř. C 20/25</t>
  </si>
  <si>
    <t>-624254758</t>
  </si>
  <si>
    <t>"D.11.00_TZ_Technická_zpráva_strana_5.pdf</t>
  </si>
  <si>
    <t>"D.11.04_Zastřešení_chodníků_základy.pdf</t>
  </si>
  <si>
    <t>"D.11.06_Zaastřešení_chodníků_výkres_OK_detaily.pdf</t>
  </si>
  <si>
    <t>" ZPat OK 450x450x600 mm" (0,450*0,450*0,600)*81</t>
  </si>
  <si>
    <t>" přípočet 3,5% za betonáž do výkopu bez bednění" 9,842*3,5/100</t>
  </si>
  <si>
    <t>Komunikace pozemní</t>
  </si>
  <si>
    <t>564851111</t>
  </si>
  <si>
    <t>Podklad ze štěrkodrti ŠD s rozprostřením a zhutněním, po zhutnění tl. 150 mm</t>
  </si>
  <si>
    <t>1170773315</t>
  </si>
  <si>
    <t>564861111</t>
  </si>
  <si>
    <t>Podklad ze štěrkodrti ŠD s rozprostřením a zhutněním, po zhutnění tl. 200 mm</t>
  </si>
  <si>
    <t>807762381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</si>
  <si>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</si>
  <si>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</si>
  <si>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2062148088</t>
  </si>
  <si>
    <t>Poznámka k položce:_x000D_
- úprava ponechaného podkladu doplněním s vyrovnáním</t>
  </si>
  <si>
    <t>" chodník BDLZám/přeložení" 27,860</t>
  </si>
  <si>
    <t>571908111</t>
  </si>
  <si>
    <t>Kryt vymývaným dekoračním kamenivem (kačírkem) tl. 200 mm</t>
  </si>
  <si>
    <t>730479667</t>
  </si>
  <si>
    <t>" u komunikace" 0,750*(6,650+5,300)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</si>
  <si>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</si>
  <si>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</si>
  <si>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263682040</t>
  </si>
  <si>
    <t>Poznámka k položce:_x000D_
- s využitím původní očištěné dlažby (bez její dodávky)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</si>
  <si>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</si>
  <si>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</si>
  <si>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220653225</t>
  </si>
  <si>
    <t>59245018</t>
  </si>
  <si>
    <t>dlažba skladebná betonová 200x100x60mm přírodní</t>
  </si>
  <si>
    <t>-897622812</t>
  </si>
  <si>
    <t>Poznámka k položce:_x000D_
- ztratné 1%</t>
  </si>
  <si>
    <t>561*1,01 'Přepočtené koeficientem množství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</si>
  <si>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</si>
  <si>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</t>
  </si>
  <si>
    <t>-1262266143</t>
  </si>
  <si>
    <t>59245020</t>
  </si>
  <si>
    <t>dlažba skladebná betonová 200x100x80mm přírodní</t>
  </si>
  <si>
    <t>-1963049183</t>
  </si>
  <si>
    <t>141*1,02 'Přepočtené koeficientem množství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</si>
  <si>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</si>
  <si>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</si>
  <si>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434843514</t>
  </si>
  <si>
    <t>" komunikace" 12,500</t>
  </si>
  <si>
    <t>59217021</t>
  </si>
  <si>
    <t>obrubník betonový chodníkový 1000x150x300mm</t>
  </si>
  <si>
    <t>-1864094683</t>
  </si>
  <si>
    <t>12,5*1,01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</si>
  <si>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</si>
  <si>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</si>
  <si>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1083063492</t>
  </si>
  <si>
    <t>" komunikace" 29,600-12,500</t>
  </si>
  <si>
    <t>59217034</t>
  </si>
  <si>
    <t>obrubník betonový silniční 1000x150x300mm</t>
  </si>
  <si>
    <t>485725787</t>
  </si>
  <si>
    <t>17,1*1,01 'Přepočtené koeficientem množství</t>
  </si>
  <si>
    <t>59217035</t>
  </si>
  <si>
    <t>obrubník betonový obloukový vnější 780x150x250mm</t>
  </si>
  <si>
    <t>737889342</t>
  </si>
  <si>
    <t>1,000*2</t>
  </si>
  <si>
    <t>2*1,01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</si>
  <si>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</si>
  <si>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</si>
  <si>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441213318</t>
  </si>
  <si>
    <t>403,000</t>
  </si>
  <si>
    <t>59217001</t>
  </si>
  <si>
    <t>obrubník betonový zahradní 1000x50x250mm</t>
  </si>
  <si>
    <t>-1798485192</t>
  </si>
  <si>
    <t>403*1,01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</si>
  <si>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</si>
  <si>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</si>
  <si>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1756058090</t>
  </si>
  <si>
    <t>919726123</t>
  </si>
  <si>
    <t>Geotextilie netkaná pro ochranu, separaci nebo filtraci měrná hmotnost přes 300 do 500 g/m2</t>
  </si>
  <si>
    <t>1681529533</t>
  </si>
  <si>
    <t>Poznámka k položce:_x000D_
- proti prolínání konstrukčních skladeb do podloží pláně</t>
  </si>
  <si>
    <t>919731122</t>
  </si>
  <si>
    <t>Zarovnání styčné plochy podkladu nebo krytu podél vybourané části komunikace nebo zpevněné plochy živičné tl. přes 50 do 100 mm</t>
  </si>
  <si>
    <t>-1745881646</t>
  </si>
  <si>
    <t>" napojení na stávající asf. komunikaci" 3,385</t>
  </si>
  <si>
    <t>919735112</t>
  </si>
  <si>
    <t>Řezání stávajícího živičného krytu nebo podkladu hloubky přes 50 do 100 mm</t>
  </si>
  <si>
    <t>1872829237</t>
  </si>
  <si>
    <t>935113111</t>
  </si>
  <si>
    <t>Osazení odvodňovacího žlabu s krycím roštem polymerbetonového šířky do 200 mm</t>
  </si>
  <si>
    <t>1751153927</t>
  </si>
  <si>
    <t>" budova A (š. 100 mm)" 1,800</t>
  </si>
  <si>
    <t>" budova stará škola (š. 150 mm)" 10,000</t>
  </si>
  <si>
    <t>592270.R01</t>
  </si>
  <si>
    <t>liniové odvodnění polymerbetonový žlab 100 se spádem dna 0,5% včetně Pz roštu a tvarovek</t>
  </si>
  <si>
    <t>190994100</t>
  </si>
  <si>
    <t>592270.R02</t>
  </si>
  <si>
    <t>liniové odvodnění polymerbetonový žlab 150 se spádem dna 0,5% včetně litinového roštu a tvarovek</t>
  </si>
  <si>
    <t>81196720</t>
  </si>
  <si>
    <t>949121111</t>
  </si>
  <si>
    <t>Montáž lešení lehkého kozového dílcového o výšce lešeňové podlahy do 1,2 m</t>
  </si>
  <si>
    <t>sada</t>
  </si>
  <si>
    <t>809588825</t>
  </si>
  <si>
    <t>"D.11.05_Zastřešení_chodníků_sestava_OK.pdf</t>
  </si>
  <si>
    <t>" demontáž a montáž OK zastřešení" 4,000</t>
  </si>
  <si>
    <t>949121211</t>
  </si>
  <si>
    <t>Montáž lešení lehkého kozového dílcového Příplatek za první a každý další den použití lešení k ceně -1111</t>
  </si>
  <si>
    <t>-840000485</t>
  </si>
  <si>
    <t>" předpoklad 2 měsíce (60 dnů)" 4,000*60</t>
  </si>
  <si>
    <t>949121811</t>
  </si>
  <si>
    <t>Demontáž lešení lehkého kozového dílcového o výšce lešeňové podlahy do 1,2 m</t>
  </si>
  <si>
    <t>53476640</t>
  </si>
  <si>
    <t>953961113</t>
  </si>
  <si>
    <t>Kotvy chemické s vyvrtáním otvoru do betonu, železobetonu nebo tvrdého kamene tmel, velikost M 12, hloubka 110 mm</t>
  </si>
  <si>
    <t>838657539</t>
  </si>
  <si>
    <t>"D.11.00_TZ_Technická_zpráva_strana_5-6.pdf</t>
  </si>
  <si>
    <t>168,000+22,000</t>
  </si>
  <si>
    <t>953965121</t>
  </si>
  <si>
    <t>Kotvy chemické s vyvrtáním otvoru kotevní šrouby pro chemické kotvy, velikost M 12, délka 160 mm</t>
  </si>
  <si>
    <t>-911118850</t>
  </si>
  <si>
    <t>22,000</t>
  </si>
  <si>
    <t>953965122</t>
  </si>
  <si>
    <t>Kotvy chemické s vyvrtáním otvoru kotevní šrouby pro chemické kotvy, velikost M 12, délka 220 mm</t>
  </si>
  <si>
    <t>-793914852</t>
  </si>
  <si>
    <t>168,000</t>
  </si>
  <si>
    <t>979024442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</si>
  <si>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chodníkových</t>
  </si>
  <si>
    <t>2010550010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</si>
  <si>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</si>
  <si>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</si>
  <si>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1235344110</t>
  </si>
  <si>
    <t>997221131</t>
  </si>
  <si>
    <t>Vodorovná doprava vybouraných hmot nošením s naložením a se složením na vzdálenost do 50 m</t>
  </si>
  <si>
    <t>456307800</t>
  </si>
  <si>
    <t>" prvky k očištění pro zpětné použití</t>
  </si>
  <si>
    <t>" obrubník žulový" 6,112</t>
  </si>
  <si>
    <t>" bet. zámk. dlažba" 7,244</t>
  </si>
  <si>
    <t>997221551</t>
  </si>
  <si>
    <t>Vodorovná doprava suti bez naložení, ale se složením a s hrubým urovnáním ze sypkých materiálů, na vzdálenost do 1 km</t>
  </si>
  <si>
    <t>-1269864930</t>
  </si>
  <si>
    <t>" podkladní a svrchní kamenivo" 38,306+222,244+10,450+30,514</t>
  </si>
  <si>
    <t>997221559</t>
  </si>
  <si>
    <t>Vodorovná doprava suti bez naložení, ale se složením a s hrubým urovnáním Příplatek k ceně za každý další i započatý 1 km přes 1 km</t>
  </si>
  <si>
    <t>-674815109</t>
  </si>
  <si>
    <t>301,514*11 'Přepočtené koeficientem množství</t>
  </si>
  <si>
    <t>997221561</t>
  </si>
  <si>
    <t>Vodorovná doprava suti bez naložení, ale se složením a s hrubým urovnáním z kusových materiálů, na vzdálenost do 1 km</t>
  </si>
  <si>
    <t>-1385145996</t>
  </si>
  <si>
    <t>" LA" 6,159</t>
  </si>
  <si>
    <t>" podkladní beton a beton. chodník" 15,084+19,987</t>
  </si>
  <si>
    <t>" beton. dlažba 30/30" 128,801</t>
  </si>
  <si>
    <t>" obruba betonová" 12,523</t>
  </si>
  <si>
    <t>" beton. patky OK" 12,303</t>
  </si>
  <si>
    <t>997221569</t>
  </si>
  <si>
    <t>1534565653</t>
  </si>
  <si>
    <t>194,857*11 'Přepočtené koeficientem množství</t>
  </si>
  <si>
    <t>997221571</t>
  </si>
  <si>
    <t>Vodorovná doprava vybouraných hmot bez naložení, ale se složením a s hrubým urovnáním na vzdálenost do 1 km</t>
  </si>
  <si>
    <t>1552343173</t>
  </si>
  <si>
    <t>" odstraněná OK zastřešení" 6,800</t>
  </si>
  <si>
    <t>997221579</t>
  </si>
  <si>
    <t>Vodorovná doprava vybouraných hmot bez naložení, ale se složením a s hrubým urovnáním na vzdálenost Příplatek k ceně za každý další i započatý 1 km přes 1 km</t>
  </si>
  <si>
    <t>-1676813957</t>
  </si>
  <si>
    <t>6,8*11 'Přepočtené koeficientem množství</t>
  </si>
  <si>
    <t>997221611</t>
  </si>
  <si>
    <t>Nakládání na dopravní prostředky pro vodorovnou dopravu suti</t>
  </si>
  <si>
    <t>-1332764730</t>
  </si>
  <si>
    <t>997221612</t>
  </si>
  <si>
    <t>Nakládání na dopravní prostředky pro vodorovnou dopravu vybouraných hmot</t>
  </si>
  <si>
    <t>-1668053789</t>
  </si>
  <si>
    <t>997221815</t>
  </si>
  <si>
    <t>1213978353</t>
  </si>
  <si>
    <t>997221845</t>
  </si>
  <si>
    <t>Poplatek za uložení stavebního odpadu na skládce (skládkovné) asfaltového bez obsahu dehtu zatříděného do Katalogu odpadů pod kódem 170 302</t>
  </si>
  <si>
    <t>47776715</t>
  </si>
  <si>
    <t>997221855</t>
  </si>
  <si>
    <t>-420298775</t>
  </si>
  <si>
    <t>1997566297</t>
  </si>
  <si>
    <t>" odstraněná OK zastřešení" -6,800</t>
  </si>
  <si>
    <t>767391112</t>
  </si>
  <si>
    <t>Montáž krytiny z tvarovaných plechů trapézových nebo vlnitých, uchyceným šroubováním</t>
  </si>
  <si>
    <t>292115505</t>
  </si>
  <si>
    <t>" viz. Výkaz materiálu; pol. č. 35-37" 378,000+33,750+14,000</t>
  </si>
  <si>
    <t>15484313</t>
  </si>
  <si>
    <t>plech trapézový povrchová úprava PES 25µm 45/150 tl 1,00mm</t>
  </si>
  <si>
    <t>-1676389973</t>
  </si>
  <si>
    <t>Poznámka k položce:_x000D_
- ztratné 8%</t>
  </si>
  <si>
    <t>425,75*1,08 'Přepočtené koeficientem množství</t>
  </si>
  <si>
    <t>767391209</t>
  </si>
  <si>
    <t>Montáž krytiny z tvarovaných plechů Příplatek k cenám za antikondenzační úpravu plechu</t>
  </si>
  <si>
    <t>1439184097</t>
  </si>
  <si>
    <t>15485193</t>
  </si>
  <si>
    <t>vrstva antikondenzační na trapézovém plechu</t>
  </si>
  <si>
    <t>2093929541</t>
  </si>
  <si>
    <t>767391237</t>
  </si>
  <si>
    <t>Montáž krytiny z tvarovaných plechů vložení těsnícího pásku do spojů plechů ve sklonu do 10°</t>
  </si>
  <si>
    <t>1037206707</t>
  </si>
  <si>
    <t>3,000*39</t>
  </si>
  <si>
    <t>15486057</t>
  </si>
  <si>
    <t>těsnění spodní/horní trapézového plechu profilu v 40 mm š 42 mm</t>
  </si>
  <si>
    <t>225546609</t>
  </si>
  <si>
    <t>117*1,05 'Přepočtené koeficientem množství</t>
  </si>
  <si>
    <t>767995114</t>
  </si>
  <si>
    <t>Montáž ostatních atypických zámečnických konstrukcí hmotnosti přes 20 do 50 kg</t>
  </si>
  <si>
    <t>-1459057366</t>
  </si>
  <si>
    <t>" viz. Výkaz materiálu; pol. č. 1-34" 11023,000-2835,000-253,100-105,000</t>
  </si>
  <si>
    <t>" přípočet 3% na drobný montážní a spojovací materiál, sváry apod." 7829,900*3/100</t>
  </si>
  <si>
    <t>553_OK_R01</t>
  </si>
  <si>
    <t>dodávka ocelové konstrukce zastřešení chodníků; viz. výkres D.11.06</t>
  </si>
  <si>
    <t>info cena</t>
  </si>
  <si>
    <t>755889716</t>
  </si>
  <si>
    <t>Poznámka k položce:_x000D_
- ztratné 8%_x000D_
- neobsahuje položky č. 35-37 Výkazu materiálu (obsaženo v jiné položce)_x000D_
Položka obsahuje :_x000D_
- vypracování dílenské/výrobní dokumentace včetně nezbytných výpočtů_x000D_
- náklady na zajištění a obstarání veškerého potřebního materiálu_x000D_
- vlastní výrobu jednotlivých prvků OK s opracováním_x000D_
- dopravu prvků OK a jejich uložení na staveništi</t>
  </si>
  <si>
    <t>8064,797*1,08 'Přepočtené koeficientem množství</t>
  </si>
  <si>
    <t>767996701</t>
  </si>
  <si>
    <t>Demontáž ostatních zámečnických konstrukcí o hmotnosti jednotlivých dílů řezáním do 50 kg</t>
  </si>
  <si>
    <t>-585570668</t>
  </si>
  <si>
    <t>" OK stávajících přístřešků" 6800,000</t>
  </si>
  <si>
    <t>998767101</t>
  </si>
  <si>
    <t>Přesun hmot pro zámečnické konstrukce stanovený z hmotnosti přesunovaného materiálu vodorovná dopravní vzdálenost do 50 m v objektech výšky do 6 m</t>
  </si>
  <si>
    <t>-794521358</t>
  </si>
  <si>
    <t>45354320</t>
  </si>
  <si>
    <t>789</t>
  </si>
  <si>
    <t>Povrchové úpravy ocelových konstrukcí a technologických zařízení</t>
  </si>
  <si>
    <t>789122210</t>
  </si>
  <si>
    <t>Úpravy povrchů pod nátěry ocelových konstrukcí třídy II očištění omytím</t>
  </si>
  <si>
    <t>476011559</t>
  </si>
  <si>
    <t>Poznámka k položce:_x000D_
- přepočet hmotnosti na m2 dle čl.3531 VP pro zámečnické konstrukce tř. II : 52 m2/t</t>
  </si>
  <si>
    <t>"D.11.00_TZ_Technická_zpráva_strana_6.pdf</t>
  </si>
  <si>
    <t>"D.11.06_Zastřešení_chodníků_výkres_OK_detaily.pdf</t>
  </si>
  <si>
    <t>" viz. Výkaz materiálu; pol.č. 1-12"(1119,500+1036,70+949,100+21,200+27,300+47,200+38,900+43,800+53,600+70,500+60,900+42,000)*0,001*52,00</t>
  </si>
  <si>
    <t xml:space="preserve">" viz. Výkaz materiálu; pol.č. 29-34" (15,800+22,000+26,200+26,500+68,100+1,700)*0,001*52,00 </t>
  </si>
  <si>
    <t>789122230</t>
  </si>
  <si>
    <t>Úpravy povrchů pod nátěry ocelových konstrukcí třídy II očištění osušením</t>
  </si>
  <si>
    <t>1779849852</t>
  </si>
  <si>
    <t>789122240</t>
  </si>
  <si>
    <t>Úpravy povrchů pod nátěry ocelových konstrukcí třídy II očištění odmaštěním</t>
  </si>
  <si>
    <t>145616727</t>
  </si>
  <si>
    <t>789122270</t>
  </si>
  <si>
    <t>Úpravy povrchů pod nátěry ocelových konstrukcí třídy II očištění odrezivěním bezoplachovým odrezovačem</t>
  </si>
  <si>
    <t>727727221</t>
  </si>
  <si>
    <t>789123210</t>
  </si>
  <si>
    <t>Úpravy povrchů pod nátěry ocelových konstrukcí třídy III očištění omytím</t>
  </si>
  <si>
    <t>-1410955308</t>
  </si>
  <si>
    <t>Poznámka k položce:_x000D_
- přepočet hmotnosti na m2 dle čl.3531 VP pro zámečnické konstrukce tř. III : 34 m2/t</t>
  </si>
  <si>
    <t>" viz. Výkaz materiálu; pol.č. 13-24"(190,800+11,800+98,700+39,600+16,600+8,830+3,000+2384,800+608,400+191,400+95,400+197,400)*0,001*34,00</t>
  </si>
  <si>
    <t>" viz. Výkaz materiálu; pol.č. 25-28" (52,000+108,000+34,400+119,60)*0,001*34,00</t>
  </si>
  <si>
    <t>789123230</t>
  </si>
  <si>
    <t>Úpravy povrchů pod nátěry ocelových konstrukcí třídy III očištění osušením</t>
  </si>
  <si>
    <t>-2023381865</t>
  </si>
  <si>
    <t>789123240</t>
  </si>
  <si>
    <t>Úpravy povrchů pod nátěry ocelových konstrukcí třídy III očištění odmaštěním</t>
  </si>
  <si>
    <t>-1660481267</t>
  </si>
  <si>
    <t>789123270</t>
  </si>
  <si>
    <t>Úpravy povrchů pod nátěry ocelových konstrukcí třídy III očištění odrezivěním bezoplachovým odrezovačem</t>
  </si>
  <si>
    <t>1181580874</t>
  </si>
  <si>
    <t>789222541</t>
  </si>
  <si>
    <t>Otryskání povrchů ocelových konstrukcí suché abrazivní tryskání abrazivem ze strusky třídy II stupeň zrezivění D, stupeň přípravy Sa 3</t>
  </si>
  <si>
    <t>-1897881845</t>
  </si>
  <si>
    <t>789223541</t>
  </si>
  <si>
    <t>Otryskání povrchů ocelových konstrukcí suché abrazivní tryskání abrazivem ze strusky třídy III stupeň zrezivění D, stupeň přípravy Sa 3</t>
  </si>
  <si>
    <t>530441130</t>
  </si>
  <si>
    <t>789421532</t>
  </si>
  <si>
    <t>Žárové stříkání ocelových konstrukcí slitinou zinacor ZnAl, tloušťky 100 μm, třídy II</t>
  </si>
  <si>
    <t>-1886650426</t>
  </si>
  <si>
    <t>789421533</t>
  </si>
  <si>
    <t>Žárové stříkání ocelových konstrukcí slitinou zinacor ZnAl, tloušťky 100 μm, třídy III</t>
  </si>
  <si>
    <t>-783009683</t>
  </si>
  <si>
    <t>SO12 - SO 12 - Rekonstrukce oplocení</t>
  </si>
  <si>
    <t>111201101</t>
  </si>
  <si>
    <t>Odstranění křovin a stromů s odstraněním kořenů průměru kmene do 100 mm do sklonu terénu 1 : 5, při celkové ploše do 1 000 m2</t>
  </si>
  <si>
    <t>-1193437247</t>
  </si>
  <si>
    <t>"D.12.00_TZ_strana_3.pdf</t>
  </si>
  <si>
    <t>"D.12.01_Situace_oplocení.pdf</t>
  </si>
  <si>
    <t>" předpoklad v rozsahu 1/4 celkového oplocení a š. 1,5 m" ((238,00+341,000)*25/100)*1,500</t>
  </si>
  <si>
    <t>111251111</t>
  </si>
  <si>
    <t>Drcení ořezaných větví strojně - (štěpkování) o průměru větví do 100 mm</t>
  </si>
  <si>
    <t>-1561654574</t>
  </si>
  <si>
    <t xml:space="preserve">" odstraněné nálety; získaná štěpka bude v místě využita" 11,000 </t>
  </si>
  <si>
    <t>184911421</t>
  </si>
  <si>
    <t>Mulčování vysazených rostlin mulčovací kůrou, tl. do 100 mm v rovině nebo na svahu do 1:5</t>
  </si>
  <si>
    <t>-263334658</t>
  </si>
  <si>
    <t>" rozprostření získané štěpky podél oplocení" 217,125</t>
  </si>
  <si>
    <t>338171113</t>
  </si>
  <si>
    <t>Montáž sloupků a vzpěr plotových ocelových trubkových nebo profilovaných výšky do 2,00 m se zabetonováním do 0,08 m3 do připravených jamek</t>
  </si>
  <si>
    <t>2079823136</t>
  </si>
  <si>
    <t>Poznámka k položce:_x000D_
- bude použit původní plotový sloupek</t>
  </si>
  <si>
    <t>"D.12.00_TZ_strana_4.pdf</t>
  </si>
  <si>
    <t>" pletivové oplocení; přeosazení cca. 10% sloupků, tj. 12 ks" 12,000</t>
  </si>
  <si>
    <t>348171120</t>
  </si>
  <si>
    <t>Montáž oplocení z dílců kovových rámových, na ocelové sloupky, výšky přes 1,0 do 1,5 m</t>
  </si>
  <si>
    <t>-1708108451</t>
  </si>
  <si>
    <t>"D.12.02_Vzorové_oplocení.pdf</t>
  </si>
  <si>
    <t>" rámové oplocení; dílce 2x1,1 m" 2,000*119</t>
  </si>
  <si>
    <t>55342310</t>
  </si>
  <si>
    <t>pole plotové kovové 1100x2000mm</t>
  </si>
  <si>
    <t>1908052462</t>
  </si>
  <si>
    <t>Poznámka k položce:_x000D_
- příčník (rýgl) jackel 40x20x3 mm_x000D_
- svislá výplň čtyřhranná tyčovina 10 mm</t>
  </si>
  <si>
    <t>348401220</t>
  </si>
  <si>
    <t>Montáž oplocení z pletiva strojového bez napínacích drátů do 1,6 m</t>
  </si>
  <si>
    <t>1998227957</t>
  </si>
  <si>
    <t>" pletivové oplocení" 341,000</t>
  </si>
  <si>
    <t>31327513</t>
  </si>
  <si>
    <t>pletivo drátěné plastifikované se čtvercovými oky 55/2,5mm v 1600mm</t>
  </si>
  <si>
    <t>-1956723991</t>
  </si>
  <si>
    <t>341*1,05 'Přepočtené koeficientem množství</t>
  </si>
  <si>
    <t>348401350</t>
  </si>
  <si>
    <t>Montáž oplocení z pletiva rozvinutí, uchycení a napnutí drátu napínacího</t>
  </si>
  <si>
    <t>1716603765</t>
  </si>
  <si>
    <t>" pletivové oplocení; 3x (horní, středový, spodní)" 341,000*3</t>
  </si>
  <si>
    <t>15619100</t>
  </si>
  <si>
    <t>drát poplastovaný kruhový napínací 2,5/3,5mm</t>
  </si>
  <si>
    <t>1804546492</t>
  </si>
  <si>
    <t>1023*1,05 'Přepočtené koeficientem množství</t>
  </si>
  <si>
    <t>348401360</t>
  </si>
  <si>
    <t>Montáž oplocení z pletiva rozvinutí, uchycení a napnutí drátu přiháčkování pletiva k napínacímu drátu</t>
  </si>
  <si>
    <t>-1969577962</t>
  </si>
  <si>
    <t>15619200</t>
  </si>
  <si>
    <t>drát poplastovaný kruhový vázací 1,1/1,5mm</t>
  </si>
  <si>
    <t>-1666593765</t>
  </si>
  <si>
    <t>961044111</t>
  </si>
  <si>
    <t>Bourání základů z betonu prostého</t>
  </si>
  <si>
    <t>176995189</t>
  </si>
  <si>
    <t>" pletivové oplocení; přeosazení cca. 10% sloupků, tj. 12 ks (odsekání betonu od sloupku)" (0,350*0,350*0,500)*12</t>
  </si>
  <si>
    <t>966071711</t>
  </si>
  <si>
    <t>Bourání plotových sloupků a vzpěr ocelových trubkových nebo profilovaných výšky do 2,50 m zabetonovaných</t>
  </si>
  <si>
    <t>1662210578</t>
  </si>
  <si>
    <t>966071821</t>
  </si>
  <si>
    <t>Rozebrání oplocení z pletiva drátěného se čtvercovými oky, výšky do 1,6 m</t>
  </si>
  <si>
    <t>2142817474</t>
  </si>
  <si>
    <t>966072811</t>
  </si>
  <si>
    <t>Rozebrání oplocení z dílců rámových na ocelové sloupky, výšky přes 1 do 2 m</t>
  </si>
  <si>
    <t>-1677511914</t>
  </si>
  <si>
    <t>" rámové oplocení; díl 2x1,1 m" 2,000*119</t>
  </si>
  <si>
    <t>734884901</t>
  </si>
  <si>
    <t>Poznámka k položce:_x000D_
- průměrná výška podezdívky 300 mm</t>
  </si>
  <si>
    <t>" oprava beton. podezdívky; předpoklad rozsahu do 30%" (275,400*(0,300*3))*30/100</t>
  </si>
  <si>
    <t>37719790</t>
  </si>
  <si>
    <t>" oprava beton. podezdívky; předpoklad rozsahu 100%" (275,400*(0,300*3))</t>
  </si>
  <si>
    <t>1741952212</t>
  </si>
  <si>
    <t>-35883827</t>
  </si>
  <si>
    <t>-874209938</t>
  </si>
  <si>
    <t>403714438</t>
  </si>
  <si>
    <t>-634856221</t>
  </si>
  <si>
    <t>1262962563</t>
  </si>
  <si>
    <t>1856698003</t>
  </si>
  <si>
    <t>942216751</t>
  </si>
  <si>
    <t>491241225</t>
  </si>
  <si>
    <t>9,254*11 'Přepočtené koeficientem množství</t>
  </si>
  <si>
    <t>615213496</t>
  </si>
  <si>
    <t>" rámové oplocení" -2,202</t>
  </si>
  <si>
    <t>" pletivové oplocení" -0,675</t>
  </si>
  <si>
    <t>247319109</t>
  </si>
  <si>
    <t>" beton zákl. patek sloupků" 1,470</t>
  </si>
  <si>
    <t>" degrad. beton podezdívky" 4,908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</si>
  <si>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</si>
  <si>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</si>
  <si>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538753369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</si>
  <si>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</si>
  <si>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</si>
  <si>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-1176722834</t>
  </si>
  <si>
    <t>789122153</t>
  </si>
  <si>
    <t>Úpravy povrchů pod nátěry ocelových konstrukcí třídy II odstranění rzi a nečistot pomocí ručního nářadí stupeň přípravy St 2, stupeň zrezivění D</t>
  </si>
  <si>
    <t>1483317869</t>
  </si>
  <si>
    <t>" branka" 1,500*1,600*2</t>
  </si>
  <si>
    <t>" branka a oplocení" 10,200*1,600*2</t>
  </si>
  <si>
    <t>" branka a brána" (3,400+1,200)*1,600*2</t>
  </si>
  <si>
    <t>" branka a oplocení" 4,000*1,600*2</t>
  </si>
  <si>
    <t>1294915498</t>
  </si>
  <si>
    <t>" plotové pole 2000x1100 mm" (2,000*1,100)*2*119</t>
  </si>
  <si>
    <t>789122220</t>
  </si>
  <si>
    <t>Úpravy povrchů pod nátěry ocelových konstrukcí třídy II očištění oprášením</t>
  </si>
  <si>
    <t>-1311147307</t>
  </si>
  <si>
    <t>-850877061</t>
  </si>
  <si>
    <t>1061221441</t>
  </si>
  <si>
    <t>789122250</t>
  </si>
  <si>
    <t>Úpravy povrchů pod nátěry ocelových konstrukcí třídy II očištění oklepem</t>
  </si>
  <si>
    <t>972867188</t>
  </si>
  <si>
    <t>789122260</t>
  </si>
  <si>
    <t>Úpravy povrchů pod nátěry ocelových konstrukcí třídy II očištění ometením</t>
  </si>
  <si>
    <t>279207344</t>
  </si>
  <si>
    <t>-1047529166</t>
  </si>
  <si>
    <t>789131153</t>
  </si>
  <si>
    <t>Úpravy povrchů pod nátěry potrubí do DN 50 odstranění rzi a nečistot pomocí ručního nářadí stupeň přípravy St 2, stupeň zrezivění D</t>
  </si>
  <si>
    <t>-1579753257</t>
  </si>
  <si>
    <t>Poznámka k položce:_x000D_
- TR 42 = 0,1398 m2/m</t>
  </si>
  <si>
    <t>" rámové oplocení; sloupek dl. 1200 mm" 1,200*120*0,1398</t>
  </si>
  <si>
    <t>" pletivové oplocení; sloupek dl. 1800 mm" 1,800*119*0,1398</t>
  </si>
  <si>
    <t>789131210</t>
  </si>
  <si>
    <t>Úpravy povrchů pod nátěry potrubí do DN 50 očištění omytím</t>
  </si>
  <si>
    <t>-1112087640</t>
  </si>
  <si>
    <t>789131220</t>
  </si>
  <si>
    <t>Úpravy povrchů pod nátěry potrubí do DN 50 očištění oprášením</t>
  </si>
  <si>
    <t>1246542074</t>
  </si>
  <si>
    <t>789131230</t>
  </si>
  <si>
    <t>Úpravy povrchů pod nátěry potrubí do DN 50 očištění osušením</t>
  </si>
  <si>
    <t>2066079620</t>
  </si>
  <si>
    <t>789131240</t>
  </si>
  <si>
    <t>Úpravy povrchů pod nátěry potrubí do DN 50 očištění odmaštěním</t>
  </si>
  <si>
    <t>208721474</t>
  </si>
  <si>
    <t>789131250</t>
  </si>
  <si>
    <t>Úpravy povrchů pod nátěry potrubí do DN 50 očištění oklepem</t>
  </si>
  <si>
    <t>1644770368</t>
  </si>
  <si>
    <t>789131270</t>
  </si>
  <si>
    <t>Úpravy povrchů pod nátěry potrubí do DN 50 očištění odrezivěním bezoplachovým odrezovačem</t>
  </si>
  <si>
    <t>127223416</t>
  </si>
  <si>
    <t>789322116</t>
  </si>
  <si>
    <t>Zhotovení nátěru ocelových konstrukcí třídy II jednosložkového mezivrstvy, tloušťky do 80 μm</t>
  </si>
  <si>
    <t>1895886146</t>
  </si>
  <si>
    <t>Poznámka k položce:_x000D_
- první vrstva</t>
  </si>
  <si>
    <t>789322121</t>
  </si>
  <si>
    <t>Zhotovení nátěru ocelových konstrukcí třídy II jednosložkového krycího (vrchního), tloušťky do 80 μm</t>
  </si>
  <si>
    <t>944790483</t>
  </si>
  <si>
    <t>Poznámka k položce:_x000D_
- druhá vrstva</t>
  </si>
  <si>
    <t>24628482</t>
  </si>
  <si>
    <t>hmota nátěrová syntetická základ mezivrstva a vrchní (email) na kovy</t>
  </si>
  <si>
    <t>litr</t>
  </si>
  <si>
    <t>609631929</t>
  </si>
  <si>
    <t>Poznámka k položce:_x000D_
- vydatnost 8m2/l_x000D_
- aplikace 2 nátěrů_x000D_
- barva typu 3v1</t>
  </si>
  <si>
    <t>" 1 vrstva" 588,560/8,000</t>
  </si>
  <si>
    <t>" 2 vrstva" 588,560/8,000</t>
  </si>
  <si>
    <t>789331115</t>
  </si>
  <si>
    <t>Zhotovení nátěru potrubí do DN 50 jednosložkového mezivrstvy, tloušťky do 80 μm</t>
  </si>
  <si>
    <t>1970608933</t>
  </si>
  <si>
    <t>789331121</t>
  </si>
  <si>
    <t>Zhotovení nátěru potrubí do DN 50 jednosložkového krycího (vrchního), tloušťky do 80 μm</t>
  </si>
  <si>
    <t>-4246489</t>
  </si>
  <si>
    <t>-750289990</t>
  </si>
  <si>
    <t>" 1 nátěr" 50,076/8,000</t>
  </si>
  <si>
    <t>" 2 nátěr" 50,076/8,000</t>
  </si>
  <si>
    <t>HZS2132</t>
  </si>
  <si>
    <t>Hodinové zúčtovací sazby profesí PSV provádění stavebních konstrukcí zámečník odborný</t>
  </si>
  <si>
    <t>1446677601</t>
  </si>
  <si>
    <t>" oprava branky a oplocení v ul. Míru" 16,000</t>
  </si>
  <si>
    <t>SO15 - SO 15 - Hromosvod</t>
  </si>
  <si>
    <t>M - Práce a dodávky M</t>
  </si>
  <si>
    <t xml:space="preserve">    21-M - Elektromontáže</t>
  </si>
  <si>
    <t>Práce a dodávky M</t>
  </si>
  <si>
    <t>21-M</t>
  </si>
  <si>
    <t>Elektromontáže</t>
  </si>
  <si>
    <t>21-M_A22</t>
  </si>
  <si>
    <t>Vedení uzemňovací, hromosvod - souhrnná cena dílčích rozpočtů (viz. dílčí rozpočty)</t>
  </si>
  <si>
    <t>-110069309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</si>
  <si>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</si>
  <si>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</si>
  <si>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</si>
  <si>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</si>
  <si>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</si>
  <si>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</si>
  <si>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</si>
  <si>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</si>
  <si>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</si>
  <si>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</si>
  <si>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</si>
  <si>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</si>
  <si>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</si>
  <si>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Kč</t>
  </si>
  <si>
    <t>1024</t>
  </si>
  <si>
    <t>1439322981</t>
  </si>
  <si>
    <t>Poznámka k položce:_x000D_
PLATÍ PRO VŠECHNY JEDNOTLIVÉ OBJEKTY - SUMARIZACE_x000D_
- dílenská, výrobní nebo montážní dokumentace dle potřeby zhotovitele_x000D_
- 4x PD skutečného provedení stavby (tištěná i výkresová část)_x000D_
- prostorové (směrové i výškové) vytýčení stavby, průběžná a kontrolní geodetická měření_x000D_
- 6x geometrický plán v tištěné podobě a 1x v elektronické podobě</t>
  </si>
  <si>
    <t>VRN3</t>
  </si>
  <si>
    <t>Zařízení staveniště</t>
  </si>
  <si>
    <t>030001000</t>
  </si>
  <si>
    <t>-194325376</t>
  </si>
  <si>
    <t>Poznámka k položce:_x000D_
PLATÍ PRO VŠECHNY JEDNOTLIVÉ OBJEKTY - SUMARIZACE_x000D_
- vybavení ZS po celou dobu provádění prací dle potřeb zhotovitele, jako jsou kancelářské, šatní a skladovací buňky, mobilní toalety (objednatel požaduje 1x pro své potřeby vlastní kancelářskou buňku)_x000D_
- napojení na média potřebná pro provozování ZS; popř. stavby_x000D_
- staveništní skládky materiálu_x000D_
- oplocení ZS_x000D_
- náklady na provozování, údržbu a následnou likvidaci ZS po dokončení prací</t>
  </si>
  <si>
    <t>VRN4</t>
  </si>
  <si>
    <t>Inženýrská činnost</t>
  </si>
  <si>
    <t>043203000</t>
  </si>
  <si>
    <t>Měření bez rozlišení - výpočet denního osvětlení</t>
  </si>
  <si>
    <t>-261745892</t>
  </si>
  <si>
    <t>VRN6</t>
  </si>
  <si>
    <t>Územní vlivy</t>
  </si>
  <si>
    <t>064203000</t>
  </si>
  <si>
    <t>Práce se škodlivými materiály - likvidace azbestu</t>
  </si>
  <si>
    <t>-1381748547</t>
  </si>
  <si>
    <t>Poznámka k položce:_x000D_
Obsahuje náklady na :_x000D_
- monitoring a měření koncentrací škodlivých látek_x000D_
- vytvoření dekontaminační komory se systémem odsávacích jednotek a kontrolovaného pásma_x000D_
- osazení, provozování, udržování a odstranění filtračního zařízení_x000D_
- opatření k dekontaminaci pracovníků a pracovních nástrojů použitých při likvidaci azbestu_x000D_
- vymezení kontrolovaného prostoru bezpečnostní páskou a osazení bezpečnostních tabulek_x000D_
- průběžná kontrola těsnosti systému Kontrolovaného pásma, monitorování podtlaku apod._x000D_
- měření respinabilních vláken po ukončení sanačních prací, odběr vzorků apod._x000D_
- průběžné vedení veškeré potřebné dokumentace a záznamů_x000D_
- proškolování všech zúčastněných osob a kontrola dodržování veškerých opatření</t>
  </si>
  <si>
    <t>VRN7</t>
  </si>
  <si>
    <t>Provozní vlivy</t>
  </si>
  <si>
    <t>070001000</t>
  </si>
  <si>
    <t>-35919458</t>
  </si>
  <si>
    <t>Poznámka k položce:_x000D_
PLATÍ PRO VŠECHNY JEDNOTLIVÉ OBJEKTY - SUMARIZACE_x000D_
- ztížené provádění prací při respektování provozu a podmínek realizace daných objednatelem, popř. provozovatelem školy_x000D_
- použití lehké stavební techniky a nákladních vozidel_x000D_
- ztížené provádění prací a přesuny hmot uvnitř areálu školy</t>
  </si>
  <si>
    <t>VRN9</t>
  </si>
  <si>
    <t>Ostatní náklady</t>
  </si>
  <si>
    <t>090001000</t>
  </si>
  <si>
    <t>-1634356100</t>
  </si>
  <si>
    <t>Poznámka k položce:_x000D_
PLATÍ PRO VŠECHNY JEDNOTLIVÉ OBJEKTY - SUMARIZACE_x000D_
ostatní náklady související s realizací díla, jako jsou např.:_x000D_
- odtrhové zkoušky střech a zateplovacích systémů_x000D_
- vzorkování materiálů a barevného řešení_x000D_
- hutnící zkoušky_x000D_
- školení PO a BOZP_x000D_
- kontrolní a zkušební plány_x000D_
- technologické postupy pro jednotlivé stavební operace_x000D_
- apod.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</si>
  <si>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</si>
  <si>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</si>
  <si>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</si>
  <si>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</si>
  <si>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</si>
  <si>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</si>
  <si>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</si>
  <si>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</si>
  <si>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</si>
  <si>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</si>
  <si>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</si>
  <si>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</si>
  <si>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</si>
  <si>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</si>
  <si>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</si>
  <si>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</si>
  <si>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</si>
  <si>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</si>
  <si>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</si>
  <si>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</si>
  <si>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</si>
  <si>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</si>
  <si>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</si>
  <si>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</si>
  <si>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</si>
  <si>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</si>
  <si>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</si>
  <si>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</si>
  <si>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</si>
  <si>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</si>
  <si>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</si>
  <si>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</si>
  <si>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</si>
  <si>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</si>
  <si>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</si>
  <si>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</si>
  <si>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</si>
  <si>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</si>
  <si>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</si>
  <si>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</si>
  <si>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</si>
  <si>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</si>
  <si>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</si>
  <si>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</si>
  <si>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</si>
  <si>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</si>
  <si>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</si>
  <si>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</si>
  <si>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</si>
  <si>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</si>
  <si>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</si>
  <si>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</si>
  <si>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</si>
  <si>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</si>
  <si>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</si>
  <si>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</si>
  <si>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</si>
  <si>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</si>
  <si>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</si>
  <si>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</si>
  <si>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</si>
  <si>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</si>
  <si>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</si>
  <si>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</si>
  <si>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</si>
  <si>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</si>
  <si>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</si>
  <si>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</si>
  <si>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</si>
  <si>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</si>
  <si>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</si>
  <si>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</si>
  <si>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</si>
  <si>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</si>
  <si>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</si>
  <si>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</si>
  <si>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</si>
  <si>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</si>
  <si>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</si>
  <si>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</si>
  <si>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</si>
  <si>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</si>
  <si>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</si>
  <si>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</si>
  <si>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</si>
  <si>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</si>
  <si>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</si>
  <si>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</si>
  <si>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</si>
  <si>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</si>
  <si>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</si>
  <si>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</si>
  <si>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</si>
  <si>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</si>
  <si>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</si>
  <si>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</si>
  <si>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</si>
  <si>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</si>
  <si>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</si>
  <si>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</si>
  <si>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</si>
  <si>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</si>
  <si>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</si>
  <si>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</si>
  <si>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</si>
  <si>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</si>
  <si>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</si>
  <si>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</si>
  <si>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</si>
  <si>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</si>
  <si>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</si>
  <si>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</si>
  <si>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</si>
  <si>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</si>
  <si>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</si>
  <si>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</si>
  <si>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</si>
  <si>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</si>
  <si>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</si>
  <si>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</si>
  <si>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</si>
  <si>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</si>
  <si>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</si>
  <si>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</si>
  <si>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</si>
  <si>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</si>
  <si>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</si>
  <si>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</si>
  <si>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</si>
  <si>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</si>
  <si>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</si>
  <si>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</si>
  <si>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</si>
  <si>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</si>
  <si>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</si>
  <si>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</si>
  <si>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</si>
  <si>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</si>
  <si>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</si>
  <si>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</si>
  <si>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</si>
  <si>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</si>
  <si>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</si>
  <si>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</si>
  <si>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</si>
  <si>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</si>
  <si>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</si>
  <si>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</si>
  <si>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</si>
  <si>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</si>
  <si>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</si>
  <si>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</si>
  <si>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</si>
  <si>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</si>
  <si>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</si>
  <si>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</si>
  <si>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</si>
  <si>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</si>
  <si>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</si>
  <si>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</si>
  <si>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</si>
  <si>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</si>
  <si>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</si>
  <si>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</si>
  <si>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</si>
  <si>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</si>
  <si>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</si>
  <si>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</si>
  <si>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</si>
  <si>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</si>
  <si>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</si>
  <si>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</si>
  <si>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</si>
  <si>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</si>
  <si>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</si>
  <si>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</si>
  <si>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</si>
  <si>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</si>
  <si>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</si>
  <si>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</si>
  <si>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</si>
  <si>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</si>
  <si>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Pozice</t>
  </si>
  <si>
    <t>Mj</t>
  </si>
  <si>
    <t>Počet</t>
  </si>
  <si>
    <t>Materiál</t>
  </si>
  <si>
    <t>Materiál celkem</t>
  </si>
  <si>
    <t>Montážní položka</t>
  </si>
  <si>
    <t>Montáž</t>
  </si>
  <si>
    <t>Montáž celkem</t>
  </si>
  <si>
    <t>Cena</t>
  </si>
  <si>
    <t>Poznámka 1</t>
  </si>
  <si>
    <t>Poznámka 2</t>
  </si>
  <si>
    <t>Hromosvod a uzemnění</t>
  </si>
  <si>
    <t>NEREZOVÉ PROVEDENÍ</t>
  </si>
  <si>
    <t xml:space="preserve"> DRÁT</t>
  </si>
  <si>
    <t>Drát 8 AlMgSi T/4 drát ø 8mm AlMgSi T/4 (0,135kg/m) měkký, pevně</t>
  </si>
  <si>
    <t>OCELOVÝ DRÁT POZINKOVANÝ</t>
  </si>
  <si>
    <t>Drát 10 drát ø 10mm(0,62kg/m), pevně</t>
  </si>
  <si>
    <t>SVORKA HROMOSVODNÍ,UZEMŇOVACÍ</t>
  </si>
  <si>
    <t>SK křížová</t>
  </si>
  <si>
    <t>ks</t>
  </si>
  <si>
    <t>ST 10 na okapové trouby</t>
  </si>
  <si>
    <t>SZb zkušební - litinová</t>
  </si>
  <si>
    <t>SSR svorka spojovací</t>
  </si>
  <si>
    <t>SJ 1b k jímací tyči,D=18, dvoušroubová</t>
  </si>
  <si>
    <t>365 519 Propojovací lano Ø8 l=1000  nerez  na bezpečnostní systémyks</t>
  </si>
  <si>
    <t>ODDÁLENÝ HROMOSVOD</t>
  </si>
  <si>
    <t>SJ stojan pro jímací tyč</t>
  </si>
  <si>
    <t>PB9 podstavec betonový 9kg</t>
  </si>
  <si>
    <t>Podl. PB9 podložka gumová</t>
  </si>
  <si>
    <t>PB19 podstavec betonový 19kg</t>
  </si>
  <si>
    <t>Podl. PB19 podložka gumová</t>
  </si>
  <si>
    <t>OJ objímka jímací tyče</t>
  </si>
  <si>
    <t>očnice 3 N očnice lanová 3</t>
  </si>
  <si>
    <t>LS 5 lanová svorka 3-5mm</t>
  </si>
  <si>
    <t>Lanko 3 N lanko nerezové průměr 3mm</t>
  </si>
  <si>
    <t>NS 6 napínací šroub M6</t>
  </si>
  <si>
    <t>JÍMACÍ TYČ A OCHRANNÁ TRUBKA</t>
  </si>
  <si>
    <t>JR 1,5 AlMgSi s rovným koncem, L 1500mm</t>
  </si>
  <si>
    <t>JR 2,0 AlMgSi s rovným koncem, L 2000mm</t>
  </si>
  <si>
    <t>JR 4,0 AlMgSi s rovným koncem, L 4000mm</t>
  </si>
  <si>
    <t>ZEMNIČE</t>
  </si>
  <si>
    <t>Štítek 1 štítek označení 1</t>
  </si>
  <si>
    <t>OT 1,7 ochranná trubka, L 1700mm</t>
  </si>
  <si>
    <t>DRŽÁK JÍMACÍ TYČE A OCHRANNÉ TRUBKY</t>
  </si>
  <si>
    <t>DJDcppp do dřeva, D20mm, vrut 8/250mm</t>
  </si>
  <si>
    <t>273 742 Podpěra vedení s příchytkou do zatepleného zdiva s vrutem a hmoždinkou 7x240</t>
  </si>
  <si>
    <t>PODPĚRA VEDENÍ</t>
  </si>
  <si>
    <t>PV 21d na ploché střechy, plast s betonovou kostkou</t>
  </si>
  <si>
    <t>PV 32 na železné konstrukce</t>
  </si>
  <si>
    <t>SR 3b svorka páska-drát</t>
  </si>
  <si>
    <t>Montáž hromosvodného vedení svodových drátů nebo lan</t>
  </si>
  <si>
    <t xml:space="preserve"> s podpěrami do 10 mm</t>
  </si>
  <si>
    <t>220101</t>
  </si>
  <si>
    <t>Montáž hromosvodného vedení - svorek</t>
  </si>
  <si>
    <t xml:space="preserve"> se 3 a více šrouby</t>
  </si>
  <si>
    <t>220302</t>
  </si>
  <si>
    <t>Montáž hromosvodného vedení - svorek na potrubí</t>
  </si>
  <si>
    <t xml:space="preserve"> do 700 mm</t>
  </si>
  <si>
    <t>220311</t>
  </si>
  <si>
    <t>Montáž hromosvodného vedení - ochranných prvků</t>
  </si>
  <si>
    <t xml:space="preserve"> úhelníků nebo trubek do zdiva</t>
  </si>
  <si>
    <t>220372</t>
  </si>
  <si>
    <t>Montáž hromosvodného vedení - doplňků</t>
  </si>
  <si>
    <t xml:space="preserve"> napínacího šroubu s okem</t>
  </si>
  <si>
    <t>220411</t>
  </si>
  <si>
    <t xml:space="preserve"> štítků k označení svodů</t>
  </si>
  <si>
    <t>220401</t>
  </si>
  <si>
    <t>Montáž jímacích tyčí délky do 3 m</t>
  </si>
  <si>
    <t xml:space="preserve"> stojan</t>
  </si>
  <si>
    <t>220231</t>
  </si>
  <si>
    <t>Montáž jímacích tyčí délky do 3 m, na konstrukci</t>
  </si>
  <si>
    <t xml:space="preserve"> zděnou</t>
  </si>
  <si>
    <t>220212</t>
  </si>
  <si>
    <t>HODINOVE ZUCTOVACI SAZBY</t>
  </si>
  <si>
    <t xml:space="preserve"> Demontaz stavajiciho zarizeni</t>
  </si>
  <si>
    <t>Hromosvod a uzemnění - celkem</t>
  </si>
  <si>
    <t>Elektroinstalace</t>
  </si>
  <si>
    <t>SPÍNAČ, OVLÁDAČ ŽALUZIOVÝ, VARIANT+ IP 44 (PLAST)</t>
  </si>
  <si>
    <t>3558N-C88510 M Ovládač žaluziový jednopólový IP 54; řazení 1/0+1/0 s blokováním; d. Variant+; b. modrá</t>
  </si>
  <si>
    <t>KRABICE NÁSTĚNNÁ, VARIANT+ IP 44 (PLAST)</t>
  </si>
  <si>
    <t>3903N-C05540 M Krabice nástěnná propojovací IP 54, se čtyřmi vstupy; d. Variant+; b. modrá</t>
  </si>
  <si>
    <t>CYKY-J  3x1,5 CYKY-J  3x1,5 ČERNÁ KARTON 100M</t>
  </si>
  <si>
    <t>SDĚLOVACÍ KABEL</t>
  </si>
  <si>
    <t>J-Y(St)Y 4x2x0,8 Lg</t>
  </si>
  <si>
    <t>Elektroinstalace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</si>
</sst>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48" fillId="0" borderId="0" applyNumberFormat="0" applyFill="0" applyBorder="0" applyAlignment="0" applyProtection="0"/>
    <xf numFmtId="0" fontId="50" fillId="0" borderId="1"/>
    <xf numFmtId="0" fontId="48" fillId="0" borderId="1" applyNumberFormat="0" applyFill="0" applyBorder="0" applyAlignment="0" applyProtection="0"/>
    <xf numFmtId="0" fontId="1" fillId="0" borderId="1"/>
  </cellStyleXfs>
  <cellXfs count="4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4" fontId="5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49" fontId="51" fillId="5" borderId="32" xfId="4" applyNumberFormat="1" applyFont="1" applyFill="1" applyBorder="1" applyAlignment="1">
      <alignment horizontal="left"/>
    </xf>
    <xf numFmtId="4" fontId="51" fillId="5" borderId="32" xfId="4" applyNumberFormat="1" applyFont="1" applyFill="1" applyBorder="1" applyAlignment="1">
      <alignment horizontal="left"/>
    </xf>
    <xf numFmtId="0" fontId="1" fillId="0" borderId="32" xfId="4" applyBorder="1"/>
    <xf numFmtId="0" fontId="1" fillId="0" borderId="1" xfId="4"/>
    <xf numFmtId="49" fontId="52" fillId="6" borderId="32" xfId="4" applyNumberFormat="1" applyFont="1" applyFill="1" applyBorder="1" applyAlignment="1">
      <alignment horizontal="left"/>
    </xf>
    <xf numFmtId="4" fontId="52" fillId="6" borderId="32" xfId="4" applyNumberFormat="1" applyFont="1" applyFill="1" applyBorder="1" applyAlignment="1">
      <alignment horizontal="right"/>
    </xf>
    <xf numFmtId="49" fontId="53" fillId="7" borderId="32" xfId="4" applyNumberFormat="1" applyFont="1" applyFill="1" applyBorder="1" applyAlignment="1">
      <alignment horizontal="left"/>
    </xf>
    <xf numFmtId="4" fontId="53" fillId="7" borderId="32" xfId="4" applyNumberFormat="1" applyFont="1" applyFill="1" applyBorder="1" applyAlignment="1">
      <alignment horizontal="right"/>
    </xf>
    <xf numFmtId="49" fontId="51" fillId="8" borderId="32" xfId="4" applyNumberFormat="1" applyFont="1" applyFill="1" applyBorder="1" applyAlignment="1">
      <alignment horizontal="left"/>
    </xf>
    <xf numFmtId="4" fontId="51" fillId="8" borderId="32" xfId="4" applyNumberFormat="1" applyFont="1" applyFill="1" applyBorder="1" applyAlignment="1">
      <alignment horizontal="right"/>
    </xf>
    <xf numFmtId="49" fontId="1" fillId="0" borderId="1" xfId="4" applyNumberFormat="1"/>
    <xf numFmtId="4" fontId="1" fillId="0" borderId="1" xfId="4" applyNumberFormat="1"/>
  </cellXfs>
  <cellStyles count="5">
    <cellStyle name="Hypertextový odkaz" xfId="1" builtinId="8"/>
    <cellStyle name="Hypertextový odkaz 2" xfId="3" xr:uid="{7040B573-943F-4AC9-B022-48D4D2347F64}"/>
    <cellStyle name="Normální" xfId="0" builtinId="0" customBuiltin="1"/>
    <cellStyle name="Normální 2" xfId="2" xr:uid="{C1FED707-EF38-4C1F-B2A2-3DC9A948844D}"/>
    <cellStyle name="Normální 2 2" xfId="4" xr:uid="{7082993A-AA73-4706-AA6E-734297DD231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2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3" t="s">
        <v>14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3"/>
      <c r="AQ5" s="23"/>
      <c r="AR5" s="21"/>
      <c r="BE5" s="340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5" t="s">
        <v>17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3"/>
      <c r="AQ6" s="23"/>
      <c r="AR6" s="21"/>
      <c r="BE6" s="34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41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41"/>
      <c r="BS8" s="18" t="s">
        <v>6</v>
      </c>
    </row>
    <row r="9" spans="1:74" s="1" customFormat="1" ht="29.25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2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2" t="s">
        <v>29</v>
      </c>
      <c r="AO9" s="23"/>
      <c r="AP9" s="23"/>
      <c r="AQ9" s="23"/>
      <c r="AR9" s="21"/>
      <c r="BE9" s="341"/>
      <c r="BS9" s="18" t="s">
        <v>6</v>
      </c>
    </row>
    <row r="10" spans="1:74" s="1" customFormat="1" ht="12" customHeight="1">
      <c r="B10" s="22"/>
      <c r="C10" s="23"/>
      <c r="D10" s="30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31</v>
      </c>
      <c r="AL10" s="23"/>
      <c r="AM10" s="23"/>
      <c r="AN10" s="28" t="s">
        <v>32</v>
      </c>
      <c r="AO10" s="23"/>
      <c r="AP10" s="23"/>
      <c r="AQ10" s="23"/>
      <c r="AR10" s="21"/>
      <c r="BE10" s="341"/>
      <c r="BS10" s="18" t="s">
        <v>6</v>
      </c>
    </row>
    <row r="11" spans="1:74" s="1" customFormat="1" ht="18.45" customHeight="1">
      <c r="B11" s="22"/>
      <c r="C11" s="23"/>
      <c r="D11" s="23"/>
      <c r="E11" s="28" t="s">
        <v>33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34</v>
      </c>
      <c r="AL11" s="23"/>
      <c r="AM11" s="23"/>
      <c r="AN11" s="28" t="s">
        <v>32</v>
      </c>
      <c r="AO11" s="23"/>
      <c r="AP11" s="23"/>
      <c r="AQ11" s="23"/>
      <c r="AR11" s="21"/>
      <c r="BE11" s="341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1"/>
      <c r="BS12" s="18" t="s">
        <v>6</v>
      </c>
    </row>
    <row r="13" spans="1:74" s="1" customFormat="1" ht="12" customHeight="1">
      <c r="B13" s="22"/>
      <c r="C13" s="23"/>
      <c r="D13" s="30" t="s">
        <v>35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31</v>
      </c>
      <c r="AL13" s="23"/>
      <c r="AM13" s="23"/>
      <c r="AN13" s="33" t="s">
        <v>36</v>
      </c>
      <c r="AO13" s="23"/>
      <c r="AP13" s="23"/>
      <c r="AQ13" s="23"/>
      <c r="AR13" s="21"/>
      <c r="BE13" s="341"/>
      <c r="BS13" s="18" t="s">
        <v>6</v>
      </c>
    </row>
    <row r="14" spans="1:74" ht="13.2">
      <c r="B14" s="22"/>
      <c r="C14" s="23"/>
      <c r="D14" s="23"/>
      <c r="E14" s="346" t="s">
        <v>36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0" t="s">
        <v>34</v>
      </c>
      <c r="AL14" s="23"/>
      <c r="AM14" s="23"/>
      <c r="AN14" s="33" t="s">
        <v>36</v>
      </c>
      <c r="AO14" s="23"/>
      <c r="AP14" s="23"/>
      <c r="AQ14" s="23"/>
      <c r="AR14" s="21"/>
      <c r="BE14" s="341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1"/>
      <c r="BS15" s="18" t="s">
        <v>4</v>
      </c>
    </row>
    <row r="16" spans="1:74" s="1" customFormat="1" ht="12" customHeight="1">
      <c r="B16" s="22"/>
      <c r="C16" s="23"/>
      <c r="D16" s="30" t="s">
        <v>37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31</v>
      </c>
      <c r="AL16" s="23"/>
      <c r="AM16" s="23"/>
      <c r="AN16" s="28" t="s">
        <v>32</v>
      </c>
      <c r="AO16" s="23"/>
      <c r="AP16" s="23"/>
      <c r="AQ16" s="23"/>
      <c r="AR16" s="21"/>
      <c r="BE16" s="341"/>
      <c r="BS16" s="18" t="s">
        <v>38</v>
      </c>
    </row>
    <row r="17" spans="1:71" s="1" customFormat="1" ht="18.45" customHeight="1">
      <c r="B17" s="22"/>
      <c r="C17" s="23"/>
      <c r="D17" s="23"/>
      <c r="E17" s="28" t="s">
        <v>39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34</v>
      </c>
      <c r="AL17" s="23"/>
      <c r="AM17" s="23"/>
      <c r="AN17" s="28" t="s">
        <v>32</v>
      </c>
      <c r="AO17" s="23"/>
      <c r="AP17" s="23"/>
      <c r="AQ17" s="23"/>
      <c r="AR17" s="21"/>
      <c r="BE17" s="341"/>
      <c r="BS17" s="18" t="s">
        <v>38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1"/>
      <c r="BS18" s="18" t="s">
        <v>40</v>
      </c>
    </row>
    <row r="19" spans="1:71" s="1" customFormat="1" ht="12" customHeight="1">
      <c r="B19" s="22"/>
      <c r="C19" s="23"/>
      <c r="D19" s="30" t="s">
        <v>41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31</v>
      </c>
      <c r="AL19" s="23"/>
      <c r="AM19" s="23"/>
      <c r="AN19" s="28" t="s">
        <v>32</v>
      </c>
      <c r="AO19" s="23"/>
      <c r="AP19" s="23"/>
      <c r="AQ19" s="23"/>
      <c r="AR19" s="21"/>
      <c r="BE19" s="341"/>
      <c r="BS19" s="18" t="s">
        <v>42</v>
      </c>
    </row>
    <row r="20" spans="1:71" s="1" customFormat="1" ht="18.45" customHeight="1">
      <c r="B20" s="22"/>
      <c r="C20" s="23"/>
      <c r="D20" s="23"/>
      <c r="E20" s="28" t="s"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34</v>
      </c>
      <c r="AL20" s="23"/>
      <c r="AM20" s="23"/>
      <c r="AN20" s="28" t="s">
        <v>32</v>
      </c>
      <c r="AO20" s="23"/>
      <c r="AP20" s="23"/>
      <c r="AQ20" s="23"/>
      <c r="AR20" s="21"/>
      <c r="BE20" s="341"/>
      <c r="BS20" s="18" t="s">
        <v>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1"/>
    </row>
    <row r="22" spans="1:71" s="1" customFormat="1" ht="12" customHeight="1">
      <c r="B22" s="22"/>
      <c r="C22" s="23"/>
      <c r="D22" s="30" t="s">
        <v>44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1"/>
    </row>
    <row r="23" spans="1:71" s="1" customFormat="1" ht="47.25" customHeight="1">
      <c r="B23" s="22"/>
      <c r="C23" s="23"/>
      <c r="D23" s="23"/>
      <c r="E23" s="348" t="s">
        <v>45</v>
      </c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23"/>
      <c r="AP23" s="23"/>
      <c r="AQ23" s="23"/>
      <c r="AR23" s="21"/>
      <c r="BE23" s="341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1"/>
    </row>
    <row r="25" spans="1:71" s="1" customFormat="1" ht="6.9" customHeight="1">
      <c r="B25" s="22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3"/>
      <c r="AQ25" s="23"/>
      <c r="AR25" s="21"/>
      <c r="BE25" s="341"/>
    </row>
    <row r="26" spans="1:71" s="2" customFormat="1" ht="25.95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9">
        <f>ROUND(AG54,0)</f>
        <v>0</v>
      </c>
      <c r="AL26" s="350"/>
      <c r="AM26" s="350"/>
      <c r="AN26" s="350"/>
      <c r="AO26" s="350"/>
      <c r="AP26" s="38"/>
      <c r="AQ26" s="38"/>
      <c r="AR26" s="41"/>
      <c r="BE26" s="341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1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1" t="s">
        <v>47</v>
      </c>
      <c r="M28" s="351"/>
      <c r="N28" s="351"/>
      <c r="O28" s="351"/>
      <c r="P28" s="351"/>
      <c r="Q28" s="38"/>
      <c r="R28" s="38"/>
      <c r="S28" s="38"/>
      <c r="T28" s="38"/>
      <c r="U28" s="38"/>
      <c r="V28" s="38"/>
      <c r="W28" s="351" t="s">
        <v>48</v>
      </c>
      <c r="X28" s="351"/>
      <c r="Y28" s="351"/>
      <c r="Z28" s="351"/>
      <c r="AA28" s="351"/>
      <c r="AB28" s="351"/>
      <c r="AC28" s="351"/>
      <c r="AD28" s="351"/>
      <c r="AE28" s="351"/>
      <c r="AF28" s="38"/>
      <c r="AG28" s="38"/>
      <c r="AH28" s="38"/>
      <c r="AI28" s="38"/>
      <c r="AJ28" s="38"/>
      <c r="AK28" s="351" t="s">
        <v>49</v>
      </c>
      <c r="AL28" s="351"/>
      <c r="AM28" s="351"/>
      <c r="AN28" s="351"/>
      <c r="AO28" s="351"/>
      <c r="AP28" s="38"/>
      <c r="AQ28" s="38"/>
      <c r="AR28" s="41"/>
      <c r="BE28" s="341"/>
    </row>
    <row r="29" spans="1:71" s="3" customFormat="1" ht="14.4" customHeight="1">
      <c r="B29" s="42"/>
      <c r="C29" s="43"/>
      <c r="D29" s="30" t="s">
        <v>50</v>
      </c>
      <c r="E29" s="43"/>
      <c r="F29" s="30" t="s">
        <v>51</v>
      </c>
      <c r="G29" s="43"/>
      <c r="H29" s="43"/>
      <c r="I29" s="43"/>
      <c r="J29" s="43"/>
      <c r="K29" s="43"/>
      <c r="L29" s="354">
        <v>0.21</v>
      </c>
      <c r="M29" s="353"/>
      <c r="N29" s="353"/>
      <c r="O29" s="353"/>
      <c r="P29" s="353"/>
      <c r="Q29" s="43"/>
      <c r="R29" s="43"/>
      <c r="S29" s="43"/>
      <c r="T29" s="43"/>
      <c r="U29" s="43"/>
      <c r="V29" s="43"/>
      <c r="W29" s="352">
        <f>ROUND(AZ54, 0)</f>
        <v>0</v>
      </c>
      <c r="X29" s="353"/>
      <c r="Y29" s="353"/>
      <c r="Z29" s="353"/>
      <c r="AA29" s="353"/>
      <c r="AB29" s="353"/>
      <c r="AC29" s="353"/>
      <c r="AD29" s="353"/>
      <c r="AE29" s="353"/>
      <c r="AF29" s="43"/>
      <c r="AG29" s="43"/>
      <c r="AH29" s="43"/>
      <c r="AI29" s="43"/>
      <c r="AJ29" s="43"/>
      <c r="AK29" s="352">
        <f>ROUND(AV54, 0)</f>
        <v>0</v>
      </c>
      <c r="AL29" s="353"/>
      <c r="AM29" s="353"/>
      <c r="AN29" s="353"/>
      <c r="AO29" s="353"/>
      <c r="AP29" s="43"/>
      <c r="AQ29" s="43"/>
      <c r="AR29" s="44"/>
      <c r="BE29" s="342"/>
    </row>
    <row r="30" spans="1:71" s="3" customFormat="1" ht="14.4" customHeight="1">
      <c r="B30" s="42"/>
      <c r="C30" s="43"/>
      <c r="D30" s="43"/>
      <c r="E30" s="43"/>
      <c r="F30" s="30" t="s">
        <v>52</v>
      </c>
      <c r="G30" s="43"/>
      <c r="H30" s="43"/>
      <c r="I30" s="43"/>
      <c r="J30" s="43"/>
      <c r="K30" s="43"/>
      <c r="L30" s="354">
        <v>0.15</v>
      </c>
      <c r="M30" s="353"/>
      <c r="N30" s="353"/>
      <c r="O30" s="353"/>
      <c r="P30" s="353"/>
      <c r="Q30" s="43"/>
      <c r="R30" s="43"/>
      <c r="S30" s="43"/>
      <c r="T30" s="43"/>
      <c r="U30" s="43"/>
      <c r="V30" s="43"/>
      <c r="W30" s="352">
        <f>ROUND(BA54, 0)</f>
        <v>0</v>
      </c>
      <c r="X30" s="353"/>
      <c r="Y30" s="353"/>
      <c r="Z30" s="353"/>
      <c r="AA30" s="353"/>
      <c r="AB30" s="353"/>
      <c r="AC30" s="353"/>
      <c r="AD30" s="353"/>
      <c r="AE30" s="353"/>
      <c r="AF30" s="43"/>
      <c r="AG30" s="43"/>
      <c r="AH30" s="43"/>
      <c r="AI30" s="43"/>
      <c r="AJ30" s="43"/>
      <c r="AK30" s="352">
        <f>ROUND(AW54, 0)</f>
        <v>0</v>
      </c>
      <c r="AL30" s="353"/>
      <c r="AM30" s="353"/>
      <c r="AN30" s="353"/>
      <c r="AO30" s="353"/>
      <c r="AP30" s="43"/>
      <c r="AQ30" s="43"/>
      <c r="AR30" s="44"/>
      <c r="BE30" s="342"/>
    </row>
    <row r="31" spans="1:71" s="3" customFormat="1" ht="14.4" hidden="1" customHeight="1">
      <c r="B31" s="42"/>
      <c r="C31" s="43"/>
      <c r="D31" s="43"/>
      <c r="E31" s="43"/>
      <c r="F31" s="30" t="s">
        <v>53</v>
      </c>
      <c r="G31" s="43"/>
      <c r="H31" s="43"/>
      <c r="I31" s="43"/>
      <c r="J31" s="43"/>
      <c r="K31" s="43"/>
      <c r="L31" s="354">
        <v>0.21</v>
      </c>
      <c r="M31" s="353"/>
      <c r="N31" s="353"/>
      <c r="O31" s="353"/>
      <c r="P31" s="353"/>
      <c r="Q31" s="43"/>
      <c r="R31" s="43"/>
      <c r="S31" s="43"/>
      <c r="T31" s="43"/>
      <c r="U31" s="43"/>
      <c r="V31" s="43"/>
      <c r="W31" s="352">
        <f>ROUND(BB54, 0)</f>
        <v>0</v>
      </c>
      <c r="X31" s="353"/>
      <c r="Y31" s="353"/>
      <c r="Z31" s="353"/>
      <c r="AA31" s="353"/>
      <c r="AB31" s="353"/>
      <c r="AC31" s="353"/>
      <c r="AD31" s="353"/>
      <c r="AE31" s="353"/>
      <c r="AF31" s="43"/>
      <c r="AG31" s="43"/>
      <c r="AH31" s="43"/>
      <c r="AI31" s="43"/>
      <c r="AJ31" s="43"/>
      <c r="AK31" s="352">
        <v>0</v>
      </c>
      <c r="AL31" s="353"/>
      <c r="AM31" s="353"/>
      <c r="AN31" s="353"/>
      <c r="AO31" s="353"/>
      <c r="AP31" s="43"/>
      <c r="AQ31" s="43"/>
      <c r="AR31" s="44"/>
      <c r="BE31" s="342"/>
    </row>
    <row r="32" spans="1:71" s="3" customFormat="1" ht="14.4" hidden="1" customHeight="1">
      <c r="B32" s="42"/>
      <c r="C32" s="43"/>
      <c r="D32" s="43"/>
      <c r="E32" s="43"/>
      <c r="F32" s="30" t="s">
        <v>54</v>
      </c>
      <c r="G32" s="43"/>
      <c r="H32" s="43"/>
      <c r="I32" s="43"/>
      <c r="J32" s="43"/>
      <c r="K32" s="43"/>
      <c r="L32" s="354">
        <v>0.15</v>
      </c>
      <c r="M32" s="353"/>
      <c r="N32" s="353"/>
      <c r="O32" s="353"/>
      <c r="P32" s="353"/>
      <c r="Q32" s="43"/>
      <c r="R32" s="43"/>
      <c r="S32" s="43"/>
      <c r="T32" s="43"/>
      <c r="U32" s="43"/>
      <c r="V32" s="43"/>
      <c r="W32" s="352">
        <f>ROUND(BC54, 0)</f>
        <v>0</v>
      </c>
      <c r="X32" s="353"/>
      <c r="Y32" s="353"/>
      <c r="Z32" s="353"/>
      <c r="AA32" s="353"/>
      <c r="AB32" s="353"/>
      <c r="AC32" s="353"/>
      <c r="AD32" s="353"/>
      <c r="AE32" s="353"/>
      <c r="AF32" s="43"/>
      <c r="AG32" s="43"/>
      <c r="AH32" s="43"/>
      <c r="AI32" s="43"/>
      <c r="AJ32" s="43"/>
      <c r="AK32" s="352">
        <v>0</v>
      </c>
      <c r="AL32" s="353"/>
      <c r="AM32" s="353"/>
      <c r="AN32" s="353"/>
      <c r="AO32" s="353"/>
      <c r="AP32" s="43"/>
      <c r="AQ32" s="43"/>
      <c r="AR32" s="44"/>
      <c r="BE32" s="342"/>
    </row>
    <row r="33" spans="1:57" s="3" customFormat="1" ht="14.4" hidden="1" customHeight="1">
      <c r="B33" s="42"/>
      <c r="C33" s="43"/>
      <c r="D33" s="43"/>
      <c r="E33" s="43"/>
      <c r="F33" s="30" t="s">
        <v>55</v>
      </c>
      <c r="G33" s="43"/>
      <c r="H33" s="43"/>
      <c r="I33" s="43"/>
      <c r="J33" s="43"/>
      <c r="K33" s="43"/>
      <c r="L33" s="354">
        <v>0</v>
      </c>
      <c r="M33" s="353"/>
      <c r="N33" s="353"/>
      <c r="O33" s="353"/>
      <c r="P33" s="353"/>
      <c r="Q33" s="43"/>
      <c r="R33" s="43"/>
      <c r="S33" s="43"/>
      <c r="T33" s="43"/>
      <c r="U33" s="43"/>
      <c r="V33" s="43"/>
      <c r="W33" s="352">
        <f>ROUND(BD54, 0)</f>
        <v>0</v>
      </c>
      <c r="X33" s="353"/>
      <c r="Y33" s="353"/>
      <c r="Z33" s="353"/>
      <c r="AA33" s="353"/>
      <c r="AB33" s="353"/>
      <c r="AC33" s="353"/>
      <c r="AD33" s="353"/>
      <c r="AE33" s="353"/>
      <c r="AF33" s="43"/>
      <c r="AG33" s="43"/>
      <c r="AH33" s="43"/>
      <c r="AI33" s="43"/>
      <c r="AJ33" s="43"/>
      <c r="AK33" s="352">
        <v>0</v>
      </c>
      <c r="AL33" s="353"/>
      <c r="AM33" s="353"/>
      <c r="AN33" s="353"/>
      <c r="AO33" s="353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57</v>
      </c>
      <c r="U35" s="47"/>
      <c r="V35" s="47"/>
      <c r="W35" s="47"/>
      <c r="X35" s="358" t="s">
        <v>58</v>
      </c>
      <c r="Y35" s="356"/>
      <c r="Z35" s="356"/>
      <c r="AA35" s="356"/>
      <c r="AB35" s="356"/>
      <c r="AC35" s="47"/>
      <c r="AD35" s="47"/>
      <c r="AE35" s="47"/>
      <c r="AF35" s="47"/>
      <c r="AG35" s="47"/>
      <c r="AH35" s="47"/>
      <c r="AI35" s="47"/>
      <c r="AJ35" s="47"/>
      <c r="AK35" s="355">
        <f>SUM(AK26:AK33)</f>
        <v>0</v>
      </c>
      <c r="AL35" s="356"/>
      <c r="AM35" s="356"/>
      <c r="AN35" s="356"/>
      <c r="AO35" s="357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4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0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R19-039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Zateplení objektů, rekonstrukce víceúčelového hřiště a zpevněných ploch ZŠ Děčín XXXII_revize_R03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Děčín XXXII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363" t="str">
        <f>IF(AN8= "","",AN8)</f>
        <v>23. 6. 2021</v>
      </c>
      <c r="AN47" s="363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65" customHeight="1">
      <c r="A49" s="36"/>
      <c r="B49" s="37"/>
      <c r="C49" s="30" t="s">
        <v>30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Děčín, MmDěčín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37</v>
      </c>
      <c r="AJ49" s="38"/>
      <c r="AK49" s="38"/>
      <c r="AL49" s="38"/>
      <c r="AM49" s="364" t="str">
        <f>IF(E17="","",E17)</f>
        <v>P. Andrejkovič - PRO-DESIGN2013</v>
      </c>
      <c r="AN49" s="365"/>
      <c r="AO49" s="365"/>
      <c r="AP49" s="365"/>
      <c r="AQ49" s="38"/>
      <c r="AR49" s="41"/>
      <c r="AS49" s="366" t="s">
        <v>60</v>
      </c>
      <c r="AT49" s="367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0" t="s">
        <v>35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41</v>
      </c>
      <c r="AJ50" s="38"/>
      <c r="AK50" s="38"/>
      <c r="AL50" s="38"/>
      <c r="AM50" s="364" t="str">
        <f>IF(E20="","",E20)</f>
        <v>L. Štuller</v>
      </c>
      <c r="AN50" s="365"/>
      <c r="AO50" s="365"/>
      <c r="AP50" s="365"/>
      <c r="AQ50" s="38"/>
      <c r="AR50" s="41"/>
      <c r="AS50" s="368"/>
      <c r="AT50" s="369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0"/>
      <c r="AT51" s="371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32" t="s">
        <v>61</v>
      </c>
      <c r="D52" s="333"/>
      <c r="E52" s="333"/>
      <c r="F52" s="333"/>
      <c r="G52" s="333"/>
      <c r="H52" s="68"/>
      <c r="I52" s="335" t="s">
        <v>62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62" t="s">
        <v>63</v>
      </c>
      <c r="AH52" s="333"/>
      <c r="AI52" s="333"/>
      <c r="AJ52" s="333"/>
      <c r="AK52" s="333"/>
      <c r="AL52" s="333"/>
      <c r="AM52" s="333"/>
      <c r="AN52" s="335" t="s">
        <v>64</v>
      </c>
      <c r="AO52" s="333"/>
      <c r="AP52" s="333"/>
      <c r="AQ52" s="69" t="s">
        <v>65</v>
      </c>
      <c r="AR52" s="41"/>
      <c r="AS52" s="70" t="s">
        <v>66</v>
      </c>
      <c r="AT52" s="71" t="s">
        <v>67</v>
      </c>
      <c r="AU52" s="71" t="s">
        <v>68</v>
      </c>
      <c r="AV52" s="71" t="s">
        <v>69</v>
      </c>
      <c r="AW52" s="71" t="s">
        <v>70</v>
      </c>
      <c r="AX52" s="71" t="s">
        <v>71</v>
      </c>
      <c r="AY52" s="71" t="s">
        <v>72</v>
      </c>
      <c r="AZ52" s="71" t="s">
        <v>73</v>
      </c>
      <c r="BA52" s="71" t="s">
        <v>74</v>
      </c>
      <c r="BB52" s="71" t="s">
        <v>75</v>
      </c>
      <c r="BC52" s="71" t="s">
        <v>76</v>
      </c>
      <c r="BD52" s="72" t="s">
        <v>77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39">
        <f>ROUND(AG55+SUM(AG56:AG65)+SUM(AG68:AG70),0)</f>
        <v>0</v>
      </c>
      <c r="AH54" s="339"/>
      <c r="AI54" s="339"/>
      <c r="AJ54" s="339"/>
      <c r="AK54" s="339"/>
      <c r="AL54" s="339"/>
      <c r="AM54" s="339"/>
      <c r="AN54" s="375">
        <f t="shared" ref="AN54:AN70" si="0">SUM(AG54,AT54)</f>
        <v>0</v>
      </c>
      <c r="AO54" s="375"/>
      <c r="AP54" s="375"/>
      <c r="AQ54" s="80" t="s">
        <v>32</v>
      </c>
      <c r="AR54" s="81"/>
      <c r="AS54" s="82">
        <f>ROUND(AS55+SUM(AS56:AS65)+SUM(AS68:AS70),0)</f>
        <v>0</v>
      </c>
      <c r="AT54" s="83">
        <f t="shared" ref="AT54:AT70" si="1">ROUND(SUM(AV54:AW54),1)</f>
        <v>0</v>
      </c>
      <c r="AU54" s="84">
        <f>ROUND(AU55+SUM(AU56:AU65)+SUM(AU68:AU70),5)</f>
        <v>0</v>
      </c>
      <c r="AV54" s="83">
        <f>ROUND(AZ54*L29,1)</f>
        <v>0</v>
      </c>
      <c r="AW54" s="83">
        <f>ROUND(BA54*L30,1)</f>
        <v>0</v>
      </c>
      <c r="AX54" s="83">
        <f>ROUND(BB54*L29,1)</f>
        <v>0</v>
      </c>
      <c r="AY54" s="83">
        <f>ROUND(BC54*L30,1)</f>
        <v>0</v>
      </c>
      <c r="AZ54" s="83">
        <f>ROUND(AZ55+SUM(AZ56:AZ65)+SUM(AZ68:AZ70),0)</f>
        <v>0</v>
      </c>
      <c r="BA54" s="83">
        <f>ROUND(BA55+SUM(BA56:BA65)+SUM(BA68:BA70),0)</f>
        <v>0</v>
      </c>
      <c r="BB54" s="83">
        <f>ROUND(BB55+SUM(BB56:BB65)+SUM(BB68:BB70),0)</f>
        <v>0</v>
      </c>
      <c r="BC54" s="83">
        <f>ROUND(BC55+SUM(BC56:BC65)+SUM(BC68:BC70),0)</f>
        <v>0</v>
      </c>
      <c r="BD54" s="85">
        <f>ROUND(BD55+SUM(BD56:BD65)+SUM(BD68:BD70),0)</f>
        <v>0</v>
      </c>
      <c r="BS54" s="86" t="s">
        <v>79</v>
      </c>
      <c r="BT54" s="86" t="s">
        <v>80</v>
      </c>
      <c r="BU54" s="87" t="s">
        <v>81</v>
      </c>
      <c r="BV54" s="86" t="s">
        <v>82</v>
      </c>
      <c r="BW54" s="86" t="s">
        <v>5</v>
      </c>
      <c r="BX54" s="86" t="s">
        <v>83</v>
      </c>
      <c r="CL54" s="86" t="s">
        <v>19</v>
      </c>
    </row>
    <row r="55" spans="1:91" s="7" customFormat="1" ht="16.5" customHeight="1">
      <c r="A55" s="88" t="s">
        <v>84</v>
      </c>
      <c r="B55" s="89"/>
      <c r="C55" s="90"/>
      <c r="D55" s="334" t="s">
        <v>85</v>
      </c>
      <c r="E55" s="334"/>
      <c r="F55" s="334"/>
      <c r="G55" s="334"/>
      <c r="H55" s="334"/>
      <c r="I55" s="91"/>
      <c r="J55" s="334" t="s">
        <v>86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60">
        <f>'SO01 - SO 01 - Hlavní budova'!J30</f>
        <v>0</v>
      </c>
      <c r="AH55" s="361"/>
      <c r="AI55" s="361"/>
      <c r="AJ55" s="361"/>
      <c r="AK55" s="361"/>
      <c r="AL55" s="361"/>
      <c r="AM55" s="361"/>
      <c r="AN55" s="360">
        <f t="shared" si="0"/>
        <v>0</v>
      </c>
      <c r="AO55" s="361"/>
      <c r="AP55" s="361"/>
      <c r="AQ55" s="92" t="s">
        <v>87</v>
      </c>
      <c r="AR55" s="93"/>
      <c r="AS55" s="94">
        <v>0</v>
      </c>
      <c r="AT55" s="95">
        <f t="shared" si="1"/>
        <v>0</v>
      </c>
      <c r="AU55" s="96">
        <f>'SO01 - SO 01 - Hlavní budova'!P92</f>
        <v>0</v>
      </c>
      <c r="AV55" s="95">
        <f>'SO01 - SO 01 - Hlavní budova'!J33</f>
        <v>0</v>
      </c>
      <c r="AW55" s="95">
        <f>'SO01 - SO 01 - Hlavní budova'!J34</f>
        <v>0</v>
      </c>
      <c r="AX55" s="95">
        <f>'SO01 - SO 01 - Hlavní budova'!J35</f>
        <v>0</v>
      </c>
      <c r="AY55" s="95">
        <f>'SO01 - SO 01 - Hlavní budova'!J36</f>
        <v>0</v>
      </c>
      <c r="AZ55" s="95">
        <f>'SO01 - SO 01 - Hlavní budova'!F33</f>
        <v>0</v>
      </c>
      <c r="BA55" s="95">
        <f>'SO01 - SO 01 - Hlavní budova'!F34</f>
        <v>0</v>
      </c>
      <c r="BB55" s="95">
        <f>'SO01 - SO 01 - Hlavní budova'!F35</f>
        <v>0</v>
      </c>
      <c r="BC55" s="95">
        <f>'SO01 - SO 01 - Hlavní budova'!F36</f>
        <v>0</v>
      </c>
      <c r="BD55" s="97">
        <f>'SO01 - SO 01 - Hlavní budova'!F37</f>
        <v>0</v>
      </c>
      <c r="BT55" s="98" t="s">
        <v>40</v>
      </c>
      <c r="BV55" s="98" t="s">
        <v>82</v>
      </c>
      <c r="BW55" s="98" t="s">
        <v>88</v>
      </c>
      <c r="BX55" s="98" t="s">
        <v>5</v>
      </c>
      <c r="CL55" s="98" t="s">
        <v>32</v>
      </c>
      <c r="CM55" s="98" t="s">
        <v>89</v>
      </c>
    </row>
    <row r="56" spans="1:91" s="7" customFormat="1" ht="16.5" customHeight="1">
      <c r="A56" s="88" t="s">
        <v>84</v>
      </c>
      <c r="B56" s="89"/>
      <c r="C56" s="90"/>
      <c r="D56" s="334" t="s">
        <v>90</v>
      </c>
      <c r="E56" s="334"/>
      <c r="F56" s="334"/>
      <c r="G56" s="334"/>
      <c r="H56" s="334"/>
      <c r="I56" s="91"/>
      <c r="J56" s="334" t="s">
        <v>91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60">
        <f>'SO02 - SO 02 - Šatny'!J30</f>
        <v>0</v>
      </c>
      <c r="AH56" s="361"/>
      <c r="AI56" s="361"/>
      <c r="AJ56" s="361"/>
      <c r="AK56" s="361"/>
      <c r="AL56" s="361"/>
      <c r="AM56" s="361"/>
      <c r="AN56" s="360">
        <f t="shared" si="0"/>
        <v>0</v>
      </c>
      <c r="AO56" s="361"/>
      <c r="AP56" s="361"/>
      <c r="AQ56" s="92" t="s">
        <v>87</v>
      </c>
      <c r="AR56" s="93"/>
      <c r="AS56" s="94">
        <v>0</v>
      </c>
      <c r="AT56" s="95">
        <f t="shared" si="1"/>
        <v>0</v>
      </c>
      <c r="AU56" s="96">
        <f>'SO02 - SO 02 - Šatny'!P95</f>
        <v>0</v>
      </c>
      <c r="AV56" s="95">
        <f>'SO02 - SO 02 - Šatny'!J33</f>
        <v>0</v>
      </c>
      <c r="AW56" s="95">
        <f>'SO02 - SO 02 - Šatny'!J34</f>
        <v>0</v>
      </c>
      <c r="AX56" s="95">
        <f>'SO02 - SO 02 - Šatny'!J35</f>
        <v>0</v>
      </c>
      <c r="AY56" s="95">
        <f>'SO02 - SO 02 - Šatny'!J36</f>
        <v>0</v>
      </c>
      <c r="AZ56" s="95">
        <f>'SO02 - SO 02 - Šatny'!F33</f>
        <v>0</v>
      </c>
      <c r="BA56" s="95">
        <f>'SO02 - SO 02 - Šatny'!F34</f>
        <v>0</v>
      </c>
      <c r="BB56" s="95">
        <f>'SO02 - SO 02 - Šatny'!F35</f>
        <v>0</v>
      </c>
      <c r="BC56" s="95">
        <f>'SO02 - SO 02 - Šatny'!F36</f>
        <v>0</v>
      </c>
      <c r="BD56" s="97">
        <f>'SO02 - SO 02 - Šatny'!F37</f>
        <v>0</v>
      </c>
      <c r="BT56" s="98" t="s">
        <v>40</v>
      </c>
      <c r="BV56" s="98" t="s">
        <v>82</v>
      </c>
      <c r="BW56" s="98" t="s">
        <v>92</v>
      </c>
      <c r="BX56" s="98" t="s">
        <v>5</v>
      </c>
      <c r="CL56" s="98" t="s">
        <v>32</v>
      </c>
      <c r="CM56" s="98" t="s">
        <v>89</v>
      </c>
    </row>
    <row r="57" spans="1:91" s="7" customFormat="1" ht="16.5" customHeight="1">
      <c r="A57" s="88" t="s">
        <v>84</v>
      </c>
      <c r="B57" s="89"/>
      <c r="C57" s="90"/>
      <c r="D57" s="334" t="s">
        <v>93</v>
      </c>
      <c r="E57" s="334"/>
      <c r="F57" s="334"/>
      <c r="G57" s="334"/>
      <c r="H57" s="334"/>
      <c r="I57" s="91"/>
      <c r="J57" s="334" t="s">
        <v>94</v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60">
        <f>'SO03 - SO 03 - Nová těloc...'!J30</f>
        <v>0</v>
      </c>
      <c r="AH57" s="361"/>
      <c r="AI57" s="361"/>
      <c r="AJ57" s="361"/>
      <c r="AK57" s="361"/>
      <c r="AL57" s="361"/>
      <c r="AM57" s="361"/>
      <c r="AN57" s="360">
        <f t="shared" si="0"/>
        <v>0</v>
      </c>
      <c r="AO57" s="361"/>
      <c r="AP57" s="361"/>
      <c r="AQ57" s="92" t="s">
        <v>87</v>
      </c>
      <c r="AR57" s="93"/>
      <c r="AS57" s="94">
        <v>0</v>
      </c>
      <c r="AT57" s="95">
        <f t="shared" si="1"/>
        <v>0</v>
      </c>
      <c r="AU57" s="96">
        <f>'SO03 - SO 03 - Nová těloc...'!P99</f>
        <v>0</v>
      </c>
      <c r="AV57" s="95">
        <f>'SO03 - SO 03 - Nová těloc...'!J33</f>
        <v>0</v>
      </c>
      <c r="AW57" s="95">
        <f>'SO03 - SO 03 - Nová těloc...'!J34</f>
        <v>0</v>
      </c>
      <c r="AX57" s="95">
        <f>'SO03 - SO 03 - Nová těloc...'!J35</f>
        <v>0</v>
      </c>
      <c r="AY57" s="95">
        <f>'SO03 - SO 03 - Nová těloc...'!J36</f>
        <v>0</v>
      </c>
      <c r="AZ57" s="95">
        <f>'SO03 - SO 03 - Nová těloc...'!F33</f>
        <v>0</v>
      </c>
      <c r="BA57" s="95">
        <f>'SO03 - SO 03 - Nová těloc...'!F34</f>
        <v>0</v>
      </c>
      <c r="BB57" s="95">
        <f>'SO03 - SO 03 - Nová těloc...'!F35</f>
        <v>0</v>
      </c>
      <c r="BC57" s="95">
        <f>'SO03 - SO 03 - Nová těloc...'!F36</f>
        <v>0</v>
      </c>
      <c r="BD57" s="97">
        <f>'SO03 - SO 03 - Nová těloc...'!F37</f>
        <v>0</v>
      </c>
      <c r="BT57" s="98" t="s">
        <v>40</v>
      </c>
      <c r="BV57" s="98" t="s">
        <v>82</v>
      </c>
      <c r="BW57" s="98" t="s">
        <v>95</v>
      </c>
      <c r="BX57" s="98" t="s">
        <v>5</v>
      </c>
      <c r="CL57" s="98" t="s">
        <v>32</v>
      </c>
      <c r="CM57" s="98" t="s">
        <v>89</v>
      </c>
    </row>
    <row r="58" spans="1:91" s="7" customFormat="1" ht="16.5" customHeight="1">
      <c r="A58" s="88" t="s">
        <v>84</v>
      </c>
      <c r="B58" s="89"/>
      <c r="C58" s="90"/>
      <c r="D58" s="334" t="s">
        <v>96</v>
      </c>
      <c r="E58" s="334"/>
      <c r="F58" s="334"/>
      <c r="G58" s="334"/>
      <c r="H58" s="334"/>
      <c r="I58" s="91"/>
      <c r="J58" s="334" t="s">
        <v>97</v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60">
        <f>'SO04 - SO 04 - Jídelna'!J30</f>
        <v>0</v>
      </c>
      <c r="AH58" s="361"/>
      <c r="AI58" s="361"/>
      <c r="AJ58" s="361"/>
      <c r="AK58" s="361"/>
      <c r="AL58" s="361"/>
      <c r="AM58" s="361"/>
      <c r="AN58" s="360">
        <f t="shared" si="0"/>
        <v>0</v>
      </c>
      <c r="AO58" s="361"/>
      <c r="AP58" s="361"/>
      <c r="AQ58" s="92" t="s">
        <v>87</v>
      </c>
      <c r="AR58" s="93"/>
      <c r="AS58" s="94">
        <v>0</v>
      </c>
      <c r="AT58" s="95">
        <f t="shared" si="1"/>
        <v>0</v>
      </c>
      <c r="AU58" s="96">
        <f>'SO04 - SO 04 - Jídelna'!P99</f>
        <v>0</v>
      </c>
      <c r="AV58" s="95">
        <f>'SO04 - SO 04 - Jídelna'!J33</f>
        <v>0</v>
      </c>
      <c r="AW58" s="95">
        <f>'SO04 - SO 04 - Jídelna'!J34</f>
        <v>0</v>
      </c>
      <c r="AX58" s="95">
        <f>'SO04 - SO 04 - Jídelna'!J35</f>
        <v>0</v>
      </c>
      <c r="AY58" s="95">
        <f>'SO04 - SO 04 - Jídelna'!J36</f>
        <v>0</v>
      </c>
      <c r="AZ58" s="95">
        <f>'SO04 - SO 04 - Jídelna'!F33</f>
        <v>0</v>
      </c>
      <c r="BA58" s="95">
        <f>'SO04 - SO 04 - Jídelna'!F34</f>
        <v>0</v>
      </c>
      <c r="BB58" s="95">
        <f>'SO04 - SO 04 - Jídelna'!F35</f>
        <v>0</v>
      </c>
      <c r="BC58" s="95">
        <f>'SO04 - SO 04 - Jídelna'!F36</f>
        <v>0</v>
      </c>
      <c r="BD58" s="97">
        <f>'SO04 - SO 04 - Jídelna'!F37</f>
        <v>0</v>
      </c>
      <c r="BT58" s="98" t="s">
        <v>40</v>
      </c>
      <c r="BV58" s="98" t="s">
        <v>82</v>
      </c>
      <c r="BW58" s="98" t="s">
        <v>98</v>
      </c>
      <c r="BX58" s="98" t="s">
        <v>5</v>
      </c>
      <c r="CL58" s="98" t="s">
        <v>32</v>
      </c>
      <c r="CM58" s="98" t="s">
        <v>89</v>
      </c>
    </row>
    <row r="59" spans="1:91" s="7" customFormat="1" ht="16.5" customHeight="1">
      <c r="A59" s="88" t="s">
        <v>84</v>
      </c>
      <c r="B59" s="89"/>
      <c r="C59" s="90"/>
      <c r="D59" s="334" t="s">
        <v>99</v>
      </c>
      <c r="E59" s="334"/>
      <c r="F59" s="334"/>
      <c r="G59" s="334"/>
      <c r="H59" s="334"/>
      <c r="I59" s="91"/>
      <c r="J59" s="334" t="s">
        <v>100</v>
      </c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60">
        <f>'SO05 - SO 05 - Dílny'!J30</f>
        <v>0</v>
      </c>
      <c r="AH59" s="361"/>
      <c r="AI59" s="361"/>
      <c r="AJ59" s="361"/>
      <c r="AK59" s="361"/>
      <c r="AL59" s="361"/>
      <c r="AM59" s="361"/>
      <c r="AN59" s="360">
        <f t="shared" si="0"/>
        <v>0</v>
      </c>
      <c r="AO59" s="361"/>
      <c r="AP59" s="361"/>
      <c r="AQ59" s="92" t="s">
        <v>87</v>
      </c>
      <c r="AR59" s="93"/>
      <c r="AS59" s="94">
        <v>0</v>
      </c>
      <c r="AT59" s="95">
        <f t="shared" si="1"/>
        <v>0</v>
      </c>
      <c r="AU59" s="96">
        <f>'SO05 - SO 05 - Dílny'!P94</f>
        <v>0</v>
      </c>
      <c r="AV59" s="95">
        <f>'SO05 - SO 05 - Dílny'!J33</f>
        <v>0</v>
      </c>
      <c r="AW59" s="95">
        <f>'SO05 - SO 05 - Dílny'!J34</f>
        <v>0</v>
      </c>
      <c r="AX59" s="95">
        <f>'SO05 - SO 05 - Dílny'!J35</f>
        <v>0</v>
      </c>
      <c r="AY59" s="95">
        <f>'SO05 - SO 05 - Dílny'!J36</f>
        <v>0</v>
      </c>
      <c r="AZ59" s="95">
        <f>'SO05 - SO 05 - Dílny'!F33</f>
        <v>0</v>
      </c>
      <c r="BA59" s="95">
        <f>'SO05 - SO 05 - Dílny'!F34</f>
        <v>0</v>
      </c>
      <c r="BB59" s="95">
        <f>'SO05 - SO 05 - Dílny'!F35</f>
        <v>0</v>
      </c>
      <c r="BC59" s="95">
        <f>'SO05 - SO 05 - Dílny'!F36</f>
        <v>0</v>
      </c>
      <c r="BD59" s="97">
        <f>'SO05 - SO 05 - Dílny'!F37</f>
        <v>0</v>
      </c>
      <c r="BT59" s="98" t="s">
        <v>40</v>
      </c>
      <c r="BV59" s="98" t="s">
        <v>82</v>
      </c>
      <c r="BW59" s="98" t="s">
        <v>101</v>
      </c>
      <c r="BX59" s="98" t="s">
        <v>5</v>
      </c>
      <c r="CL59" s="98" t="s">
        <v>32</v>
      </c>
      <c r="CM59" s="98" t="s">
        <v>89</v>
      </c>
    </row>
    <row r="60" spans="1:91" s="7" customFormat="1" ht="16.5" customHeight="1">
      <c r="A60" s="88" t="s">
        <v>84</v>
      </c>
      <c r="B60" s="89"/>
      <c r="C60" s="90"/>
      <c r="D60" s="334" t="s">
        <v>102</v>
      </c>
      <c r="E60" s="334"/>
      <c r="F60" s="334"/>
      <c r="G60" s="334"/>
      <c r="H60" s="334"/>
      <c r="I60" s="91"/>
      <c r="J60" s="334" t="s">
        <v>103</v>
      </c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60">
        <f>'SO06 - SO 06 - Nízkopraho...'!J30</f>
        <v>0</v>
      </c>
      <c r="AH60" s="361"/>
      <c r="AI60" s="361"/>
      <c r="AJ60" s="361"/>
      <c r="AK60" s="361"/>
      <c r="AL60" s="361"/>
      <c r="AM60" s="361"/>
      <c r="AN60" s="360">
        <f t="shared" si="0"/>
        <v>0</v>
      </c>
      <c r="AO60" s="361"/>
      <c r="AP60" s="361"/>
      <c r="AQ60" s="92" t="s">
        <v>87</v>
      </c>
      <c r="AR60" s="93"/>
      <c r="AS60" s="94">
        <v>0</v>
      </c>
      <c r="AT60" s="95">
        <f t="shared" si="1"/>
        <v>0</v>
      </c>
      <c r="AU60" s="96">
        <f>'SO06 - SO 06 - Nízkopraho...'!P97</f>
        <v>0</v>
      </c>
      <c r="AV60" s="95">
        <f>'SO06 - SO 06 - Nízkopraho...'!J33</f>
        <v>0</v>
      </c>
      <c r="AW60" s="95">
        <f>'SO06 - SO 06 - Nízkopraho...'!J34</f>
        <v>0</v>
      </c>
      <c r="AX60" s="95">
        <f>'SO06 - SO 06 - Nízkopraho...'!J35</f>
        <v>0</v>
      </c>
      <c r="AY60" s="95">
        <f>'SO06 - SO 06 - Nízkopraho...'!J36</f>
        <v>0</v>
      </c>
      <c r="AZ60" s="95">
        <f>'SO06 - SO 06 - Nízkopraho...'!F33</f>
        <v>0</v>
      </c>
      <c r="BA60" s="95">
        <f>'SO06 - SO 06 - Nízkopraho...'!F34</f>
        <v>0</v>
      </c>
      <c r="BB60" s="95">
        <f>'SO06 - SO 06 - Nízkopraho...'!F35</f>
        <v>0</v>
      </c>
      <c r="BC60" s="95">
        <f>'SO06 - SO 06 - Nízkopraho...'!F36</f>
        <v>0</v>
      </c>
      <c r="BD60" s="97">
        <f>'SO06 - SO 06 - Nízkopraho...'!F37</f>
        <v>0</v>
      </c>
      <c r="BT60" s="98" t="s">
        <v>40</v>
      </c>
      <c r="BV60" s="98" t="s">
        <v>82</v>
      </c>
      <c r="BW60" s="98" t="s">
        <v>104</v>
      </c>
      <c r="BX60" s="98" t="s">
        <v>5</v>
      </c>
      <c r="CL60" s="98" t="s">
        <v>32</v>
      </c>
      <c r="CM60" s="98" t="s">
        <v>89</v>
      </c>
    </row>
    <row r="61" spans="1:91" s="7" customFormat="1" ht="16.5" customHeight="1">
      <c r="A61" s="88" t="s">
        <v>84</v>
      </c>
      <c r="B61" s="89"/>
      <c r="C61" s="90"/>
      <c r="D61" s="334" t="s">
        <v>105</v>
      </c>
      <c r="E61" s="334"/>
      <c r="F61" s="334"/>
      <c r="G61" s="334"/>
      <c r="H61" s="334"/>
      <c r="I61" s="91"/>
      <c r="J61" s="334" t="s">
        <v>106</v>
      </c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  <c r="AC61" s="334"/>
      <c r="AD61" s="334"/>
      <c r="AE61" s="334"/>
      <c r="AF61" s="334"/>
      <c r="AG61" s="360">
        <f>'SO07 - SO 07 - Budova A'!J30</f>
        <v>0</v>
      </c>
      <c r="AH61" s="361"/>
      <c r="AI61" s="361"/>
      <c r="AJ61" s="361"/>
      <c r="AK61" s="361"/>
      <c r="AL61" s="361"/>
      <c r="AM61" s="361"/>
      <c r="AN61" s="360">
        <f t="shared" si="0"/>
        <v>0</v>
      </c>
      <c r="AO61" s="361"/>
      <c r="AP61" s="361"/>
      <c r="AQ61" s="92" t="s">
        <v>87</v>
      </c>
      <c r="AR61" s="93"/>
      <c r="AS61" s="94">
        <v>0</v>
      </c>
      <c r="AT61" s="95">
        <f t="shared" si="1"/>
        <v>0</v>
      </c>
      <c r="AU61" s="96">
        <f>'SO07 - SO 07 - Budova A'!P92</f>
        <v>0</v>
      </c>
      <c r="AV61" s="95">
        <f>'SO07 - SO 07 - Budova A'!J33</f>
        <v>0</v>
      </c>
      <c r="AW61" s="95">
        <f>'SO07 - SO 07 - Budova A'!J34</f>
        <v>0</v>
      </c>
      <c r="AX61" s="95">
        <f>'SO07 - SO 07 - Budova A'!J35</f>
        <v>0</v>
      </c>
      <c r="AY61" s="95">
        <f>'SO07 - SO 07 - Budova A'!J36</f>
        <v>0</v>
      </c>
      <c r="AZ61" s="95">
        <f>'SO07 - SO 07 - Budova A'!F33</f>
        <v>0</v>
      </c>
      <c r="BA61" s="95">
        <f>'SO07 - SO 07 - Budova A'!F34</f>
        <v>0</v>
      </c>
      <c r="BB61" s="95">
        <f>'SO07 - SO 07 - Budova A'!F35</f>
        <v>0</v>
      </c>
      <c r="BC61" s="95">
        <f>'SO07 - SO 07 - Budova A'!F36</f>
        <v>0</v>
      </c>
      <c r="BD61" s="97">
        <f>'SO07 - SO 07 - Budova A'!F37</f>
        <v>0</v>
      </c>
      <c r="BT61" s="98" t="s">
        <v>40</v>
      </c>
      <c r="BV61" s="98" t="s">
        <v>82</v>
      </c>
      <c r="BW61" s="98" t="s">
        <v>107</v>
      </c>
      <c r="BX61" s="98" t="s">
        <v>5</v>
      </c>
      <c r="CL61" s="98" t="s">
        <v>32</v>
      </c>
      <c r="CM61" s="98" t="s">
        <v>89</v>
      </c>
    </row>
    <row r="62" spans="1:91" s="7" customFormat="1" ht="16.5" customHeight="1">
      <c r="A62" s="88" t="s">
        <v>84</v>
      </c>
      <c r="B62" s="89"/>
      <c r="C62" s="90"/>
      <c r="D62" s="334" t="s">
        <v>108</v>
      </c>
      <c r="E62" s="334"/>
      <c r="F62" s="334"/>
      <c r="G62" s="334"/>
      <c r="H62" s="334"/>
      <c r="I62" s="91"/>
      <c r="J62" s="334" t="s">
        <v>109</v>
      </c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60">
        <f>'SO08 - SO 08 - Budova B'!J30</f>
        <v>0</v>
      </c>
      <c r="AH62" s="361"/>
      <c r="AI62" s="361"/>
      <c r="AJ62" s="361"/>
      <c r="AK62" s="361"/>
      <c r="AL62" s="361"/>
      <c r="AM62" s="361"/>
      <c r="AN62" s="360">
        <f t="shared" si="0"/>
        <v>0</v>
      </c>
      <c r="AO62" s="361"/>
      <c r="AP62" s="361"/>
      <c r="AQ62" s="92" t="s">
        <v>87</v>
      </c>
      <c r="AR62" s="93"/>
      <c r="AS62" s="94">
        <v>0</v>
      </c>
      <c r="AT62" s="95">
        <f t="shared" si="1"/>
        <v>0</v>
      </c>
      <c r="AU62" s="96">
        <f>'SO08 - SO 08 - Budova B'!P96</f>
        <v>0</v>
      </c>
      <c r="AV62" s="95">
        <f>'SO08 - SO 08 - Budova B'!J33</f>
        <v>0</v>
      </c>
      <c r="AW62" s="95">
        <f>'SO08 - SO 08 - Budova B'!J34</f>
        <v>0</v>
      </c>
      <c r="AX62" s="95">
        <f>'SO08 - SO 08 - Budova B'!J35</f>
        <v>0</v>
      </c>
      <c r="AY62" s="95">
        <f>'SO08 - SO 08 - Budova B'!J36</f>
        <v>0</v>
      </c>
      <c r="AZ62" s="95">
        <f>'SO08 - SO 08 - Budova B'!F33</f>
        <v>0</v>
      </c>
      <c r="BA62" s="95">
        <f>'SO08 - SO 08 - Budova B'!F34</f>
        <v>0</v>
      </c>
      <c r="BB62" s="95">
        <f>'SO08 - SO 08 - Budova B'!F35</f>
        <v>0</v>
      </c>
      <c r="BC62" s="95">
        <f>'SO08 - SO 08 - Budova B'!F36</f>
        <v>0</v>
      </c>
      <c r="BD62" s="97">
        <f>'SO08 - SO 08 - Budova B'!F37</f>
        <v>0</v>
      </c>
      <c r="BT62" s="98" t="s">
        <v>40</v>
      </c>
      <c r="BV62" s="98" t="s">
        <v>82</v>
      </c>
      <c r="BW62" s="98" t="s">
        <v>110</v>
      </c>
      <c r="BX62" s="98" t="s">
        <v>5</v>
      </c>
      <c r="CL62" s="98" t="s">
        <v>32</v>
      </c>
      <c r="CM62" s="98" t="s">
        <v>89</v>
      </c>
    </row>
    <row r="63" spans="1:91" s="7" customFormat="1" ht="16.5" customHeight="1">
      <c r="A63" s="88" t="s">
        <v>84</v>
      </c>
      <c r="B63" s="89"/>
      <c r="C63" s="90"/>
      <c r="D63" s="334" t="s">
        <v>111</v>
      </c>
      <c r="E63" s="334"/>
      <c r="F63" s="334"/>
      <c r="G63" s="334"/>
      <c r="H63" s="334"/>
      <c r="I63" s="91"/>
      <c r="J63" s="334" t="s">
        <v>112</v>
      </c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60">
        <f>'SO09 - SO 09 - Stará tělo...'!J30</f>
        <v>0</v>
      </c>
      <c r="AH63" s="361"/>
      <c r="AI63" s="361"/>
      <c r="AJ63" s="361"/>
      <c r="AK63" s="361"/>
      <c r="AL63" s="361"/>
      <c r="AM63" s="361"/>
      <c r="AN63" s="360">
        <f t="shared" si="0"/>
        <v>0</v>
      </c>
      <c r="AO63" s="361"/>
      <c r="AP63" s="361"/>
      <c r="AQ63" s="92" t="s">
        <v>87</v>
      </c>
      <c r="AR63" s="93"/>
      <c r="AS63" s="94">
        <v>0</v>
      </c>
      <c r="AT63" s="95">
        <f t="shared" si="1"/>
        <v>0</v>
      </c>
      <c r="AU63" s="96">
        <f>'SO09 - SO 09 - Stará tělo...'!P94</f>
        <v>0</v>
      </c>
      <c r="AV63" s="95">
        <f>'SO09 - SO 09 - Stará tělo...'!J33</f>
        <v>0</v>
      </c>
      <c r="AW63" s="95">
        <f>'SO09 - SO 09 - Stará tělo...'!J34</f>
        <v>0</v>
      </c>
      <c r="AX63" s="95">
        <f>'SO09 - SO 09 - Stará tělo...'!J35</f>
        <v>0</v>
      </c>
      <c r="AY63" s="95">
        <f>'SO09 - SO 09 - Stará tělo...'!J36</f>
        <v>0</v>
      </c>
      <c r="AZ63" s="95">
        <f>'SO09 - SO 09 - Stará tělo...'!F33</f>
        <v>0</v>
      </c>
      <c r="BA63" s="95">
        <f>'SO09 - SO 09 - Stará tělo...'!F34</f>
        <v>0</v>
      </c>
      <c r="BB63" s="95">
        <f>'SO09 - SO 09 - Stará tělo...'!F35</f>
        <v>0</v>
      </c>
      <c r="BC63" s="95">
        <f>'SO09 - SO 09 - Stará tělo...'!F36</f>
        <v>0</v>
      </c>
      <c r="BD63" s="97">
        <f>'SO09 - SO 09 - Stará tělo...'!F37</f>
        <v>0</v>
      </c>
      <c r="BT63" s="98" t="s">
        <v>40</v>
      </c>
      <c r="BV63" s="98" t="s">
        <v>82</v>
      </c>
      <c r="BW63" s="98" t="s">
        <v>113</v>
      </c>
      <c r="BX63" s="98" t="s">
        <v>5</v>
      </c>
      <c r="CL63" s="98" t="s">
        <v>32</v>
      </c>
      <c r="CM63" s="98" t="s">
        <v>89</v>
      </c>
    </row>
    <row r="64" spans="1:91" s="7" customFormat="1" ht="16.5" customHeight="1">
      <c r="A64" s="88" t="s">
        <v>84</v>
      </c>
      <c r="B64" s="89"/>
      <c r="C64" s="90"/>
      <c r="D64" s="334" t="s">
        <v>114</v>
      </c>
      <c r="E64" s="334"/>
      <c r="F64" s="334"/>
      <c r="G64" s="334"/>
      <c r="H64" s="334"/>
      <c r="I64" s="91"/>
      <c r="J64" s="334" t="s">
        <v>115</v>
      </c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  <c r="X64" s="334"/>
      <c r="Y64" s="334"/>
      <c r="Z64" s="334"/>
      <c r="AA64" s="334"/>
      <c r="AB64" s="334"/>
      <c r="AC64" s="334"/>
      <c r="AD64" s="334"/>
      <c r="AE64" s="334"/>
      <c r="AF64" s="334"/>
      <c r="AG64" s="360">
        <f>'SO10 - SO 10 - Stará škola'!J30</f>
        <v>0</v>
      </c>
      <c r="AH64" s="361"/>
      <c r="AI64" s="361"/>
      <c r="AJ64" s="361"/>
      <c r="AK64" s="361"/>
      <c r="AL64" s="361"/>
      <c r="AM64" s="361"/>
      <c r="AN64" s="360">
        <f t="shared" si="0"/>
        <v>0</v>
      </c>
      <c r="AO64" s="361"/>
      <c r="AP64" s="361"/>
      <c r="AQ64" s="92" t="s">
        <v>87</v>
      </c>
      <c r="AR64" s="93"/>
      <c r="AS64" s="94">
        <v>0</v>
      </c>
      <c r="AT64" s="95">
        <f t="shared" si="1"/>
        <v>0</v>
      </c>
      <c r="AU64" s="96">
        <f>'SO10 - SO 10 - Stará škola'!P91</f>
        <v>0</v>
      </c>
      <c r="AV64" s="95">
        <f>'SO10 - SO 10 - Stará škola'!J33</f>
        <v>0</v>
      </c>
      <c r="AW64" s="95">
        <f>'SO10 - SO 10 - Stará škola'!J34</f>
        <v>0</v>
      </c>
      <c r="AX64" s="95">
        <f>'SO10 - SO 10 - Stará škola'!J35</f>
        <v>0</v>
      </c>
      <c r="AY64" s="95">
        <f>'SO10 - SO 10 - Stará škola'!J36</f>
        <v>0</v>
      </c>
      <c r="AZ64" s="95">
        <f>'SO10 - SO 10 - Stará škola'!F33</f>
        <v>0</v>
      </c>
      <c r="BA64" s="95">
        <f>'SO10 - SO 10 - Stará škola'!F34</f>
        <v>0</v>
      </c>
      <c r="BB64" s="95">
        <f>'SO10 - SO 10 - Stará škola'!F35</f>
        <v>0</v>
      </c>
      <c r="BC64" s="95">
        <f>'SO10 - SO 10 - Stará škola'!F36</f>
        <v>0</v>
      </c>
      <c r="BD64" s="97">
        <f>'SO10 - SO 10 - Stará škola'!F37</f>
        <v>0</v>
      </c>
      <c r="BT64" s="98" t="s">
        <v>40</v>
      </c>
      <c r="BV64" s="98" t="s">
        <v>82</v>
      </c>
      <c r="BW64" s="98" t="s">
        <v>116</v>
      </c>
      <c r="BX64" s="98" t="s">
        <v>5</v>
      </c>
      <c r="CL64" s="98" t="s">
        <v>32</v>
      </c>
      <c r="CM64" s="98" t="s">
        <v>89</v>
      </c>
    </row>
    <row r="65" spans="1:91" s="7" customFormat="1" ht="16.5" customHeight="1">
      <c r="B65" s="89"/>
      <c r="C65" s="90"/>
      <c r="D65" s="334" t="s">
        <v>117</v>
      </c>
      <c r="E65" s="334"/>
      <c r="F65" s="334"/>
      <c r="G65" s="334"/>
      <c r="H65" s="334"/>
      <c r="I65" s="91"/>
      <c r="J65" s="334" t="s">
        <v>118</v>
      </c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  <c r="AC65" s="334"/>
      <c r="AD65" s="334"/>
      <c r="AE65" s="334"/>
      <c r="AF65" s="334"/>
      <c r="AG65" s="372">
        <f>ROUND(SUM(AG66:AG67),0)</f>
        <v>0</v>
      </c>
      <c r="AH65" s="361"/>
      <c r="AI65" s="361"/>
      <c r="AJ65" s="361"/>
      <c r="AK65" s="361"/>
      <c r="AL65" s="361"/>
      <c r="AM65" s="361"/>
      <c r="AN65" s="360">
        <f t="shared" si="0"/>
        <v>0</v>
      </c>
      <c r="AO65" s="361"/>
      <c r="AP65" s="361"/>
      <c r="AQ65" s="92" t="s">
        <v>87</v>
      </c>
      <c r="AR65" s="93"/>
      <c r="AS65" s="94">
        <f>ROUND(SUM(AS66:AS67),0)</f>
        <v>0</v>
      </c>
      <c r="AT65" s="95">
        <f t="shared" si="1"/>
        <v>0</v>
      </c>
      <c r="AU65" s="96">
        <f>ROUND(SUM(AU66:AU67),5)</f>
        <v>0</v>
      </c>
      <c r="AV65" s="95">
        <f>ROUND(AZ65*L29,1)</f>
        <v>0</v>
      </c>
      <c r="AW65" s="95">
        <f>ROUND(BA65*L30,1)</f>
        <v>0</v>
      </c>
      <c r="AX65" s="95">
        <f>ROUND(BB65*L29,1)</f>
        <v>0</v>
      </c>
      <c r="AY65" s="95">
        <f>ROUND(BC65*L30,1)</f>
        <v>0</v>
      </c>
      <c r="AZ65" s="95">
        <f>ROUND(SUM(AZ66:AZ67),0)</f>
        <v>0</v>
      </c>
      <c r="BA65" s="95">
        <f>ROUND(SUM(BA66:BA67),0)</f>
        <v>0</v>
      </c>
      <c r="BB65" s="95">
        <f>ROUND(SUM(BB66:BB67),0)</f>
        <v>0</v>
      </c>
      <c r="BC65" s="95">
        <f>ROUND(SUM(BC66:BC67),0)</f>
        <v>0</v>
      </c>
      <c r="BD65" s="97">
        <f>ROUND(SUM(BD66:BD67),0)</f>
        <v>0</v>
      </c>
      <c r="BS65" s="98" t="s">
        <v>79</v>
      </c>
      <c r="BT65" s="98" t="s">
        <v>40</v>
      </c>
      <c r="BU65" s="98" t="s">
        <v>81</v>
      </c>
      <c r="BV65" s="98" t="s">
        <v>82</v>
      </c>
      <c r="BW65" s="98" t="s">
        <v>119</v>
      </c>
      <c r="BX65" s="98" t="s">
        <v>5</v>
      </c>
      <c r="CL65" s="98" t="s">
        <v>32</v>
      </c>
      <c r="CM65" s="98" t="s">
        <v>89</v>
      </c>
    </row>
    <row r="66" spans="1:91" s="4" customFormat="1" ht="23.25" customHeight="1">
      <c r="A66" s="88" t="s">
        <v>84</v>
      </c>
      <c r="B66" s="53"/>
      <c r="C66" s="99"/>
      <c r="D66" s="99"/>
      <c r="E66" s="338" t="s">
        <v>120</v>
      </c>
      <c r="F66" s="338"/>
      <c r="G66" s="338"/>
      <c r="H66" s="338"/>
      <c r="I66" s="338"/>
      <c r="J66" s="99"/>
      <c r="K66" s="338" t="s">
        <v>121</v>
      </c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73">
        <f>'SO11.1 - SO 11.1 - Odstra...'!J32</f>
        <v>0</v>
      </c>
      <c r="AH66" s="374"/>
      <c r="AI66" s="374"/>
      <c r="AJ66" s="374"/>
      <c r="AK66" s="374"/>
      <c r="AL66" s="374"/>
      <c r="AM66" s="374"/>
      <c r="AN66" s="373">
        <f t="shared" si="0"/>
        <v>0</v>
      </c>
      <c r="AO66" s="374"/>
      <c r="AP66" s="374"/>
      <c r="AQ66" s="100" t="s">
        <v>122</v>
      </c>
      <c r="AR66" s="55"/>
      <c r="AS66" s="101">
        <v>0</v>
      </c>
      <c r="AT66" s="102">
        <f t="shared" si="1"/>
        <v>0</v>
      </c>
      <c r="AU66" s="103">
        <f>'SO11.1 - SO 11.1 - Odstra...'!P92</f>
        <v>0</v>
      </c>
      <c r="AV66" s="102">
        <f>'SO11.1 - SO 11.1 - Odstra...'!J35</f>
        <v>0</v>
      </c>
      <c r="AW66" s="102">
        <f>'SO11.1 - SO 11.1 - Odstra...'!J36</f>
        <v>0</v>
      </c>
      <c r="AX66" s="102">
        <f>'SO11.1 - SO 11.1 - Odstra...'!J37</f>
        <v>0</v>
      </c>
      <c r="AY66" s="102">
        <f>'SO11.1 - SO 11.1 - Odstra...'!J38</f>
        <v>0</v>
      </c>
      <c r="AZ66" s="102">
        <f>'SO11.1 - SO 11.1 - Odstra...'!F35</f>
        <v>0</v>
      </c>
      <c r="BA66" s="102">
        <f>'SO11.1 - SO 11.1 - Odstra...'!F36</f>
        <v>0</v>
      </c>
      <c r="BB66" s="102">
        <f>'SO11.1 - SO 11.1 - Odstra...'!F37</f>
        <v>0</v>
      </c>
      <c r="BC66" s="102">
        <f>'SO11.1 - SO 11.1 - Odstra...'!F38</f>
        <v>0</v>
      </c>
      <c r="BD66" s="104">
        <f>'SO11.1 - SO 11.1 - Odstra...'!F39</f>
        <v>0</v>
      </c>
      <c r="BT66" s="105" t="s">
        <v>89</v>
      </c>
      <c r="BV66" s="105" t="s">
        <v>82</v>
      </c>
      <c r="BW66" s="105" t="s">
        <v>123</v>
      </c>
      <c r="BX66" s="105" t="s">
        <v>119</v>
      </c>
      <c r="CL66" s="105" t="s">
        <v>32</v>
      </c>
    </row>
    <row r="67" spans="1:91" s="4" customFormat="1" ht="16.5" customHeight="1">
      <c r="A67" s="88" t="s">
        <v>84</v>
      </c>
      <c r="B67" s="53"/>
      <c r="C67" s="99"/>
      <c r="D67" s="99"/>
      <c r="E67" s="338" t="s">
        <v>124</v>
      </c>
      <c r="F67" s="338"/>
      <c r="G67" s="338"/>
      <c r="H67" s="338"/>
      <c r="I67" s="338"/>
      <c r="J67" s="99"/>
      <c r="K67" s="338" t="s">
        <v>125</v>
      </c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73">
        <f>'SO11.2 - SO 11.2 - Zpevně...'!J32</f>
        <v>0</v>
      </c>
      <c r="AH67" s="374"/>
      <c r="AI67" s="374"/>
      <c r="AJ67" s="374"/>
      <c r="AK67" s="374"/>
      <c r="AL67" s="374"/>
      <c r="AM67" s="374"/>
      <c r="AN67" s="373">
        <f t="shared" si="0"/>
        <v>0</v>
      </c>
      <c r="AO67" s="374"/>
      <c r="AP67" s="374"/>
      <c r="AQ67" s="100" t="s">
        <v>122</v>
      </c>
      <c r="AR67" s="55"/>
      <c r="AS67" s="101">
        <v>0</v>
      </c>
      <c r="AT67" s="102">
        <f t="shared" si="1"/>
        <v>0</v>
      </c>
      <c r="AU67" s="103">
        <f>'SO11.2 - SO 11.2 - Zpevně...'!P94</f>
        <v>0</v>
      </c>
      <c r="AV67" s="102">
        <f>'SO11.2 - SO 11.2 - Zpevně...'!J35</f>
        <v>0</v>
      </c>
      <c r="AW67" s="102">
        <f>'SO11.2 - SO 11.2 - Zpevně...'!J36</f>
        <v>0</v>
      </c>
      <c r="AX67" s="102">
        <f>'SO11.2 - SO 11.2 - Zpevně...'!J37</f>
        <v>0</v>
      </c>
      <c r="AY67" s="102">
        <f>'SO11.2 - SO 11.2 - Zpevně...'!J38</f>
        <v>0</v>
      </c>
      <c r="AZ67" s="102">
        <f>'SO11.2 - SO 11.2 - Zpevně...'!F35</f>
        <v>0</v>
      </c>
      <c r="BA67" s="102">
        <f>'SO11.2 - SO 11.2 - Zpevně...'!F36</f>
        <v>0</v>
      </c>
      <c r="BB67" s="102">
        <f>'SO11.2 - SO 11.2 - Zpevně...'!F37</f>
        <v>0</v>
      </c>
      <c r="BC67" s="102">
        <f>'SO11.2 - SO 11.2 - Zpevně...'!F38</f>
        <v>0</v>
      </c>
      <c r="BD67" s="104">
        <f>'SO11.2 - SO 11.2 - Zpevně...'!F39</f>
        <v>0</v>
      </c>
      <c r="BT67" s="105" t="s">
        <v>89</v>
      </c>
      <c r="BV67" s="105" t="s">
        <v>82</v>
      </c>
      <c r="BW67" s="105" t="s">
        <v>126</v>
      </c>
      <c r="BX67" s="105" t="s">
        <v>119</v>
      </c>
      <c r="CL67" s="105" t="s">
        <v>32</v>
      </c>
    </row>
    <row r="68" spans="1:91" s="7" customFormat="1" ht="16.5" customHeight="1">
      <c r="A68" s="88" t="s">
        <v>84</v>
      </c>
      <c r="B68" s="89"/>
      <c r="C68" s="90"/>
      <c r="D68" s="334" t="s">
        <v>127</v>
      </c>
      <c r="E68" s="334"/>
      <c r="F68" s="334"/>
      <c r="G68" s="334"/>
      <c r="H68" s="334"/>
      <c r="I68" s="91"/>
      <c r="J68" s="334" t="s">
        <v>128</v>
      </c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  <c r="AC68" s="334"/>
      <c r="AD68" s="334"/>
      <c r="AE68" s="334"/>
      <c r="AF68" s="334"/>
      <c r="AG68" s="360">
        <f>'SO12 - SO 12 - Rekonstruk...'!J30</f>
        <v>0</v>
      </c>
      <c r="AH68" s="361"/>
      <c r="AI68" s="361"/>
      <c r="AJ68" s="361"/>
      <c r="AK68" s="361"/>
      <c r="AL68" s="361"/>
      <c r="AM68" s="361"/>
      <c r="AN68" s="360">
        <f t="shared" si="0"/>
        <v>0</v>
      </c>
      <c r="AO68" s="361"/>
      <c r="AP68" s="361"/>
      <c r="AQ68" s="92" t="s">
        <v>87</v>
      </c>
      <c r="AR68" s="93"/>
      <c r="AS68" s="94">
        <v>0</v>
      </c>
      <c r="AT68" s="95">
        <f t="shared" si="1"/>
        <v>0</v>
      </c>
      <c r="AU68" s="96">
        <f>'SO12 - SO 12 - Rekonstruk...'!P88</f>
        <v>0</v>
      </c>
      <c r="AV68" s="95">
        <f>'SO12 - SO 12 - Rekonstruk...'!J33</f>
        <v>0</v>
      </c>
      <c r="AW68" s="95">
        <f>'SO12 - SO 12 - Rekonstruk...'!J34</f>
        <v>0</v>
      </c>
      <c r="AX68" s="95">
        <f>'SO12 - SO 12 - Rekonstruk...'!J35</f>
        <v>0</v>
      </c>
      <c r="AY68" s="95">
        <f>'SO12 - SO 12 - Rekonstruk...'!J36</f>
        <v>0</v>
      </c>
      <c r="AZ68" s="95">
        <f>'SO12 - SO 12 - Rekonstruk...'!F33</f>
        <v>0</v>
      </c>
      <c r="BA68" s="95">
        <f>'SO12 - SO 12 - Rekonstruk...'!F34</f>
        <v>0</v>
      </c>
      <c r="BB68" s="95">
        <f>'SO12 - SO 12 - Rekonstruk...'!F35</f>
        <v>0</v>
      </c>
      <c r="BC68" s="95">
        <f>'SO12 - SO 12 - Rekonstruk...'!F36</f>
        <v>0</v>
      </c>
      <c r="BD68" s="97">
        <f>'SO12 - SO 12 - Rekonstruk...'!F37</f>
        <v>0</v>
      </c>
      <c r="BT68" s="98" t="s">
        <v>40</v>
      </c>
      <c r="BV68" s="98" t="s">
        <v>82</v>
      </c>
      <c r="BW68" s="98" t="s">
        <v>129</v>
      </c>
      <c r="BX68" s="98" t="s">
        <v>5</v>
      </c>
      <c r="CL68" s="98" t="s">
        <v>32</v>
      </c>
      <c r="CM68" s="98" t="s">
        <v>89</v>
      </c>
    </row>
    <row r="69" spans="1:91" s="7" customFormat="1" ht="16.5" customHeight="1">
      <c r="A69" s="88" t="s">
        <v>84</v>
      </c>
      <c r="B69" s="89"/>
      <c r="C69" s="90"/>
      <c r="D69" s="334" t="s">
        <v>130</v>
      </c>
      <c r="E69" s="334"/>
      <c r="F69" s="334"/>
      <c r="G69" s="334"/>
      <c r="H69" s="334"/>
      <c r="I69" s="91"/>
      <c r="J69" s="334" t="s">
        <v>131</v>
      </c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60">
        <f>'SO15 - SO 15 - Hromosvod'!J30</f>
        <v>0</v>
      </c>
      <c r="AH69" s="361"/>
      <c r="AI69" s="361"/>
      <c r="AJ69" s="361"/>
      <c r="AK69" s="361"/>
      <c r="AL69" s="361"/>
      <c r="AM69" s="361"/>
      <c r="AN69" s="360">
        <f t="shared" si="0"/>
        <v>0</v>
      </c>
      <c r="AO69" s="361"/>
      <c r="AP69" s="361"/>
      <c r="AQ69" s="92" t="s">
        <v>87</v>
      </c>
      <c r="AR69" s="93"/>
      <c r="AS69" s="94">
        <v>0</v>
      </c>
      <c r="AT69" s="95">
        <f t="shared" si="1"/>
        <v>0</v>
      </c>
      <c r="AU69" s="96">
        <f>'SO15 - SO 15 - Hromosvod'!P81</f>
        <v>0</v>
      </c>
      <c r="AV69" s="95">
        <f>'SO15 - SO 15 - Hromosvod'!J33</f>
        <v>0</v>
      </c>
      <c r="AW69" s="95">
        <f>'SO15 - SO 15 - Hromosvod'!J34</f>
        <v>0</v>
      </c>
      <c r="AX69" s="95">
        <f>'SO15 - SO 15 - Hromosvod'!J35</f>
        <v>0</v>
      </c>
      <c r="AY69" s="95">
        <f>'SO15 - SO 15 - Hromosvod'!J36</f>
        <v>0</v>
      </c>
      <c r="AZ69" s="95">
        <f>'SO15 - SO 15 - Hromosvod'!F33</f>
        <v>0</v>
      </c>
      <c r="BA69" s="95">
        <f>'SO15 - SO 15 - Hromosvod'!F34</f>
        <v>0</v>
      </c>
      <c r="BB69" s="95">
        <f>'SO15 - SO 15 - Hromosvod'!F35</f>
        <v>0</v>
      </c>
      <c r="BC69" s="95">
        <f>'SO15 - SO 15 - Hromosvod'!F36</f>
        <v>0</v>
      </c>
      <c r="BD69" s="97">
        <f>'SO15 - SO 15 - Hromosvod'!F37</f>
        <v>0</v>
      </c>
      <c r="BT69" s="98" t="s">
        <v>40</v>
      </c>
      <c r="BV69" s="98" t="s">
        <v>82</v>
      </c>
      <c r="BW69" s="98" t="s">
        <v>132</v>
      </c>
      <c r="BX69" s="98" t="s">
        <v>5</v>
      </c>
      <c r="CL69" s="98" t="s">
        <v>32</v>
      </c>
      <c r="CM69" s="98" t="s">
        <v>89</v>
      </c>
    </row>
    <row r="70" spans="1:91" s="7" customFormat="1" ht="16.5" customHeight="1">
      <c r="A70" s="88" t="s">
        <v>84</v>
      </c>
      <c r="B70" s="89"/>
      <c r="C70" s="90"/>
      <c r="D70" s="334" t="s">
        <v>133</v>
      </c>
      <c r="E70" s="334"/>
      <c r="F70" s="334"/>
      <c r="G70" s="334"/>
      <c r="H70" s="334"/>
      <c r="I70" s="91"/>
      <c r="J70" s="334" t="s">
        <v>134</v>
      </c>
      <c r="K70" s="334"/>
      <c r="L70" s="334"/>
      <c r="M70" s="334"/>
      <c r="N70" s="334"/>
      <c r="O70" s="334"/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60">
        <f>'VON - Vedlejší a ostatní ...'!J30</f>
        <v>0</v>
      </c>
      <c r="AH70" s="361"/>
      <c r="AI70" s="361"/>
      <c r="AJ70" s="361"/>
      <c r="AK70" s="361"/>
      <c r="AL70" s="361"/>
      <c r="AM70" s="361"/>
      <c r="AN70" s="360">
        <f t="shared" si="0"/>
        <v>0</v>
      </c>
      <c r="AO70" s="361"/>
      <c r="AP70" s="361"/>
      <c r="AQ70" s="92" t="s">
        <v>133</v>
      </c>
      <c r="AR70" s="93"/>
      <c r="AS70" s="106">
        <v>0</v>
      </c>
      <c r="AT70" s="107">
        <f t="shared" si="1"/>
        <v>0</v>
      </c>
      <c r="AU70" s="108">
        <f>'VON - Vedlejší a ostatní ...'!P86</f>
        <v>0</v>
      </c>
      <c r="AV70" s="107">
        <f>'VON - Vedlejší a ostatní ...'!J33</f>
        <v>0</v>
      </c>
      <c r="AW70" s="107">
        <f>'VON - Vedlejší a ostatní ...'!J34</f>
        <v>0</v>
      </c>
      <c r="AX70" s="107">
        <f>'VON - Vedlejší a ostatní ...'!J35</f>
        <v>0</v>
      </c>
      <c r="AY70" s="107">
        <f>'VON - Vedlejší a ostatní ...'!J36</f>
        <v>0</v>
      </c>
      <c r="AZ70" s="107">
        <f>'VON - Vedlejší a ostatní ...'!F33</f>
        <v>0</v>
      </c>
      <c r="BA70" s="107">
        <f>'VON - Vedlejší a ostatní ...'!F34</f>
        <v>0</v>
      </c>
      <c r="BB70" s="107">
        <f>'VON - Vedlejší a ostatní ...'!F35</f>
        <v>0</v>
      </c>
      <c r="BC70" s="107">
        <f>'VON - Vedlejší a ostatní ...'!F36</f>
        <v>0</v>
      </c>
      <c r="BD70" s="109">
        <f>'VON - Vedlejší a ostatní ...'!F37</f>
        <v>0</v>
      </c>
      <c r="BT70" s="98" t="s">
        <v>40</v>
      </c>
      <c r="BV70" s="98" t="s">
        <v>82</v>
      </c>
      <c r="BW70" s="98" t="s">
        <v>135</v>
      </c>
      <c r="BX70" s="98" t="s">
        <v>5</v>
      </c>
      <c r="CL70" s="98" t="s">
        <v>32</v>
      </c>
      <c r="CM70" s="98" t="s">
        <v>89</v>
      </c>
    </row>
    <row r="71" spans="1:91" s="2" customFormat="1" ht="30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41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</row>
    <row r="72" spans="1:9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41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</row>
  </sheetData>
  <sheetProtection algorithmName="SHA-512" hashValue="UiABfemeNjr6ch1wrZlFMt86itP47skoyg4T2hRm6xx5eUAFJ6ItM9UszPz75oYzHiQnb9kRNEeQA6R3os5P7A==" saltValue="c2neo2sbVoPDrnkSxXn2rb2sCNBDgwGrD1i8k3HFZ+tyyurIn5gglyruCNUnPxlzoCN9kq+eG9BUA7NcM+8sNA==" spinCount="100000" sheet="1" objects="1" scenarios="1" formatColumns="0" formatRows="0"/>
  <mergeCells count="102">
    <mergeCell ref="AN69:AP69"/>
    <mergeCell ref="AG69:AM69"/>
    <mergeCell ref="AN70:AP70"/>
    <mergeCell ref="AG70:AM70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N52:AP52"/>
    <mergeCell ref="D69:H69"/>
    <mergeCell ref="J69:AF69"/>
    <mergeCell ref="D70:H70"/>
    <mergeCell ref="J70:AF70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45:AO45"/>
    <mergeCell ref="D65:H65"/>
    <mergeCell ref="J65:AF65"/>
    <mergeCell ref="E66:I66"/>
    <mergeCell ref="K66:AF66"/>
    <mergeCell ref="E67:I67"/>
    <mergeCell ref="K67:AF67"/>
    <mergeCell ref="D68:H68"/>
    <mergeCell ref="J68:AF68"/>
    <mergeCell ref="AG64:AM64"/>
    <mergeCell ref="AN64:AP64"/>
    <mergeCell ref="AN62:AP62"/>
    <mergeCell ref="AN61:AP61"/>
    <mergeCell ref="AN56:AP56"/>
    <mergeCell ref="AN60:AP60"/>
    <mergeCell ref="AN58:AP58"/>
    <mergeCell ref="AN59:AP59"/>
    <mergeCell ref="AN55:AP55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</mergeCells>
  <hyperlinks>
    <hyperlink ref="A55" location="'SO01 - SO 01 - Hlavní budova'!C2" display="/" xr:uid="{00000000-0004-0000-0000-000000000000}"/>
    <hyperlink ref="A56" location="'SO02 - SO 02 - Šatny'!C2" display="/" xr:uid="{00000000-0004-0000-0000-000001000000}"/>
    <hyperlink ref="A57" location="'SO03 - SO 03 - Nová těloc...'!C2" display="/" xr:uid="{00000000-0004-0000-0000-000002000000}"/>
    <hyperlink ref="A58" location="'SO04 - SO 04 - Jídelna'!C2" display="/" xr:uid="{00000000-0004-0000-0000-000003000000}"/>
    <hyperlink ref="A59" location="'SO05 - SO 05 - Dílny'!C2" display="/" xr:uid="{00000000-0004-0000-0000-000004000000}"/>
    <hyperlink ref="A60" location="'SO06 - SO 06 - Nízkopraho...'!C2" display="/" xr:uid="{00000000-0004-0000-0000-000005000000}"/>
    <hyperlink ref="A61" location="'SO07 - SO 07 - Budova A'!C2" display="/" xr:uid="{00000000-0004-0000-0000-000006000000}"/>
    <hyperlink ref="A62" location="'SO08 - SO 08 - Budova B'!C2" display="/" xr:uid="{00000000-0004-0000-0000-000007000000}"/>
    <hyperlink ref="A63" location="'SO09 - SO 09 - Stará tělo...'!C2" display="/" xr:uid="{00000000-0004-0000-0000-000008000000}"/>
    <hyperlink ref="A64" location="'SO10 - SO 10 - Stará škola'!C2" display="/" xr:uid="{00000000-0004-0000-0000-000009000000}"/>
    <hyperlink ref="A66" location="'SO11.1 - SO 11.1 - Odstra...'!C2" display="/" xr:uid="{00000000-0004-0000-0000-00000A000000}"/>
    <hyperlink ref="A67" location="'SO11.2 - SO 11.2 - Zpevně...'!C2" display="/" xr:uid="{00000000-0004-0000-0000-00000B000000}"/>
    <hyperlink ref="A68" location="'SO12 - SO 12 - Rekonstruk...'!C2" display="/" xr:uid="{00000000-0004-0000-0000-00000C000000}"/>
    <hyperlink ref="A69" location="'SO15 - SO 15 - Hromosvod'!C2" display="/" xr:uid="{00000000-0004-0000-0000-00000D000000}"/>
    <hyperlink ref="A70" location="'VON - Vedlejší a ostatní ...'!C2" display="/" xr:uid="{00000000-0004-0000-0000-00000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88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138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ROUND((SUM(BE92:BE568)),  0)</f>
        <v>0</v>
      </c>
      <c r="G33" s="36"/>
      <c r="H33" s="36"/>
      <c r="I33" s="126">
        <v>0.21</v>
      </c>
      <c r="J33" s="125">
        <f>ROUND(((SUM(BE92:BE568))*I33),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ROUND((SUM(BF92:BF568)),  0)</f>
        <v>0</v>
      </c>
      <c r="G34" s="36"/>
      <c r="H34" s="36"/>
      <c r="I34" s="126">
        <v>0.15</v>
      </c>
      <c r="J34" s="125">
        <f>ROUND(((SUM(BF92:BF568))*I34),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ROUND((SUM(BG92:BG568)),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ROUND((SUM(BH92:BH568)),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ROUND((SUM(BI92:BI568)),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SO01 - SO 01 - Hlavní budova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J105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J336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J398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J404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J406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J407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J462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J486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J491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J555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XXXII_revize_R03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SO01 - SO 01 - Hlavní budova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23. 6. 2021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P93+P406</f>
        <v>0</v>
      </c>
      <c r="Q92" s="74"/>
      <c r="R92" s="161">
        <f>R93+R406</f>
        <v>79.343775800000003</v>
      </c>
      <c r="S92" s="74"/>
      <c r="T92" s="162">
        <f>T93+T406</f>
        <v>34.390390600000003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BK93+BK406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P94+P101+P105+P336+P398+P404</f>
        <v>0</v>
      </c>
      <c r="Q93" s="172"/>
      <c r="R93" s="173">
        <f>R94+R101+R105+R336+R398+R404</f>
        <v>66.040201370000005</v>
      </c>
      <c r="S93" s="172"/>
      <c r="T93" s="174">
        <f>T94+T101+T105+T336+T398+T404</f>
        <v>33.105092400000004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BK94+BK101+BK105+BK336+BK398+BK404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SUM(P95:P100)</f>
        <v>0</v>
      </c>
      <c r="Q94" s="172"/>
      <c r="R94" s="173">
        <f>SUM(R95:R100)</f>
        <v>0</v>
      </c>
      <c r="S94" s="172"/>
      <c r="T94" s="174">
        <f>SUM(T95:T100)</f>
        <v>26.762250000000002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SUM(BK95:BK100)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62.97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16.05735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179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181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182</v>
      </c>
      <c r="G97" s="205"/>
      <c r="H97" s="208">
        <v>62.97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62.97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10.7049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185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181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182</v>
      </c>
      <c r="G100" s="205"/>
      <c r="H100" s="208">
        <v>62.97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178</v>
      </c>
      <c r="F101" s="178" t="s">
        <v>186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SUM(P102:P104)</f>
        <v>0</v>
      </c>
      <c r="Q101" s="172"/>
      <c r="R101" s="173">
        <f>SUM(R102:R104)</f>
        <v>9.5552999999999999E-2</v>
      </c>
      <c r="S101" s="172"/>
      <c r="T101" s="174">
        <f>SUM(T102:T104)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SUM(BK102:BK104)</f>
        <v>0</v>
      </c>
    </row>
    <row r="102" spans="1:65" s="2" customFormat="1" ht="37.799999999999997" customHeight="1">
      <c r="A102" s="36"/>
      <c r="B102" s="37"/>
      <c r="C102" s="180" t="s">
        <v>187</v>
      </c>
      <c r="D102" s="180" t="s">
        <v>173</v>
      </c>
      <c r="E102" s="181" t="s">
        <v>188</v>
      </c>
      <c r="F102" s="182" t="s">
        <v>189</v>
      </c>
      <c r="G102" s="183" t="s">
        <v>190</v>
      </c>
      <c r="H102" s="184">
        <v>2.7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3.5389999999999998E-2</v>
      </c>
      <c r="R102" s="189">
        <f>Q102*H102</f>
        <v>9.5552999999999999E-2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191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181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192</v>
      </c>
      <c r="G104" s="205"/>
      <c r="H104" s="208">
        <v>2.7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12" customFormat="1" ht="22.8" customHeight="1">
      <c r="B105" s="164"/>
      <c r="C105" s="165"/>
      <c r="D105" s="166" t="s">
        <v>79</v>
      </c>
      <c r="E105" s="178" t="s">
        <v>193</v>
      </c>
      <c r="F105" s="178" t="s">
        <v>194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SUM(P106:P335)</f>
        <v>0</v>
      </c>
      <c r="Q105" s="172"/>
      <c r="R105" s="173">
        <f>SUM(R106:R335)</f>
        <v>62.349648369999997</v>
      </c>
      <c r="S105" s="172"/>
      <c r="T105" s="174">
        <f>SUM(T106:T335)</f>
        <v>0</v>
      </c>
      <c r="AR105" s="175" t="s">
        <v>40</v>
      </c>
      <c r="AT105" s="176" t="s">
        <v>79</v>
      </c>
      <c r="AU105" s="176" t="s">
        <v>40</v>
      </c>
      <c r="AY105" s="175" t="s">
        <v>171</v>
      </c>
      <c r="BK105" s="177">
        <f>SUM(BK106:BK335)</f>
        <v>0</v>
      </c>
    </row>
    <row r="106" spans="1:65" s="2" customFormat="1" ht="24.15" customHeight="1">
      <c r="A106" s="36"/>
      <c r="B106" s="37"/>
      <c r="C106" s="180" t="s">
        <v>178</v>
      </c>
      <c r="D106" s="180" t="s">
        <v>173</v>
      </c>
      <c r="E106" s="181" t="s">
        <v>195</v>
      </c>
      <c r="F106" s="182" t="s">
        <v>196</v>
      </c>
      <c r="G106" s="183" t="s">
        <v>176</v>
      </c>
      <c r="H106" s="184">
        <v>1489.68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1.4E-3</v>
      </c>
      <c r="R106" s="189">
        <f>Q106*H106</f>
        <v>2.0855519999999999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197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181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198</v>
      </c>
      <c r="G108" s="205"/>
      <c r="H108" s="208">
        <v>542.52099999999996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199</v>
      </c>
      <c r="G109" s="205"/>
      <c r="H109" s="208">
        <v>417.57400000000001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200</v>
      </c>
      <c r="G110" s="205"/>
      <c r="H110" s="208">
        <v>545.11199999999997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201</v>
      </c>
      <c r="G111" s="205"/>
      <c r="H111" s="208">
        <v>414.15600000000001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202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2:51" s="14" customFormat="1" ht="10.199999999999999">
      <c r="B113" s="204"/>
      <c r="C113" s="205"/>
      <c r="D113" s="195" t="s">
        <v>180</v>
      </c>
      <c r="E113" s="206" t="s">
        <v>32</v>
      </c>
      <c r="F113" s="207" t="s">
        <v>203</v>
      </c>
      <c r="G113" s="205"/>
      <c r="H113" s="208">
        <v>-385.92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2:51" s="14" customFormat="1" ht="10.199999999999999">
      <c r="B114" s="204"/>
      <c r="C114" s="205"/>
      <c r="D114" s="195" t="s">
        <v>180</v>
      </c>
      <c r="E114" s="206" t="s">
        <v>32</v>
      </c>
      <c r="F114" s="207" t="s">
        <v>204</v>
      </c>
      <c r="G114" s="205"/>
      <c r="H114" s="208">
        <v>-115.2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2:51" s="14" customFormat="1" ht="10.199999999999999">
      <c r="B115" s="204"/>
      <c r="C115" s="205"/>
      <c r="D115" s="195" t="s">
        <v>180</v>
      </c>
      <c r="E115" s="206" t="s">
        <v>32</v>
      </c>
      <c r="F115" s="207" t="s">
        <v>205</v>
      </c>
      <c r="G115" s="205"/>
      <c r="H115" s="208">
        <v>-20.16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2:51" s="14" customFormat="1" ht="10.199999999999999">
      <c r="B116" s="204"/>
      <c r="C116" s="205"/>
      <c r="D116" s="195" t="s">
        <v>180</v>
      </c>
      <c r="E116" s="206" t="s">
        <v>32</v>
      </c>
      <c r="F116" s="207" t="s">
        <v>206</v>
      </c>
      <c r="G116" s="205"/>
      <c r="H116" s="208">
        <v>-17.28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2:51" s="14" customFormat="1" ht="10.199999999999999">
      <c r="B117" s="204"/>
      <c r="C117" s="205"/>
      <c r="D117" s="195" t="s">
        <v>180</v>
      </c>
      <c r="E117" s="206" t="s">
        <v>32</v>
      </c>
      <c r="F117" s="207" t="s">
        <v>207</v>
      </c>
      <c r="G117" s="205"/>
      <c r="H117" s="208">
        <v>-7.56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2:51" s="14" customFormat="1" ht="10.199999999999999">
      <c r="B118" s="204"/>
      <c r="C118" s="205"/>
      <c r="D118" s="195" t="s">
        <v>180</v>
      </c>
      <c r="E118" s="206" t="s">
        <v>32</v>
      </c>
      <c r="F118" s="207" t="s">
        <v>208</v>
      </c>
      <c r="G118" s="205"/>
      <c r="H118" s="208">
        <v>-26.46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2:51" s="14" customFormat="1" ht="10.199999999999999">
      <c r="B119" s="204"/>
      <c r="C119" s="205"/>
      <c r="D119" s="195" t="s">
        <v>180</v>
      </c>
      <c r="E119" s="206" t="s">
        <v>32</v>
      </c>
      <c r="F119" s="207" t="s">
        <v>209</v>
      </c>
      <c r="G119" s="205"/>
      <c r="H119" s="208">
        <v>-5.76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2:51" s="13" customFormat="1" ht="10.199999999999999">
      <c r="B120" s="193"/>
      <c r="C120" s="194"/>
      <c r="D120" s="195" t="s">
        <v>180</v>
      </c>
      <c r="E120" s="196" t="s">
        <v>32</v>
      </c>
      <c r="F120" s="197" t="s">
        <v>210</v>
      </c>
      <c r="G120" s="194"/>
      <c r="H120" s="196" t="s">
        <v>32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180</v>
      </c>
      <c r="AU120" s="203" t="s">
        <v>89</v>
      </c>
      <c r="AV120" s="13" t="s">
        <v>40</v>
      </c>
      <c r="AW120" s="13" t="s">
        <v>38</v>
      </c>
      <c r="AX120" s="13" t="s">
        <v>80</v>
      </c>
      <c r="AY120" s="203" t="s">
        <v>171</v>
      </c>
    </row>
    <row r="121" spans="2:51" s="14" customFormat="1" ht="10.199999999999999">
      <c r="B121" s="204"/>
      <c r="C121" s="205"/>
      <c r="D121" s="195" t="s">
        <v>180</v>
      </c>
      <c r="E121" s="206" t="s">
        <v>32</v>
      </c>
      <c r="F121" s="207" t="s">
        <v>211</v>
      </c>
      <c r="G121" s="205"/>
      <c r="H121" s="208">
        <v>55.475999999999999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2:51" s="14" customFormat="1" ht="10.199999999999999">
      <c r="B122" s="204"/>
      <c r="C122" s="205"/>
      <c r="D122" s="195" t="s">
        <v>180</v>
      </c>
      <c r="E122" s="206" t="s">
        <v>32</v>
      </c>
      <c r="F122" s="207" t="s">
        <v>212</v>
      </c>
      <c r="G122" s="205"/>
      <c r="H122" s="208">
        <v>27.6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2:51" s="14" customFormat="1" ht="10.199999999999999">
      <c r="B123" s="204"/>
      <c r="C123" s="205"/>
      <c r="D123" s="195" t="s">
        <v>180</v>
      </c>
      <c r="E123" s="206" t="s">
        <v>32</v>
      </c>
      <c r="F123" s="207" t="s">
        <v>213</v>
      </c>
      <c r="G123" s="205"/>
      <c r="H123" s="208">
        <v>3.036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2:51" s="14" customFormat="1" ht="10.199999999999999">
      <c r="B124" s="204"/>
      <c r="C124" s="205"/>
      <c r="D124" s="195" t="s">
        <v>180</v>
      </c>
      <c r="E124" s="206" t="s">
        <v>32</v>
      </c>
      <c r="F124" s="207" t="s">
        <v>214</v>
      </c>
      <c r="G124" s="205"/>
      <c r="H124" s="208">
        <v>5.2439999999999998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2:51" s="14" customFormat="1" ht="10.199999999999999">
      <c r="B125" s="204"/>
      <c r="C125" s="205"/>
      <c r="D125" s="195" t="s">
        <v>180</v>
      </c>
      <c r="E125" s="206" t="s">
        <v>32</v>
      </c>
      <c r="F125" s="207" t="s">
        <v>215</v>
      </c>
      <c r="G125" s="205"/>
      <c r="H125" s="208">
        <v>2.3460000000000001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2:51" s="14" customFormat="1" ht="10.199999999999999">
      <c r="B126" s="204"/>
      <c r="C126" s="205"/>
      <c r="D126" s="195" t="s">
        <v>180</v>
      </c>
      <c r="E126" s="206" t="s">
        <v>32</v>
      </c>
      <c r="F126" s="207" t="s">
        <v>216</v>
      </c>
      <c r="G126" s="205"/>
      <c r="H126" s="208">
        <v>4.83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2:51" s="14" customFormat="1" ht="10.199999999999999">
      <c r="B127" s="204"/>
      <c r="C127" s="205"/>
      <c r="D127" s="195" t="s">
        <v>180</v>
      </c>
      <c r="E127" s="206" t="s">
        <v>32</v>
      </c>
      <c r="F127" s="207" t="s">
        <v>217</v>
      </c>
      <c r="G127" s="205"/>
      <c r="H127" s="208">
        <v>0.94299999999999995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2:51" s="13" customFormat="1" ht="10.199999999999999">
      <c r="B128" s="193"/>
      <c r="C128" s="194"/>
      <c r="D128" s="195" t="s">
        <v>180</v>
      </c>
      <c r="E128" s="196" t="s">
        <v>32</v>
      </c>
      <c r="F128" s="197" t="s">
        <v>181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218</v>
      </c>
      <c r="G129" s="205"/>
      <c r="H129" s="208">
        <v>10.683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219</v>
      </c>
      <c r="G130" s="205"/>
      <c r="H130" s="208">
        <v>8.4320000000000004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220</v>
      </c>
      <c r="G131" s="205"/>
      <c r="H131" s="208">
        <v>6.633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221</v>
      </c>
      <c r="G132" s="205"/>
      <c r="H132" s="208">
        <v>6.51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181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222</v>
      </c>
      <c r="G134" s="205"/>
      <c r="H134" s="208">
        <v>0.97499999999999998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223</v>
      </c>
      <c r="G135" s="205"/>
      <c r="H135" s="208">
        <v>5.8179999999999996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224</v>
      </c>
      <c r="G136" s="205"/>
      <c r="H136" s="208">
        <v>1.63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225</v>
      </c>
      <c r="G137" s="205"/>
      <c r="H137" s="208">
        <v>8.5009999999999994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226</v>
      </c>
      <c r="D138" s="180" t="s">
        <v>173</v>
      </c>
      <c r="E138" s="181" t="s">
        <v>227</v>
      </c>
      <c r="F138" s="182" t="s">
        <v>228</v>
      </c>
      <c r="G138" s="183" t="s">
        <v>176</v>
      </c>
      <c r="H138" s="184">
        <v>372.42099999999999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2.5999999999999998E-4</v>
      </c>
      <c r="R138" s="189">
        <f>Q138*H138</f>
        <v>9.6829459999999992E-2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229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181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230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231</v>
      </c>
      <c r="G141" s="205"/>
      <c r="H141" s="208">
        <v>360.125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232</v>
      </c>
      <c r="G142" s="205"/>
      <c r="H142" s="208">
        <v>8.0649999999999995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233</v>
      </c>
      <c r="G143" s="205"/>
      <c r="H143" s="208">
        <v>4.2309999999999999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193</v>
      </c>
      <c r="D144" s="180" t="s">
        <v>173</v>
      </c>
      <c r="E144" s="181" t="s">
        <v>234</v>
      </c>
      <c r="F144" s="182" t="s">
        <v>235</v>
      </c>
      <c r="G144" s="183" t="s">
        <v>176</v>
      </c>
      <c r="H144" s="184">
        <v>372.42099999999999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5.4599999999999996E-3</v>
      </c>
      <c r="R144" s="189">
        <f>Q144*H144</f>
        <v>2.0334186599999997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236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181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230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231</v>
      </c>
      <c r="G147" s="205"/>
      <c r="H147" s="208">
        <v>360.125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232</v>
      </c>
      <c r="G148" s="205"/>
      <c r="H148" s="208">
        <v>8.0649999999999995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233</v>
      </c>
      <c r="G149" s="205"/>
      <c r="H149" s="208">
        <v>4.2309999999999999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2" customFormat="1" ht="24.15" customHeight="1">
      <c r="A150" s="36"/>
      <c r="B150" s="37"/>
      <c r="C150" s="180" t="s">
        <v>237</v>
      </c>
      <c r="D150" s="180" t="s">
        <v>173</v>
      </c>
      <c r="E150" s="181" t="s">
        <v>238</v>
      </c>
      <c r="F150" s="182" t="s">
        <v>239</v>
      </c>
      <c r="G150" s="183" t="s">
        <v>176</v>
      </c>
      <c r="H150" s="184">
        <v>1117.2629999999999</v>
      </c>
      <c r="I150" s="185"/>
      <c r="J150" s="186">
        <f>ROUND(I150*H150,2)</f>
        <v>0</v>
      </c>
      <c r="K150" s="182" t="s">
        <v>177</v>
      </c>
      <c r="L150" s="41"/>
      <c r="M150" s="187" t="s">
        <v>32</v>
      </c>
      <c r="N150" s="188" t="s">
        <v>51</v>
      </c>
      <c r="O150" s="66"/>
      <c r="P150" s="189">
        <f>O150*H150</f>
        <v>0</v>
      </c>
      <c r="Q150" s="189">
        <v>2.0999999999999999E-3</v>
      </c>
      <c r="R150" s="189">
        <f>Q150*H150</f>
        <v>2.3462522999999997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178</v>
      </c>
      <c r="AT150" s="191" t="s">
        <v>173</v>
      </c>
      <c r="AU150" s="191" t="s">
        <v>89</v>
      </c>
      <c r="AY150" s="18" t="s">
        <v>171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8" t="s">
        <v>40</v>
      </c>
      <c r="BK150" s="192">
        <f>ROUND(I150*H150,2)</f>
        <v>0</v>
      </c>
      <c r="BL150" s="18" t="s">
        <v>178</v>
      </c>
      <c r="BM150" s="191" t="s">
        <v>240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241</v>
      </c>
      <c r="G151" s="205"/>
      <c r="H151" s="208">
        <v>1117.2629999999999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24.15" customHeight="1">
      <c r="A152" s="36"/>
      <c r="B152" s="37"/>
      <c r="C152" s="180" t="s">
        <v>242</v>
      </c>
      <c r="D152" s="180" t="s">
        <v>173</v>
      </c>
      <c r="E152" s="181" t="s">
        <v>243</v>
      </c>
      <c r="F152" s="182" t="s">
        <v>244</v>
      </c>
      <c r="G152" s="183" t="s">
        <v>190</v>
      </c>
      <c r="H152" s="184">
        <v>865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245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181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246</v>
      </c>
      <c r="G154" s="205"/>
      <c r="H154" s="208">
        <v>482.4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247</v>
      </c>
      <c r="G155" s="205"/>
      <c r="H155" s="208">
        <v>240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248</v>
      </c>
      <c r="G156" s="205"/>
      <c r="H156" s="208">
        <v>26.4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249</v>
      </c>
      <c r="G157" s="205"/>
      <c r="H157" s="208">
        <v>45.6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250</v>
      </c>
      <c r="G158" s="205"/>
      <c r="H158" s="208">
        <v>20.399999999999999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251</v>
      </c>
      <c r="G159" s="205"/>
      <c r="H159" s="208">
        <v>42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252</v>
      </c>
      <c r="G160" s="205"/>
      <c r="H160" s="208">
        <v>8.1999999999999993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215" t="s">
        <v>253</v>
      </c>
      <c r="D161" s="215" t="s">
        <v>254</v>
      </c>
      <c r="E161" s="216" t="s">
        <v>255</v>
      </c>
      <c r="F161" s="217" t="s">
        <v>256</v>
      </c>
      <c r="G161" s="218" t="s">
        <v>190</v>
      </c>
      <c r="H161" s="219">
        <v>908.25</v>
      </c>
      <c r="I161" s="220"/>
      <c r="J161" s="221">
        <f>ROUND(I161*H161,2)</f>
        <v>0</v>
      </c>
      <c r="K161" s="217" t="s">
        <v>177</v>
      </c>
      <c r="L161" s="222"/>
      <c r="M161" s="223" t="s">
        <v>32</v>
      </c>
      <c r="N161" s="224" t="s">
        <v>51</v>
      </c>
      <c r="O161" s="66"/>
      <c r="P161" s="189">
        <f>O161*H161</f>
        <v>0</v>
      </c>
      <c r="Q161" s="189">
        <v>4.0000000000000003E-5</v>
      </c>
      <c r="R161" s="189">
        <f>Q161*H161</f>
        <v>3.6330000000000001E-2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242</v>
      </c>
      <c r="AT161" s="191" t="s">
        <v>254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257</v>
      </c>
    </row>
    <row r="162" spans="1:65" s="2" customFormat="1" ht="19.2">
      <c r="A162" s="36"/>
      <c r="B162" s="37"/>
      <c r="C162" s="38"/>
      <c r="D162" s="195" t="s">
        <v>258</v>
      </c>
      <c r="E162" s="38"/>
      <c r="F162" s="225" t="s">
        <v>259</v>
      </c>
      <c r="G162" s="38"/>
      <c r="H162" s="38"/>
      <c r="I162" s="226"/>
      <c r="J162" s="38"/>
      <c r="K162" s="38"/>
      <c r="L162" s="41"/>
      <c r="M162" s="227"/>
      <c r="N162" s="228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8" t="s">
        <v>258</v>
      </c>
      <c r="AU162" s="18" t="s">
        <v>89</v>
      </c>
    </row>
    <row r="163" spans="1:65" s="14" customFormat="1" ht="10.199999999999999">
      <c r="B163" s="204"/>
      <c r="C163" s="205"/>
      <c r="D163" s="195" t="s">
        <v>180</v>
      </c>
      <c r="E163" s="205"/>
      <c r="F163" s="207" t="s">
        <v>260</v>
      </c>
      <c r="G163" s="205"/>
      <c r="H163" s="208">
        <v>908.25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4</v>
      </c>
      <c r="AX163" s="14" t="s">
        <v>40</v>
      </c>
      <c r="AY163" s="214" t="s">
        <v>171</v>
      </c>
    </row>
    <row r="164" spans="1:65" s="2" customFormat="1" ht="24.15" customHeight="1">
      <c r="A164" s="36"/>
      <c r="B164" s="37"/>
      <c r="C164" s="180" t="s">
        <v>261</v>
      </c>
      <c r="D164" s="180" t="s">
        <v>173</v>
      </c>
      <c r="E164" s="181" t="s">
        <v>262</v>
      </c>
      <c r="F164" s="182" t="s">
        <v>263</v>
      </c>
      <c r="G164" s="183" t="s">
        <v>176</v>
      </c>
      <c r="H164" s="184">
        <v>32.258000000000003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8.3199999999999993E-3</v>
      </c>
      <c r="R164" s="189">
        <f>Q164*H164</f>
        <v>0.26838656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264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181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218</v>
      </c>
      <c r="G166" s="205"/>
      <c r="H166" s="208">
        <v>10.683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219</v>
      </c>
      <c r="G167" s="205"/>
      <c r="H167" s="208">
        <v>8.4320000000000004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220</v>
      </c>
      <c r="G168" s="205"/>
      <c r="H168" s="208">
        <v>6.633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221</v>
      </c>
      <c r="G169" s="205"/>
      <c r="H169" s="208">
        <v>6.51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265</v>
      </c>
      <c r="D170" s="215" t="s">
        <v>254</v>
      </c>
      <c r="E170" s="216" t="s">
        <v>266</v>
      </c>
      <c r="F170" s="217" t="s">
        <v>267</v>
      </c>
      <c r="G170" s="218" t="s">
        <v>176</v>
      </c>
      <c r="H170" s="219">
        <v>32.902999999999999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4.0000000000000001E-3</v>
      </c>
      <c r="R170" s="189">
        <f>Q170*H170</f>
        <v>0.13161200000000001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268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269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270</v>
      </c>
      <c r="G172" s="205"/>
      <c r="H172" s="208">
        <v>32.902999999999999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271</v>
      </c>
      <c r="D173" s="180" t="s">
        <v>173</v>
      </c>
      <c r="E173" s="181" t="s">
        <v>272</v>
      </c>
      <c r="F173" s="182" t="s">
        <v>273</v>
      </c>
      <c r="G173" s="183" t="s">
        <v>176</v>
      </c>
      <c r="H173" s="184">
        <v>1341.0229999999999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8.5000000000000006E-3</v>
      </c>
      <c r="R173" s="189">
        <f>Q173*H173</f>
        <v>11.398695500000001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274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181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198</v>
      </c>
      <c r="G175" s="205"/>
      <c r="H175" s="208">
        <v>542.52099999999996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199</v>
      </c>
      <c r="G176" s="205"/>
      <c r="H176" s="208">
        <v>417.57400000000001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200</v>
      </c>
      <c r="G177" s="205"/>
      <c r="H177" s="208">
        <v>545.11199999999997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201</v>
      </c>
      <c r="G178" s="205"/>
      <c r="H178" s="208">
        <v>414.15600000000001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202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203</v>
      </c>
      <c r="G180" s="205"/>
      <c r="H180" s="208">
        <v>-385.92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204</v>
      </c>
      <c r="G181" s="205"/>
      <c r="H181" s="208">
        <v>-115.2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205</v>
      </c>
      <c r="G182" s="205"/>
      <c r="H182" s="208">
        <v>-20.16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206</v>
      </c>
      <c r="G183" s="205"/>
      <c r="H183" s="208">
        <v>-17.28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207</v>
      </c>
      <c r="G184" s="205"/>
      <c r="H184" s="208">
        <v>-7.56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208</v>
      </c>
      <c r="G185" s="205"/>
      <c r="H185" s="208">
        <v>-26.46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209</v>
      </c>
      <c r="G186" s="205"/>
      <c r="H186" s="208">
        <v>-5.76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275</v>
      </c>
      <c r="D187" s="215" t="s">
        <v>254</v>
      </c>
      <c r="E187" s="216" t="s">
        <v>276</v>
      </c>
      <c r="F187" s="217" t="s">
        <v>277</v>
      </c>
      <c r="G187" s="218" t="s">
        <v>176</v>
      </c>
      <c r="H187" s="219">
        <v>1367.8430000000001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2.0999999999999999E-3</v>
      </c>
      <c r="R187" s="189">
        <f>Q187*H187</f>
        <v>2.8724702999999998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278</v>
      </c>
    </row>
    <row r="188" spans="1:65" s="14" customFormat="1" ht="10.199999999999999">
      <c r="B188" s="204"/>
      <c r="C188" s="205"/>
      <c r="D188" s="195" t="s">
        <v>180</v>
      </c>
      <c r="E188" s="205"/>
      <c r="F188" s="207" t="s">
        <v>279</v>
      </c>
      <c r="G188" s="205"/>
      <c r="H188" s="208">
        <v>1367.8430000000001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4</v>
      </c>
      <c r="AX188" s="14" t="s">
        <v>40</v>
      </c>
      <c r="AY188" s="214" t="s">
        <v>171</v>
      </c>
    </row>
    <row r="189" spans="1:65" s="2" customFormat="1" ht="24.15" customHeight="1">
      <c r="A189" s="36"/>
      <c r="B189" s="37"/>
      <c r="C189" s="180" t="s">
        <v>280</v>
      </c>
      <c r="D189" s="180" t="s">
        <v>173</v>
      </c>
      <c r="E189" s="181" t="s">
        <v>281</v>
      </c>
      <c r="F189" s="182" t="s">
        <v>282</v>
      </c>
      <c r="G189" s="183" t="s">
        <v>190</v>
      </c>
      <c r="H189" s="184">
        <v>1106.8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1.7600000000000001E-3</v>
      </c>
      <c r="R189" s="189">
        <f>Q189*H189</f>
        <v>1.9479679999999999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283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181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246</v>
      </c>
      <c r="G191" s="205"/>
      <c r="H191" s="208">
        <v>482.4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247</v>
      </c>
      <c r="G192" s="205"/>
      <c r="H192" s="208">
        <v>240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248</v>
      </c>
      <c r="G193" s="205"/>
      <c r="H193" s="208">
        <v>26.4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249</v>
      </c>
      <c r="G194" s="205"/>
      <c r="H194" s="208">
        <v>45.6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250</v>
      </c>
      <c r="G195" s="205"/>
      <c r="H195" s="208">
        <v>20.399999999999999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251</v>
      </c>
      <c r="G196" s="205"/>
      <c r="H196" s="208">
        <v>42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252</v>
      </c>
      <c r="G197" s="205"/>
      <c r="H197" s="208">
        <v>8.1999999999999993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284</v>
      </c>
      <c r="G198" s="205"/>
      <c r="H198" s="208">
        <v>160.80000000000001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285</v>
      </c>
      <c r="G199" s="205"/>
      <c r="H199" s="208">
        <v>48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286</v>
      </c>
      <c r="G200" s="205"/>
      <c r="H200" s="208">
        <v>9.6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287</v>
      </c>
      <c r="G201" s="205"/>
      <c r="H201" s="208">
        <v>7.2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288</v>
      </c>
      <c r="G202" s="205"/>
      <c r="H202" s="208">
        <v>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289</v>
      </c>
      <c r="G203" s="205"/>
      <c r="H203" s="208">
        <v>12.6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2" customFormat="1" ht="14.4" customHeight="1">
      <c r="A204" s="36"/>
      <c r="B204" s="37"/>
      <c r="C204" s="215" t="s">
        <v>8</v>
      </c>
      <c r="D204" s="215" t="s">
        <v>254</v>
      </c>
      <c r="E204" s="216" t="s">
        <v>290</v>
      </c>
      <c r="F204" s="217" t="s">
        <v>291</v>
      </c>
      <c r="G204" s="218" t="s">
        <v>176</v>
      </c>
      <c r="H204" s="219">
        <v>140.01</v>
      </c>
      <c r="I204" s="220"/>
      <c r="J204" s="221">
        <f>ROUND(I204*H204,2)</f>
        <v>0</v>
      </c>
      <c r="K204" s="217" t="s">
        <v>177</v>
      </c>
      <c r="L204" s="222"/>
      <c r="M204" s="223" t="s">
        <v>32</v>
      </c>
      <c r="N204" s="224" t="s">
        <v>51</v>
      </c>
      <c r="O204" s="66"/>
      <c r="P204" s="189">
        <f>O204*H204</f>
        <v>0</v>
      </c>
      <c r="Q204" s="189">
        <v>8.9999999999999998E-4</v>
      </c>
      <c r="R204" s="189">
        <f>Q204*H204</f>
        <v>0.12600899999999998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242</v>
      </c>
      <c r="AT204" s="191" t="s">
        <v>254</v>
      </c>
      <c r="AU204" s="191" t="s">
        <v>89</v>
      </c>
      <c r="AY204" s="18" t="s">
        <v>171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8" t="s">
        <v>40</v>
      </c>
      <c r="BK204" s="192">
        <f>ROUND(I204*H204,2)</f>
        <v>0</v>
      </c>
      <c r="BL204" s="18" t="s">
        <v>178</v>
      </c>
      <c r="BM204" s="191" t="s">
        <v>292</v>
      </c>
    </row>
    <row r="205" spans="1:65" s="2" customFormat="1" ht="19.2">
      <c r="A205" s="36"/>
      <c r="B205" s="37"/>
      <c r="C205" s="38"/>
      <c r="D205" s="195" t="s">
        <v>258</v>
      </c>
      <c r="E205" s="38"/>
      <c r="F205" s="225" t="s">
        <v>293</v>
      </c>
      <c r="G205" s="38"/>
      <c r="H205" s="38"/>
      <c r="I205" s="226"/>
      <c r="J205" s="38"/>
      <c r="K205" s="38"/>
      <c r="L205" s="41"/>
      <c r="M205" s="227"/>
      <c r="N205" s="228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8" t="s">
        <v>258</v>
      </c>
      <c r="AU205" s="18" t="s">
        <v>89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294</v>
      </c>
      <c r="G206" s="205"/>
      <c r="H206" s="208">
        <v>99.474999999999994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295</v>
      </c>
      <c r="G207" s="205"/>
      <c r="H207" s="208">
        <v>27.806999999999999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296</v>
      </c>
      <c r="G208" s="205"/>
      <c r="H208" s="208">
        <v>140.01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24.15" customHeight="1">
      <c r="A209" s="36"/>
      <c r="B209" s="37"/>
      <c r="C209" s="180" t="s">
        <v>297</v>
      </c>
      <c r="D209" s="180" t="s">
        <v>173</v>
      </c>
      <c r="E209" s="181" t="s">
        <v>298</v>
      </c>
      <c r="F209" s="182" t="s">
        <v>299</v>
      </c>
      <c r="G209" s="183" t="s">
        <v>176</v>
      </c>
      <c r="H209" s="184">
        <v>1373.2809999999999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6.0000000000000002E-5</v>
      </c>
      <c r="R209" s="189">
        <f>Q209*H209</f>
        <v>8.2396860000000002E-2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300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301</v>
      </c>
      <c r="G210" s="205"/>
      <c r="H210" s="208">
        <v>1341.0229999999999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302</v>
      </c>
      <c r="G211" s="205"/>
      <c r="H211" s="208">
        <v>32.258000000000003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2" customFormat="1" ht="14.4" customHeight="1">
      <c r="A212" s="36"/>
      <c r="B212" s="37"/>
      <c r="C212" s="180" t="s">
        <v>303</v>
      </c>
      <c r="D212" s="180" t="s">
        <v>173</v>
      </c>
      <c r="E212" s="181" t="s">
        <v>304</v>
      </c>
      <c r="F212" s="182" t="s">
        <v>305</v>
      </c>
      <c r="G212" s="183" t="s">
        <v>190</v>
      </c>
      <c r="H212" s="184">
        <v>123.94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6.0000000000000002E-5</v>
      </c>
      <c r="R212" s="189">
        <f>Q212*H212</f>
        <v>7.4364000000000001E-3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306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181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307</v>
      </c>
      <c r="G214" s="205"/>
      <c r="H214" s="208">
        <v>34.72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308</v>
      </c>
      <c r="G215" s="205"/>
      <c r="H215" s="208">
        <v>27.25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309</v>
      </c>
      <c r="G216" s="205"/>
      <c r="H216" s="208">
        <v>34.72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310</v>
      </c>
      <c r="G217" s="205"/>
      <c r="H217" s="208">
        <v>27.25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215" t="s">
        <v>311</v>
      </c>
      <c r="D218" s="215" t="s">
        <v>254</v>
      </c>
      <c r="E218" s="216" t="s">
        <v>312</v>
      </c>
      <c r="F218" s="217" t="s">
        <v>313</v>
      </c>
      <c r="G218" s="218" t="s">
        <v>190</v>
      </c>
      <c r="H218" s="219">
        <v>130.137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5.0000000000000001E-4</v>
      </c>
      <c r="R218" s="189">
        <f>Q218*H218</f>
        <v>6.5068500000000001E-2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314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315</v>
      </c>
      <c r="G220" s="205"/>
      <c r="H220" s="208">
        <v>130.137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316</v>
      </c>
      <c r="D221" s="180" t="s">
        <v>173</v>
      </c>
      <c r="E221" s="181" t="s">
        <v>317</v>
      </c>
      <c r="F221" s="182" t="s">
        <v>318</v>
      </c>
      <c r="G221" s="183" t="s">
        <v>190</v>
      </c>
      <c r="H221" s="184">
        <v>1537.4549999999999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2.5000000000000001E-4</v>
      </c>
      <c r="R221" s="189">
        <f>Q221*H221</f>
        <v>0.38436375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319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181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320</v>
      </c>
      <c r="G223" s="205"/>
      <c r="H223" s="208">
        <v>181.77500000000001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321</v>
      </c>
      <c r="G224" s="205"/>
      <c r="H224" s="208">
        <v>621.4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322</v>
      </c>
      <c r="G225" s="205"/>
      <c r="H225" s="208">
        <v>124.94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323</v>
      </c>
      <c r="G226" s="205"/>
      <c r="H226" s="208">
        <v>243.6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324</v>
      </c>
      <c r="G227" s="205"/>
      <c r="H227" s="208">
        <v>241.8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325</v>
      </c>
      <c r="G228" s="205"/>
      <c r="H228" s="208">
        <v>123.94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2" customFormat="1" ht="14.4" customHeight="1">
      <c r="A229" s="36"/>
      <c r="B229" s="37"/>
      <c r="C229" s="215" t="s">
        <v>326</v>
      </c>
      <c r="D229" s="215" t="s">
        <v>254</v>
      </c>
      <c r="E229" s="216" t="s">
        <v>327</v>
      </c>
      <c r="F229" s="217" t="s">
        <v>328</v>
      </c>
      <c r="G229" s="218" t="s">
        <v>190</v>
      </c>
      <c r="H229" s="219">
        <v>843.33399999999995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3.0000000000000001E-5</v>
      </c>
      <c r="R229" s="189">
        <f>Q229*H229</f>
        <v>2.5300019999999999E-2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329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330</v>
      </c>
      <c r="G231" s="205"/>
      <c r="H231" s="208">
        <v>843.33399999999995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7</v>
      </c>
      <c r="D232" s="215" t="s">
        <v>254</v>
      </c>
      <c r="E232" s="216" t="s">
        <v>331</v>
      </c>
      <c r="F232" s="217" t="s">
        <v>332</v>
      </c>
      <c r="G232" s="218" t="s">
        <v>190</v>
      </c>
      <c r="H232" s="219">
        <v>131.18700000000001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5.0000000000000001E-4</v>
      </c>
      <c r="R232" s="189">
        <f>Q232*H232</f>
        <v>6.5593500000000013E-2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333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334</v>
      </c>
      <c r="G234" s="205"/>
      <c r="H234" s="208">
        <v>131.18700000000001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335</v>
      </c>
      <c r="D235" s="215" t="s">
        <v>254</v>
      </c>
      <c r="E235" s="216" t="s">
        <v>336</v>
      </c>
      <c r="F235" s="217" t="s">
        <v>337</v>
      </c>
      <c r="G235" s="218" t="s">
        <v>190</v>
      </c>
      <c r="H235" s="219">
        <v>255.78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7.6733999999999997E-2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338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339</v>
      </c>
      <c r="G237" s="205"/>
      <c r="H237" s="208">
        <v>255.78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215" t="s">
        <v>340</v>
      </c>
      <c r="D238" s="215" t="s">
        <v>254</v>
      </c>
      <c r="E238" s="216" t="s">
        <v>341</v>
      </c>
      <c r="F238" s="217" t="s">
        <v>342</v>
      </c>
      <c r="G238" s="218" t="s">
        <v>190</v>
      </c>
      <c r="H238" s="219">
        <v>253.89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2.0000000000000001E-4</v>
      </c>
      <c r="R238" s="189">
        <f>Q238*H238</f>
        <v>5.0777999999999997E-2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343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259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5"/>
      <c r="F240" s="207" t="s">
        <v>344</v>
      </c>
      <c r="G240" s="205"/>
      <c r="H240" s="208">
        <v>253.89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4</v>
      </c>
      <c r="AX240" s="14" t="s">
        <v>40</v>
      </c>
      <c r="AY240" s="214" t="s">
        <v>171</v>
      </c>
    </row>
    <row r="241" spans="1:65" s="2" customFormat="1" ht="14.4" customHeight="1">
      <c r="A241" s="36"/>
      <c r="B241" s="37"/>
      <c r="C241" s="215" t="s">
        <v>345</v>
      </c>
      <c r="D241" s="215" t="s">
        <v>254</v>
      </c>
      <c r="E241" s="216" t="s">
        <v>346</v>
      </c>
      <c r="F241" s="217" t="s">
        <v>347</v>
      </c>
      <c r="G241" s="218" t="s">
        <v>190</v>
      </c>
      <c r="H241" s="219">
        <v>130.137</v>
      </c>
      <c r="I241" s="220"/>
      <c r="J241" s="221">
        <f>ROUND(I241*H241,2)</f>
        <v>0</v>
      </c>
      <c r="K241" s="217" t="s">
        <v>177</v>
      </c>
      <c r="L241" s="222"/>
      <c r="M241" s="223" t="s">
        <v>32</v>
      </c>
      <c r="N241" s="224" t="s">
        <v>51</v>
      </c>
      <c r="O241" s="66"/>
      <c r="P241" s="189">
        <f>O241*H241</f>
        <v>0</v>
      </c>
      <c r="Q241" s="189">
        <v>2.9999999999999997E-4</v>
      </c>
      <c r="R241" s="189">
        <f>Q241*H241</f>
        <v>3.9041099999999995E-2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242</v>
      </c>
      <c r="AT241" s="191" t="s">
        <v>254</v>
      </c>
      <c r="AU241" s="191" t="s">
        <v>89</v>
      </c>
      <c r="AY241" s="18" t="s">
        <v>171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8" t="s">
        <v>40</v>
      </c>
      <c r="BK241" s="192">
        <f>ROUND(I241*H241,2)</f>
        <v>0</v>
      </c>
      <c r="BL241" s="18" t="s">
        <v>178</v>
      </c>
      <c r="BM241" s="191" t="s">
        <v>348</v>
      </c>
    </row>
    <row r="242" spans="1:65" s="2" customFormat="1" ht="19.2">
      <c r="A242" s="36"/>
      <c r="B242" s="37"/>
      <c r="C242" s="38"/>
      <c r="D242" s="195" t="s">
        <v>258</v>
      </c>
      <c r="E242" s="38"/>
      <c r="F242" s="225" t="s">
        <v>259</v>
      </c>
      <c r="G242" s="38"/>
      <c r="H242" s="38"/>
      <c r="I242" s="226"/>
      <c r="J242" s="38"/>
      <c r="K242" s="38"/>
      <c r="L242" s="41"/>
      <c r="M242" s="227"/>
      <c r="N242" s="228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8" t="s">
        <v>258</v>
      </c>
      <c r="AU242" s="18" t="s">
        <v>89</v>
      </c>
    </row>
    <row r="243" spans="1:65" s="14" customFormat="1" ht="10.199999999999999">
      <c r="B243" s="204"/>
      <c r="C243" s="205"/>
      <c r="D243" s="195" t="s">
        <v>180</v>
      </c>
      <c r="E243" s="205"/>
      <c r="F243" s="207" t="s">
        <v>315</v>
      </c>
      <c r="G243" s="205"/>
      <c r="H243" s="208">
        <v>130.137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4</v>
      </c>
      <c r="AX243" s="14" t="s">
        <v>40</v>
      </c>
      <c r="AY243" s="214" t="s">
        <v>171</v>
      </c>
    </row>
    <row r="244" spans="1:65" s="2" customFormat="1" ht="24.15" customHeight="1">
      <c r="A244" s="36"/>
      <c r="B244" s="37"/>
      <c r="C244" s="180" t="s">
        <v>349</v>
      </c>
      <c r="D244" s="180" t="s">
        <v>173</v>
      </c>
      <c r="E244" s="181" t="s">
        <v>350</v>
      </c>
      <c r="F244" s="182" t="s">
        <v>351</v>
      </c>
      <c r="G244" s="183" t="s">
        <v>176</v>
      </c>
      <c r="H244" s="184">
        <v>1440.498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2.6800000000000001E-3</v>
      </c>
      <c r="R244" s="189">
        <f>Q244*H244</f>
        <v>3.8605346400000005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352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181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198</v>
      </c>
      <c r="G246" s="205"/>
      <c r="H246" s="208">
        <v>542.52099999999996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199</v>
      </c>
      <c r="G247" s="205"/>
      <c r="H247" s="208">
        <v>417.57400000000001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200</v>
      </c>
      <c r="G248" s="205"/>
      <c r="H248" s="208">
        <v>545.11199999999997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201</v>
      </c>
      <c r="G249" s="205"/>
      <c r="H249" s="208">
        <v>414.15600000000001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3" customFormat="1" ht="10.199999999999999">
      <c r="B250" s="193"/>
      <c r="C250" s="194"/>
      <c r="D250" s="195" t="s">
        <v>180</v>
      </c>
      <c r="E250" s="196" t="s">
        <v>32</v>
      </c>
      <c r="F250" s="197" t="s">
        <v>202</v>
      </c>
      <c r="G250" s="194"/>
      <c r="H250" s="196" t="s">
        <v>32</v>
      </c>
      <c r="I250" s="198"/>
      <c r="J250" s="194"/>
      <c r="K250" s="194"/>
      <c r="L250" s="199"/>
      <c r="M250" s="200"/>
      <c r="N250" s="201"/>
      <c r="O250" s="201"/>
      <c r="P250" s="201"/>
      <c r="Q250" s="201"/>
      <c r="R250" s="201"/>
      <c r="S250" s="201"/>
      <c r="T250" s="202"/>
      <c r="AT250" s="203" t="s">
        <v>180</v>
      </c>
      <c r="AU250" s="203" t="s">
        <v>89</v>
      </c>
      <c r="AV250" s="13" t="s">
        <v>40</v>
      </c>
      <c r="AW250" s="13" t="s">
        <v>38</v>
      </c>
      <c r="AX250" s="13" t="s">
        <v>80</v>
      </c>
      <c r="AY250" s="203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203</v>
      </c>
      <c r="G251" s="205"/>
      <c r="H251" s="208">
        <v>-385.92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204</v>
      </c>
      <c r="G252" s="205"/>
      <c r="H252" s="208">
        <v>-115.2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205</v>
      </c>
      <c r="G253" s="205"/>
      <c r="H253" s="208">
        <v>-20.16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206</v>
      </c>
      <c r="G254" s="205"/>
      <c r="H254" s="208">
        <v>-17.28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207</v>
      </c>
      <c r="G255" s="205"/>
      <c r="H255" s="208">
        <v>-7.56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208</v>
      </c>
      <c r="G256" s="205"/>
      <c r="H256" s="208">
        <v>-26.46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209</v>
      </c>
      <c r="G257" s="205"/>
      <c r="H257" s="208">
        <v>-5.76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210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211</v>
      </c>
      <c r="G259" s="205"/>
      <c r="H259" s="208">
        <v>55.475999999999999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212</v>
      </c>
      <c r="G260" s="205"/>
      <c r="H260" s="208">
        <v>27.6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213</v>
      </c>
      <c r="G261" s="205"/>
      <c r="H261" s="208">
        <v>3.036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214</v>
      </c>
      <c r="G262" s="205"/>
      <c r="H262" s="208">
        <v>5.2439999999999998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215</v>
      </c>
      <c r="G263" s="205"/>
      <c r="H263" s="208">
        <v>2.3460000000000001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216</v>
      </c>
      <c r="G264" s="205"/>
      <c r="H264" s="208">
        <v>4.83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217</v>
      </c>
      <c r="G265" s="205"/>
      <c r="H265" s="208">
        <v>0.94299999999999995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353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49.182000000000002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0.30886296000000002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356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181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218</v>
      </c>
      <c r="G268" s="205"/>
      <c r="H268" s="208">
        <v>10.683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219</v>
      </c>
      <c r="G269" s="205"/>
      <c r="H269" s="208">
        <v>8.4320000000000004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220</v>
      </c>
      <c r="G270" s="205"/>
      <c r="H270" s="208">
        <v>6.633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221</v>
      </c>
      <c r="G271" s="205"/>
      <c r="H271" s="208">
        <v>6.51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181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222</v>
      </c>
      <c r="G273" s="205"/>
      <c r="H273" s="208">
        <v>0.97499999999999998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223</v>
      </c>
      <c r="G274" s="205"/>
      <c r="H274" s="208">
        <v>5.8179999999999996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224</v>
      </c>
      <c r="G275" s="205"/>
      <c r="H275" s="208">
        <v>1.63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225</v>
      </c>
      <c r="G276" s="205"/>
      <c r="H276" s="208">
        <v>8.5009999999999994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180" t="s">
        <v>357</v>
      </c>
      <c r="D277" s="180" t="s">
        <v>173</v>
      </c>
      <c r="E277" s="181" t="s">
        <v>358</v>
      </c>
      <c r="F277" s="182" t="s">
        <v>359</v>
      </c>
      <c r="G277" s="183" t="s">
        <v>190</v>
      </c>
      <c r="H277" s="184">
        <v>283.3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2.0650000000000002E-2</v>
      </c>
      <c r="R277" s="189">
        <f>Q277*H277</f>
        <v>5.8501450000000004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360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361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362</v>
      </c>
      <c r="G279" s="205"/>
      <c r="H279" s="208">
        <v>283.3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363</v>
      </c>
      <c r="D280" s="180" t="s">
        <v>173</v>
      </c>
      <c r="E280" s="181" t="s">
        <v>364</v>
      </c>
      <c r="F280" s="182" t="s">
        <v>365</v>
      </c>
      <c r="G280" s="183" t="s">
        <v>176</v>
      </c>
      <c r="H280" s="184">
        <v>263.88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366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181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367</v>
      </c>
      <c r="G282" s="205"/>
      <c r="H282" s="208">
        <v>263.88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2" customFormat="1" ht="24.15" customHeight="1">
      <c r="A283" s="36"/>
      <c r="B283" s="37"/>
      <c r="C283" s="180" t="s">
        <v>368</v>
      </c>
      <c r="D283" s="180" t="s">
        <v>173</v>
      </c>
      <c r="E283" s="181" t="s">
        <v>369</v>
      </c>
      <c r="F283" s="182" t="s">
        <v>370</v>
      </c>
      <c r="G283" s="183" t="s">
        <v>176</v>
      </c>
      <c r="H283" s="184">
        <v>578.34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181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372</v>
      </c>
      <c r="G285" s="205"/>
      <c r="H285" s="208">
        <v>385.92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373</v>
      </c>
      <c r="G286" s="205"/>
      <c r="H286" s="208">
        <v>115.2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374</v>
      </c>
      <c r="G287" s="205"/>
      <c r="H287" s="208">
        <v>20.16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375</v>
      </c>
      <c r="G288" s="205"/>
      <c r="H288" s="208">
        <v>17.28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376</v>
      </c>
      <c r="G289" s="205"/>
      <c r="H289" s="208">
        <v>7.56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377</v>
      </c>
      <c r="G290" s="205"/>
      <c r="H290" s="208">
        <v>26.46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378</v>
      </c>
      <c r="G291" s="205"/>
      <c r="H291" s="208">
        <v>5.76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2" customFormat="1" ht="14.4" customHeight="1">
      <c r="A292" s="36"/>
      <c r="B292" s="37"/>
      <c r="C292" s="180" t="s">
        <v>379</v>
      </c>
      <c r="D292" s="180" t="s">
        <v>173</v>
      </c>
      <c r="E292" s="181" t="s">
        <v>380</v>
      </c>
      <c r="F292" s="182" t="s">
        <v>381</v>
      </c>
      <c r="G292" s="183" t="s">
        <v>176</v>
      </c>
      <c r="H292" s="184">
        <v>1489.68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382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181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198</v>
      </c>
      <c r="G294" s="205"/>
      <c r="H294" s="208">
        <v>542.52099999999996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199</v>
      </c>
      <c r="G295" s="205"/>
      <c r="H295" s="208">
        <v>417.57400000000001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200</v>
      </c>
      <c r="G296" s="205"/>
      <c r="H296" s="208">
        <v>545.11199999999997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201</v>
      </c>
      <c r="G297" s="205"/>
      <c r="H297" s="208">
        <v>414.15600000000001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203</v>
      </c>
      <c r="G299" s="205"/>
      <c r="H299" s="208">
        <v>-385.92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204</v>
      </c>
      <c r="G300" s="205"/>
      <c r="H300" s="208">
        <v>-115.2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205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206</v>
      </c>
      <c r="G302" s="205"/>
      <c r="H302" s="208">
        <v>-17.28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207</v>
      </c>
      <c r="G303" s="205"/>
      <c r="H303" s="208">
        <v>-7.56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208</v>
      </c>
      <c r="G304" s="205"/>
      <c r="H304" s="208">
        <v>-26.46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209</v>
      </c>
      <c r="G305" s="205"/>
      <c r="H305" s="208">
        <v>-5.76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210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211</v>
      </c>
      <c r="G307" s="205"/>
      <c r="H307" s="208">
        <v>55.475999999999999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212</v>
      </c>
      <c r="G308" s="205"/>
      <c r="H308" s="208">
        <v>27.6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213</v>
      </c>
      <c r="G309" s="205"/>
      <c r="H309" s="208">
        <v>3.036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214</v>
      </c>
      <c r="G310" s="205"/>
      <c r="H310" s="208">
        <v>5.2439999999999998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215</v>
      </c>
      <c r="G311" s="205"/>
      <c r="H311" s="208">
        <v>2.3460000000000001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216</v>
      </c>
      <c r="G312" s="205"/>
      <c r="H312" s="208">
        <v>4.83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217</v>
      </c>
      <c r="G313" s="205"/>
      <c r="H313" s="208">
        <v>0.94299999999999995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181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218</v>
      </c>
      <c r="G315" s="205"/>
      <c r="H315" s="208">
        <v>10.683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219</v>
      </c>
      <c r="G316" s="205"/>
      <c r="H316" s="208">
        <v>8.4320000000000004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220</v>
      </c>
      <c r="G317" s="205"/>
      <c r="H317" s="208">
        <v>6.633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221</v>
      </c>
      <c r="G318" s="205"/>
      <c r="H318" s="208">
        <v>6.51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3" customFormat="1" ht="10.199999999999999">
      <c r="B319" s="193"/>
      <c r="C319" s="194"/>
      <c r="D319" s="195" t="s">
        <v>180</v>
      </c>
      <c r="E319" s="196" t="s">
        <v>32</v>
      </c>
      <c r="F319" s="197" t="s">
        <v>181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222</v>
      </c>
      <c r="G320" s="205"/>
      <c r="H320" s="208">
        <v>0.97499999999999998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223</v>
      </c>
      <c r="G321" s="205"/>
      <c r="H321" s="208">
        <v>5.8179999999999996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224</v>
      </c>
      <c r="G322" s="205"/>
      <c r="H322" s="208">
        <v>1.63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225</v>
      </c>
      <c r="G323" s="205"/>
      <c r="H323" s="208">
        <v>8.5009999999999994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2" customFormat="1" ht="14.4" customHeight="1">
      <c r="A324" s="36"/>
      <c r="B324" s="37"/>
      <c r="C324" s="180" t="s">
        <v>383</v>
      </c>
      <c r="D324" s="180" t="s">
        <v>173</v>
      </c>
      <c r="E324" s="181" t="s">
        <v>384</v>
      </c>
      <c r="F324" s="182" t="s">
        <v>385</v>
      </c>
      <c r="G324" s="183" t="s">
        <v>176</v>
      </c>
      <c r="H324" s="184">
        <v>36.892000000000003</v>
      </c>
      <c r="I324" s="185"/>
      <c r="J324" s="186">
        <f>ROUND(I324*H324,2)</f>
        <v>0</v>
      </c>
      <c r="K324" s="182" t="s">
        <v>177</v>
      </c>
      <c r="L324" s="41"/>
      <c r="M324" s="187" t="s">
        <v>32</v>
      </c>
      <c r="N324" s="188" t="s">
        <v>51</v>
      </c>
      <c r="O324" s="66"/>
      <c r="P324" s="189">
        <f>O324*H324</f>
        <v>0</v>
      </c>
      <c r="Q324" s="189">
        <v>9.8680000000000004E-2</v>
      </c>
      <c r="R324" s="189">
        <f>Q324*H324</f>
        <v>3.6405025600000003</v>
      </c>
      <c r="S324" s="189">
        <v>0</v>
      </c>
      <c r="T324" s="190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91" t="s">
        <v>178</v>
      </c>
      <c r="AT324" s="191" t="s">
        <v>173</v>
      </c>
      <c r="AU324" s="191" t="s">
        <v>89</v>
      </c>
      <c r="AY324" s="18" t="s">
        <v>171</v>
      </c>
      <c r="BE324" s="192">
        <f>IF(N324="základní",J324,0)</f>
        <v>0</v>
      </c>
      <c r="BF324" s="192">
        <f>IF(N324="snížená",J324,0)</f>
        <v>0</v>
      </c>
      <c r="BG324" s="192">
        <f>IF(N324="zákl. přenesená",J324,0)</f>
        <v>0</v>
      </c>
      <c r="BH324" s="192">
        <f>IF(N324="sníž. přenesená",J324,0)</f>
        <v>0</v>
      </c>
      <c r="BI324" s="192">
        <f>IF(N324="nulová",J324,0)</f>
        <v>0</v>
      </c>
      <c r="BJ324" s="18" t="s">
        <v>40</v>
      </c>
      <c r="BK324" s="192">
        <f>ROUND(I324*H324,2)</f>
        <v>0</v>
      </c>
      <c r="BL324" s="18" t="s">
        <v>178</v>
      </c>
      <c r="BM324" s="191" t="s">
        <v>386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387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30.6">
      <c r="B326" s="204"/>
      <c r="C326" s="205"/>
      <c r="D326" s="195" t="s">
        <v>180</v>
      </c>
      <c r="E326" s="206" t="s">
        <v>32</v>
      </c>
      <c r="F326" s="207" t="s">
        <v>388</v>
      </c>
      <c r="G326" s="205"/>
      <c r="H326" s="208">
        <v>36.892000000000003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14.4" customHeight="1">
      <c r="A327" s="36"/>
      <c r="B327" s="37"/>
      <c r="C327" s="180" t="s">
        <v>389</v>
      </c>
      <c r="D327" s="180" t="s">
        <v>173</v>
      </c>
      <c r="E327" s="181" t="s">
        <v>390</v>
      </c>
      <c r="F327" s="182" t="s">
        <v>391</v>
      </c>
      <c r="G327" s="183" t="s">
        <v>392</v>
      </c>
      <c r="H327" s="184">
        <v>8.7929999999999993</v>
      </c>
      <c r="I327" s="185"/>
      <c r="J327" s="186">
        <f>ROUND(I327*H327,2)</f>
        <v>0</v>
      </c>
      <c r="K327" s="182" t="s">
        <v>393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0.22</v>
      </c>
      <c r="R327" s="189">
        <f>Q327*H327</f>
        <v>1.9344599999999998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394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387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395</v>
      </c>
      <c r="G329" s="205"/>
      <c r="H329" s="208">
        <v>8.7929999999999993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396</v>
      </c>
      <c r="D330" s="180" t="s">
        <v>173</v>
      </c>
      <c r="E330" s="181" t="s">
        <v>397</v>
      </c>
      <c r="F330" s="182" t="s">
        <v>398</v>
      </c>
      <c r="G330" s="183" t="s">
        <v>176</v>
      </c>
      <c r="H330" s="184">
        <v>62.97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0.22814000000000001</v>
      </c>
      <c r="R330" s="189">
        <f>Q330*H330</f>
        <v>14.365975800000001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399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181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182</v>
      </c>
      <c r="G332" s="205"/>
      <c r="H332" s="208">
        <v>62.97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24.15" customHeight="1">
      <c r="A333" s="36"/>
      <c r="B333" s="37"/>
      <c r="C333" s="180" t="s">
        <v>400</v>
      </c>
      <c r="D333" s="180" t="s">
        <v>173</v>
      </c>
      <c r="E333" s="181" t="s">
        <v>401</v>
      </c>
      <c r="F333" s="182" t="s">
        <v>402</v>
      </c>
      <c r="G333" s="183" t="s">
        <v>190</v>
      </c>
      <c r="H333" s="184">
        <v>63.97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0.12895000000000001</v>
      </c>
      <c r="R333" s="189">
        <f>Q333*H333</f>
        <v>8.2489315000000012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403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181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404</v>
      </c>
      <c r="G335" s="205"/>
      <c r="H335" s="208">
        <v>63.97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2" customFormat="1" ht="22.8" customHeight="1">
      <c r="B336" s="164"/>
      <c r="C336" s="165"/>
      <c r="D336" s="166" t="s">
        <v>79</v>
      </c>
      <c r="E336" s="178" t="s">
        <v>253</v>
      </c>
      <c r="F336" s="178" t="s">
        <v>405</v>
      </c>
      <c r="G336" s="165"/>
      <c r="H336" s="165"/>
      <c r="I336" s="168"/>
      <c r="J336" s="179">
        <f>BK336</f>
        <v>0</v>
      </c>
      <c r="K336" s="165"/>
      <c r="L336" s="170"/>
      <c r="M336" s="171"/>
      <c r="N336" s="172"/>
      <c r="O336" s="172"/>
      <c r="P336" s="173">
        <f>SUM(P337:P397)</f>
        <v>0</v>
      </c>
      <c r="Q336" s="172"/>
      <c r="R336" s="173">
        <f>SUM(R337:R397)</f>
        <v>3.5949999999999998</v>
      </c>
      <c r="S336" s="172"/>
      <c r="T336" s="174">
        <f>SUM(T337:T397)</f>
        <v>6.3428424000000003</v>
      </c>
      <c r="AR336" s="175" t="s">
        <v>40</v>
      </c>
      <c r="AT336" s="176" t="s">
        <v>79</v>
      </c>
      <c r="AU336" s="176" t="s">
        <v>40</v>
      </c>
      <c r="AY336" s="175" t="s">
        <v>171</v>
      </c>
      <c r="BK336" s="177">
        <f>SUM(BK337:BK397)</f>
        <v>0</v>
      </c>
    </row>
    <row r="337" spans="1:65" s="2" customFormat="1" ht="24.15" customHeight="1">
      <c r="A337" s="36"/>
      <c r="B337" s="37"/>
      <c r="C337" s="180" t="s">
        <v>406</v>
      </c>
      <c r="D337" s="180" t="s">
        <v>173</v>
      </c>
      <c r="E337" s="181" t="s">
        <v>407</v>
      </c>
      <c r="F337" s="182" t="s">
        <v>408</v>
      </c>
      <c r="G337" s="183" t="s">
        <v>176</v>
      </c>
      <c r="H337" s="184">
        <v>1895.7950000000001</v>
      </c>
      <c r="I337" s="185"/>
      <c r="J337" s="186">
        <f>ROUND(I337*H337,2)</f>
        <v>0</v>
      </c>
      <c r="K337" s="182" t="s">
        <v>177</v>
      </c>
      <c r="L337" s="41"/>
      <c r="M337" s="187" t="s">
        <v>32</v>
      </c>
      <c r="N337" s="188" t="s">
        <v>51</v>
      </c>
      <c r="O337" s="66"/>
      <c r="P337" s="189">
        <f>O337*H337</f>
        <v>0</v>
      </c>
      <c r="Q337" s="189">
        <v>0</v>
      </c>
      <c r="R337" s="189">
        <f>Q337*H337</f>
        <v>0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178</v>
      </c>
      <c r="AT337" s="191" t="s">
        <v>173</v>
      </c>
      <c r="AU337" s="191" t="s">
        <v>89</v>
      </c>
      <c r="AY337" s="18" t="s">
        <v>171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8" t="s">
        <v>40</v>
      </c>
      <c r="BK337" s="192">
        <f>ROUND(I337*H337,2)</f>
        <v>0</v>
      </c>
      <c r="BL337" s="18" t="s">
        <v>178</v>
      </c>
      <c r="BM337" s="191" t="s">
        <v>409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181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410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411</v>
      </c>
      <c r="G340" s="205"/>
      <c r="H340" s="208">
        <v>522.601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412</v>
      </c>
      <c r="G341" s="205"/>
      <c r="H341" s="208">
        <v>416.43200000000002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413</v>
      </c>
      <c r="G342" s="205"/>
      <c r="H342" s="208">
        <v>530.45299999999997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414</v>
      </c>
      <c r="G343" s="205"/>
      <c r="H343" s="208">
        <v>426.30900000000003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415</v>
      </c>
      <c r="D344" s="180" t="s">
        <v>173</v>
      </c>
      <c r="E344" s="181" t="s">
        <v>416</v>
      </c>
      <c r="F344" s="182" t="s">
        <v>417</v>
      </c>
      <c r="G344" s="183" t="s">
        <v>176</v>
      </c>
      <c r="H344" s="184">
        <v>288160.84000000003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418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419</v>
      </c>
      <c r="G345" s="205"/>
      <c r="H345" s="208">
        <v>288160.84000000003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420</v>
      </c>
      <c r="D346" s="180" t="s">
        <v>173</v>
      </c>
      <c r="E346" s="181" t="s">
        <v>421</v>
      </c>
      <c r="F346" s="182" t="s">
        <v>422</v>
      </c>
      <c r="G346" s="183" t="s">
        <v>176</v>
      </c>
      <c r="H346" s="184">
        <v>1895.7950000000001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423</v>
      </c>
    </row>
    <row r="347" spans="1:65" s="2" customFormat="1" ht="14.4" customHeight="1">
      <c r="A347" s="36"/>
      <c r="B347" s="37"/>
      <c r="C347" s="180" t="s">
        <v>424</v>
      </c>
      <c r="D347" s="180" t="s">
        <v>173</v>
      </c>
      <c r="E347" s="181" t="s">
        <v>425</v>
      </c>
      <c r="F347" s="182" t="s">
        <v>426</v>
      </c>
      <c r="G347" s="183" t="s">
        <v>190</v>
      </c>
      <c r="H347" s="184">
        <v>131.13999999999999</v>
      </c>
      <c r="I347" s="185"/>
      <c r="J347" s="186">
        <f>ROUND(I347*H347,2)</f>
        <v>0</v>
      </c>
      <c r="K347" s="182" t="s">
        <v>177</v>
      </c>
      <c r="L347" s="41"/>
      <c r="M347" s="187" t="s">
        <v>32</v>
      </c>
      <c r="N347" s="188" t="s">
        <v>51</v>
      </c>
      <c r="O347" s="66"/>
      <c r="P347" s="189">
        <f>O347*H347</f>
        <v>0</v>
      </c>
      <c r="Q347" s="189">
        <v>0</v>
      </c>
      <c r="R347" s="189">
        <f>Q347*H347</f>
        <v>0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178</v>
      </c>
      <c r="AT347" s="191" t="s">
        <v>173</v>
      </c>
      <c r="AU347" s="191" t="s">
        <v>89</v>
      </c>
      <c r="AY347" s="18" t="s">
        <v>171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8" t="s">
        <v>40</v>
      </c>
      <c r="BK347" s="192">
        <f>ROUND(I347*H347,2)</f>
        <v>0</v>
      </c>
      <c r="BL347" s="18" t="s">
        <v>178</v>
      </c>
      <c r="BM347" s="191" t="s">
        <v>427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181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428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429</v>
      </c>
      <c r="G350" s="205"/>
      <c r="H350" s="208">
        <v>131.13999999999999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430</v>
      </c>
      <c r="D351" s="180" t="s">
        <v>173</v>
      </c>
      <c r="E351" s="181" t="s">
        <v>431</v>
      </c>
      <c r="F351" s="182" t="s">
        <v>432</v>
      </c>
      <c r="G351" s="183" t="s">
        <v>190</v>
      </c>
      <c r="H351" s="184">
        <v>19933.28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433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434</v>
      </c>
      <c r="G352" s="205"/>
      <c r="H352" s="208">
        <v>19933.28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14.4" customHeight="1">
      <c r="A353" s="36"/>
      <c r="B353" s="37"/>
      <c r="C353" s="180" t="s">
        <v>435</v>
      </c>
      <c r="D353" s="180" t="s">
        <v>173</v>
      </c>
      <c r="E353" s="181" t="s">
        <v>436</v>
      </c>
      <c r="F353" s="182" t="s">
        <v>437</v>
      </c>
      <c r="G353" s="183" t="s">
        <v>190</v>
      </c>
      <c r="H353" s="184">
        <v>131.13999999999999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0</v>
      </c>
      <c r="R353" s="189">
        <f>Q353*H353</f>
        <v>0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438</v>
      </c>
    </row>
    <row r="354" spans="1:65" s="2" customFormat="1" ht="24.15" customHeight="1">
      <c r="A354" s="36"/>
      <c r="B354" s="37"/>
      <c r="C354" s="180" t="s">
        <v>439</v>
      </c>
      <c r="D354" s="180" t="s">
        <v>173</v>
      </c>
      <c r="E354" s="181" t="s">
        <v>440</v>
      </c>
      <c r="F354" s="182" t="s">
        <v>441</v>
      </c>
      <c r="G354" s="183" t="s">
        <v>190</v>
      </c>
      <c r="H354" s="184">
        <v>122.97199999999999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442</v>
      </c>
    </row>
    <row r="355" spans="1:65" s="13" customFormat="1" ht="10.199999999999999">
      <c r="B355" s="193"/>
      <c r="C355" s="194"/>
      <c r="D355" s="195" t="s">
        <v>180</v>
      </c>
      <c r="E355" s="196" t="s">
        <v>32</v>
      </c>
      <c r="F355" s="197" t="s">
        <v>387</v>
      </c>
      <c r="G355" s="194"/>
      <c r="H355" s="196" t="s">
        <v>32</v>
      </c>
      <c r="I355" s="198"/>
      <c r="J355" s="194"/>
      <c r="K355" s="194"/>
      <c r="L355" s="199"/>
      <c r="M355" s="200"/>
      <c r="N355" s="201"/>
      <c r="O355" s="201"/>
      <c r="P355" s="201"/>
      <c r="Q355" s="201"/>
      <c r="R355" s="201"/>
      <c r="S355" s="201"/>
      <c r="T355" s="202"/>
      <c r="AT355" s="203" t="s">
        <v>180</v>
      </c>
      <c r="AU355" s="203" t="s">
        <v>89</v>
      </c>
      <c r="AV355" s="13" t="s">
        <v>40</v>
      </c>
      <c r="AW355" s="13" t="s">
        <v>38</v>
      </c>
      <c r="AX355" s="13" t="s">
        <v>80</v>
      </c>
      <c r="AY355" s="203" t="s">
        <v>171</v>
      </c>
    </row>
    <row r="356" spans="1:65" s="14" customFormat="1" ht="20.399999999999999">
      <c r="B356" s="204"/>
      <c r="C356" s="205"/>
      <c r="D356" s="195" t="s">
        <v>180</v>
      </c>
      <c r="E356" s="206" t="s">
        <v>32</v>
      </c>
      <c r="F356" s="207" t="s">
        <v>443</v>
      </c>
      <c r="G356" s="205"/>
      <c r="H356" s="208">
        <v>122.97199999999999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444</v>
      </c>
      <c r="D357" s="180" t="s">
        <v>173</v>
      </c>
      <c r="E357" s="181" t="s">
        <v>445</v>
      </c>
      <c r="F357" s="182" t="s">
        <v>446</v>
      </c>
      <c r="G357" s="183" t="s">
        <v>190</v>
      </c>
      <c r="H357" s="184">
        <v>7501.2920000000004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447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448</v>
      </c>
      <c r="G358" s="205"/>
      <c r="H358" s="208">
        <v>7501.2920000000004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449</v>
      </c>
      <c r="D359" s="180" t="s">
        <v>173</v>
      </c>
      <c r="E359" s="181" t="s">
        <v>450</v>
      </c>
      <c r="F359" s="182" t="s">
        <v>451</v>
      </c>
      <c r="G359" s="183" t="s">
        <v>190</v>
      </c>
      <c r="H359" s="184">
        <v>122.97199999999999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452</v>
      </c>
    </row>
    <row r="360" spans="1:65" s="2" customFormat="1" ht="14.4" customHeight="1">
      <c r="A360" s="36"/>
      <c r="B360" s="37"/>
      <c r="C360" s="180" t="s">
        <v>453</v>
      </c>
      <c r="D360" s="180" t="s">
        <v>173</v>
      </c>
      <c r="E360" s="181" t="s">
        <v>454</v>
      </c>
      <c r="F360" s="182" t="s">
        <v>455</v>
      </c>
      <c r="G360" s="183" t="s">
        <v>176</v>
      </c>
      <c r="H360" s="184">
        <v>2040.049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456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457</v>
      </c>
      <c r="G361" s="205"/>
      <c r="H361" s="208">
        <v>2040.049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458</v>
      </c>
      <c r="D362" s="180" t="s">
        <v>173</v>
      </c>
      <c r="E362" s="181" t="s">
        <v>459</v>
      </c>
      <c r="F362" s="182" t="s">
        <v>460</v>
      </c>
      <c r="G362" s="183" t="s">
        <v>176</v>
      </c>
      <c r="H362" s="184">
        <v>310087.44799999997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461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462</v>
      </c>
      <c r="G363" s="205"/>
      <c r="H363" s="208">
        <v>310087.44799999997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464</v>
      </c>
      <c r="F364" s="182" t="s">
        <v>465</v>
      </c>
      <c r="G364" s="183" t="s">
        <v>176</v>
      </c>
      <c r="H364" s="184">
        <v>2040.049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0</v>
      </c>
      <c r="R364" s="189">
        <f>Q364*H364</f>
        <v>0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466</v>
      </c>
    </row>
    <row r="365" spans="1:65" s="2" customFormat="1" ht="14.4" customHeight="1">
      <c r="A365" s="36"/>
      <c r="B365" s="37"/>
      <c r="C365" s="180" t="s">
        <v>467</v>
      </c>
      <c r="D365" s="180" t="s">
        <v>173</v>
      </c>
      <c r="E365" s="181" t="s">
        <v>468</v>
      </c>
      <c r="F365" s="182" t="s">
        <v>469</v>
      </c>
      <c r="G365" s="183" t="s">
        <v>176</v>
      </c>
      <c r="H365" s="184">
        <v>879.33799999999997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470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387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471</v>
      </c>
      <c r="G367" s="205"/>
      <c r="H367" s="208">
        <v>879.33799999999997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14.4" customHeight="1">
      <c r="A368" s="36"/>
      <c r="B368" s="37"/>
      <c r="C368" s="180" t="s">
        <v>472</v>
      </c>
      <c r="D368" s="180" t="s">
        <v>173</v>
      </c>
      <c r="E368" s="181" t="s">
        <v>473</v>
      </c>
      <c r="F368" s="182" t="s">
        <v>474</v>
      </c>
      <c r="G368" s="183" t="s">
        <v>176</v>
      </c>
      <c r="H368" s="184">
        <v>879.33799999999997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475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387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471</v>
      </c>
      <c r="G370" s="205"/>
      <c r="H370" s="208">
        <v>879.33799999999997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477</v>
      </c>
      <c r="F371" s="182" t="s">
        <v>478</v>
      </c>
      <c r="G371" s="183" t="s">
        <v>190</v>
      </c>
      <c r="H371" s="184">
        <v>2.7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0.33800000000000002</v>
      </c>
      <c r="T371" s="190">
        <f>S371*H371</f>
        <v>0.91260000000000008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479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181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480</v>
      </c>
      <c r="G373" s="205"/>
      <c r="H373" s="208">
        <v>2.7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2" customFormat="1" ht="14.4" customHeight="1">
      <c r="A374" s="36"/>
      <c r="B374" s="37"/>
      <c r="C374" s="180" t="s">
        <v>481</v>
      </c>
      <c r="D374" s="180" t="s">
        <v>173</v>
      </c>
      <c r="E374" s="181" t="s">
        <v>482</v>
      </c>
      <c r="F374" s="182" t="s">
        <v>483</v>
      </c>
      <c r="G374" s="183" t="s">
        <v>176</v>
      </c>
      <c r="H374" s="184">
        <v>1489.68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1.4300000000000001E-3</v>
      </c>
      <c r="T374" s="190">
        <f>S374*H374</f>
        <v>2.1302424000000002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484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181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230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485</v>
      </c>
      <c r="G377" s="205"/>
      <c r="H377" s="208">
        <v>1440.498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302</v>
      </c>
      <c r="G378" s="205"/>
      <c r="H378" s="208">
        <v>32.258000000000003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486</v>
      </c>
      <c r="G379" s="205"/>
      <c r="H379" s="208">
        <v>16.923999999999999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487</v>
      </c>
      <c r="D380" s="180" t="s">
        <v>173</v>
      </c>
      <c r="E380" s="181" t="s">
        <v>488</v>
      </c>
      <c r="F380" s="182" t="s">
        <v>489</v>
      </c>
      <c r="G380" s="183" t="s">
        <v>176</v>
      </c>
      <c r="H380" s="184">
        <v>50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6.6000000000000003E-2</v>
      </c>
      <c r="T380" s="190">
        <f>S380*H380</f>
        <v>3.3000000000000003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490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181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491</v>
      </c>
      <c r="G382" s="205"/>
      <c r="H382" s="208">
        <v>50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2" customFormat="1" ht="14.4" customHeight="1">
      <c r="A383" s="36"/>
      <c r="B383" s="37"/>
      <c r="C383" s="180" t="s">
        <v>492</v>
      </c>
      <c r="D383" s="180" t="s">
        <v>173</v>
      </c>
      <c r="E383" s="181" t="s">
        <v>493</v>
      </c>
      <c r="F383" s="182" t="s">
        <v>494</v>
      </c>
      <c r="G383" s="183" t="s">
        <v>176</v>
      </c>
      <c r="H383" s="184">
        <v>50</v>
      </c>
      <c r="I383" s="185"/>
      <c r="J383" s="186">
        <f t="shared" ref="J383:J391" si="0">ROUND(I383*H383,2)</f>
        <v>0</v>
      </c>
      <c r="K383" s="182" t="s">
        <v>177</v>
      </c>
      <c r="L383" s="41"/>
      <c r="M383" s="187" t="s">
        <v>32</v>
      </c>
      <c r="N383" s="188" t="s">
        <v>51</v>
      </c>
      <c r="O383" s="66"/>
      <c r="P383" s="189">
        <f t="shared" ref="P383:P391" si="1">O383*H383</f>
        <v>0</v>
      </c>
      <c r="Q383" s="189">
        <v>0</v>
      </c>
      <c r="R383" s="189">
        <f t="shared" ref="R383:R391" si="2">Q383*H383</f>
        <v>0</v>
      </c>
      <c r="S383" s="189">
        <v>0</v>
      </c>
      <c r="T383" s="190">
        <f t="shared" ref="T383:T391" si="3"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178</v>
      </c>
      <c r="AT383" s="191" t="s">
        <v>173</v>
      </c>
      <c r="AU383" s="191" t="s">
        <v>89</v>
      </c>
      <c r="AY383" s="18" t="s">
        <v>171</v>
      </c>
      <c r="BE383" s="192">
        <f t="shared" ref="BE383:BE391" si="4">IF(N383="základní",J383,0)</f>
        <v>0</v>
      </c>
      <c r="BF383" s="192">
        <f t="shared" ref="BF383:BF391" si="5">IF(N383="snížená",J383,0)</f>
        <v>0</v>
      </c>
      <c r="BG383" s="192">
        <f t="shared" ref="BG383:BG391" si="6">IF(N383="zákl. přenesená",J383,0)</f>
        <v>0</v>
      </c>
      <c r="BH383" s="192">
        <f t="shared" ref="BH383:BH391" si="7">IF(N383="sníž. přenesená",J383,0)</f>
        <v>0</v>
      </c>
      <c r="BI383" s="192">
        <f t="shared" ref="BI383:BI391" si="8">IF(N383="nulová",J383,0)</f>
        <v>0</v>
      </c>
      <c r="BJ383" s="18" t="s">
        <v>40</v>
      </c>
      <c r="BK383" s="192">
        <f t="shared" ref="BK383:BK391" si="9">ROUND(I383*H383,2)</f>
        <v>0</v>
      </c>
      <c r="BL383" s="18" t="s">
        <v>178</v>
      </c>
      <c r="BM383" s="191" t="s">
        <v>495</v>
      </c>
    </row>
    <row r="384" spans="1:65" s="2" customFormat="1" ht="14.4" customHeight="1">
      <c r="A384" s="36"/>
      <c r="B384" s="37"/>
      <c r="C384" s="180" t="s">
        <v>496</v>
      </c>
      <c r="D384" s="180" t="s">
        <v>173</v>
      </c>
      <c r="E384" s="181" t="s">
        <v>497</v>
      </c>
      <c r="F384" s="182" t="s">
        <v>498</v>
      </c>
      <c r="G384" s="183" t="s">
        <v>176</v>
      </c>
      <c r="H384" s="184">
        <v>50</v>
      </c>
      <c r="I384" s="185"/>
      <c r="J384" s="186">
        <f t="shared" si="0"/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 t="shared" si="1"/>
        <v>0</v>
      </c>
      <c r="Q384" s="189">
        <v>0</v>
      </c>
      <c r="R384" s="189">
        <f t="shared" si="2"/>
        <v>0</v>
      </c>
      <c r="S384" s="189">
        <v>0</v>
      </c>
      <c r="T384" s="190">
        <f t="shared" si="3"/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 t="shared" si="4"/>
        <v>0</v>
      </c>
      <c r="BF384" s="192">
        <f t="shared" si="5"/>
        <v>0</v>
      </c>
      <c r="BG384" s="192">
        <f t="shared" si="6"/>
        <v>0</v>
      </c>
      <c r="BH384" s="192">
        <f t="shared" si="7"/>
        <v>0</v>
      </c>
      <c r="BI384" s="192">
        <f t="shared" si="8"/>
        <v>0</v>
      </c>
      <c r="BJ384" s="18" t="s">
        <v>40</v>
      </c>
      <c r="BK384" s="192">
        <f t="shared" si="9"/>
        <v>0</v>
      </c>
      <c r="BL384" s="18" t="s">
        <v>178</v>
      </c>
      <c r="BM384" s="191" t="s">
        <v>499</v>
      </c>
    </row>
    <row r="385" spans="1:65" s="2" customFormat="1" ht="14.4" customHeight="1">
      <c r="A385" s="36"/>
      <c r="B385" s="37"/>
      <c r="C385" s="180" t="s">
        <v>500</v>
      </c>
      <c r="D385" s="180" t="s">
        <v>173</v>
      </c>
      <c r="E385" s="181" t="s">
        <v>501</v>
      </c>
      <c r="F385" s="182" t="s">
        <v>502</v>
      </c>
      <c r="G385" s="183" t="s">
        <v>176</v>
      </c>
      <c r="H385" s="184">
        <v>50</v>
      </c>
      <c r="I385" s="185"/>
      <c r="J385" s="186">
        <f t="shared" si="0"/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 t="shared" si="1"/>
        <v>0</v>
      </c>
      <c r="Q385" s="189">
        <v>0</v>
      </c>
      <c r="R385" s="189">
        <f t="shared" si="2"/>
        <v>0</v>
      </c>
      <c r="S385" s="189">
        <v>0</v>
      </c>
      <c r="T385" s="190">
        <f t="shared" si="3"/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 t="shared" si="4"/>
        <v>0</v>
      </c>
      <c r="BF385" s="192">
        <f t="shared" si="5"/>
        <v>0</v>
      </c>
      <c r="BG385" s="192">
        <f t="shared" si="6"/>
        <v>0</v>
      </c>
      <c r="BH385" s="192">
        <f t="shared" si="7"/>
        <v>0</v>
      </c>
      <c r="BI385" s="192">
        <f t="shared" si="8"/>
        <v>0</v>
      </c>
      <c r="BJ385" s="18" t="s">
        <v>40</v>
      </c>
      <c r="BK385" s="192">
        <f t="shared" si="9"/>
        <v>0</v>
      </c>
      <c r="BL385" s="18" t="s">
        <v>178</v>
      </c>
      <c r="BM385" s="191" t="s">
        <v>503</v>
      </c>
    </row>
    <row r="386" spans="1:65" s="2" customFormat="1" ht="14.4" customHeight="1">
      <c r="A386" s="36"/>
      <c r="B386" s="37"/>
      <c r="C386" s="180" t="s">
        <v>504</v>
      </c>
      <c r="D386" s="180" t="s">
        <v>173</v>
      </c>
      <c r="E386" s="181" t="s">
        <v>505</v>
      </c>
      <c r="F386" s="182" t="s">
        <v>506</v>
      </c>
      <c r="G386" s="183" t="s">
        <v>176</v>
      </c>
      <c r="H386" s="184">
        <v>50</v>
      </c>
      <c r="I386" s="185"/>
      <c r="J386" s="186">
        <f t="shared" si="0"/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 t="shared" si="1"/>
        <v>0</v>
      </c>
      <c r="Q386" s="189">
        <v>5.8279999999999998E-2</v>
      </c>
      <c r="R386" s="189">
        <f t="shared" si="2"/>
        <v>2.9139999999999997</v>
      </c>
      <c r="S386" s="189">
        <v>0</v>
      </c>
      <c r="T386" s="190">
        <f t="shared" si="3"/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 t="shared" si="4"/>
        <v>0</v>
      </c>
      <c r="BF386" s="192">
        <f t="shared" si="5"/>
        <v>0</v>
      </c>
      <c r="BG386" s="192">
        <f t="shared" si="6"/>
        <v>0</v>
      </c>
      <c r="BH386" s="192">
        <f t="shared" si="7"/>
        <v>0</v>
      </c>
      <c r="BI386" s="192">
        <f t="shared" si="8"/>
        <v>0</v>
      </c>
      <c r="BJ386" s="18" t="s">
        <v>40</v>
      </c>
      <c r="BK386" s="192">
        <f t="shared" si="9"/>
        <v>0</v>
      </c>
      <c r="BL386" s="18" t="s">
        <v>178</v>
      </c>
      <c r="BM386" s="191" t="s">
        <v>507</v>
      </c>
    </row>
    <row r="387" spans="1:65" s="2" customFormat="1" ht="24.15" customHeight="1">
      <c r="A387" s="36"/>
      <c r="B387" s="37"/>
      <c r="C387" s="180" t="s">
        <v>508</v>
      </c>
      <c r="D387" s="180" t="s">
        <v>173</v>
      </c>
      <c r="E387" s="181" t="s">
        <v>509</v>
      </c>
      <c r="F387" s="182" t="s">
        <v>510</v>
      </c>
      <c r="G387" s="183" t="s">
        <v>176</v>
      </c>
      <c r="H387" s="184">
        <v>50</v>
      </c>
      <c r="I387" s="185"/>
      <c r="J387" s="186">
        <f t="shared" si="0"/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 t="shared" si="1"/>
        <v>0</v>
      </c>
      <c r="Q387" s="189">
        <v>0</v>
      </c>
      <c r="R387" s="189">
        <f t="shared" si="2"/>
        <v>0</v>
      </c>
      <c r="S387" s="189">
        <v>0</v>
      </c>
      <c r="T387" s="190">
        <f t="shared" si="3"/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 t="shared" si="4"/>
        <v>0</v>
      </c>
      <c r="BF387" s="192">
        <f t="shared" si="5"/>
        <v>0</v>
      </c>
      <c r="BG387" s="192">
        <f t="shared" si="6"/>
        <v>0</v>
      </c>
      <c r="BH387" s="192">
        <f t="shared" si="7"/>
        <v>0</v>
      </c>
      <c r="BI387" s="192">
        <f t="shared" si="8"/>
        <v>0</v>
      </c>
      <c r="BJ387" s="18" t="s">
        <v>40</v>
      </c>
      <c r="BK387" s="192">
        <f t="shared" si="9"/>
        <v>0</v>
      </c>
      <c r="BL387" s="18" t="s">
        <v>178</v>
      </c>
      <c r="BM387" s="191" t="s">
        <v>511</v>
      </c>
    </row>
    <row r="388" spans="1:65" s="2" customFormat="1" ht="24.15" customHeight="1">
      <c r="A388" s="36"/>
      <c r="B388" s="37"/>
      <c r="C388" s="180" t="s">
        <v>512</v>
      </c>
      <c r="D388" s="180" t="s">
        <v>173</v>
      </c>
      <c r="E388" s="181" t="s">
        <v>513</v>
      </c>
      <c r="F388" s="182" t="s">
        <v>514</v>
      </c>
      <c r="G388" s="183" t="s">
        <v>176</v>
      </c>
      <c r="H388" s="184">
        <v>50</v>
      </c>
      <c r="I388" s="185"/>
      <c r="J388" s="186">
        <f t="shared" si="0"/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 t="shared" si="1"/>
        <v>0</v>
      </c>
      <c r="Q388" s="189">
        <v>0</v>
      </c>
      <c r="R388" s="189">
        <f t="shared" si="2"/>
        <v>0</v>
      </c>
      <c r="S388" s="189">
        <v>0</v>
      </c>
      <c r="T388" s="190">
        <f t="shared" si="3"/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 t="shared" si="4"/>
        <v>0</v>
      </c>
      <c r="BF388" s="192">
        <f t="shared" si="5"/>
        <v>0</v>
      </c>
      <c r="BG388" s="192">
        <f t="shared" si="6"/>
        <v>0</v>
      </c>
      <c r="BH388" s="192">
        <f t="shared" si="7"/>
        <v>0</v>
      </c>
      <c r="BI388" s="192">
        <f t="shared" si="8"/>
        <v>0</v>
      </c>
      <c r="BJ388" s="18" t="s">
        <v>40</v>
      </c>
      <c r="BK388" s="192">
        <f t="shared" si="9"/>
        <v>0</v>
      </c>
      <c r="BL388" s="18" t="s">
        <v>178</v>
      </c>
      <c r="BM388" s="191" t="s">
        <v>515</v>
      </c>
    </row>
    <row r="389" spans="1:65" s="2" customFormat="1" ht="14.4" customHeight="1">
      <c r="A389" s="36"/>
      <c r="B389" s="37"/>
      <c r="C389" s="180" t="s">
        <v>516</v>
      </c>
      <c r="D389" s="180" t="s">
        <v>173</v>
      </c>
      <c r="E389" s="181" t="s">
        <v>517</v>
      </c>
      <c r="F389" s="182" t="s">
        <v>518</v>
      </c>
      <c r="G389" s="183" t="s">
        <v>176</v>
      </c>
      <c r="H389" s="184">
        <v>50</v>
      </c>
      <c r="I389" s="185"/>
      <c r="J389" s="186">
        <f t="shared" si="0"/>
        <v>0</v>
      </c>
      <c r="K389" s="182" t="s">
        <v>177</v>
      </c>
      <c r="L389" s="41"/>
      <c r="M389" s="187" t="s">
        <v>32</v>
      </c>
      <c r="N389" s="188" t="s">
        <v>51</v>
      </c>
      <c r="O389" s="66"/>
      <c r="P389" s="189">
        <f t="shared" si="1"/>
        <v>0</v>
      </c>
      <c r="Q389" s="189">
        <v>8.8999999999999999E-3</v>
      </c>
      <c r="R389" s="189">
        <f t="shared" si="2"/>
        <v>0.44500000000000001</v>
      </c>
      <c r="S389" s="189">
        <v>0</v>
      </c>
      <c r="T389" s="190">
        <f t="shared" si="3"/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178</v>
      </c>
      <c r="AT389" s="191" t="s">
        <v>173</v>
      </c>
      <c r="AU389" s="191" t="s">
        <v>89</v>
      </c>
      <c r="AY389" s="18" t="s">
        <v>171</v>
      </c>
      <c r="BE389" s="192">
        <f t="shared" si="4"/>
        <v>0</v>
      </c>
      <c r="BF389" s="192">
        <f t="shared" si="5"/>
        <v>0</v>
      </c>
      <c r="BG389" s="192">
        <f t="shared" si="6"/>
        <v>0</v>
      </c>
      <c r="BH389" s="192">
        <f t="shared" si="7"/>
        <v>0</v>
      </c>
      <c r="BI389" s="192">
        <f t="shared" si="8"/>
        <v>0</v>
      </c>
      <c r="BJ389" s="18" t="s">
        <v>40</v>
      </c>
      <c r="BK389" s="192">
        <f t="shared" si="9"/>
        <v>0</v>
      </c>
      <c r="BL389" s="18" t="s">
        <v>178</v>
      </c>
      <c r="BM389" s="191" t="s">
        <v>519</v>
      </c>
    </row>
    <row r="390" spans="1:65" s="2" customFormat="1" ht="14.4" customHeight="1">
      <c r="A390" s="36"/>
      <c r="B390" s="37"/>
      <c r="C390" s="180" t="s">
        <v>520</v>
      </c>
      <c r="D390" s="180" t="s">
        <v>173</v>
      </c>
      <c r="E390" s="181" t="s">
        <v>521</v>
      </c>
      <c r="F390" s="182" t="s">
        <v>522</v>
      </c>
      <c r="G390" s="183" t="s">
        <v>176</v>
      </c>
      <c r="H390" s="184">
        <v>50</v>
      </c>
      <c r="I390" s="185"/>
      <c r="J390" s="186">
        <f t="shared" si="0"/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 t="shared" si="1"/>
        <v>0</v>
      </c>
      <c r="Q390" s="189">
        <v>0</v>
      </c>
      <c r="R390" s="189">
        <f t="shared" si="2"/>
        <v>0</v>
      </c>
      <c r="S390" s="189">
        <v>0</v>
      </c>
      <c r="T390" s="190">
        <f t="shared" si="3"/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 t="shared" si="4"/>
        <v>0</v>
      </c>
      <c r="BF390" s="192">
        <f t="shared" si="5"/>
        <v>0</v>
      </c>
      <c r="BG390" s="192">
        <f t="shared" si="6"/>
        <v>0</v>
      </c>
      <c r="BH390" s="192">
        <f t="shared" si="7"/>
        <v>0</v>
      </c>
      <c r="BI390" s="192">
        <f t="shared" si="8"/>
        <v>0</v>
      </c>
      <c r="BJ390" s="18" t="s">
        <v>40</v>
      </c>
      <c r="BK390" s="192">
        <f t="shared" si="9"/>
        <v>0</v>
      </c>
      <c r="BL390" s="18" t="s">
        <v>178</v>
      </c>
      <c r="BM390" s="191" t="s">
        <v>523</v>
      </c>
    </row>
    <row r="391" spans="1:65" s="2" customFormat="1" ht="14.4" customHeight="1">
      <c r="A391" s="36"/>
      <c r="B391" s="37"/>
      <c r="C391" s="180" t="s">
        <v>524</v>
      </c>
      <c r="D391" s="180" t="s">
        <v>173</v>
      </c>
      <c r="E391" s="181" t="s">
        <v>525</v>
      </c>
      <c r="F391" s="182" t="s">
        <v>526</v>
      </c>
      <c r="G391" s="183" t="s">
        <v>176</v>
      </c>
      <c r="H391" s="184">
        <v>100</v>
      </c>
      <c r="I391" s="185"/>
      <c r="J391" s="186">
        <f t="shared" si="0"/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 t="shared" si="1"/>
        <v>0</v>
      </c>
      <c r="Q391" s="189">
        <v>9.8999999999999999E-4</v>
      </c>
      <c r="R391" s="189">
        <f t="shared" si="2"/>
        <v>9.9000000000000005E-2</v>
      </c>
      <c r="S391" s="189">
        <v>0</v>
      </c>
      <c r="T391" s="190">
        <f t="shared" si="3"/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 t="shared" si="4"/>
        <v>0</v>
      </c>
      <c r="BF391" s="192">
        <f t="shared" si="5"/>
        <v>0</v>
      </c>
      <c r="BG391" s="192">
        <f t="shared" si="6"/>
        <v>0</v>
      </c>
      <c r="BH391" s="192">
        <f t="shared" si="7"/>
        <v>0</v>
      </c>
      <c r="BI391" s="192">
        <f t="shared" si="8"/>
        <v>0</v>
      </c>
      <c r="BJ391" s="18" t="s">
        <v>40</v>
      </c>
      <c r="BK391" s="192">
        <f t="shared" si="9"/>
        <v>0</v>
      </c>
      <c r="BL391" s="18" t="s">
        <v>178</v>
      </c>
      <c r="BM391" s="191" t="s">
        <v>527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528</v>
      </c>
      <c r="G392" s="205"/>
      <c r="H392" s="208">
        <v>100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2" customFormat="1" ht="14.4" customHeight="1">
      <c r="A393" s="36"/>
      <c r="B393" s="37"/>
      <c r="C393" s="180" t="s">
        <v>529</v>
      </c>
      <c r="D393" s="180" t="s">
        <v>173</v>
      </c>
      <c r="E393" s="181" t="s">
        <v>530</v>
      </c>
      <c r="F393" s="182" t="s">
        <v>531</v>
      </c>
      <c r="G393" s="183" t="s">
        <v>176</v>
      </c>
      <c r="H393" s="184">
        <v>100</v>
      </c>
      <c r="I393" s="185"/>
      <c r="J393" s="186">
        <f>ROUND(I393*H393,2)</f>
        <v>0</v>
      </c>
      <c r="K393" s="182" t="s">
        <v>177</v>
      </c>
      <c r="L393" s="41"/>
      <c r="M393" s="187" t="s">
        <v>32</v>
      </c>
      <c r="N393" s="188" t="s">
        <v>51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89</v>
      </c>
      <c r="AY393" s="18" t="s">
        <v>171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8" t="s">
        <v>40</v>
      </c>
      <c r="BK393" s="192">
        <f>ROUND(I393*H393,2)</f>
        <v>0</v>
      </c>
      <c r="BL393" s="18" t="s">
        <v>178</v>
      </c>
      <c r="BM393" s="191" t="s">
        <v>532</v>
      </c>
    </row>
    <row r="394" spans="1:65" s="2" customFormat="1" ht="14.4" customHeight="1">
      <c r="A394" s="36"/>
      <c r="B394" s="37"/>
      <c r="C394" s="180" t="s">
        <v>533</v>
      </c>
      <c r="D394" s="180" t="s">
        <v>173</v>
      </c>
      <c r="E394" s="181" t="s">
        <v>534</v>
      </c>
      <c r="F394" s="182" t="s">
        <v>535</v>
      </c>
      <c r="G394" s="183" t="s">
        <v>176</v>
      </c>
      <c r="H394" s="184">
        <v>50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1.58E-3</v>
      </c>
      <c r="R394" s="189">
        <f>Q394*H394</f>
        <v>7.9000000000000001E-2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536</v>
      </c>
    </row>
    <row r="395" spans="1:65" s="2" customFormat="1" ht="14.4" customHeight="1">
      <c r="A395" s="36"/>
      <c r="B395" s="37"/>
      <c r="C395" s="180" t="s">
        <v>537</v>
      </c>
      <c r="D395" s="180" t="s">
        <v>173</v>
      </c>
      <c r="E395" s="181" t="s">
        <v>538</v>
      </c>
      <c r="F395" s="182" t="s">
        <v>539</v>
      </c>
      <c r="G395" s="183" t="s">
        <v>176</v>
      </c>
      <c r="H395" s="184">
        <v>50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540</v>
      </c>
    </row>
    <row r="396" spans="1:65" s="2" customFormat="1" ht="14.4" customHeight="1">
      <c r="A396" s="36"/>
      <c r="B396" s="37"/>
      <c r="C396" s="180" t="s">
        <v>541</v>
      </c>
      <c r="D396" s="180" t="s">
        <v>173</v>
      </c>
      <c r="E396" s="181" t="s">
        <v>542</v>
      </c>
      <c r="F396" s="182" t="s">
        <v>543</v>
      </c>
      <c r="G396" s="183" t="s">
        <v>176</v>
      </c>
      <c r="H396" s="184">
        <v>50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1.16E-3</v>
      </c>
      <c r="R396" s="189">
        <f>Q396*H396</f>
        <v>5.8000000000000003E-2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544</v>
      </c>
    </row>
    <row r="397" spans="1:65" s="2" customFormat="1" ht="14.4" customHeight="1">
      <c r="A397" s="36"/>
      <c r="B397" s="37"/>
      <c r="C397" s="180" t="s">
        <v>545</v>
      </c>
      <c r="D397" s="180" t="s">
        <v>173</v>
      </c>
      <c r="E397" s="181" t="s">
        <v>546</v>
      </c>
      <c r="F397" s="182" t="s">
        <v>547</v>
      </c>
      <c r="G397" s="183" t="s">
        <v>176</v>
      </c>
      <c r="H397" s="184">
        <v>50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548</v>
      </c>
    </row>
    <row r="398" spans="1:65" s="12" customFormat="1" ht="22.8" customHeight="1">
      <c r="B398" s="164"/>
      <c r="C398" s="165"/>
      <c r="D398" s="166" t="s">
        <v>79</v>
      </c>
      <c r="E398" s="178" t="s">
        <v>549</v>
      </c>
      <c r="F398" s="178" t="s">
        <v>550</v>
      </c>
      <c r="G398" s="165"/>
      <c r="H398" s="165"/>
      <c r="I398" s="168"/>
      <c r="J398" s="179">
        <f>BK398</f>
        <v>0</v>
      </c>
      <c r="K398" s="165"/>
      <c r="L398" s="170"/>
      <c r="M398" s="171"/>
      <c r="N398" s="172"/>
      <c r="O398" s="172"/>
      <c r="P398" s="173">
        <f>SUM(P399:P403)</f>
        <v>0</v>
      </c>
      <c r="Q398" s="172"/>
      <c r="R398" s="173">
        <f>SUM(R399:R403)</f>
        <v>0</v>
      </c>
      <c r="S398" s="172"/>
      <c r="T398" s="174">
        <f>SUM(T399:T403)</f>
        <v>0</v>
      </c>
      <c r="AR398" s="175" t="s">
        <v>40</v>
      </c>
      <c r="AT398" s="176" t="s">
        <v>79</v>
      </c>
      <c r="AU398" s="176" t="s">
        <v>40</v>
      </c>
      <c r="AY398" s="175" t="s">
        <v>171</v>
      </c>
      <c r="BK398" s="177">
        <f>SUM(BK399:BK403)</f>
        <v>0</v>
      </c>
    </row>
    <row r="399" spans="1:65" s="2" customFormat="1" ht="24.15" customHeight="1">
      <c r="A399" s="36"/>
      <c r="B399" s="37"/>
      <c r="C399" s="180" t="s">
        <v>551</v>
      </c>
      <c r="D399" s="180" t="s">
        <v>173</v>
      </c>
      <c r="E399" s="181" t="s">
        <v>552</v>
      </c>
      <c r="F399" s="182" t="s">
        <v>553</v>
      </c>
      <c r="G399" s="183" t="s">
        <v>554</v>
      </c>
      <c r="H399" s="184">
        <v>34.39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555</v>
      </c>
    </row>
    <row r="400" spans="1:65" s="2" customFormat="1" ht="14.4" customHeight="1">
      <c r="A400" s="36"/>
      <c r="B400" s="37"/>
      <c r="C400" s="180" t="s">
        <v>556</v>
      </c>
      <c r="D400" s="180" t="s">
        <v>173</v>
      </c>
      <c r="E400" s="181" t="s">
        <v>557</v>
      </c>
      <c r="F400" s="182" t="s">
        <v>558</v>
      </c>
      <c r="G400" s="183" t="s">
        <v>554</v>
      </c>
      <c r="H400" s="184">
        <v>34.39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559</v>
      </c>
    </row>
    <row r="401" spans="1:65" s="2" customFormat="1" ht="24.15" customHeight="1">
      <c r="A401" s="36"/>
      <c r="B401" s="37"/>
      <c r="C401" s="180" t="s">
        <v>560</v>
      </c>
      <c r="D401" s="180" t="s">
        <v>173</v>
      </c>
      <c r="E401" s="181" t="s">
        <v>561</v>
      </c>
      <c r="F401" s="182" t="s">
        <v>562</v>
      </c>
      <c r="G401" s="183" t="s">
        <v>554</v>
      </c>
      <c r="H401" s="184">
        <v>378.29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563</v>
      </c>
    </row>
    <row r="402" spans="1:65" s="14" customFormat="1" ht="10.199999999999999">
      <c r="B402" s="204"/>
      <c r="C402" s="205"/>
      <c r="D402" s="195" t="s">
        <v>180</v>
      </c>
      <c r="E402" s="205"/>
      <c r="F402" s="207" t="s">
        <v>564</v>
      </c>
      <c r="G402" s="205"/>
      <c r="H402" s="208">
        <v>378.29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4</v>
      </c>
      <c r="AX402" s="14" t="s">
        <v>40</v>
      </c>
      <c r="AY402" s="214" t="s">
        <v>171</v>
      </c>
    </row>
    <row r="403" spans="1:65" s="2" customFormat="1" ht="24.15" customHeight="1">
      <c r="A403" s="36"/>
      <c r="B403" s="37"/>
      <c r="C403" s="180" t="s">
        <v>565</v>
      </c>
      <c r="D403" s="180" t="s">
        <v>173</v>
      </c>
      <c r="E403" s="181" t="s">
        <v>566</v>
      </c>
      <c r="F403" s="182" t="s">
        <v>567</v>
      </c>
      <c r="G403" s="183" t="s">
        <v>554</v>
      </c>
      <c r="H403" s="184">
        <v>34.39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568</v>
      </c>
    </row>
    <row r="404" spans="1:65" s="12" customFormat="1" ht="22.8" customHeight="1">
      <c r="B404" s="164"/>
      <c r="C404" s="165"/>
      <c r="D404" s="166" t="s">
        <v>79</v>
      </c>
      <c r="E404" s="178" t="s">
        <v>569</v>
      </c>
      <c r="F404" s="178" t="s">
        <v>570</v>
      </c>
      <c r="G404" s="165"/>
      <c r="H404" s="165"/>
      <c r="I404" s="168"/>
      <c r="J404" s="179">
        <f>BK404</f>
        <v>0</v>
      </c>
      <c r="K404" s="165"/>
      <c r="L404" s="170"/>
      <c r="M404" s="171"/>
      <c r="N404" s="172"/>
      <c r="O404" s="172"/>
      <c r="P404" s="173">
        <f>P405</f>
        <v>0</v>
      </c>
      <c r="Q404" s="172"/>
      <c r="R404" s="173">
        <f>R405</f>
        <v>0</v>
      </c>
      <c r="S404" s="172"/>
      <c r="T404" s="174">
        <f>T405</f>
        <v>0</v>
      </c>
      <c r="AR404" s="175" t="s">
        <v>40</v>
      </c>
      <c r="AT404" s="176" t="s">
        <v>79</v>
      </c>
      <c r="AU404" s="176" t="s">
        <v>40</v>
      </c>
      <c r="AY404" s="175" t="s">
        <v>171</v>
      </c>
      <c r="BK404" s="177">
        <f>BK405</f>
        <v>0</v>
      </c>
    </row>
    <row r="405" spans="1:65" s="2" customFormat="1" ht="24.15" customHeight="1">
      <c r="A405" s="36"/>
      <c r="B405" s="37"/>
      <c r="C405" s="180" t="s">
        <v>571</v>
      </c>
      <c r="D405" s="180" t="s">
        <v>173</v>
      </c>
      <c r="E405" s="181" t="s">
        <v>572</v>
      </c>
      <c r="F405" s="182" t="s">
        <v>573</v>
      </c>
      <c r="G405" s="183" t="s">
        <v>554</v>
      </c>
      <c r="H405" s="184">
        <v>66.040000000000006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574</v>
      </c>
    </row>
    <row r="406" spans="1:65" s="12" customFormat="1" ht="25.95" customHeight="1">
      <c r="B406" s="164"/>
      <c r="C406" s="165"/>
      <c r="D406" s="166" t="s">
        <v>79</v>
      </c>
      <c r="E406" s="167" t="s">
        <v>575</v>
      </c>
      <c r="F406" s="167" t="s">
        <v>576</v>
      </c>
      <c r="G406" s="165"/>
      <c r="H406" s="165"/>
      <c r="I406" s="168"/>
      <c r="J406" s="169">
        <f>BK406</f>
        <v>0</v>
      </c>
      <c r="K406" s="165"/>
      <c r="L406" s="170"/>
      <c r="M406" s="171"/>
      <c r="N406" s="172"/>
      <c r="O406" s="172"/>
      <c r="P406" s="173">
        <f>P407+P462+P486+P491+P555</f>
        <v>0</v>
      </c>
      <c r="Q406" s="172"/>
      <c r="R406" s="173">
        <f>R407+R462+R486+R491+R555</f>
        <v>13.303574429999999</v>
      </c>
      <c r="S406" s="172"/>
      <c r="T406" s="174">
        <f>T407+T462+T486+T491+T555</f>
        <v>1.2852982000000002</v>
      </c>
      <c r="AR406" s="175" t="s">
        <v>89</v>
      </c>
      <c r="AT406" s="176" t="s">
        <v>79</v>
      </c>
      <c r="AU406" s="176" t="s">
        <v>80</v>
      </c>
      <c r="AY406" s="175" t="s">
        <v>171</v>
      </c>
      <c r="BK406" s="177">
        <f>BK407+BK462+BK486+BK491+BK555</f>
        <v>0</v>
      </c>
    </row>
    <row r="407" spans="1:65" s="12" customFormat="1" ht="22.8" customHeight="1">
      <c r="B407" s="164"/>
      <c r="C407" s="165"/>
      <c r="D407" s="166" t="s">
        <v>79</v>
      </c>
      <c r="E407" s="178" t="s">
        <v>577</v>
      </c>
      <c r="F407" s="178" t="s">
        <v>578</v>
      </c>
      <c r="G407" s="165"/>
      <c r="H407" s="165"/>
      <c r="I407" s="168"/>
      <c r="J407" s="179">
        <f>BK407</f>
        <v>0</v>
      </c>
      <c r="K407" s="165"/>
      <c r="L407" s="170"/>
      <c r="M407" s="171"/>
      <c r="N407" s="172"/>
      <c r="O407" s="172"/>
      <c r="P407" s="173">
        <f>SUM(P408:P461)</f>
        <v>0</v>
      </c>
      <c r="Q407" s="172"/>
      <c r="R407" s="173">
        <f>SUM(R408:R461)</f>
        <v>4.7050118400000009</v>
      </c>
      <c r="S407" s="172"/>
      <c r="T407" s="174">
        <f>SUM(T408:T461)</f>
        <v>0</v>
      </c>
      <c r="AR407" s="175" t="s">
        <v>89</v>
      </c>
      <c r="AT407" s="176" t="s">
        <v>79</v>
      </c>
      <c r="AU407" s="176" t="s">
        <v>40</v>
      </c>
      <c r="AY407" s="175" t="s">
        <v>171</v>
      </c>
      <c r="BK407" s="177">
        <f>SUM(BK408:BK461)</f>
        <v>0</v>
      </c>
    </row>
    <row r="408" spans="1:65" s="2" customFormat="1" ht="14.4" customHeight="1">
      <c r="A408" s="36"/>
      <c r="B408" s="37"/>
      <c r="C408" s="180" t="s">
        <v>579</v>
      </c>
      <c r="D408" s="180" t="s">
        <v>173</v>
      </c>
      <c r="E408" s="181" t="s">
        <v>580</v>
      </c>
      <c r="F408" s="182" t="s">
        <v>581</v>
      </c>
      <c r="G408" s="183" t="s">
        <v>582</v>
      </c>
      <c r="H408" s="184">
        <v>0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4.4999999999999999E-4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297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583</v>
      </c>
    </row>
    <row r="409" spans="1:65" s="2" customFormat="1" ht="24.15" customHeight="1">
      <c r="A409" s="36"/>
      <c r="B409" s="37"/>
      <c r="C409" s="180" t="s">
        <v>584</v>
      </c>
      <c r="D409" s="180" t="s">
        <v>173</v>
      </c>
      <c r="E409" s="181" t="s">
        <v>585</v>
      </c>
      <c r="F409" s="182" t="s">
        <v>586</v>
      </c>
      <c r="G409" s="183" t="s">
        <v>176</v>
      </c>
      <c r="H409" s="184">
        <v>1758.6759999999999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297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297</v>
      </c>
      <c r="BM409" s="191" t="s">
        <v>587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387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471</v>
      </c>
      <c r="G411" s="205"/>
      <c r="H411" s="208">
        <v>879.33799999999997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471</v>
      </c>
      <c r="G412" s="205"/>
      <c r="H412" s="208">
        <v>879.33799999999997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2" customFormat="1" ht="14.4" customHeight="1">
      <c r="A413" s="36"/>
      <c r="B413" s="37"/>
      <c r="C413" s="215" t="s">
        <v>588</v>
      </c>
      <c r="D413" s="215" t="s">
        <v>254</v>
      </c>
      <c r="E413" s="216" t="s">
        <v>589</v>
      </c>
      <c r="F413" s="217" t="s">
        <v>590</v>
      </c>
      <c r="G413" s="218" t="s">
        <v>554</v>
      </c>
      <c r="H413" s="219">
        <v>0.52800000000000002</v>
      </c>
      <c r="I413" s="220"/>
      <c r="J413" s="221">
        <f>ROUND(I413*H413,2)</f>
        <v>0</v>
      </c>
      <c r="K413" s="217" t="s">
        <v>177</v>
      </c>
      <c r="L413" s="222"/>
      <c r="M413" s="223" t="s">
        <v>32</v>
      </c>
      <c r="N413" s="224" t="s">
        <v>51</v>
      </c>
      <c r="O413" s="66"/>
      <c r="P413" s="189">
        <f>O413*H413</f>
        <v>0</v>
      </c>
      <c r="Q413" s="189">
        <v>1</v>
      </c>
      <c r="R413" s="189">
        <f>Q413*H413</f>
        <v>0.52800000000000002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389</v>
      </c>
      <c r="AT413" s="191" t="s">
        <v>254</v>
      </c>
      <c r="AU413" s="191" t="s">
        <v>89</v>
      </c>
      <c r="AY413" s="18" t="s">
        <v>171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8" t="s">
        <v>40</v>
      </c>
      <c r="BK413" s="192">
        <f>ROUND(I413*H413,2)</f>
        <v>0</v>
      </c>
      <c r="BL413" s="18" t="s">
        <v>297</v>
      </c>
      <c r="BM413" s="191" t="s">
        <v>591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592</v>
      </c>
      <c r="G414" s="205"/>
      <c r="H414" s="208">
        <v>0.52800000000000002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593</v>
      </c>
      <c r="D415" s="180" t="s">
        <v>173</v>
      </c>
      <c r="E415" s="181" t="s">
        <v>594</v>
      </c>
      <c r="F415" s="182" t="s">
        <v>595</v>
      </c>
      <c r="G415" s="183" t="s">
        <v>176</v>
      </c>
      <c r="H415" s="184">
        <v>879.33799999999997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8.8000000000000003E-4</v>
      </c>
      <c r="R415" s="189">
        <f>Q415*H415</f>
        <v>0.77381743999999997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596</v>
      </c>
    </row>
    <row r="416" spans="1:65" s="13" customFormat="1" ht="10.199999999999999">
      <c r="B416" s="193"/>
      <c r="C416" s="194"/>
      <c r="D416" s="195" t="s">
        <v>180</v>
      </c>
      <c r="E416" s="196" t="s">
        <v>32</v>
      </c>
      <c r="F416" s="197" t="s">
        <v>387</v>
      </c>
      <c r="G416" s="194"/>
      <c r="H416" s="196" t="s">
        <v>32</v>
      </c>
      <c r="I416" s="198"/>
      <c r="J416" s="194"/>
      <c r="K416" s="194"/>
      <c r="L416" s="199"/>
      <c r="M416" s="200"/>
      <c r="N416" s="201"/>
      <c r="O416" s="201"/>
      <c r="P416" s="201"/>
      <c r="Q416" s="201"/>
      <c r="R416" s="201"/>
      <c r="S416" s="201"/>
      <c r="T416" s="202"/>
      <c r="AT416" s="203" t="s">
        <v>180</v>
      </c>
      <c r="AU416" s="203" t="s">
        <v>89</v>
      </c>
      <c r="AV416" s="13" t="s">
        <v>40</v>
      </c>
      <c r="AW416" s="13" t="s">
        <v>38</v>
      </c>
      <c r="AX416" s="13" t="s">
        <v>80</v>
      </c>
      <c r="AY416" s="203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471</v>
      </c>
      <c r="G417" s="205"/>
      <c r="H417" s="208">
        <v>879.33799999999997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24.15" customHeight="1">
      <c r="A418" s="36"/>
      <c r="B418" s="37"/>
      <c r="C418" s="215" t="s">
        <v>597</v>
      </c>
      <c r="D418" s="215" t="s">
        <v>254</v>
      </c>
      <c r="E418" s="216" t="s">
        <v>598</v>
      </c>
      <c r="F418" s="217" t="s">
        <v>599</v>
      </c>
      <c r="G418" s="218" t="s">
        <v>176</v>
      </c>
      <c r="H418" s="219">
        <v>1011.239</v>
      </c>
      <c r="I418" s="220"/>
      <c r="J418" s="221">
        <f>ROUND(I418*H418,2)</f>
        <v>0</v>
      </c>
      <c r="K418" s="217" t="s">
        <v>177</v>
      </c>
      <c r="L418" s="222"/>
      <c r="M418" s="223" t="s">
        <v>32</v>
      </c>
      <c r="N418" s="224" t="s">
        <v>51</v>
      </c>
      <c r="O418" s="66"/>
      <c r="P418" s="189">
        <f>O418*H418</f>
        <v>0</v>
      </c>
      <c r="Q418" s="189">
        <v>1E-3</v>
      </c>
      <c r="R418" s="189">
        <f>Q418*H418</f>
        <v>1.011239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389</v>
      </c>
      <c r="AT418" s="191" t="s">
        <v>254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297</v>
      </c>
      <c r="BM418" s="191" t="s">
        <v>600</v>
      </c>
    </row>
    <row r="419" spans="1:65" s="2" customFormat="1" ht="19.2">
      <c r="A419" s="36"/>
      <c r="B419" s="37"/>
      <c r="C419" s="38"/>
      <c r="D419" s="195" t="s">
        <v>258</v>
      </c>
      <c r="E419" s="38"/>
      <c r="F419" s="225" t="s">
        <v>601</v>
      </c>
      <c r="G419" s="38"/>
      <c r="H419" s="38"/>
      <c r="I419" s="226"/>
      <c r="J419" s="38"/>
      <c r="K419" s="38"/>
      <c r="L419" s="41"/>
      <c r="M419" s="227"/>
      <c r="N419" s="228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8" t="s">
        <v>258</v>
      </c>
      <c r="AU419" s="18" t="s">
        <v>89</v>
      </c>
    </row>
    <row r="420" spans="1:65" s="14" customFormat="1" ht="10.199999999999999">
      <c r="B420" s="204"/>
      <c r="C420" s="205"/>
      <c r="D420" s="195" t="s">
        <v>180</v>
      </c>
      <c r="E420" s="205"/>
      <c r="F420" s="207" t="s">
        <v>602</v>
      </c>
      <c r="G420" s="205"/>
      <c r="H420" s="208">
        <v>1011.239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4</v>
      </c>
      <c r="AX420" s="14" t="s">
        <v>40</v>
      </c>
      <c r="AY420" s="214" t="s">
        <v>171</v>
      </c>
    </row>
    <row r="421" spans="1:65" s="2" customFormat="1" ht="14.4" customHeight="1">
      <c r="A421" s="36"/>
      <c r="B421" s="37"/>
      <c r="C421" s="180" t="s">
        <v>603</v>
      </c>
      <c r="D421" s="180" t="s">
        <v>173</v>
      </c>
      <c r="E421" s="181" t="s">
        <v>604</v>
      </c>
      <c r="F421" s="182" t="s">
        <v>605</v>
      </c>
      <c r="G421" s="183" t="s">
        <v>176</v>
      </c>
      <c r="H421" s="184">
        <v>879.33799999999997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3.6000000000000002E-4</v>
      </c>
      <c r="R421" s="189">
        <f>Q421*H421</f>
        <v>0.31656168000000001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297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297</v>
      </c>
      <c r="BM421" s="191" t="s">
        <v>606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387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471</v>
      </c>
      <c r="G423" s="205"/>
      <c r="H423" s="208">
        <v>879.33799999999997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215" t="s">
        <v>607</v>
      </c>
      <c r="D424" s="215" t="s">
        <v>254</v>
      </c>
      <c r="E424" s="216" t="s">
        <v>608</v>
      </c>
      <c r="F424" s="217" t="s">
        <v>609</v>
      </c>
      <c r="G424" s="218" t="s">
        <v>176</v>
      </c>
      <c r="H424" s="219">
        <v>1011.239</v>
      </c>
      <c r="I424" s="220"/>
      <c r="J424" s="221">
        <f>ROUND(I424*H424,2)</f>
        <v>0</v>
      </c>
      <c r="K424" s="217" t="s">
        <v>177</v>
      </c>
      <c r="L424" s="222"/>
      <c r="M424" s="223" t="s">
        <v>32</v>
      </c>
      <c r="N424" s="224" t="s">
        <v>51</v>
      </c>
      <c r="O424" s="66"/>
      <c r="P424" s="189">
        <f>O424*H424</f>
        <v>0</v>
      </c>
      <c r="Q424" s="189">
        <v>1E-3</v>
      </c>
      <c r="R424" s="189">
        <f>Q424*H424</f>
        <v>1.011239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389</v>
      </c>
      <c r="AT424" s="191" t="s">
        <v>254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297</v>
      </c>
      <c r="BM424" s="191" t="s">
        <v>610</v>
      </c>
    </row>
    <row r="425" spans="1:65" s="2" customFormat="1" ht="19.2">
      <c r="A425" s="36"/>
      <c r="B425" s="37"/>
      <c r="C425" s="38"/>
      <c r="D425" s="195" t="s">
        <v>258</v>
      </c>
      <c r="E425" s="38"/>
      <c r="F425" s="225" t="s">
        <v>601</v>
      </c>
      <c r="G425" s="38"/>
      <c r="H425" s="38"/>
      <c r="I425" s="226"/>
      <c r="J425" s="38"/>
      <c r="K425" s="38"/>
      <c r="L425" s="41"/>
      <c r="M425" s="227"/>
      <c r="N425" s="228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8" t="s">
        <v>258</v>
      </c>
      <c r="AU425" s="18" t="s">
        <v>89</v>
      </c>
    </row>
    <row r="426" spans="1:65" s="14" customFormat="1" ht="10.199999999999999">
      <c r="B426" s="204"/>
      <c r="C426" s="205"/>
      <c r="D426" s="195" t="s">
        <v>180</v>
      </c>
      <c r="E426" s="205"/>
      <c r="F426" s="207" t="s">
        <v>602</v>
      </c>
      <c r="G426" s="205"/>
      <c r="H426" s="208">
        <v>1011.239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4</v>
      </c>
      <c r="AX426" s="14" t="s">
        <v>40</v>
      </c>
      <c r="AY426" s="214" t="s">
        <v>171</v>
      </c>
    </row>
    <row r="427" spans="1:65" s="2" customFormat="1" ht="24.15" customHeight="1">
      <c r="A427" s="36"/>
      <c r="B427" s="37"/>
      <c r="C427" s="180" t="s">
        <v>611</v>
      </c>
      <c r="D427" s="180" t="s">
        <v>173</v>
      </c>
      <c r="E427" s="181" t="s">
        <v>612</v>
      </c>
      <c r="F427" s="182" t="s">
        <v>613</v>
      </c>
      <c r="G427" s="183" t="s">
        <v>176</v>
      </c>
      <c r="H427" s="184">
        <v>93.457999999999998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297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297</v>
      </c>
      <c r="BM427" s="191" t="s">
        <v>614</v>
      </c>
    </row>
    <row r="428" spans="1:65" s="13" customFormat="1" ht="10.199999999999999">
      <c r="B428" s="193"/>
      <c r="C428" s="194"/>
      <c r="D428" s="195" t="s">
        <v>180</v>
      </c>
      <c r="E428" s="196" t="s">
        <v>32</v>
      </c>
      <c r="F428" s="197" t="s">
        <v>387</v>
      </c>
      <c r="G428" s="194"/>
      <c r="H428" s="196" t="s">
        <v>32</v>
      </c>
      <c r="I428" s="198"/>
      <c r="J428" s="194"/>
      <c r="K428" s="194"/>
      <c r="L428" s="199"/>
      <c r="M428" s="200"/>
      <c r="N428" s="201"/>
      <c r="O428" s="201"/>
      <c r="P428" s="201"/>
      <c r="Q428" s="201"/>
      <c r="R428" s="201"/>
      <c r="S428" s="201"/>
      <c r="T428" s="202"/>
      <c r="AT428" s="203" t="s">
        <v>180</v>
      </c>
      <c r="AU428" s="203" t="s">
        <v>89</v>
      </c>
      <c r="AV428" s="13" t="s">
        <v>40</v>
      </c>
      <c r="AW428" s="13" t="s">
        <v>38</v>
      </c>
      <c r="AX428" s="13" t="s">
        <v>80</v>
      </c>
      <c r="AY428" s="203" t="s">
        <v>171</v>
      </c>
    </row>
    <row r="429" spans="1:65" s="14" customFormat="1" ht="20.399999999999999">
      <c r="B429" s="204"/>
      <c r="C429" s="205"/>
      <c r="D429" s="195" t="s">
        <v>180</v>
      </c>
      <c r="E429" s="206" t="s">
        <v>32</v>
      </c>
      <c r="F429" s="207" t="s">
        <v>615</v>
      </c>
      <c r="G429" s="205"/>
      <c r="H429" s="208">
        <v>33.201999999999998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20.399999999999999">
      <c r="B430" s="204"/>
      <c r="C430" s="205"/>
      <c r="D430" s="195" t="s">
        <v>180</v>
      </c>
      <c r="E430" s="206" t="s">
        <v>32</v>
      </c>
      <c r="F430" s="207" t="s">
        <v>616</v>
      </c>
      <c r="G430" s="205"/>
      <c r="H430" s="208">
        <v>60.256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2" customFormat="1" ht="24.15" customHeight="1">
      <c r="A431" s="36"/>
      <c r="B431" s="37"/>
      <c r="C431" s="215" t="s">
        <v>617</v>
      </c>
      <c r="D431" s="215" t="s">
        <v>254</v>
      </c>
      <c r="E431" s="216" t="s">
        <v>618</v>
      </c>
      <c r="F431" s="217" t="s">
        <v>619</v>
      </c>
      <c r="G431" s="218" t="s">
        <v>176</v>
      </c>
      <c r="H431" s="219">
        <v>112.15</v>
      </c>
      <c r="I431" s="220"/>
      <c r="J431" s="221">
        <f>ROUND(I431*H431,2)</f>
        <v>0</v>
      </c>
      <c r="K431" s="217" t="s">
        <v>177</v>
      </c>
      <c r="L431" s="222"/>
      <c r="M431" s="223" t="s">
        <v>32</v>
      </c>
      <c r="N431" s="224" t="s">
        <v>51</v>
      </c>
      <c r="O431" s="66"/>
      <c r="P431" s="189">
        <f>O431*H431</f>
        <v>0</v>
      </c>
      <c r="Q431" s="189">
        <v>4.0000000000000001E-3</v>
      </c>
      <c r="R431" s="189">
        <f>Q431*H431</f>
        <v>0.44860000000000005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389</v>
      </c>
      <c r="AT431" s="191" t="s">
        <v>254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297</v>
      </c>
      <c r="BM431" s="191" t="s">
        <v>620</v>
      </c>
    </row>
    <row r="432" spans="1:65" s="2" customFormat="1" ht="19.2">
      <c r="A432" s="36"/>
      <c r="B432" s="37"/>
      <c r="C432" s="38"/>
      <c r="D432" s="195" t="s">
        <v>258</v>
      </c>
      <c r="E432" s="38"/>
      <c r="F432" s="225" t="s">
        <v>621</v>
      </c>
      <c r="G432" s="38"/>
      <c r="H432" s="38"/>
      <c r="I432" s="226"/>
      <c r="J432" s="38"/>
      <c r="K432" s="38"/>
      <c r="L432" s="41"/>
      <c r="M432" s="227"/>
      <c r="N432" s="228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8" t="s">
        <v>258</v>
      </c>
      <c r="AU432" s="18" t="s">
        <v>89</v>
      </c>
    </row>
    <row r="433" spans="1:65" s="14" customFormat="1" ht="10.199999999999999">
      <c r="B433" s="204"/>
      <c r="C433" s="205"/>
      <c r="D433" s="195" t="s">
        <v>180</v>
      </c>
      <c r="E433" s="205"/>
      <c r="F433" s="207" t="s">
        <v>622</v>
      </c>
      <c r="G433" s="205"/>
      <c r="H433" s="208">
        <v>112.15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4</v>
      </c>
      <c r="AX433" s="14" t="s">
        <v>40</v>
      </c>
      <c r="AY433" s="214" t="s">
        <v>171</v>
      </c>
    </row>
    <row r="434" spans="1:65" s="2" customFormat="1" ht="24.15" customHeight="1">
      <c r="A434" s="36"/>
      <c r="B434" s="37"/>
      <c r="C434" s="180" t="s">
        <v>623</v>
      </c>
      <c r="D434" s="180" t="s">
        <v>173</v>
      </c>
      <c r="E434" s="181" t="s">
        <v>624</v>
      </c>
      <c r="F434" s="182" t="s">
        <v>625</v>
      </c>
      <c r="G434" s="183" t="s">
        <v>176</v>
      </c>
      <c r="H434" s="184">
        <v>115.958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9.3999999999999997E-4</v>
      </c>
      <c r="R434" s="189">
        <f>Q434*H434</f>
        <v>0.10900051999999999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626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387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20.399999999999999">
      <c r="B436" s="204"/>
      <c r="C436" s="205"/>
      <c r="D436" s="195" t="s">
        <v>180</v>
      </c>
      <c r="E436" s="206" t="s">
        <v>32</v>
      </c>
      <c r="F436" s="207" t="s">
        <v>615</v>
      </c>
      <c r="G436" s="205"/>
      <c r="H436" s="208">
        <v>33.201999999999998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14" customFormat="1" ht="20.399999999999999">
      <c r="B437" s="204"/>
      <c r="C437" s="205"/>
      <c r="D437" s="195" t="s">
        <v>180</v>
      </c>
      <c r="E437" s="206" t="s">
        <v>32</v>
      </c>
      <c r="F437" s="207" t="s">
        <v>616</v>
      </c>
      <c r="G437" s="205"/>
      <c r="H437" s="208">
        <v>60.256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627</v>
      </c>
      <c r="G438" s="205"/>
      <c r="H438" s="208">
        <v>1.5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628</v>
      </c>
      <c r="G439" s="205"/>
      <c r="H439" s="208">
        <v>16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629</v>
      </c>
      <c r="G440" s="205"/>
      <c r="H440" s="208">
        <v>5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215" t="s">
        <v>630</v>
      </c>
      <c r="D441" s="215" t="s">
        <v>254</v>
      </c>
      <c r="E441" s="216" t="s">
        <v>598</v>
      </c>
      <c r="F441" s="217" t="s">
        <v>599</v>
      </c>
      <c r="G441" s="218" t="s">
        <v>176</v>
      </c>
      <c r="H441" s="219">
        <v>139.15</v>
      </c>
      <c r="I441" s="220"/>
      <c r="J441" s="221">
        <f>ROUND(I441*H441,2)</f>
        <v>0</v>
      </c>
      <c r="K441" s="217" t="s">
        <v>177</v>
      </c>
      <c r="L441" s="222"/>
      <c r="M441" s="223" t="s">
        <v>32</v>
      </c>
      <c r="N441" s="224" t="s">
        <v>51</v>
      </c>
      <c r="O441" s="66"/>
      <c r="P441" s="189">
        <f>O441*H441</f>
        <v>0</v>
      </c>
      <c r="Q441" s="189">
        <v>1E-3</v>
      </c>
      <c r="R441" s="189">
        <f>Q441*H441</f>
        <v>0.13915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389</v>
      </c>
      <c r="AT441" s="191" t="s">
        <v>254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297</v>
      </c>
      <c r="BM441" s="191" t="s">
        <v>631</v>
      </c>
    </row>
    <row r="442" spans="1:65" s="2" customFormat="1" ht="19.2">
      <c r="A442" s="36"/>
      <c r="B442" s="37"/>
      <c r="C442" s="38"/>
      <c r="D442" s="195" t="s">
        <v>258</v>
      </c>
      <c r="E442" s="38"/>
      <c r="F442" s="225" t="s">
        <v>621</v>
      </c>
      <c r="G442" s="38"/>
      <c r="H442" s="38"/>
      <c r="I442" s="226"/>
      <c r="J442" s="38"/>
      <c r="K442" s="38"/>
      <c r="L442" s="41"/>
      <c r="M442" s="227"/>
      <c r="N442" s="228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8" t="s">
        <v>258</v>
      </c>
      <c r="AU442" s="18" t="s">
        <v>89</v>
      </c>
    </row>
    <row r="443" spans="1:65" s="14" customFormat="1" ht="10.199999999999999">
      <c r="B443" s="204"/>
      <c r="C443" s="205"/>
      <c r="D443" s="195" t="s">
        <v>180</v>
      </c>
      <c r="E443" s="205"/>
      <c r="F443" s="207" t="s">
        <v>632</v>
      </c>
      <c r="G443" s="205"/>
      <c r="H443" s="208">
        <v>139.15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4</v>
      </c>
      <c r="AX443" s="14" t="s">
        <v>40</v>
      </c>
      <c r="AY443" s="214" t="s">
        <v>171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634</v>
      </c>
      <c r="F444" s="182" t="s">
        <v>635</v>
      </c>
      <c r="G444" s="183" t="s">
        <v>582</v>
      </c>
      <c r="H444" s="184">
        <v>16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1.9000000000000001E-4</v>
      </c>
      <c r="R444" s="189">
        <f>Q444*H444</f>
        <v>3.0400000000000002E-3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636</v>
      </c>
    </row>
    <row r="445" spans="1:65" s="13" customFormat="1" ht="10.199999999999999">
      <c r="B445" s="193"/>
      <c r="C445" s="194"/>
      <c r="D445" s="195" t="s">
        <v>180</v>
      </c>
      <c r="E445" s="196" t="s">
        <v>32</v>
      </c>
      <c r="F445" s="197" t="s">
        <v>387</v>
      </c>
      <c r="G445" s="194"/>
      <c r="H445" s="196" t="s">
        <v>32</v>
      </c>
      <c r="I445" s="198"/>
      <c r="J445" s="194"/>
      <c r="K445" s="194"/>
      <c r="L445" s="199"/>
      <c r="M445" s="200"/>
      <c r="N445" s="201"/>
      <c r="O445" s="201"/>
      <c r="P445" s="201"/>
      <c r="Q445" s="201"/>
      <c r="R445" s="201"/>
      <c r="S445" s="201"/>
      <c r="T445" s="202"/>
      <c r="AT445" s="203" t="s">
        <v>180</v>
      </c>
      <c r="AU445" s="203" t="s">
        <v>89</v>
      </c>
      <c r="AV445" s="13" t="s">
        <v>40</v>
      </c>
      <c r="AW445" s="13" t="s">
        <v>38</v>
      </c>
      <c r="AX445" s="13" t="s">
        <v>80</v>
      </c>
      <c r="AY445" s="203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637</v>
      </c>
      <c r="G446" s="205"/>
      <c r="H446" s="208">
        <v>4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638</v>
      </c>
      <c r="G447" s="205"/>
      <c r="H447" s="208">
        <v>9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639</v>
      </c>
      <c r="G448" s="205"/>
      <c r="H448" s="208">
        <v>3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14.4" customHeight="1">
      <c r="A449" s="36"/>
      <c r="B449" s="37"/>
      <c r="C449" s="215" t="s">
        <v>640</v>
      </c>
      <c r="D449" s="215" t="s">
        <v>254</v>
      </c>
      <c r="E449" s="216" t="s">
        <v>641</v>
      </c>
      <c r="F449" s="217" t="s">
        <v>642</v>
      </c>
      <c r="G449" s="218" t="s">
        <v>582</v>
      </c>
      <c r="H449" s="219">
        <v>12</v>
      </c>
      <c r="I449" s="220"/>
      <c r="J449" s="221">
        <f>ROUND(I449*H449,2)</f>
        <v>0</v>
      </c>
      <c r="K449" s="217" t="s">
        <v>643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1.8E-3</v>
      </c>
      <c r="R449" s="189">
        <f>Q449*H449</f>
        <v>2.1600000000000001E-2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389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297</v>
      </c>
      <c r="BM449" s="191" t="s">
        <v>644</v>
      </c>
    </row>
    <row r="450" spans="1:65" s="2" customFormat="1" ht="14.4" customHeight="1">
      <c r="A450" s="36"/>
      <c r="B450" s="37"/>
      <c r="C450" s="215" t="s">
        <v>645</v>
      </c>
      <c r="D450" s="215" t="s">
        <v>254</v>
      </c>
      <c r="E450" s="216" t="s">
        <v>646</v>
      </c>
      <c r="F450" s="217" t="s">
        <v>647</v>
      </c>
      <c r="G450" s="218" t="s">
        <v>582</v>
      </c>
      <c r="H450" s="219">
        <v>4</v>
      </c>
      <c r="I450" s="220"/>
      <c r="J450" s="221">
        <f>ROUND(I450*H450,2)</f>
        <v>0</v>
      </c>
      <c r="K450" s="217" t="s">
        <v>643</v>
      </c>
      <c r="L450" s="222"/>
      <c r="M450" s="223" t="s">
        <v>32</v>
      </c>
      <c r="N450" s="224" t="s">
        <v>51</v>
      </c>
      <c r="O450" s="66"/>
      <c r="P450" s="189">
        <f>O450*H450</f>
        <v>0</v>
      </c>
      <c r="Q450" s="189">
        <v>1.65E-3</v>
      </c>
      <c r="R450" s="189">
        <f>Q450*H450</f>
        <v>6.6E-3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389</v>
      </c>
      <c r="AT450" s="191" t="s">
        <v>254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297</v>
      </c>
      <c r="BM450" s="191" t="s">
        <v>648</v>
      </c>
    </row>
    <row r="451" spans="1:65" s="2" customFormat="1" ht="14.4" customHeight="1">
      <c r="A451" s="36"/>
      <c r="B451" s="37"/>
      <c r="C451" s="215" t="s">
        <v>649</v>
      </c>
      <c r="D451" s="215" t="s">
        <v>254</v>
      </c>
      <c r="E451" s="216" t="s">
        <v>650</v>
      </c>
      <c r="F451" s="217" t="s">
        <v>651</v>
      </c>
      <c r="G451" s="218" t="s">
        <v>582</v>
      </c>
      <c r="H451" s="219">
        <v>12</v>
      </c>
      <c r="I451" s="220"/>
      <c r="J451" s="221">
        <f>ROUND(I451*H451,2)</f>
        <v>0</v>
      </c>
      <c r="K451" s="217" t="s">
        <v>643</v>
      </c>
      <c r="L451" s="222"/>
      <c r="M451" s="223" t="s">
        <v>32</v>
      </c>
      <c r="N451" s="224" t="s">
        <v>51</v>
      </c>
      <c r="O451" s="66"/>
      <c r="P451" s="189">
        <f>O451*H451</f>
        <v>0</v>
      </c>
      <c r="Q451" s="189">
        <v>2.6800000000000001E-3</v>
      </c>
      <c r="R451" s="189">
        <f>Q451*H451</f>
        <v>3.2160000000000001E-2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389</v>
      </c>
      <c r="AT451" s="191" t="s">
        <v>254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652</v>
      </c>
    </row>
    <row r="452" spans="1:65" s="2" customFormat="1" ht="14.4" customHeight="1">
      <c r="A452" s="36"/>
      <c r="B452" s="37"/>
      <c r="C452" s="180" t="s">
        <v>653</v>
      </c>
      <c r="D452" s="180" t="s">
        <v>173</v>
      </c>
      <c r="E452" s="181" t="s">
        <v>654</v>
      </c>
      <c r="F452" s="182" t="s">
        <v>655</v>
      </c>
      <c r="G452" s="183" t="s">
        <v>190</v>
      </c>
      <c r="H452" s="184">
        <v>165.22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3.1E-4</v>
      </c>
      <c r="R452" s="189">
        <f>Q452*H452</f>
        <v>5.1218199999999998E-2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656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387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30.6">
      <c r="B454" s="204"/>
      <c r="C454" s="205"/>
      <c r="D454" s="195" t="s">
        <v>180</v>
      </c>
      <c r="E454" s="206" t="s">
        <v>32</v>
      </c>
      <c r="F454" s="207" t="s">
        <v>657</v>
      </c>
      <c r="G454" s="205"/>
      <c r="H454" s="208">
        <v>120.22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658</v>
      </c>
      <c r="G455" s="205"/>
      <c r="H455" s="208">
        <v>3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659</v>
      </c>
      <c r="G456" s="205"/>
      <c r="H456" s="208">
        <v>32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660</v>
      </c>
      <c r="G457" s="205"/>
      <c r="H457" s="208">
        <v>10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215" t="s">
        <v>661</v>
      </c>
      <c r="D458" s="215" t="s">
        <v>254</v>
      </c>
      <c r="E458" s="216" t="s">
        <v>662</v>
      </c>
      <c r="F458" s="217" t="s">
        <v>663</v>
      </c>
      <c r="G458" s="218" t="s">
        <v>190</v>
      </c>
      <c r="H458" s="219">
        <v>168.524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1.5E-3</v>
      </c>
      <c r="R458" s="189">
        <f>Q458*H458</f>
        <v>0.25278600000000001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389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297</v>
      </c>
      <c r="BM458" s="191" t="s">
        <v>664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269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665</v>
      </c>
      <c r="G460" s="205"/>
      <c r="H460" s="208">
        <v>168.524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666</v>
      </c>
      <c r="D461" s="180" t="s">
        <v>173</v>
      </c>
      <c r="E461" s="181" t="s">
        <v>667</v>
      </c>
      <c r="F461" s="182" t="s">
        <v>668</v>
      </c>
      <c r="G461" s="183" t="s">
        <v>554</v>
      </c>
      <c r="H461" s="184">
        <v>4.7050000000000001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0</v>
      </c>
      <c r="R461" s="189">
        <f>Q461*H461</f>
        <v>0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297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297</v>
      </c>
      <c r="BM461" s="191" t="s">
        <v>669</v>
      </c>
    </row>
    <row r="462" spans="1:65" s="12" customFormat="1" ht="22.8" customHeight="1">
      <c r="B462" s="164"/>
      <c r="C462" s="165"/>
      <c r="D462" s="166" t="s">
        <v>79</v>
      </c>
      <c r="E462" s="178" t="s">
        <v>670</v>
      </c>
      <c r="F462" s="178" t="s">
        <v>671</v>
      </c>
      <c r="G462" s="165"/>
      <c r="H462" s="165"/>
      <c r="I462" s="168"/>
      <c r="J462" s="179">
        <f>BK462</f>
        <v>0</v>
      </c>
      <c r="K462" s="165"/>
      <c r="L462" s="170"/>
      <c r="M462" s="171"/>
      <c r="N462" s="172"/>
      <c r="O462" s="172"/>
      <c r="P462" s="173">
        <f>SUM(P463:P485)</f>
        <v>0</v>
      </c>
      <c r="Q462" s="172"/>
      <c r="R462" s="173">
        <f>SUM(R463:R485)</f>
        <v>5.2756839499999995</v>
      </c>
      <c r="S462" s="172"/>
      <c r="T462" s="174">
        <f>SUM(T463:T485)</f>
        <v>0</v>
      </c>
      <c r="AR462" s="175" t="s">
        <v>89</v>
      </c>
      <c r="AT462" s="176" t="s">
        <v>79</v>
      </c>
      <c r="AU462" s="176" t="s">
        <v>40</v>
      </c>
      <c r="AY462" s="175" t="s">
        <v>171</v>
      </c>
      <c r="BK462" s="177">
        <f>SUM(BK463:BK485)</f>
        <v>0</v>
      </c>
    </row>
    <row r="463" spans="1:65" s="2" customFormat="1" ht="24.15" customHeight="1">
      <c r="A463" s="36"/>
      <c r="B463" s="37"/>
      <c r="C463" s="180" t="s">
        <v>672</v>
      </c>
      <c r="D463" s="180" t="s">
        <v>173</v>
      </c>
      <c r="E463" s="181" t="s">
        <v>673</v>
      </c>
      <c r="F463" s="182" t="s">
        <v>674</v>
      </c>
      <c r="G463" s="183" t="s">
        <v>176</v>
      </c>
      <c r="H463" s="184">
        <v>879.33799999999997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1.2E-4</v>
      </c>
      <c r="R463" s="189">
        <f>Q463*H463</f>
        <v>0.10552056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675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387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471</v>
      </c>
      <c r="G465" s="205"/>
      <c r="H465" s="208">
        <v>879.33799999999997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14.4" customHeight="1">
      <c r="A466" s="36"/>
      <c r="B466" s="37"/>
      <c r="C466" s="215" t="s">
        <v>676</v>
      </c>
      <c r="D466" s="215" t="s">
        <v>254</v>
      </c>
      <c r="E466" s="216" t="s">
        <v>677</v>
      </c>
      <c r="F466" s="217" t="s">
        <v>678</v>
      </c>
      <c r="G466" s="218" t="s">
        <v>176</v>
      </c>
      <c r="H466" s="219">
        <v>896.92499999999995</v>
      </c>
      <c r="I466" s="220"/>
      <c r="J466" s="221">
        <f>ROUND(I466*H466,2)</f>
        <v>0</v>
      </c>
      <c r="K466" s="217" t="s">
        <v>177</v>
      </c>
      <c r="L466" s="222"/>
      <c r="M466" s="223" t="s">
        <v>32</v>
      </c>
      <c r="N466" s="224" t="s">
        <v>51</v>
      </c>
      <c r="O466" s="66"/>
      <c r="P466" s="189">
        <f>O466*H466</f>
        <v>0</v>
      </c>
      <c r="Q466" s="189">
        <v>5.4999999999999997E-3</v>
      </c>
      <c r="R466" s="189">
        <f>Q466*H466</f>
        <v>4.9330874999999992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389</v>
      </c>
      <c r="AT466" s="191" t="s">
        <v>254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297</v>
      </c>
      <c r="BM466" s="191" t="s">
        <v>679</v>
      </c>
    </row>
    <row r="467" spans="1:65" s="2" customFormat="1" ht="19.2">
      <c r="A467" s="36"/>
      <c r="B467" s="37"/>
      <c r="C467" s="38"/>
      <c r="D467" s="195" t="s">
        <v>258</v>
      </c>
      <c r="E467" s="38"/>
      <c r="F467" s="225" t="s">
        <v>269</v>
      </c>
      <c r="G467" s="38"/>
      <c r="H467" s="38"/>
      <c r="I467" s="226"/>
      <c r="J467" s="38"/>
      <c r="K467" s="38"/>
      <c r="L467" s="41"/>
      <c r="M467" s="227"/>
      <c r="N467" s="228"/>
      <c r="O467" s="66"/>
      <c r="P467" s="66"/>
      <c r="Q467" s="66"/>
      <c r="R467" s="66"/>
      <c r="S467" s="66"/>
      <c r="T467" s="67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T467" s="18" t="s">
        <v>258</v>
      </c>
      <c r="AU467" s="18" t="s">
        <v>89</v>
      </c>
    </row>
    <row r="468" spans="1:65" s="14" customFormat="1" ht="10.199999999999999">
      <c r="B468" s="204"/>
      <c r="C468" s="205"/>
      <c r="D468" s="195" t="s">
        <v>180</v>
      </c>
      <c r="E468" s="205"/>
      <c r="F468" s="207" t="s">
        <v>680</v>
      </c>
      <c r="G468" s="205"/>
      <c r="H468" s="208">
        <v>896.92499999999995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4</v>
      </c>
      <c r="AX468" s="14" t="s">
        <v>40</v>
      </c>
      <c r="AY468" s="214" t="s">
        <v>171</v>
      </c>
    </row>
    <row r="469" spans="1:65" s="2" customFormat="1" ht="24.15" customHeight="1">
      <c r="A469" s="36"/>
      <c r="B469" s="37"/>
      <c r="C469" s="180" t="s">
        <v>681</v>
      </c>
      <c r="D469" s="180" t="s">
        <v>173</v>
      </c>
      <c r="E469" s="181" t="s">
        <v>682</v>
      </c>
      <c r="F469" s="182" t="s">
        <v>683</v>
      </c>
      <c r="G469" s="183" t="s">
        <v>176</v>
      </c>
      <c r="H469" s="184">
        <v>879.33799999999997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6.9999999999999994E-5</v>
      </c>
      <c r="R469" s="189">
        <f>Q469*H469</f>
        <v>6.1553659999999989E-2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684</v>
      </c>
    </row>
    <row r="470" spans="1:65" s="2" customFormat="1" ht="24.15" customHeight="1">
      <c r="A470" s="36"/>
      <c r="B470" s="37"/>
      <c r="C470" s="180" t="s">
        <v>685</v>
      </c>
      <c r="D470" s="180" t="s">
        <v>173</v>
      </c>
      <c r="E470" s="181" t="s">
        <v>686</v>
      </c>
      <c r="F470" s="182" t="s">
        <v>687</v>
      </c>
      <c r="G470" s="183" t="s">
        <v>190</v>
      </c>
      <c r="H470" s="184">
        <v>122.97199999999999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1.6000000000000001E-4</v>
      </c>
      <c r="R470" s="189">
        <f>Q470*H470</f>
        <v>1.9675520000000002E-2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688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387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4" customFormat="1" ht="20.399999999999999">
      <c r="B472" s="204"/>
      <c r="C472" s="205"/>
      <c r="D472" s="195" t="s">
        <v>180</v>
      </c>
      <c r="E472" s="206" t="s">
        <v>32</v>
      </c>
      <c r="F472" s="207" t="s">
        <v>443</v>
      </c>
      <c r="G472" s="205"/>
      <c r="H472" s="208">
        <v>122.97199999999999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1:65" s="2" customFormat="1" ht="14.4" customHeight="1">
      <c r="A473" s="36"/>
      <c r="B473" s="37"/>
      <c r="C473" s="215" t="s">
        <v>689</v>
      </c>
      <c r="D473" s="215" t="s">
        <v>254</v>
      </c>
      <c r="E473" s="216" t="s">
        <v>690</v>
      </c>
      <c r="F473" s="217" t="s">
        <v>691</v>
      </c>
      <c r="G473" s="218" t="s">
        <v>176</v>
      </c>
      <c r="H473" s="219">
        <v>61.460999999999999</v>
      </c>
      <c r="I473" s="220"/>
      <c r="J473" s="221">
        <f>ROUND(I473*H473,2)</f>
        <v>0</v>
      </c>
      <c r="K473" s="217" t="s">
        <v>177</v>
      </c>
      <c r="L473" s="222"/>
      <c r="M473" s="223" t="s">
        <v>32</v>
      </c>
      <c r="N473" s="224" t="s">
        <v>51</v>
      </c>
      <c r="O473" s="66"/>
      <c r="P473" s="189">
        <f>O473*H473</f>
        <v>0</v>
      </c>
      <c r="Q473" s="189">
        <v>1.5E-3</v>
      </c>
      <c r="R473" s="189">
        <f>Q473*H473</f>
        <v>9.2191499999999996E-2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389</v>
      </c>
      <c r="AT473" s="191" t="s">
        <v>254</v>
      </c>
      <c r="AU473" s="191" t="s">
        <v>89</v>
      </c>
      <c r="AY473" s="18" t="s">
        <v>171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8" t="s">
        <v>40</v>
      </c>
      <c r="BK473" s="192">
        <f>ROUND(I473*H473,2)</f>
        <v>0</v>
      </c>
      <c r="BL473" s="18" t="s">
        <v>297</v>
      </c>
      <c r="BM473" s="191" t="s">
        <v>692</v>
      </c>
    </row>
    <row r="474" spans="1:65" s="2" customFormat="1" ht="19.2">
      <c r="A474" s="36"/>
      <c r="B474" s="37"/>
      <c r="C474" s="38"/>
      <c r="D474" s="195" t="s">
        <v>258</v>
      </c>
      <c r="E474" s="38"/>
      <c r="F474" s="225" t="s">
        <v>269</v>
      </c>
      <c r="G474" s="38"/>
      <c r="H474" s="38"/>
      <c r="I474" s="226"/>
      <c r="J474" s="38"/>
      <c r="K474" s="38"/>
      <c r="L474" s="41"/>
      <c r="M474" s="227"/>
      <c r="N474" s="228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8" t="s">
        <v>258</v>
      </c>
      <c r="AU474" s="18" t="s">
        <v>89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693</v>
      </c>
      <c r="G475" s="205"/>
      <c r="H475" s="208">
        <v>60.256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694</v>
      </c>
      <c r="G476" s="205"/>
      <c r="H476" s="208">
        <v>61.460999999999999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24.15" customHeight="1">
      <c r="A477" s="36"/>
      <c r="B477" s="37"/>
      <c r="C477" s="180" t="s">
        <v>695</v>
      </c>
      <c r="D477" s="180" t="s">
        <v>173</v>
      </c>
      <c r="E477" s="181" t="s">
        <v>696</v>
      </c>
      <c r="F477" s="182" t="s">
        <v>697</v>
      </c>
      <c r="G477" s="183" t="s">
        <v>176</v>
      </c>
      <c r="H477" s="184">
        <v>37.009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1.9000000000000001E-4</v>
      </c>
      <c r="R477" s="189">
        <f>Q477*H477</f>
        <v>7.03171E-3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698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387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30.6">
      <c r="B479" s="204"/>
      <c r="C479" s="205"/>
      <c r="D479" s="195" t="s">
        <v>180</v>
      </c>
      <c r="E479" s="206" t="s">
        <v>32</v>
      </c>
      <c r="F479" s="207" t="s">
        <v>699</v>
      </c>
      <c r="G479" s="205"/>
      <c r="H479" s="208">
        <v>32.459000000000003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700</v>
      </c>
      <c r="G480" s="205"/>
      <c r="H480" s="208">
        <v>1.05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701</v>
      </c>
      <c r="G481" s="205"/>
      <c r="H481" s="208">
        <v>3.5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215" t="s">
        <v>702</v>
      </c>
      <c r="D482" s="215" t="s">
        <v>254</v>
      </c>
      <c r="E482" s="216" t="s">
        <v>690</v>
      </c>
      <c r="F482" s="217" t="s">
        <v>691</v>
      </c>
      <c r="G482" s="218" t="s">
        <v>176</v>
      </c>
      <c r="H482" s="219">
        <v>37.749000000000002</v>
      </c>
      <c r="I482" s="220"/>
      <c r="J482" s="221">
        <f>ROUND(I482*H482,2)</f>
        <v>0</v>
      </c>
      <c r="K482" s="217" t="s">
        <v>177</v>
      </c>
      <c r="L482" s="222"/>
      <c r="M482" s="223" t="s">
        <v>32</v>
      </c>
      <c r="N482" s="224" t="s">
        <v>51</v>
      </c>
      <c r="O482" s="66"/>
      <c r="P482" s="189">
        <f>O482*H482</f>
        <v>0</v>
      </c>
      <c r="Q482" s="189">
        <v>1.5E-3</v>
      </c>
      <c r="R482" s="189">
        <f>Q482*H482</f>
        <v>5.6623500000000007E-2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389</v>
      </c>
      <c r="AT482" s="191" t="s">
        <v>254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703</v>
      </c>
    </row>
    <row r="483" spans="1:65" s="2" customFormat="1" ht="19.2">
      <c r="A483" s="36"/>
      <c r="B483" s="37"/>
      <c r="C483" s="38"/>
      <c r="D483" s="195" t="s">
        <v>258</v>
      </c>
      <c r="E483" s="38"/>
      <c r="F483" s="225" t="s">
        <v>269</v>
      </c>
      <c r="G483" s="38"/>
      <c r="H483" s="38"/>
      <c r="I483" s="226"/>
      <c r="J483" s="38"/>
      <c r="K483" s="38"/>
      <c r="L483" s="41"/>
      <c r="M483" s="227"/>
      <c r="N483" s="228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8" t="s">
        <v>258</v>
      </c>
      <c r="AU483" s="18" t="s">
        <v>89</v>
      </c>
    </row>
    <row r="484" spans="1:65" s="14" customFormat="1" ht="10.199999999999999">
      <c r="B484" s="204"/>
      <c r="C484" s="205"/>
      <c r="D484" s="195" t="s">
        <v>180</v>
      </c>
      <c r="E484" s="205"/>
      <c r="F484" s="207" t="s">
        <v>704</v>
      </c>
      <c r="G484" s="205"/>
      <c r="H484" s="208">
        <v>37.749000000000002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4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705</v>
      </c>
      <c r="D485" s="180" t="s">
        <v>173</v>
      </c>
      <c r="E485" s="181" t="s">
        <v>706</v>
      </c>
      <c r="F485" s="182" t="s">
        <v>707</v>
      </c>
      <c r="G485" s="183" t="s">
        <v>554</v>
      </c>
      <c r="H485" s="184">
        <v>5.2759999999999998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297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297</v>
      </c>
      <c r="BM485" s="191" t="s">
        <v>708</v>
      </c>
    </row>
    <row r="486" spans="1:65" s="12" customFormat="1" ht="22.8" customHeight="1">
      <c r="B486" s="164"/>
      <c r="C486" s="165"/>
      <c r="D486" s="166" t="s">
        <v>79</v>
      </c>
      <c r="E486" s="178" t="s">
        <v>709</v>
      </c>
      <c r="F486" s="178" t="s">
        <v>710</v>
      </c>
      <c r="G486" s="165"/>
      <c r="H486" s="165"/>
      <c r="I486" s="168"/>
      <c r="J486" s="179">
        <f>BK486</f>
        <v>0</v>
      </c>
      <c r="K486" s="165"/>
      <c r="L486" s="170"/>
      <c r="M486" s="171"/>
      <c r="N486" s="172"/>
      <c r="O486" s="172"/>
      <c r="P486" s="173">
        <f>SUM(P487:P490)</f>
        <v>0</v>
      </c>
      <c r="Q486" s="172"/>
      <c r="R486" s="173">
        <f>SUM(R487:R490)</f>
        <v>0.95144223999999988</v>
      </c>
      <c r="S486" s="172"/>
      <c r="T486" s="174">
        <f>SUM(T487:T490)</f>
        <v>0</v>
      </c>
      <c r="AR486" s="175" t="s">
        <v>89</v>
      </c>
      <c r="AT486" s="176" t="s">
        <v>79</v>
      </c>
      <c r="AU486" s="176" t="s">
        <v>40</v>
      </c>
      <c r="AY486" s="175" t="s">
        <v>171</v>
      </c>
      <c r="BK486" s="177">
        <f>SUM(BK487:BK490)</f>
        <v>0</v>
      </c>
    </row>
    <row r="487" spans="1:65" s="2" customFormat="1" ht="24.15" customHeight="1">
      <c r="A487" s="36"/>
      <c r="B487" s="37"/>
      <c r="C487" s="180" t="s">
        <v>711</v>
      </c>
      <c r="D487" s="180" t="s">
        <v>173</v>
      </c>
      <c r="E487" s="181" t="s">
        <v>712</v>
      </c>
      <c r="F487" s="182" t="s">
        <v>713</v>
      </c>
      <c r="G487" s="183" t="s">
        <v>176</v>
      </c>
      <c r="H487" s="184">
        <v>60.256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1.5789999999999998E-2</v>
      </c>
      <c r="R487" s="189">
        <f>Q487*H487</f>
        <v>0.95144223999999988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714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387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30.6">
      <c r="B489" s="204"/>
      <c r="C489" s="205"/>
      <c r="D489" s="195" t="s">
        <v>180</v>
      </c>
      <c r="E489" s="206" t="s">
        <v>32</v>
      </c>
      <c r="F489" s="207" t="s">
        <v>715</v>
      </c>
      <c r="G489" s="205"/>
      <c r="H489" s="208">
        <v>60.256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716</v>
      </c>
      <c r="D490" s="180" t="s">
        <v>173</v>
      </c>
      <c r="E490" s="181" t="s">
        <v>717</v>
      </c>
      <c r="F490" s="182" t="s">
        <v>718</v>
      </c>
      <c r="G490" s="183" t="s">
        <v>554</v>
      </c>
      <c r="H490" s="184">
        <v>0.95099999999999996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719</v>
      </c>
    </row>
    <row r="491" spans="1:65" s="12" customFormat="1" ht="22.8" customHeight="1">
      <c r="B491" s="164"/>
      <c r="C491" s="165"/>
      <c r="D491" s="166" t="s">
        <v>79</v>
      </c>
      <c r="E491" s="178" t="s">
        <v>720</v>
      </c>
      <c r="F491" s="178" t="s">
        <v>721</v>
      </c>
      <c r="G491" s="165"/>
      <c r="H491" s="165"/>
      <c r="I491" s="168"/>
      <c r="J491" s="179">
        <f>BK491</f>
        <v>0</v>
      </c>
      <c r="K491" s="165"/>
      <c r="L491" s="170"/>
      <c r="M491" s="171"/>
      <c r="N491" s="172"/>
      <c r="O491" s="172"/>
      <c r="P491" s="173">
        <f>SUM(P492:P554)</f>
        <v>0</v>
      </c>
      <c r="Q491" s="172"/>
      <c r="R491" s="173">
        <f>SUM(R492:R554)</f>
        <v>2.1490564000000001</v>
      </c>
      <c r="S491" s="172"/>
      <c r="T491" s="174">
        <f>SUM(T492:T554)</f>
        <v>1.2596982000000001</v>
      </c>
      <c r="AR491" s="175" t="s">
        <v>89</v>
      </c>
      <c r="AT491" s="176" t="s">
        <v>79</v>
      </c>
      <c r="AU491" s="176" t="s">
        <v>40</v>
      </c>
      <c r="AY491" s="175" t="s">
        <v>171</v>
      </c>
      <c r="BK491" s="177">
        <f>SUM(BK492:BK554)</f>
        <v>0</v>
      </c>
    </row>
    <row r="492" spans="1:65" s="2" customFormat="1" ht="14.4" customHeight="1">
      <c r="A492" s="36"/>
      <c r="B492" s="37"/>
      <c r="C492" s="180" t="s">
        <v>722</v>
      </c>
      <c r="D492" s="180" t="s">
        <v>173</v>
      </c>
      <c r="E492" s="181" t="s">
        <v>723</v>
      </c>
      <c r="F492" s="182" t="s">
        <v>724</v>
      </c>
      <c r="G492" s="183" t="s">
        <v>190</v>
      </c>
      <c r="H492" s="184">
        <v>127.7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1.7600000000000001E-3</v>
      </c>
      <c r="T492" s="190">
        <f>S492*H492</f>
        <v>0.22475200000000001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297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725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726</v>
      </c>
      <c r="G493" s="205"/>
      <c r="H493" s="208">
        <v>122.4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727</v>
      </c>
      <c r="G494" s="205"/>
      <c r="H494" s="208">
        <v>2.4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728</v>
      </c>
      <c r="G495" s="205"/>
      <c r="H495" s="208">
        <v>2.9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729</v>
      </c>
      <c r="D496" s="180" t="s">
        <v>173</v>
      </c>
      <c r="E496" s="181" t="s">
        <v>730</v>
      </c>
      <c r="F496" s="182" t="s">
        <v>731</v>
      </c>
      <c r="G496" s="183" t="s">
        <v>190</v>
      </c>
      <c r="H496" s="184">
        <v>5.7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0</v>
      </c>
      <c r="R496" s="189">
        <f>Q496*H496</f>
        <v>0</v>
      </c>
      <c r="S496" s="189">
        <v>6.7000000000000002E-4</v>
      </c>
      <c r="T496" s="190">
        <f>S496*H496</f>
        <v>3.8190000000000003E-3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297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297</v>
      </c>
      <c r="BM496" s="191" t="s">
        <v>732</v>
      </c>
    </row>
    <row r="497" spans="1:65" s="2" customFormat="1" ht="14.4" customHeight="1">
      <c r="A497" s="36"/>
      <c r="B497" s="37"/>
      <c r="C497" s="180" t="s">
        <v>733</v>
      </c>
      <c r="D497" s="180" t="s">
        <v>173</v>
      </c>
      <c r="E497" s="181" t="s">
        <v>734</v>
      </c>
      <c r="F497" s="182" t="s">
        <v>735</v>
      </c>
      <c r="G497" s="183" t="s">
        <v>176</v>
      </c>
      <c r="H497" s="184">
        <v>3.08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5.94E-3</v>
      </c>
      <c r="T497" s="190">
        <f>S497*H497</f>
        <v>1.8295200000000001E-2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736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737</v>
      </c>
      <c r="G498" s="205"/>
      <c r="H498" s="208">
        <v>3.08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738</v>
      </c>
      <c r="D499" s="180" t="s">
        <v>173</v>
      </c>
      <c r="E499" s="181" t="s">
        <v>739</v>
      </c>
      <c r="F499" s="182" t="s">
        <v>740</v>
      </c>
      <c r="G499" s="183" t="s">
        <v>190</v>
      </c>
      <c r="H499" s="184">
        <v>2.9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1.6999999999999999E-3</v>
      </c>
      <c r="T499" s="190">
        <f>S499*H499</f>
        <v>4.9299999999999995E-3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297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297</v>
      </c>
      <c r="BM499" s="191" t="s">
        <v>741</v>
      </c>
    </row>
    <row r="500" spans="1:65" s="2" customFormat="1" ht="14.4" customHeight="1">
      <c r="A500" s="36"/>
      <c r="B500" s="37"/>
      <c r="C500" s="180" t="s">
        <v>742</v>
      </c>
      <c r="D500" s="180" t="s">
        <v>173</v>
      </c>
      <c r="E500" s="181" t="s">
        <v>743</v>
      </c>
      <c r="F500" s="182" t="s">
        <v>744</v>
      </c>
      <c r="G500" s="183" t="s">
        <v>190</v>
      </c>
      <c r="H500" s="184">
        <v>2.4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0</v>
      </c>
      <c r="R500" s="189">
        <f>Q500*H500</f>
        <v>0</v>
      </c>
      <c r="S500" s="189">
        <v>1.7700000000000001E-3</v>
      </c>
      <c r="T500" s="190">
        <f>S500*H500</f>
        <v>4.248E-3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745</v>
      </c>
    </row>
    <row r="501" spans="1:65" s="2" customFormat="1" ht="14.4" customHeight="1">
      <c r="A501" s="36"/>
      <c r="B501" s="37"/>
      <c r="C501" s="180" t="s">
        <v>746</v>
      </c>
      <c r="D501" s="180" t="s">
        <v>173</v>
      </c>
      <c r="E501" s="181" t="s">
        <v>747</v>
      </c>
      <c r="F501" s="182" t="s">
        <v>748</v>
      </c>
      <c r="G501" s="183" t="s">
        <v>582</v>
      </c>
      <c r="H501" s="184">
        <v>1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9.0600000000000003E-3</v>
      </c>
      <c r="T501" s="190">
        <f>S501*H501</f>
        <v>9.0600000000000003E-3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297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749</v>
      </c>
    </row>
    <row r="502" spans="1:65" s="2" customFormat="1" ht="14.4" customHeight="1">
      <c r="A502" s="36"/>
      <c r="B502" s="37"/>
      <c r="C502" s="180" t="s">
        <v>750</v>
      </c>
      <c r="D502" s="180" t="s">
        <v>173</v>
      </c>
      <c r="E502" s="181" t="s">
        <v>751</v>
      </c>
      <c r="F502" s="182" t="s">
        <v>752</v>
      </c>
      <c r="G502" s="183" t="s">
        <v>190</v>
      </c>
      <c r="H502" s="184">
        <v>122.4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1.91E-3</v>
      </c>
      <c r="T502" s="190">
        <f>S502*H502</f>
        <v>0.23378400000000002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297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753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754</v>
      </c>
      <c r="G503" s="205"/>
      <c r="H503" s="208">
        <v>122.4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2" customFormat="1" ht="14.4" customHeight="1">
      <c r="A504" s="36"/>
      <c r="B504" s="37"/>
      <c r="C504" s="180" t="s">
        <v>755</v>
      </c>
      <c r="D504" s="180" t="s">
        <v>173</v>
      </c>
      <c r="E504" s="181" t="s">
        <v>756</v>
      </c>
      <c r="F504" s="182" t="s">
        <v>757</v>
      </c>
      <c r="G504" s="183" t="s">
        <v>190</v>
      </c>
      <c r="H504" s="184">
        <v>283.3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1.67E-3</v>
      </c>
      <c r="T504" s="190">
        <f>S504*H504</f>
        <v>0.473111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758</v>
      </c>
    </row>
    <row r="505" spans="1:65" s="2" customFormat="1" ht="14.4" customHeight="1">
      <c r="A505" s="36"/>
      <c r="B505" s="37"/>
      <c r="C505" s="180" t="s">
        <v>759</v>
      </c>
      <c r="D505" s="180" t="s">
        <v>173</v>
      </c>
      <c r="E505" s="181" t="s">
        <v>760</v>
      </c>
      <c r="F505" s="182" t="s">
        <v>761</v>
      </c>
      <c r="G505" s="183" t="s">
        <v>190</v>
      </c>
      <c r="H505" s="184">
        <v>122.97199999999999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1.75E-3</v>
      </c>
      <c r="T505" s="190">
        <f>S505*H505</f>
        <v>0.215201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762</v>
      </c>
    </row>
    <row r="506" spans="1:65" s="14" customFormat="1" ht="30.6">
      <c r="B506" s="204"/>
      <c r="C506" s="205"/>
      <c r="D506" s="195" t="s">
        <v>180</v>
      </c>
      <c r="E506" s="206" t="s">
        <v>32</v>
      </c>
      <c r="F506" s="207" t="s">
        <v>763</v>
      </c>
      <c r="G506" s="205"/>
      <c r="H506" s="208">
        <v>122.97199999999999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2" customFormat="1" ht="14.4" customHeight="1">
      <c r="A507" s="36"/>
      <c r="B507" s="37"/>
      <c r="C507" s="180" t="s">
        <v>764</v>
      </c>
      <c r="D507" s="180" t="s">
        <v>173</v>
      </c>
      <c r="E507" s="181" t="s">
        <v>765</v>
      </c>
      <c r="F507" s="182" t="s">
        <v>766</v>
      </c>
      <c r="G507" s="183" t="s">
        <v>176</v>
      </c>
      <c r="H507" s="184">
        <v>7.5</v>
      </c>
      <c r="I507" s="185"/>
      <c r="J507" s="186">
        <f>ROUND(I507*H507,2)</f>
        <v>0</v>
      </c>
      <c r="K507" s="182" t="s">
        <v>177</v>
      </c>
      <c r="L507" s="41"/>
      <c r="M507" s="187" t="s">
        <v>32</v>
      </c>
      <c r="N507" s="188" t="s">
        <v>51</v>
      </c>
      <c r="O507" s="66"/>
      <c r="P507" s="189">
        <f>O507*H507</f>
        <v>0</v>
      </c>
      <c r="Q507" s="189">
        <v>0</v>
      </c>
      <c r="R507" s="189">
        <f>Q507*H507</f>
        <v>0</v>
      </c>
      <c r="S507" s="189">
        <v>5.8399999999999997E-3</v>
      </c>
      <c r="T507" s="190">
        <f>S507*H507</f>
        <v>4.3799999999999999E-2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297</v>
      </c>
      <c r="AT507" s="191" t="s">
        <v>173</v>
      </c>
      <c r="AU507" s="191" t="s">
        <v>89</v>
      </c>
      <c r="AY507" s="18" t="s">
        <v>171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8" t="s">
        <v>40</v>
      </c>
      <c r="BK507" s="192">
        <f>ROUND(I507*H507,2)</f>
        <v>0</v>
      </c>
      <c r="BL507" s="18" t="s">
        <v>297</v>
      </c>
      <c r="BM507" s="191" t="s">
        <v>767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768</v>
      </c>
      <c r="G508" s="205"/>
      <c r="H508" s="208">
        <v>7.5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769</v>
      </c>
      <c r="D509" s="180" t="s">
        <v>173</v>
      </c>
      <c r="E509" s="181" t="s">
        <v>770</v>
      </c>
      <c r="F509" s="182" t="s">
        <v>771</v>
      </c>
      <c r="G509" s="183" t="s">
        <v>190</v>
      </c>
      <c r="H509" s="184">
        <v>2.4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2.5999999999999999E-3</v>
      </c>
      <c r="T509" s="190">
        <f>S509*H509</f>
        <v>6.2399999999999999E-3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772</v>
      </c>
    </row>
    <row r="510" spans="1:65" s="2" customFormat="1" ht="14.4" customHeight="1">
      <c r="A510" s="36"/>
      <c r="B510" s="37"/>
      <c r="C510" s="180" t="s">
        <v>773</v>
      </c>
      <c r="D510" s="180" t="s">
        <v>173</v>
      </c>
      <c r="E510" s="181" t="s">
        <v>774</v>
      </c>
      <c r="F510" s="182" t="s">
        <v>775</v>
      </c>
      <c r="G510" s="183" t="s">
        <v>190</v>
      </c>
      <c r="H510" s="184">
        <v>5.7</v>
      </c>
      <c r="I510" s="185"/>
      <c r="J510" s="186">
        <f>ROUND(I510*H510,2)</f>
        <v>0</v>
      </c>
      <c r="K510" s="182" t="s">
        <v>177</v>
      </c>
      <c r="L510" s="41"/>
      <c r="M510" s="187" t="s">
        <v>32</v>
      </c>
      <c r="N510" s="188" t="s">
        <v>51</v>
      </c>
      <c r="O510" s="66"/>
      <c r="P510" s="189">
        <f>O510*H510</f>
        <v>0</v>
      </c>
      <c r="Q510" s="189">
        <v>0</v>
      </c>
      <c r="R510" s="189">
        <f>Q510*H510</f>
        <v>0</v>
      </c>
      <c r="S510" s="189">
        <v>3.9399999999999999E-3</v>
      </c>
      <c r="T510" s="190">
        <f>S510*H510</f>
        <v>2.2457999999999999E-2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91" t="s">
        <v>297</v>
      </c>
      <c r="AT510" s="191" t="s">
        <v>173</v>
      </c>
      <c r="AU510" s="191" t="s">
        <v>89</v>
      </c>
      <c r="AY510" s="18" t="s">
        <v>171</v>
      </c>
      <c r="BE510" s="192">
        <f>IF(N510="základní",J510,0)</f>
        <v>0</v>
      </c>
      <c r="BF510" s="192">
        <f>IF(N510="snížená",J510,0)</f>
        <v>0</v>
      </c>
      <c r="BG510" s="192">
        <f>IF(N510="zákl. přenesená",J510,0)</f>
        <v>0</v>
      </c>
      <c r="BH510" s="192">
        <f>IF(N510="sníž. přenesená",J510,0)</f>
        <v>0</v>
      </c>
      <c r="BI510" s="192">
        <f>IF(N510="nulová",J510,0)</f>
        <v>0</v>
      </c>
      <c r="BJ510" s="18" t="s">
        <v>40</v>
      </c>
      <c r="BK510" s="192">
        <f>ROUND(I510*H510,2)</f>
        <v>0</v>
      </c>
      <c r="BL510" s="18" t="s">
        <v>297</v>
      </c>
      <c r="BM510" s="191" t="s">
        <v>776</v>
      </c>
    </row>
    <row r="511" spans="1:65" s="2" customFormat="1" ht="14.4" customHeight="1">
      <c r="A511" s="36"/>
      <c r="B511" s="37"/>
      <c r="C511" s="180" t="s">
        <v>777</v>
      </c>
      <c r="D511" s="180" t="s">
        <v>173</v>
      </c>
      <c r="E511" s="181" t="s">
        <v>778</v>
      </c>
      <c r="F511" s="182" t="s">
        <v>779</v>
      </c>
      <c r="G511" s="183" t="s">
        <v>190</v>
      </c>
      <c r="H511" s="184">
        <v>5.3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1.32E-3</v>
      </c>
      <c r="R511" s="189">
        <f>Q511*H511</f>
        <v>6.9959999999999996E-3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297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780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361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781</v>
      </c>
      <c r="G513" s="205"/>
      <c r="H513" s="208">
        <v>2.4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782</v>
      </c>
      <c r="G514" s="205"/>
      <c r="H514" s="208">
        <v>2.9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2" customFormat="1" ht="14.4" customHeight="1">
      <c r="A515" s="36"/>
      <c r="B515" s="37"/>
      <c r="C515" s="180" t="s">
        <v>783</v>
      </c>
      <c r="D515" s="180" t="s">
        <v>173</v>
      </c>
      <c r="E515" s="181" t="s">
        <v>784</v>
      </c>
      <c r="F515" s="182" t="s">
        <v>785</v>
      </c>
      <c r="G515" s="183" t="s">
        <v>190</v>
      </c>
      <c r="H515" s="184">
        <v>122.4</v>
      </c>
      <c r="I515" s="185"/>
      <c r="J515" s="186">
        <f>ROUND(I515*H515,2)</f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>O515*H515</f>
        <v>0</v>
      </c>
      <c r="Q515" s="189">
        <v>4.3400000000000001E-3</v>
      </c>
      <c r="R515" s="189">
        <f>Q515*H515</f>
        <v>0.53121600000000002</v>
      </c>
      <c r="S515" s="189">
        <v>0</v>
      </c>
      <c r="T515" s="190">
        <f>S515*H515</f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297</v>
      </c>
      <c r="AT515" s="191" t="s">
        <v>173</v>
      </c>
      <c r="AU515" s="191" t="s">
        <v>89</v>
      </c>
      <c r="AY515" s="18" t="s">
        <v>171</v>
      </c>
      <c r="BE515" s="192">
        <f>IF(N515="základní",J515,0)</f>
        <v>0</v>
      </c>
      <c r="BF515" s="192">
        <f>IF(N515="snížená",J515,0)</f>
        <v>0</v>
      </c>
      <c r="BG515" s="192">
        <f>IF(N515="zákl. přenesená",J515,0)</f>
        <v>0</v>
      </c>
      <c r="BH515" s="192">
        <f>IF(N515="sníž. přenesená",J515,0)</f>
        <v>0</v>
      </c>
      <c r="BI515" s="192">
        <f>IF(N515="nulová",J515,0)</f>
        <v>0</v>
      </c>
      <c r="BJ515" s="18" t="s">
        <v>40</v>
      </c>
      <c r="BK515" s="192">
        <f>ROUND(I515*H515,2)</f>
        <v>0</v>
      </c>
      <c r="BL515" s="18" t="s">
        <v>297</v>
      </c>
      <c r="BM515" s="191" t="s">
        <v>786</v>
      </c>
    </row>
    <row r="516" spans="1:65" s="13" customFormat="1" ht="10.199999999999999">
      <c r="B516" s="193"/>
      <c r="C516" s="194"/>
      <c r="D516" s="195" t="s">
        <v>180</v>
      </c>
      <c r="E516" s="196" t="s">
        <v>32</v>
      </c>
      <c r="F516" s="197" t="s">
        <v>361</v>
      </c>
      <c r="G516" s="194"/>
      <c r="H516" s="196" t="s">
        <v>32</v>
      </c>
      <c r="I516" s="198"/>
      <c r="J516" s="194"/>
      <c r="K516" s="194"/>
      <c r="L516" s="199"/>
      <c r="M516" s="200"/>
      <c r="N516" s="201"/>
      <c r="O516" s="201"/>
      <c r="P516" s="201"/>
      <c r="Q516" s="201"/>
      <c r="R516" s="201"/>
      <c r="S516" s="201"/>
      <c r="T516" s="202"/>
      <c r="AT516" s="203" t="s">
        <v>180</v>
      </c>
      <c r="AU516" s="203" t="s">
        <v>89</v>
      </c>
      <c r="AV516" s="13" t="s">
        <v>40</v>
      </c>
      <c r="AW516" s="13" t="s">
        <v>38</v>
      </c>
      <c r="AX516" s="13" t="s">
        <v>80</v>
      </c>
      <c r="AY516" s="203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787</v>
      </c>
      <c r="G517" s="205"/>
      <c r="H517" s="208">
        <v>19.2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788</v>
      </c>
      <c r="G518" s="205"/>
      <c r="H518" s="208">
        <v>103.2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2" customFormat="1" ht="14.4" customHeight="1">
      <c r="A519" s="36"/>
      <c r="B519" s="37"/>
      <c r="C519" s="180" t="s">
        <v>789</v>
      </c>
      <c r="D519" s="180" t="s">
        <v>173</v>
      </c>
      <c r="E519" s="181" t="s">
        <v>790</v>
      </c>
      <c r="F519" s="182" t="s">
        <v>791</v>
      </c>
      <c r="G519" s="183" t="s">
        <v>190</v>
      </c>
      <c r="H519" s="184">
        <v>5.7</v>
      </c>
      <c r="I519" s="185"/>
      <c r="J519" s="186">
        <f>ROUND(I519*H519,2)</f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>O519*H519</f>
        <v>0</v>
      </c>
      <c r="Q519" s="189">
        <v>1.06E-3</v>
      </c>
      <c r="R519" s="189">
        <f>Q519*H519</f>
        <v>6.0419999999999996E-3</v>
      </c>
      <c r="S519" s="189">
        <v>0</v>
      </c>
      <c r="T519" s="190">
        <f>S519*H519</f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297</v>
      </c>
      <c r="AT519" s="191" t="s">
        <v>173</v>
      </c>
      <c r="AU519" s="191" t="s">
        <v>89</v>
      </c>
      <c r="AY519" s="18" t="s">
        <v>171</v>
      </c>
      <c r="BE519" s="192">
        <f>IF(N519="základní",J519,0)</f>
        <v>0</v>
      </c>
      <c r="BF519" s="192">
        <f>IF(N519="snížená",J519,0)</f>
        <v>0</v>
      </c>
      <c r="BG519" s="192">
        <f>IF(N519="zákl. přenesená",J519,0)</f>
        <v>0</v>
      </c>
      <c r="BH519" s="192">
        <f>IF(N519="sníž. přenesená",J519,0)</f>
        <v>0</v>
      </c>
      <c r="BI519" s="192">
        <f>IF(N519="nulová",J519,0)</f>
        <v>0</v>
      </c>
      <c r="BJ519" s="18" t="s">
        <v>40</v>
      </c>
      <c r="BK519" s="192">
        <f>ROUND(I519*H519,2)</f>
        <v>0</v>
      </c>
      <c r="BL519" s="18" t="s">
        <v>297</v>
      </c>
      <c r="BM519" s="191" t="s">
        <v>792</v>
      </c>
    </row>
    <row r="520" spans="1:65" s="13" customFormat="1" ht="10.199999999999999">
      <c r="B520" s="193"/>
      <c r="C520" s="194"/>
      <c r="D520" s="195" t="s">
        <v>180</v>
      </c>
      <c r="E520" s="196" t="s">
        <v>32</v>
      </c>
      <c r="F520" s="197" t="s">
        <v>361</v>
      </c>
      <c r="G520" s="194"/>
      <c r="H520" s="196" t="s">
        <v>32</v>
      </c>
      <c r="I520" s="198"/>
      <c r="J520" s="194"/>
      <c r="K520" s="194"/>
      <c r="L520" s="199"/>
      <c r="M520" s="200"/>
      <c r="N520" s="201"/>
      <c r="O520" s="201"/>
      <c r="P520" s="201"/>
      <c r="Q520" s="201"/>
      <c r="R520" s="201"/>
      <c r="S520" s="201"/>
      <c r="T520" s="202"/>
      <c r="AT520" s="203" t="s">
        <v>180</v>
      </c>
      <c r="AU520" s="203" t="s">
        <v>89</v>
      </c>
      <c r="AV520" s="13" t="s">
        <v>40</v>
      </c>
      <c r="AW520" s="13" t="s">
        <v>38</v>
      </c>
      <c r="AX520" s="13" t="s">
        <v>80</v>
      </c>
      <c r="AY520" s="203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793</v>
      </c>
      <c r="G521" s="205"/>
      <c r="H521" s="208">
        <v>5.7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794</v>
      </c>
      <c r="D522" s="180" t="s">
        <v>173</v>
      </c>
      <c r="E522" s="181" t="s">
        <v>795</v>
      </c>
      <c r="F522" s="182" t="s">
        <v>796</v>
      </c>
      <c r="G522" s="183" t="s">
        <v>176</v>
      </c>
      <c r="H522" s="184">
        <v>3.08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7.2300000000000003E-3</v>
      </c>
      <c r="R522" s="189">
        <f>Q522*H522</f>
        <v>2.2268400000000001E-2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297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297</v>
      </c>
      <c r="BM522" s="191" t="s">
        <v>797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361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798</v>
      </c>
      <c r="G524" s="205"/>
      <c r="H524" s="208">
        <v>3.08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2" customFormat="1" ht="24.15" customHeight="1">
      <c r="A525" s="36"/>
      <c r="B525" s="37"/>
      <c r="C525" s="180" t="s">
        <v>799</v>
      </c>
      <c r="D525" s="180" t="s">
        <v>173</v>
      </c>
      <c r="E525" s="181" t="s">
        <v>800</v>
      </c>
      <c r="F525" s="182" t="s">
        <v>801</v>
      </c>
      <c r="G525" s="183" t="s">
        <v>176</v>
      </c>
      <c r="H525" s="184">
        <v>3.08</v>
      </c>
      <c r="I525" s="185"/>
      <c r="J525" s="186">
        <f>ROUND(I525*H525,2)</f>
        <v>0</v>
      </c>
      <c r="K525" s="182" t="s">
        <v>177</v>
      </c>
      <c r="L525" s="41"/>
      <c r="M525" s="187" t="s">
        <v>32</v>
      </c>
      <c r="N525" s="188" t="s">
        <v>51</v>
      </c>
      <c r="O525" s="66"/>
      <c r="P525" s="189">
        <f>O525*H525</f>
        <v>0</v>
      </c>
      <c r="Q525" s="189">
        <v>3.5E-4</v>
      </c>
      <c r="R525" s="189">
        <f>Q525*H525</f>
        <v>1.078E-3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297</v>
      </c>
      <c r="AT525" s="191" t="s">
        <v>173</v>
      </c>
      <c r="AU525" s="191" t="s">
        <v>89</v>
      </c>
      <c r="AY525" s="18" t="s">
        <v>171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8" t="s">
        <v>40</v>
      </c>
      <c r="BK525" s="192">
        <f>ROUND(I525*H525,2)</f>
        <v>0</v>
      </c>
      <c r="BL525" s="18" t="s">
        <v>297</v>
      </c>
      <c r="BM525" s="191" t="s">
        <v>802</v>
      </c>
    </row>
    <row r="526" spans="1:65" s="2" customFormat="1" ht="14.4" customHeight="1">
      <c r="A526" s="36"/>
      <c r="B526" s="37"/>
      <c r="C526" s="180" t="s">
        <v>803</v>
      </c>
      <c r="D526" s="180" t="s">
        <v>173</v>
      </c>
      <c r="E526" s="181" t="s">
        <v>804</v>
      </c>
      <c r="F526" s="182" t="s">
        <v>805</v>
      </c>
      <c r="G526" s="183" t="s">
        <v>582</v>
      </c>
      <c r="H526" s="184">
        <v>1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297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806</v>
      </c>
    </row>
    <row r="527" spans="1:65" s="2" customFormat="1" ht="14.4" customHeight="1">
      <c r="A527" s="36"/>
      <c r="B527" s="37"/>
      <c r="C527" s="180" t="s">
        <v>807</v>
      </c>
      <c r="D527" s="180" t="s">
        <v>173</v>
      </c>
      <c r="E527" s="181" t="s">
        <v>808</v>
      </c>
      <c r="F527" s="182" t="s">
        <v>809</v>
      </c>
      <c r="G527" s="183" t="s">
        <v>190</v>
      </c>
      <c r="H527" s="184">
        <v>2.9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3.47E-3</v>
      </c>
      <c r="R527" s="189">
        <f>Q527*H527</f>
        <v>1.0062999999999999E-2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810</v>
      </c>
    </row>
    <row r="528" spans="1:65" s="13" customFormat="1" ht="10.199999999999999">
      <c r="B528" s="193"/>
      <c r="C528" s="194"/>
      <c r="D528" s="195" t="s">
        <v>180</v>
      </c>
      <c r="E528" s="196" t="s">
        <v>32</v>
      </c>
      <c r="F528" s="197" t="s">
        <v>361</v>
      </c>
      <c r="G528" s="194"/>
      <c r="H528" s="196" t="s">
        <v>32</v>
      </c>
      <c r="I528" s="198"/>
      <c r="J528" s="194"/>
      <c r="K528" s="194"/>
      <c r="L528" s="199"/>
      <c r="M528" s="200"/>
      <c r="N528" s="201"/>
      <c r="O528" s="201"/>
      <c r="P528" s="201"/>
      <c r="Q528" s="201"/>
      <c r="R528" s="201"/>
      <c r="S528" s="201"/>
      <c r="T528" s="202"/>
      <c r="AT528" s="203" t="s">
        <v>180</v>
      </c>
      <c r="AU528" s="203" t="s">
        <v>89</v>
      </c>
      <c r="AV528" s="13" t="s">
        <v>40</v>
      </c>
      <c r="AW528" s="13" t="s">
        <v>38</v>
      </c>
      <c r="AX528" s="13" t="s">
        <v>80</v>
      </c>
      <c r="AY528" s="203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811</v>
      </c>
      <c r="G529" s="205"/>
      <c r="H529" s="208">
        <v>2.9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812</v>
      </c>
      <c r="D530" s="180" t="s">
        <v>173</v>
      </c>
      <c r="E530" s="181" t="s">
        <v>813</v>
      </c>
      <c r="F530" s="182" t="s">
        <v>814</v>
      </c>
      <c r="G530" s="183" t="s">
        <v>190</v>
      </c>
      <c r="H530" s="184">
        <v>2.4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2.2699999999999999E-3</v>
      </c>
      <c r="R530" s="189">
        <f>Q530*H530</f>
        <v>5.4479999999999997E-3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297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297</v>
      </c>
      <c r="BM530" s="191" t="s">
        <v>815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361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816</v>
      </c>
      <c r="G532" s="205"/>
      <c r="H532" s="208">
        <v>2.4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2" customFormat="1" ht="24.15" customHeight="1">
      <c r="A533" s="36"/>
      <c r="B533" s="37"/>
      <c r="C533" s="180" t="s">
        <v>817</v>
      </c>
      <c r="D533" s="180" t="s">
        <v>173</v>
      </c>
      <c r="E533" s="181" t="s">
        <v>818</v>
      </c>
      <c r="F533" s="182" t="s">
        <v>819</v>
      </c>
      <c r="G533" s="183" t="s">
        <v>190</v>
      </c>
      <c r="H533" s="184">
        <v>122.4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5.8399999999999997E-3</v>
      </c>
      <c r="R533" s="189">
        <f>Q533*H533</f>
        <v>0.71481600000000001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297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297</v>
      </c>
      <c r="BM533" s="191" t="s">
        <v>820</v>
      </c>
    </row>
    <row r="534" spans="1:65" s="13" customFormat="1" ht="10.199999999999999">
      <c r="B534" s="193"/>
      <c r="C534" s="194"/>
      <c r="D534" s="195" t="s">
        <v>180</v>
      </c>
      <c r="E534" s="196" t="s">
        <v>32</v>
      </c>
      <c r="F534" s="197" t="s">
        <v>361</v>
      </c>
      <c r="G534" s="194"/>
      <c r="H534" s="196" t="s">
        <v>32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180</v>
      </c>
      <c r="AU534" s="203" t="s">
        <v>89</v>
      </c>
      <c r="AV534" s="13" t="s">
        <v>40</v>
      </c>
      <c r="AW534" s="13" t="s">
        <v>38</v>
      </c>
      <c r="AX534" s="13" t="s">
        <v>80</v>
      </c>
      <c r="AY534" s="203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821</v>
      </c>
      <c r="G535" s="205"/>
      <c r="H535" s="208">
        <v>19.2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822</v>
      </c>
      <c r="G536" s="205"/>
      <c r="H536" s="208">
        <v>103.2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823</v>
      </c>
      <c r="D537" s="180" t="s">
        <v>173</v>
      </c>
      <c r="E537" s="181" t="s">
        <v>824</v>
      </c>
      <c r="F537" s="182" t="s">
        <v>825</v>
      </c>
      <c r="G537" s="183" t="s">
        <v>190</v>
      </c>
      <c r="H537" s="184">
        <v>283.3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2.9099999999999998E-3</v>
      </c>
      <c r="R537" s="189">
        <f>Q537*H537</f>
        <v>0.824403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826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361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827</v>
      </c>
      <c r="G539" s="205"/>
      <c r="H539" s="208">
        <v>283.3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14.4" customHeight="1">
      <c r="A540" s="36"/>
      <c r="B540" s="37"/>
      <c r="C540" s="180" t="s">
        <v>828</v>
      </c>
      <c r="D540" s="180" t="s">
        <v>173</v>
      </c>
      <c r="E540" s="181" t="s">
        <v>829</v>
      </c>
      <c r="F540" s="182" t="s">
        <v>830</v>
      </c>
      <c r="G540" s="183" t="s">
        <v>582</v>
      </c>
      <c r="H540" s="184">
        <v>2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831</v>
      </c>
    </row>
    <row r="541" spans="1:65" s="2" customFormat="1" ht="14.4" customHeight="1">
      <c r="A541" s="36"/>
      <c r="B541" s="37"/>
      <c r="C541" s="215" t="s">
        <v>832</v>
      </c>
      <c r="D541" s="215" t="s">
        <v>254</v>
      </c>
      <c r="E541" s="216" t="s">
        <v>833</v>
      </c>
      <c r="F541" s="217" t="s">
        <v>834</v>
      </c>
      <c r="G541" s="218" t="s">
        <v>582</v>
      </c>
      <c r="H541" s="219">
        <v>2</v>
      </c>
      <c r="I541" s="220"/>
      <c r="J541" s="221">
        <f>ROUND(I541*H541,2)</f>
        <v>0</v>
      </c>
      <c r="K541" s="217" t="s">
        <v>177</v>
      </c>
      <c r="L541" s="222"/>
      <c r="M541" s="223" t="s">
        <v>32</v>
      </c>
      <c r="N541" s="224" t="s">
        <v>51</v>
      </c>
      <c r="O541" s="66"/>
      <c r="P541" s="189">
        <f>O541*H541</f>
        <v>0</v>
      </c>
      <c r="Q541" s="189">
        <v>5.4000000000000003E-3</v>
      </c>
      <c r="R541" s="189">
        <f>Q541*H541</f>
        <v>1.0800000000000001E-2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389</v>
      </c>
      <c r="AT541" s="191" t="s">
        <v>254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835</v>
      </c>
    </row>
    <row r="542" spans="1:65" s="2" customFormat="1" ht="14.4" customHeight="1">
      <c r="A542" s="36"/>
      <c r="B542" s="37"/>
      <c r="C542" s="180" t="s">
        <v>836</v>
      </c>
      <c r="D542" s="180" t="s">
        <v>173</v>
      </c>
      <c r="E542" s="181" t="s">
        <v>837</v>
      </c>
      <c r="F542" s="182" t="s">
        <v>838</v>
      </c>
      <c r="G542" s="183" t="s">
        <v>190</v>
      </c>
      <c r="H542" s="184">
        <v>2.4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1.6299999999999999E-3</v>
      </c>
      <c r="R542" s="189">
        <f>Q542*H542</f>
        <v>3.9119999999999997E-3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839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361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840</v>
      </c>
      <c r="G544" s="205"/>
      <c r="H544" s="208">
        <v>2.4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2" customFormat="1" ht="24.15" customHeight="1">
      <c r="A545" s="36"/>
      <c r="B545" s="37"/>
      <c r="C545" s="180" t="s">
        <v>841</v>
      </c>
      <c r="D545" s="180" t="s">
        <v>173</v>
      </c>
      <c r="E545" s="181" t="s">
        <v>842</v>
      </c>
      <c r="F545" s="182" t="s">
        <v>843</v>
      </c>
      <c r="G545" s="183" t="s">
        <v>582</v>
      </c>
      <c r="H545" s="184">
        <v>1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2.5000000000000001E-4</v>
      </c>
      <c r="R545" s="189">
        <f>Q545*H545</f>
        <v>2.5000000000000001E-4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844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361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845</v>
      </c>
      <c r="G547" s="205"/>
      <c r="H547" s="208">
        <v>1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24.15" customHeight="1">
      <c r="A548" s="36"/>
      <c r="B548" s="37"/>
      <c r="C548" s="180" t="s">
        <v>846</v>
      </c>
      <c r="D548" s="180" t="s">
        <v>173</v>
      </c>
      <c r="E548" s="181" t="s">
        <v>847</v>
      </c>
      <c r="F548" s="182" t="s">
        <v>848</v>
      </c>
      <c r="G548" s="183" t="s">
        <v>190</v>
      </c>
      <c r="H548" s="184">
        <v>5.7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1.82E-3</v>
      </c>
      <c r="R548" s="189">
        <f>Q548*H548</f>
        <v>1.0374E-2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849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361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850</v>
      </c>
      <c r="G550" s="205"/>
      <c r="H550" s="208">
        <v>5.7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24.15" customHeight="1">
      <c r="A551" s="36"/>
      <c r="B551" s="37"/>
      <c r="C551" s="180" t="s">
        <v>851</v>
      </c>
      <c r="D551" s="180" t="s">
        <v>173</v>
      </c>
      <c r="E551" s="181" t="s">
        <v>852</v>
      </c>
      <c r="F551" s="182" t="s">
        <v>853</v>
      </c>
      <c r="G551" s="183" t="s">
        <v>582</v>
      </c>
      <c r="H551" s="184">
        <v>1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1.39E-3</v>
      </c>
      <c r="R551" s="189">
        <f>Q551*H551</f>
        <v>1.39E-3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854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361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845</v>
      </c>
      <c r="G553" s="205"/>
      <c r="H553" s="208">
        <v>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24.15" customHeight="1">
      <c r="A554" s="36"/>
      <c r="B554" s="37"/>
      <c r="C554" s="180" t="s">
        <v>855</v>
      </c>
      <c r="D554" s="180" t="s">
        <v>173</v>
      </c>
      <c r="E554" s="181" t="s">
        <v>856</v>
      </c>
      <c r="F554" s="182" t="s">
        <v>857</v>
      </c>
      <c r="G554" s="183" t="s">
        <v>554</v>
      </c>
      <c r="H554" s="184">
        <v>2.149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858</v>
      </c>
    </row>
    <row r="555" spans="1:65" s="12" customFormat="1" ht="22.8" customHeight="1">
      <c r="B555" s="164"/>
      <c r="C555" s="165"/>
      <c r="D555" s="166" t="s">
        <v>79</v>
      </c>
      <c r="E555" s="178" t="s">
        <v>859</v>
      </c>
      <c r="F555" s="178" t="s">
        <v>860</v>
      </c>
      <c r="G555" s="165"/>
      <c r="H555" s="165"/>
      <c r="I555" s="168"/>
      <c r="J555" s="179">
        <f>BK555</f>
        <v>0</v>
      </c>
      <c r="K555" s="165"/>
      <c r="L555" s="170"/>
      <c r="M555" s="171"/>
      <c r="N555" s="172"/>
      <c r="O555" s="172"/>
      <c r="P555" s="173">
        <f>SUM(P556:P568)</f>
        <v>0</v>
      </c>
      <c r="Q555" s="172"/>
      <c r="R555" s="173">
        <f>SUM(R556:R568)</f>
        <v>0.22238000000000002</v>
      </c>
      <c r="S555" s="172"/>
      <c r="T555" s="174">
        <f>SUM(T556:T568)</f>
        <v>2.5600000000000001E-2</v>
      </c>
      <c r="AR555" s="175" t="s">
        <v>89</v>
      </c>
      <c r="AT555" s="176" t="s">
        <v>79</v>
      </c>
      <c r="AU555" s="176" t="s">
        <v>40</v>
      </c>
      <c r="AY555" s="175" t="s">
        <v>171</v>
      </c>
      <c r="BK555" s="177">
        <f>SUM(BK556:BK568)</f>
        <v>0</v>
      </c>
    </row>
    <row r="556" spans="1:65" s="2" customFormat="1" ht="14.4" customHeight="1">
      <c r="A556" s="36"/>
      <c r="B556" s="37"/>
      <c r="C556" s="180" t="s">
        <v>861</v>
      </c>
      <c r="D556" s="180" t="s">
        <v>173</v>
      </c>
      <c r="E556" s="181" t="s">
        <v>862</v>
      </c>
      <c r="F556" s="182" t="s">
        <v>863</v>
      </c>
      <c r="G556" s="183" t="s">
        <v>582</v>
      </c>
      <c r="H556" s="184">
        <v>8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3.2000000000000002E-3</v>
      </c>
      <c r="T556" s="190">
        <f>S556*H556</f>
        <v>2.5600000000000001E-2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864</v>
      </c>
    </row>
    <row r="557" spans="1:65" s="2" customFormat="1" ht="14.4" customHeight="1">
      <c r="A557" s="36"/>
      <c r="B557" s="37"/>
      <c r="C557" s="180" t="s">
        <v>865</v>
      </c>
      <c r="D557" s="180" t="s">
        <v>173</v>
      </c>
      <c r="E557" s="181" t="s">
        <v>866</v>
      </c>
      <c r="F557" s="182" t="s">
        <v>867</v>
      </c>
      <c r="G557" s="183" t="s">
        <v>582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868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387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869</v>
      </c>
      <c r="G559" s="205"/>
      <c r="H559" s="208">
        <v>8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215" t="s">
        <v>870</v>
      </c>
      <c r="D560" s="215" t="s">
        <v>254</v>
      </c>
      <c r="E560" s="216" t="s">
        <v>871</v>
      </c>
      <c r="F560" s="217" t="s">
        <v>872</v>
      </c>
      <c r="G560" s="218" t="s">
        <v>582</v>
      </c>
      <c r="H560" s="219">
        <v>8</v>
      </c>
      <c r="I560" s="220"/>
      <c r="J560" s="221">
        <f>ROUND(I560*H560,2)</f>
        <v>0</v>
      </c>
      <c r="K560" s="217" t="s">
        <v>643</v>
      </c>
      <c r="L560" s="222"/>
      <c r="M560" s="223" t="s">
        <v>32</v>
      </c>
      <c r="N560" s="224" t="s">
        <v>51</v>
      </c>
      <c r="O560" s="66"/>
      <c r="P560" s="189">
        <f>O560*H560</f>
        <v>0</v>
      </c>
      <c r="Q560" s="189">
        <v>0.01</v>
      </c>
      <c r="R560" s="189">
        <f>Q560*H560</f>
        <v>0.08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389</v>
      </c>
      <c r="AT560" s="191" t="s">
        <v>254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873</v>
      </c>
    </row>
    <row r="561" spans="1:65" s="2" customFormat="1" ht="24.15" customHeight="1">
      <c r="A561" s="36"/>
      <c r="B561" s="37"/>
      <c r="C561" s="180" t="s">
        <v>874</v>
      </c>
      <c r="D561" s="180" t="s">
        <v>173</v>
      </c>
      <c r="E561" s="181" t="s">
        <v>875</v>
      </c>
      <c r="F561" s="182" t="s">
        <v>876</v>
      </c>
      <c r="G561" s="183" t="s">
        <v>582</v>
      </c>
      <c r="H561" s="184">
        <v>14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1.7000000000000001E-4</v>
      </c>
      <c r="R561" s="189">
        <f>Q561*H561</f>
        <v>2.3800000000000002E-3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877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387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878</v>
      </c>
      <c r="G563" s="205"/>
      <c r="H563" s="208">
        <v>14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24.15" customHeight="1">
      <c r="A564" s="36"/>
      <c r="B564" s="37"/>
      <c r="C564" s="180" t="s">
        <v>879</v>
      </c>
      <c r="D564" s="180" t="s">
        <v>173</v>
      </c>
      <c r="E564" s="181" t="s">
        <v>880</v>
      </c>
      <c r="F564" s="182" t="s">
        <v>881</v>
      </c>
      <c r="G564" s="183" t="s">
        <v>882</v>
      </c>
      <c r="H564" s="184">
        <v>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883</v>
      </c>
    </row>
    <row r="565" spans="1:65" s="2" customFormat="1" ht="24.15" customHeight="1">
      <c r="A565" s="36"/>
      <c r="B565" s="37"/>
      <c r="C565" s="180" t="s">
        <v>884</v>
      </c>
      <c r="D565" s="180" t="s">
        <v>173</v>
      </c>
      <c r="E565" s="181" t="s">
        <v>885</v>
      </c>
      <c r="F565" s="182" t="s">
        <v>886</v>
      </c>
      <c r="G565" s="183" t="s">
        <v>582</v>
      </c>
      <c r="H565" s="184">
        <v>14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887</v>
      </c>
    </row>
    <row r="566" spans="1:65" s="2" customFormat="1" ht="14.4" customHeight="1">
      <c r="A566" s="36"/>
      <c r="B566" s="37"/>
      <c r="C566" s="215" t="s">
        <v>888</v>
      </c>
      <c r="D566" s="215" t="s">
        <v>254</v>
      </c>
      <c r="E566" s="216" t="s">
        <v>889</v>
      </c>
      <c r="F566" s="217" t="s">
        <v>890</v>
      </c>
      <c r="G566" s="218" t="s">
        <v>582</v>
      </c>
      <c r="H566" s="219">
        <v>14</v>
      </c>
      <c r="I566" s="220"/>
      <c r="J566" s="221">
        <f>ROUND(I566*H566,2)</f>
        <v>0</v>
      </c>
      <c r="K566" s="217" t="s">
        <v>643</v>
      </c>
      <c r="L566" s="222"/>
      <c r="M566" s="223" t="s">
        <v>32</v>
      </c>
      <c r="N566" s="224" t="s">
        <v>51</v>
      </c>
      <c r="O566" s="66"/>
      <c r="P566" s="189">
        <f>O566*H566</f>
        <v>0</v>
      </c>
      <c r="Q566" s="189">
        <v>0.01</v>
      </c>
      <c r="R566" s="189">
        <f>Q566*H566</f>
        <v>0.14000000000000001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389</v>
      </c>
      <c r="AT566" s="191" t="s">
        <v>254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891</v>
      </c>
    </row>
    <row r="567" spans="1:65" s="2" customFormat="1" ht="24.15" customHeight="1">
      <c r="A567" s="36"/>
      <c r="B567" s="37"/>
      <c r="C567" s="180" t="s">
        <v>892</v>
      </c>
      <c r="D567" s="180" t="s">
        <v>173</v>
      </c>
      <c r="E567" s="181" t="s">
        <v>893</v>
      </c>
      <c r="F567" s="182" t="s">
        <v>894</v>
      </c>
      <c r="G567" s="183" t="s">
        <v>554</v>
      </c>
      <c r="H567" s="184">
        <v>0.222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895</v>
      </c>
    </row>
    <row r="568" spans="1:65" s="2" customFormat="1" ht="24.15" customHeight="1">
      <c r="A568" s="36"/>
      <c r="B568" s="37"/>
      <c r="C568" s="180" t="s">
        <v>896</v>
      </c>
      <c r="D568" s="180" t="s">
        <v>173</v>
      </c>
      <c r="E568" s="181" t="s">
        <v>897</v>
      </c>
      <c r="F568" s="182" t="s">
        <v>898</v>
      </c>
      <c r="G568" s="183" t="s">
        <v>554</v>
      </c>
      <c r="H568" s="184">
        <v>0.222</v>
      </c>
      <c r="I568" s="185"/>
      <c r="J568" s="186">
        <f>ROUND(I568*H568,2)</f>
        <v>0</v>
      </c>
      <c r="K568" s="182" t="s">
        <v>177</v>
      </c>
      <c r="L568" s="41"/>
      <c r="M568" s="229" t="s">
        <v>32</v>
      </c>
      <c r="N568" s="230" t="s">
        <v>51</v>
      </c>
      <c r="O568" s="231"/>
      <c r="P568" s="232">
        <f>O568*H568</f>
        <v>0</v>
      </c>
      <c r="Q568" s="232">
        <v>0</v>
      </c>
      <c r="R568" s="232">
        <f>Q568*H568</f>
        <v>0</v>
      </c>
      <c r="S568" s="232">
        <v>0</v>
      </c>
      <c r="T568" s="233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899</v>
      </c>
    </row>
    <row r="569" spans="1:65" s="2" customFormat="1" ht="6.9" customHeight="1">
      <c r="A569" s="36"/>
      <c r="B569" s="49"/>
      <c r="C569" s="50"/>
      <c r="D569" s="50"/>
      <c r="E569" s="50"/>
      <c r="F569" s="50"/>
      <c r="G569" s="50"/>
      <c r="H569" s="50"/>
      <c r="I569" s="50"/>
      <c r="J569" s="50"/>
      <c r="K569" s="50"/>
      <c r="L569" s="41"/>
      <c r="M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</row>
  </sheetData>
  <sheetProtection algorithmName="SHA-512" hashValue="iMxlVyMzie6jAAjYiJdAokEiRgTd42KhebpnTblsxyXzKU0X263IO7R4hKi1PSyq6/xr1RtCbn8OuH/yPf9TVw==" saltValue="P71CPAjY0RWrnK6gPREa5rJ4K4h8Tyg7+ynVNTJJEx0hxCK9m/SbiTkG4GUCKT5Vjy5blCqrPfI3hXkLLKLz/Q==" spinCount="100000" sheet="1" objects="1" scenarios="1" formatColumns="0" formatRows="0" autoFilter="0"/>
  <autoFilter ref="C91:K568" xr:uid="{00000000-0009-0000-0000-000001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3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900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ROUND(J95,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ROUND((SUM(BE95:BE731)),  0)</f>
        <v>0</v>
      </c>
      <c r="G33" s="36"/>
      <c r="H33" s="36"/>
      <c r="I33" s="126">
        <v>0.21</v>
      </c>
      <c r="J33" s="125">
        <f>ROUND(((SUM(BE95:BE731))*I33),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ROUND((SUM(BF95:BF731)),  0)</f>
        <v>0</v>
      </c>
      <c r="G34" s="36"/>
      <c r="H34" s="36"/>
      <c r="I34" s="126">
        <v>0.15</v>
      </c>
      <c r="J34" s="125">
        <f>ROUND(((SUM(BF95:BF731))*I34),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ROUND((SUM(BG95:BG731)),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ROUND((SUM(BH95:BH731)),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ROUND((SUM(BI95:BI731)),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SO02 - SO 02 - Šatny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J95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J96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J97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J101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J108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J319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J391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J397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J399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J400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J485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J529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J546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J608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J658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J687</f>
        <v>0</v>
      </c>
      <c r="K74" s="99"/>
      <c r="L74" s="152"/>
    </row>
    <row r="75" spans="1:31" s="10" customFormat="1" ht="19.95" customHeight="1">
      <c r="B75" s="148"/>
      <c r="C75" s="99"/>
      <c r="D75" s="149" t="s">
        <v>904</v>
      </c>
      <c r="E75" s="150"/>
      <c r="F75" s="150"/>
      <c r="G75" s="150"/>
      <c r="H75" s="150"/>
      <c r="I75" s="150"/>
      <c r="J75" s="151">
        <f>J718</f>
        <v>0</v>
      </c>
      <c r="K75" s="99"/>
      <c r="L75" s="152"/>
    </row>
    <row r="76" spans="1:31" s="2" customFormat="1" ht="21.7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pans="1:63" s="2" customFormat="1" ht="6.9" customHeight="1">
      <c r="A81" s="36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24.9" customHeight="1">
      <c r="A82" s="36"/>
      <c r="B82" s="37"/>
      <c r="C82" s="24" t="s">
        <v>156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6.5" customHeight="1">
      <c r="A85" s="36"/>
      <c r="B85" s="37"/>
      <c r="C85" s="38"/>
      <c r="D85" s="38"/>
      <c r="E85" s="383" t="str">
        <f>E7</f>
        <v>Zateplení objektů, rekonstrukce víceúčelového hřiště a zpevněných ploch ZŠ Děčín XXXII_revize_R03</v>
      </c>
      <c r="F85" s="384"/>
      <c r="G85" s="384"/>
      <c r="H85" s="384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0" t="s">
        <v>137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36" t="str">
        <f>E9</f>
        <v>SO02 - SO 02 - Šatny</v>
      </c>
      <c r="F87" s="385"/>
      <c r="G87" s="385"/>
      <c r="H87" s="385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0" t="s">
        <v>22</v>
      </c>
      <c r="D89" s="38"/>
      <c r="E89" s="38"/>
      <c r="F89" s="28" t="str">
        <f>F12</f>
        <v>Děčín XXXII</v>
      </c>
      <c r="G89" s="38"/>
      <c r="H89" s="38"/>
      <c r="I89" s="30" t="s">
        <v>24</v>
      </c>
      <c r="J89" s="61" t="str">
        <f>IF(J12="","",J12)</f>
        <v>23. 6. 2021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25.65" customHeight="1">
      <c r="A91" s="36"/>
      <c r="B91" s="37"/>
      <c r="C91" s="30" t="s">
        <v>30</v>
      </c>
      <c r="D91" s="38"/>
      <c r="E91" s="38"/>
      <c r="F91" s="28" t="str">
        <f>E15</f>
        <v>Statutární město Děčín, MmDěčín</v>
      </c>
      <c r="G91" s="38"/>
      <c r="H91" s="38"/>
      <c r="I91" s="30" t="s">
        <v>37</v>
      </c>
      <c r="J91" s="34" t="str">
        <f>E21</f>
        <v>P. Andrejkovič - PRO-DESIGN2013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15" customHeight="1">
      <c r="A92" s="36"/>
      <c r="B92" s="37"/>
      <c r="C92" s="30" t="s">
        <v>35</v>
      </c>
      <c r="D92" s="38"/>
      <c r="E92" s="38"/>
      <c r="F92" s="28" t="str">
        <f>IF(E18="","",E18)</f>
        <v>Vyplň údaj</v>
      </c>
      <c r="G92" s="38"/>
      <c r="H92" s="38"/>
      <c r="I92" s="30" t="s">
        <v>41</v>
      </c>
      <c r="J92" s="34" t="str">
        <f>E24</f>
        <v>L. Štuller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157</v>
      </c>
      <c r="D94" s="156" t="s">
        <v>65</v>
      </c>
      <c r="E94" s="156" t="s">
        <v>61</v>
      </c>
      <c r="F94" s="156" t="s">
        <v>62</v>
      </c>
      <c r="G94" s="156" t="s">
        <v>158</v>
      </c>
      <c r="H94" s="156" t="s">
        <v>159</v>
      </c>
      <c r="I94" s="156" t="s">
        <v>160</v>
      </c>
      <c r="J94" s="156" t="s">
        <v>141</v>
      </c>
      <c r="K94" s="157" t="s">
        <v>161</v>
      </c>
      <c r="L94" s="158"/>
      <c r="M94" s="70" t="s">
        <v>32</v>
      </c>
      <c r="N94" s="71" t="s">
        <v>50</v>
      </c>
      <c r="O94" s="71" t="s">
        <v>162</v>
      </c>
      <c r="P94" s="71" t="s">
        <v>163</v>
      </c>
      <c r="Q94" s="71" t="s">
        <v>164</v>
      </c>
      <c r="R94" s="71" t="s">
        <v>165</v>
      </c>
      <c r="S94" s="71" t="s">
        <v>166</v>
      </c>
      <c r="T94" s="72" t="s">
        <v>167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8" customHeight="1">
      <c r="A95" s="36"/>
      <c r="B95" s="37"/>
      <c r="C95" s="77" t="s">
        <v>168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P96+P399</f>
        <v>0</v>
      </c>
      <c r="Q95" s="74"/>
      <c r="R95" s="161">
        <f>R96+R399</f>
        <v>60.09864310999999</v>
      </c>
      <c r="S95" s="74"/>
      <c r="T95" s="162">
        <f>T96+T399</f>
        <v>22.70804914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8" t="s">
        <v>79</v>
      </c>
      <c r="AU95" s="18" t="s">
        <v>142</v>
      </c>
      <c r="BK95" s="163">
        <f>BK96+BK399</f>
        <v>0</v>
      </c>
    </row>
    <row r="96" spans="1:63" s="12" customFormat="1" ht="25.95" customHeight="1">
      <c r="B96" s="164"/>
      <c r="C96" s="165"/>
      <c r="D96" s="166" t="s">
        <v>79</v>
      </c>
      <c r="E96" s="167" t="s">
        <v>169</v>
      </c>
      <c r="F96" s="167" t="s">
        <v>170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P97+P101+P108+P319+P391+P397</f>
        <v>0</v>
      </c>
      <c r="Q96" s="172"/>
      <c r="R96" s="173">
        <f>R97+R101+R108+R319+R391+R397</f>
        <v>48.439418109999991</v>
      </c>
      <c r="S96" s="172"/>
      <c r="T96" s="174">
        <f>T97+T101+T108+T319+T391+T397</f>
        <v>17.930376540000001</v>
      </c>
      <c r="AR96" s="175" t="s">
        <v>40</v>
      </c>
      <c r="AT96" s="176" t="s">
        <v>79</v>
      </c>
      <c r="AU96" s="176" t="s">
        <v>80</v>
      </c>
      <c r="AY96" s="175" t="s">
        <v>171</v>
      </c>
      <c r="BK96" s="177">
        <f>BK97+BK101+BK108+BK319+BK391+BK397</f>
        <v>0</v>
      </c>
    </row>
    <row r="97" spans="1:65" s="12" customFormat="1" ht="22.8" customHeight="1">
      <c r="B97" s="164"/>
      <c r="C97" s="165"/>
      <c r="D97" s="166" t="s">
        <v>79</v>
      </c>
      <c r="E97" s="178" t="s">
        <v>40</v>
      </c>
      <c r="F97" s="178" t="s">
        <v>172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SUM(P98:P100)</f>
        <v>0</v>
      </c>
      <c r="Q97" s="172"/>
      <c r="R97" s="173">
        <f>SUM(R98:R100)</f>
        <v>0</v>
      </c>
      <c r="S97" s="172"/>
      <c r="T97" s="174">
        <f>SUM(T98:T100)</f>
        <v>11.71419</v>
      </c>
      <c r="AR97" s="175" t="s">
        <v>40</v>
      </c>
      <c r="AT97" s="176" t="s">
        <v>79</v>
      </c>
      <c r="AU97" s="176" t="s">
        <v>40</v>
      </c>
      <c r="AY97" s="175" t="s">
        <v>171</v>
      </c>
      <c r="BK97" s="177">
        <f>SUM(BK98:BK100)</f>
        <v>0</v>
      </c>
    </row>
    <row r="98" spans="1:65" s="2" customFormat="1" ht="37.799999999999997" customHeight="1">
      <c r="A98" s="36"/>
      <c r="B98" s="37"/>
      <c r="C98" s="180" t="s">
        <v>40</v>
      </c>
      <c r="D98" s="180" t="s">
        <v>173</v>
      </c>
      <c r="E98" s="181" t="s">
        <v>174</v>
      </c>
      <c r="F98" s="182" t="s">
        <v>175</v>
      </c>
      <c r="G98" s="183" t="s">
        <v>176</v>
      </c>
      <c r="H98" s="184">
        <v>45.938000000000002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0.255</v>
      </c>
      <c r="T98" s="190">
        <f>S98*H98</f>
        <v>11.71419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905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906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907</v>
      </c>
      <c r="G100" s="205"/>
      <c r="H100" s="208">
        <v>45.938000000000002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2" customFormat="1" ht="22.8" customHeight="1">
      <c r="B101" s="164"/>
      <c r="C101" s="165"/>
      <c r="D101" s="166" t="s">
        <v>79</v>
      </c>
      <c r="E101" s="178" t="s">
        <v>187</v>
      </c>
      <c r="F101" s="178" t="s">
        <v>908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SUM(P102:P107)</f>
        <v>0</v>
      </c>
      <c r="Q101" s="172"/>
      <c r="R101" s="173">
        <f>SUM(R102:R107)</f>
        <v>10.797692399999999</v>
      </c>
      <c r="S101" s="172"/>
      <c r="T101" s="174">
        <f>SUM(T102:T107)</f>
        <v>0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SUM(BK102:BK107)</f>
        <v>0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909</v>
      </c>
      <c r="F102" s="182" t="s">
        <v>910</v>
      </c>
      <c r="G102" s="183" t="s">
        <v>392</v>
      </c>
      <c r="H102" s="184">
        <v>1.224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1.3271500000000001</v>
      </c>
      <c r="R102" s="189">
        <f>Q102*H102</f>
        <v>1.6244316000000001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911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906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912</v>
      </c>
      <c r="G104" s="205"/>
      <c r="H104" s="208">
        <v>1.224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913</v>
      </c>
      <c r="F105" s="182" t="s">
        <v>914</v>
      </c>
      <c r="G105" s="183" t="s">
        <v>392</v>
      </c>
      <c r="H105" s="184">
        <v>6.9119999999999999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1.3271500000000001</v>
      </c>
      <c r="R105" s="189">
        <f>Q105*H105</f>
        <v>9.1732607999999995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915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906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916</v>
      </c>
      <c r="G107" s="205"/>
      <c r="H107" s="208">
        <v>6.9119999999999999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12" customFormat="1" ht="22.8" customHeight="1">
      <c r="B108" s="164"/>
      <c r="C108" s="165"/>
      <c r="D108" s="166" t="s">
        <v>79</v>
      </c>
      <c r="E108" s="178" t="s">
        <v>193</v>
      </c>
      <c r="F108" s="178" t="s">
        <v>194</v>
      </c>
      <c r="G108" s="165"/>
      <c r="H108" s="165"/>
      <c r="I108" s="168"/>
      <c r="J108" s="179">
        <f>BK108</f>
        <v>0</v>
      </c>
      <c r="K108" s="165"/>
      <c r="L108" s="170"/>
      <c r="M108" s="171"/>
      <c r="N108" s="172"/>
      <c r="O108" s="172"/>
      <c r="P108" s="173">
        <f>SUM(P109:P318)</f>
        <v>0</v>
      </c>
      <c r="Q108" s="172"/>
      <c r="R108" s="173">
        <f>SUM(R109:R318)</f>
        <v>37.604996669999998</v>
      </c>
      <c r="S108" s="172"/>
      <c r="T108" s="174">
        <f>SUM(T109:T318)</f>
        <v>0</v>
      </c>
      <c r="AR108" s="175" t="s">
        <v>40</v>
      </c>
      <c r="AT108" s="176" t="s">
        <v>79</v>
      </c>
      <c r="AU108" s="176" t="s">
        <v>40</v>
      </c>
      <c r="AY108" s="175" t="s">
        <v>171</v>
      </c>
      <c r="BK108" s="177">
        <f>SUM(BK109:BK318)</f>
        <v>0</v>
      </c>
    </row>
    <row r="109" spans="1:65" s="2" customFormat="1" ht="14.4" customHeight="1">
      <c r="A109" s="36"/>
      <c r="B109" s="37"/>
      <c r="C109" s="180" t="s">
        <v>178</v>
      </c>
      <c r="D109" s="180" t="s">
        <v>173</v>
      </c>
      <c r="E109" s="181" t="s">
        <v>917</v>
      </c>
      <c r="F109" s="182" t="s">
        <v>918</v>
      </c>
      <c r="G109" s="183" t="s">
        <v>176</v>
      </c>
      <c r="H109" s="184">
        <v>17.318999999999999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3.3579999999999999E-2</v>
      </c>
      <c r="R109" s="189">
        <f>Q109*H109</f>
        <v>0.58157201999999997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919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920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921</v>
      </c>
      <c r="G111" s="205"/>
      <c r="H111" s="208">
        <v>11.592000000000001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922</v>
      </c>
      <c r="G112" s="205"/>
      <c r="H112" s="208">
        <v>2.76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923</v>
      </c>
      <c r="G113" s="205"/>
      <c r="H113" s="208">
        <v>1.127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924</v>
      </c>
      <c r="G114" s="205"/>
      <c r="H114" s="208">
        <v>1.288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925</v>
      </c>
      <c r="G115" s="205"/>
      <c r="H115" s="208">
        <v>0.55200000000000005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14.4" customHeight="1">
      <c r="A116" s="36"/>
      <c r="B116" s="37"/>
      <c r="C116" s="180" t="s">
        <v>226</v>
      </c>
      <c r="D116" s="180" t="s">
        <v>173</v>
      </c>
      <c r="E116" s="181" t="s">
        <v>926</v>
      </c>
      <c r="F116" s="182" t="s">
        <v>927</v>
      </c>
      <c r="G116" s="183" t="s">
        <v>176</v>
      </c>
      <c r="H116" s="184">
        <v>27.12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2.0000000000000001E-4</v>
      </c>
      <c r="R116" s="189">
        <f>Q116*H116</f>
        <v>5.4240000000000009E-3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928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906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929</v>
      </c>
      <c r="G118" s="205"/>
      <c r="H118" s="208">
        <v>27.12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193</v>
      </c>
      <c r="D119" s="180" t="s">
        <v>173</v>
      </c>
      <c r="E119" s="181" t="s">
        <v>930</v>
      </c>
      <c r="F119" s="182" t="s">
        <v>931</v>
      </c>
      <c r="G119" s="183" t="s">
        <v>176</v>
      </c>
      <c r="H119" s="184">
        <v>27.12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2.5999999999999998E-4</v>
      </c>
      <c r="R119" s="189">
        <f>Q119*H119</f>
        <v>7.0511999999999997E-3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932</v>
      </c>
    </row>
    <row r="120" spans="1:65" s="2" customFormat="1" ht="14.4" customHeight="1">
      <c r="A120" s="36"/>
      <c r="B120" s="37"/>
      <c r="C120" s="180" t="s">
        <v>237</v>
      </c>
      <c r="D120" s="180" t="s">
        <v>173</v>
      </c>
      <c r="E120" s="181" t="s">
        <v>933</v>
      </c>
      <c r="F120" s="182" t="s">
        <v>934</v>
      </c>
      <c r="G120" s="183" t="s">
        <v>176</v>
      </c>
      <c r="H120" s="184">
        <v>27.12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3.0000000000000001E-3</v>
      </c>
      <c r="R120" s="189">
        <f>Q120*H120</f>
        <v>8.1360000000000002E-2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935</v>
      </c>
    </row>
    <row r="121" spans="1:65" s="2" customFormat="1" ht="14.4" customHeight="1">
      <c r="A121" s="36"/>
      <c r="B121" s="37"/>
      <c r="C121" s="180" t="s">
        <v>242</v>
      </c>
      <c r="D121" s="180" t="s">
        <v>173</v>
      </c>
      <c r="E121" s="181" t="s">
        <v>936</v>
      </c>
      <c r="F121" s="182" t="s">
        <v>937</v>
      </c>
      <c r="G121" s="183" t="s">
        <v>176</v>
      </c>
      <c r="H121" s="184">
        <v>124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938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920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939</v>
      </c>
      <c r="G123" s="205"/>
      <c r="H123" s="208">
        <v>124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253</v>
      </c>
      <c r="D124" s="180" t="s">
        <v>173</v>
      </c>
      <c r="E124" s="181" t="s">
        <v>940</v>
      </c>
      <c r="F124" s="182" t="s">
        <v>941</v>
      </c>
      <c r="G124" s="183" t="s">
        <v>176</v>
      </c>
      <c r="H124" s="184">
        <v>109.84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942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920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943</v>
      </c>
      <c r="G126" s="205"/>
      <c r="H126" s="208">
        <v>80.64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944</v>
      </c>
      <c r="G127" s="205"/>
      <c r="H127" s="208">
        <v>11.52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945</v>
      </c>
      <c r="G128" s="205"/>
      <c r="H128" s="208">
        <v>7.2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946</v>
      </c>
      <c r="G129" s="205"/>
      <c r="H129" s="208">
        <v>7.68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947</v>
      </c>
      <c r="G130" s="205"/>
      <c r="H130" s="208">
        <v>2.8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14.4" customHeight="1">
      <c r="A131" s="36"/>
      <c r="B131" s="37"/>
      <c r="C131" s="180" t="s">
        <v>261</v>
      </c>
      <c r="D131" s="180" t="s">
        <v>173</v>
      </c>
      <c r="E131" s="181" t="s">
        <v>948</v>
      </c>
      <c r="F131" s="182" t="s">
        <v>949</v>
      </c>
      <c r="G131" s="183" t="s">
        <v>190</v>
      </c>
      <c r="H131" s="184">
        <v>197.6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1.5E-3</v>
      </c>
      <c r="R131" s="189">
        <f>Q131*H131</f>
        <v>0.2964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950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920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951</v>
      </c>
      <c r="G133" s="205"/>
      <c r="H133" s="208">
        <v>134.4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14" customFormat="1" ht="10.199999999999999">
      <c r="B134" s="204"/>
      <c r="C134" s="205"/>
      <c r="D134" s="195" t="s">
        <v>180</v>
      </c>
      <c r="E134" s="206" t="s">
        <v>32</v>
      </c>
      <c r="F134" s="207" t="s">
        <v>952</v>
      </c>
      <c r="G134" s="205"/>
      <c r="H134" s="208">
        <v>28.8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953</v>
      </c>
      <c r="G135" s="205"/>
      <c r="H135" s="208">
        <v>11.6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954</v>
      </c>
      <c r="G136" s="205"/>
      <c r="H136" s="208">
        <v>16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955</v>
      </c>
      <c r="G137" s="205"/>
      <c r="H137" s="208">
        <v>6.8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265</v>
      </c>
      <c r="D138" s="180" t="s">
        <v>173</v>
      </c>
      <c r="E138" s="181" t="s">
        <v>195</v>
      </c>
      <c r="F138" s="182" t="s">
        <v>196</v>
      </c>
      <c r="G138" s="183" t="s">
        <v>176</v>
      </c>
      <c r="H138" s="184">
        <v>530.423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1.4E-3</v>
      </c>
      <c r="R138" s="189">
        <f>Q138*H138</f>
        <v>0.74259220000000004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956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906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957</v>
      </c>
      <c r="G140" s="205"/>
      <c r="H140" s="208">
        <v>248.828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958</v>
      </c>
      <c r="G141" s="205"/>
      <c r="H141" s="208">
        <v>90.879000000000005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959</v>
      </c>
      <c r="G142" s="205"/>
      <c r="H142" s="208">
        <v>281.149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960</v>
      </c>
      <c r="G143" s="205"/>
      <c r="H143" s="208">
        <v>55.762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202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961</v>
      </c>
      <c r="G145" s="205"/>
      <c r="H145" s="208">
        <v>-149.76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962</v>
      </c>
      <c r="G146" s="205"/>
      <c r="H146" s="208">
        <v>-23.04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963</v>
      </c>
      <c r="G147" s="205"/>
      <c r="H147" s="208">
        <v>-7.2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964</v>
      </c>
      <c r="G148" s="205"/>
      <c r="H148" s="208">
        <v>-6.96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906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965</v>
      </c>
      <c r="G150" s="205"/>
      <c r="H150" s="208">
        <v>12.087999999999999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966</v>
      </c>
      <c r="G151" s="205"/>
      <c r="H151" s="208">
        <v>9.4760000000000009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967</v>
      </c>
      <c r="G152" s="205"/>
      <c r="H152" s="208">
        <v>19.201000000000001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271</v>
      </c>
      <c r="D153" s="180" t="s">
        <v>173</v>
      </c>
      <c r="E153" s="181" t="s">
        <v>234</v>
      </c>
      <c r="F153" s="182" t="s">
        <v>235</v>
      </c>
      <c r="G153" s="183" t="s">
        <v>176</v>
      </c>
      <c r="H153" s="184">
        <v>138.24799999999999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5.4599999999999996E-3</v>
      </c>
      <c r="R153" s="189">
        <f>Q153*H153</f>
        <v>0.75483407999999985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968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969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970</v>
      </c>
      <c r="G155" s="205"/>
      <c r="H155" s="208">
        <v>138.24799999999999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275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414.74400000000003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0.87096240000000003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971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972</v>
      </c>
      <c r="G157" s="205"/>
      <c r="H157" s="208">
        <v>414.74400000000003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280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301.2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973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920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974</v>
      </c>
      <c r="G160" s="205"/>
      <c r="H160" s="208">
        <v>100.8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975</v>
      </c>
      <c r="G161" s="205"/>
      <c r="H161" s="208">
        <v>24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976</v>
      </c>
      <c r="G162" s="205"/>
      <c r="H162" s="208">
        <v>9.8000000000000007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977</v>
      </c>
      <c r="G163" s="205"/>
      <c r="H163" s="208">
        <v>11.2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978</v>
      </c>
      <c r="G164" s="205"/>
      <c r="H164" s="208">
        <v>4.8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974</v>
      </c>
      <c r="G165" s="205"/>
      <c r="H165" s="208">
        <v>100.8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975</v>
      </c>
      <c r="G166" s="205"/>
      <c r="H166" s="208">
        <v>24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976</v>
      </c>
      <c r="G167" s="205"/>
      <c r="H167" s="208">
        <v>9.8000000000000007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977</v>
      </c>
      <c r="G168" s="205"/>
      <c r="H168" s="208">
        <v>11.2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978</v>
      </c>
      <c r="G169" s="205"/>
      <c r="H169" s="208">
        <v>4.8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2" customFormat="1" ht="14.4" customHeight="1">
      <c r="A170" s="36"/>
      <c r="B170" s="37"/>
      <c r="C170" s="215" t="s">
        <v>8</v>
      </c>
      <c r="D170" s="215" t="s">
        <v>254</v>
      </c>
      <c r="E170" s="216" t="s">
        <v>255</v>
      </c>
      <c r="F170" s="217" t="s">
        <v>256</v>
      </c>
      <c r="G170" s="218" t="s">
        <v>190</v>
      </c>
      <c r="H170" s="219">
        <v>316.26</v>
      </c>
      <c r="I170" s="220"/>
      <c r="J170" s="221">
        <f>ROUND(I170*H170,2)</f>
        <v>0</v>
      </c>
      <c r="K170" s="217" t="s">
        <v>177</v>
      </c>
      <c r="L170" s="222"/>
      <c r="M170" s="223" t="s">
        <v>32</v>
      </c>
      <c r="N170" s="224" t="s">
        <v>51</v>
      </c>
      <c r="O170" s="66"/>
      <c r="P170" s="189">
        <f>O170*H170</f>
        <v>0</v>
      </c>
      <c r="Q170" s="189">
        <v>4.0000000000000003E-5</v>
      </c>
      <c r="R170" s="189">
        <f>Q170*H170</f>
        <v>1.2650400000000001E-2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242</v>
      </c>
      <c r="AT170" s="191" t="s">
        <v>254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979</v>
      </c>
    </row>
    <row r="171" spans="1:65" s="2" customFormat="1" ht="19.2">
      <c r="A171" s="36"/>
      <c r="B171" s="37"/>
      <c r="C171" s="38"/>
      <c r="D171" s="195" t="s">
        <v>258</v>
      </c>
      <c r="E171" s="38"/>
      <c r="F171" s="225" t="s">
        <v>259</v>
      </c>
      <c r="G171" s="38"/>
      <c r="H171" s="38"/>
      <c r="I171" s="226"/>
      <c r="J171" s="38"/>
      <c r="K171" s="38"/>
      <c r="L171" s="41"/>
      <c r="M171" s="227"/>
      <c r="N171" s="228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8" t="s">
        <v>258</v>
      </c>
      <c r="AU171" s="18" t="s">
        <v>89</v>
      </c>
    </row>
    <row r="172" spans="1:65" s="14" customFormat="1" ht="10.199999999999999">
      <c r="B172" s="204"/>
      <c r="C172" s="205"/>
      <c r="D172" s="195" t="s">
        <v>180</v>
      </c>
      <c r="E172" s="205"/>
      <c r="F172" s="207" t="s">
        <v>980</v>
      </c>
      <c r="G172" s="205"/>
      <c r="H172" s="208">
        <v>316.26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4</v>
      </c>
      <c r="AX172" s="14" t="s">
        <v>40</v>
      </c>
      <c r="AY172" s="214" t="s">
        <v>171</v>
      </c>
    </row>
    <row r="173" spans="1:65" s="2" customFormat="1" ht="24.15" customHeight="1">
      <c r="A173" s="36"/>
      <c r="B173" s="37"/>
      <c r="C173" s="180" t="s">
        <v>297</v>
      </c>
      <c r="D173" s="180" t="s">
        <v>173</v>
      </c>
      <c r="E173" s="181" t="s">
        <v>262</v>
      </c>
      <c r="F173" s="182" t="s">
        <v>263</v>
      </c>
      <c r="G173" s="183" t="s">
        <v>176</v>
      </c>
      <c r="H173" s="184">
        <v>40.765000000000001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8.3199999999999993E-3</v>
      </c>
      <c r="R173" s="189">
        <f>Q173*H173</f>
        <v>0.33916479999999999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981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906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965</v>
      </c>
      <c r="G175" s="205"/>
      <c r="H175" s="208">
        <v>12.087999999999999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966</v>
      </c>
      <c r="G176" s="205"/>
      <c r="H176" s="208">
        <v>9.4760000000000009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967</v>
      </c>
      <c r="G177" s="205"/>
      <c r="H177" s="208">
        <v>19.201000000000001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2" customFormat="1" ht="14.4" customHeight="1">
      <c r="A178" s="36"/>
      <c r="B178" s="37"/>
      <c r="C178" s="215" t="s">
        <v>303</v>
      </c>
      <c r="D178" s="215" t="s">
        <v>254</v>
      </c>
      <c r="E178" s="216" t="s">
        <v>982</v>
      </c>
      <c r="F178" s="217" t="s">
        <v>983</v>
      </c>
      <c r="G178" s="218" t="s">
        <v>176</v>
      </c>
      <c r="H178" s="219">
        <v>41.58</v>
      </c>
      <c r="I178" s="220"/>
      <c r="J178" s="221">
        <f>ROUND(I178*H178,2)</f>
        <v>0</v>
      </c>
      <c r="K178" s="217" t="s">
        <v>177</v>
      </c>
      <c r="L178" s="222"/>
      <c r="M178" s="223" t="s">
        <v>32</v>
      </c>
      <c r="N178" s="224" t="s">
        <v>51</v>
      </c>
      <c r="O178" s="66"/>
      <c r="P178" s="189">
        <f>O178*H178</f>
        <v>0</v>
      </c>
      <c r="Q178" s="189">
        <v>3.0000000000000001E-3</v>
      </c>
      <c r="R178" s="189">
        <f>Q178*H178</f>
        <v>0.12474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242</v>
      </c>
      <c r="AT178" s="191" t="s">
        <v>254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984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269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4" customFormat="1" ht="10.199999999999999">
      <c r="B180" s="204"/>
      <c r="C180" s="205"/>
      <c r="D180" s="195" t="s">
        <v>180</v>
      </c>
      <c r="E180" s="205"/>
      <c r="F180" s="207" t="s">
        <v>985</v>
      </c>
      <c r="G180" s="205"/>
      <c r="H180" s="208">
        <v>41.58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4</v>
      </c>
      <c r="AX180" s="14" t="s">
        <v>40</v>
      </c>
      <c r="AY180" s="214" t="s">
        <v>171</v>
      </c>
    </row>
    <row r="181" spans="1:65" s="2" customFormat="1" ht="24.15" customHeight="1">
      <c r="A181" s="36"/>
      <c r="B181" s="37"/>
      <c r="C181" s="180" t="s">
        <v>311</v>
      </c>
      <c r="D181" s="180" t="s">
        <v>173</v>
      </c>
      <c r="E181" s="181" t="s">
        <v>272</v>
      </c>
      <c r="F181" s="182" t="s">
        <v>273</v>
      </c>
      <c r="G181" s="183" t="s">
        <v>176</v>
      </c>
      <c r="H181" s="184">
        <v>489.65800000000002</v>
      </c>
      <c r="I181" s="185"/>
      <c r="J181" s="186">
        <f>ROUND(I181*H181,2)</f>
        <v>0</v>
      </c>
      <c r="K181" s="182" t="s">
        <v>177</v>
      </c>
      <c r="L181" s="41"/>
      <c r="M181" s="187" t="s">
        <v>32</v>
      </c>
      <c r="N181" s="188" t="s">
        <v>51</v>
      </c>
      <c r="O181" s="66"/>
      <c r="P181" s="189">
        <f>O181*H181</f>
        <v>0</v>
      </c>
      <c r="Q181" s="189">
        <v>8.5000000000000006E-3</v>
      </c>
      <c r="R181" s="189">
        <f>Q181*H181</f>
        <v>4.1620930000000005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178</v>
      </c>
      <c r="AT181" s="191" t="s">
        <v>173</v>
      </c>
      <c r="AU181" s="191" t="s">
        <v>89</v>
      </c>
      <c r="AY181" s="18" t="s">
        <v>171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8" t="s">
        <v>40</v>
      </c>
      <c r="BK181" s="192">
        <f>ROUND(I181*H181,2)</f>
        <v>0</v>
      </c>
      <c r="BL181" s="18" t="s">
        <v>178</v>
      </c>
      <c r="BM181" s="191" t="s">
        <v>986</v>
      </c>
    </row>
    <row r="182" spans="1:65" s="13" customFormat="1" ht="10.199999999999999">
      <c r="B182" s="193"/>
      <c r="C182" s="194"/>
      <c r="D182" s="195" t="s">
        <v>180</v>
      </c>
      <c r="E182" s="196" t="s">
        <v>32</v>
      </c>
      <c r="F182" s="197" t="s">
        <v>906</v>
      </c>
      <c r="G182" s="194"/>
      <c r="H182" s="196" t="s">
        <v>32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180</v>
      </c>
      <c r="AU182" s="203" t="s">
        <v>89</v>
      </c>
      <c r="AV182" s="13" t="s">
        <v>40</v>
      </c>
      <c r="AW182" s="13" t="s">
        <v>38</v>
      </c>
      <c r="AX182" s="13" t="s">
        <v>80</v>
      </c>
      <c r="AY182" s="203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957</v>
      </c>
      <c r="G183" s="205"/>
      <c r="H183" s="208">
        <v>248.828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958</v>
      </c>
      <c r="G184" s="205"/>
      <c r="H184" s="208">
        <v>90.879000000000005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959</v>
      </c>
      <c r="G185" s="205"/>
      <c r="H185" s="208">
        <v>281.149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960</v>
      </c>
      <c r="G186" s="205"/>
      <c r="H186" s="208">
        <v>55.762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202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961</v>
      </c>
      <c r="G188" s="205"/>
      <c r="H188" s="208">
        <v>-149.76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962</v>
      </c>
      <c r="G189" s="205"/>
      <c r="H189" s="208">
        <v>-23.04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963</v>
      </c>
      <c r="G190" s="205"/>
      <c r="H190" s="208">
        <v>-7.2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964</v>
      </c>
      <c r="G191" s="205"/>
      <c r="H191" s="208">
        <v>-6.96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14.4" customHeight="1">
      <c r="A192" s="36"/>
      <c r="B192" s="37"/>
      <c r="C192" s="215" t="s">
        <v>316</v>
      </c>
      <c r="D192" s="215" t="s">
        <v>254</v>
      </c>
      <c r="E192" s="216" t="s">
        <v>276</v>
      </c>
      <c r="F192" s="217" t="s">
        <v>277</v>
      </c>
      <c r="G192" s="218" t="s">
        <v>176</v>
      </c>
      <c r="H192" s="219">
        <v>499.45100000000002</v>
      </c>
      <c r="I192" s="220"/>
      <c r="J192" s="221">
        <f>ROUND(I192*H192,2)</f>
        <v>0</v>
      </c>
      <c r="K192" s="217" t="s">
        <v>177</v>
      </c>
      <c r="L192" s="222"/>
      <c r="M192" s="223" t="s">
        <v>32</v>
      </c>
      <c r="N192" s="224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1.0488470999999999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242</v>
      </c>
      <c r="AT192" s="191" t="s">
        <v>254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987</v>
      </c>
    </row>
    <row r="193" spans="1:65" s="2" customFormat="1" ht="19.2">
      <c r="A193" s="36"/>
      <c r="B193" s="37"/>
      <c r="C193" s="38"/>
      <c r="D193" s="195" t="s">
        <v>258</v>
      </c>
      <c r="E193" s="38"/>
      <c r="F193" s="225" t="s">
        <v>269</v>
      </c>
      <c r="G193" s="38"/>
      <c r="H193" s="38"/>
      <c r="I193" s="226"/>
      <c r="J193" s="38"/>
      <c r="K193" s="38"/>
      <c r="L193" s="41"/>
      <c r="M193" s="227"/>
      <c r="N193" s="228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8" t="s">
        <v>258</v>
      </c>
      <c r="AU193" s="18" t="s">
        <v>89</v>
      </c>
    </row>
    <row r="194" spans="1:65" s="14" customFormat="1" ht="10.199999999999999">
      <c r="B194" s="204"/>
      <c r="C194" s="205"/>
      <c r="D194" s="195" t="s">
        <v>180</v>
      </c>
      <c r="E194" s="205"/>
      <c r="F194" s="207" t="s">
        <v>988</v>
      </c>
      <c r="G194" s="205"/>
      <c r="H194" s="208">
        <v>499.45100000000002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4</v>
      </c>
      <c r="AX194" s="14" t="s">
        <v>40</v>
      </c>
      <c r="AY194" s="214" t="s">
        <v>171</v>
      </c>
    </row>
    <row r="195" spans="1:65" s="2" customFormat="1" ht="24.15" customHeight="1">
      <c r="A195" s="36"/>
      <c r="B195" s="37"/>
      <c r="C195" s="180" t="s">
        <v>326</v>
      </c>
      <c r="D195" s="180" t="s">
        <v>173</v>
      </c>
      <c r="E195" s="181" t="s">
        <v>281</v>
      </c>
      <c r="F195" s="182" t="s">
        <v>282</v>
      </c>
      <c r="G195" s="183" t="s">
        <v>190</v>
      </c>
      <c r="H195" s="184">
        <v>351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1.7600000000000001E-3</v>
      </c>
      <c r="R195" s="189">
        <f>Q195*H195</f>
        <v>0.61775999999999998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178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989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906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990</v>
      </c>
      <c r="G197" s="205"/>
      <c r="H197" s="208">
        <v>187.2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991</v>
      </c>
      <c r="G198" s="205"/>
      <c r="H198" s="208">
        <v>48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992</v>
      </c>
      <c r="G199" s="205"/>
      <c r="H199" s="208">
        <v>9.8000000000000007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993</v>
      </c>
      <c r="G200" s="205"/>
      <c r="H200" s="208">
        <v>10.6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994</v>
      </c>
      <c r="G201" s="205"/>
      <c r="H201" s="208">
        <v>16.8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995</v>
      </c>
      <c r="G202" s="205"/>
      <c r="H202" s="208">
        <v>62.4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996</v>
      </c>
      <c r="G203" s="205"/>
      <c r="H203" s="208">
        <v>9.6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997</v>
      </c>
      <c r="G204" s="205"/>
      <c r="H204" s="208">
        <v>1.8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998</v>
      </c>
      <c r="G205" s="205"/>
      <c r="H205" s="208">
        <v>4.8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7</v>
      </c>
      <c r="D206" s="215" t="s">
        <v>254</v>
      </c>
      <c r="E206" s="216" t="s">
        <v>290</v>
      </c>
      <c r="F206" s="217" t="s">
        <v>291</v>
      </c>
      <c r="G206" s="218" t="s">
        <v>176</v>
      </c>
      <c r="H206" s="219">
        <v>44.402000000000001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8.9999999999999998E-4</v>
      </c>
      <c r="R206" s="189">
        <f>Q206*H206</f>
        <v>3.9961799999999999E-2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999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293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1000</v>
      </c>
      <c r="G208" s="205"/>
      <c r="H208" s="208">
        <v>31.326000000000001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1001</v>
      </c>
      <c r="G209" s="205"/>
      <c r="H209" s="208">
        <v>9.0389999999999997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5"/>
      <c r="F210" s="207" t="s">
        <v>1002</v>
      </c>
      <c r="G210" s="205"/>
      <c r="H210" s="208">
        <v>44.402000000000001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4</v>
      </c>
      <c r="AX210" s="14" t="s">
        <v>40</v>
      </c>
      <c r="AY210" s="214" t="s">
        <v>171</v>
      </c>
    </row>
    <row r="211" spans="1:65" s="2" customFormat="1" ht="14.4" customHeight="1">
      <c r="A211" s="36"/>
      <c r="B211" s="37"/>
      <c r="C211" s="180" t="s">
        <v>335</v>
      </c>
      <c r="D211" s="180" t="s">
        <v>173</v>
      </c>
      <c r="E211" s="181" t="s">
        <v>304</v>
      </c>
      <c r="F211" s="182" t="s">
        <v>305</v>
      </c>
      <c r="G211" s="183" t="s">
        <v>190</v>
      </c>
      <c r="H211" s="184">
        <v>89.372</v>
      </c>
      <c r="I211" s="185"/>
      <c r="J211" s="186">
        <f>ROUND(I211*H211,2)</f>
        <v>0</v>
      </c>
      <c r="K211" s="182" t="s">
        <v>177</v>
      </c>
      <c r="L211" s="41"/>
      <c r="M211" s="187" t="s">
        <v>32</v>
      </c>
      <c r="N211" s="188" t="s">
        <v>51</v>
      </c>
      <c r="O211" s="66"/>
      <c r="P211" s="189">
        <f>O211*H211</f>
        <v>0</v>
      </c>
      <c r="Q211" s="189">
        <v>6.0000000000000002E-5</v>
      </c>
      <c r="R211" s="189">
        <f>Q211*H211</f>
        <v>5.3623200000000003E-3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178</v>
      </c>
      <c r="AT211" s="191" t="s">
        <v>173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1003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906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1004</v>
      </c>
      <c r="G213" s="205"/>
      <c r="H213" s="208">
        <v>38.08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1005</v>
      </c>
      <c r="G214" s="205"/>
      <c r="H214" s="208">
        <v>9.4600000000000009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1006</v>
      </c>
      <c r="G215" s="205"/>
      <c r="H215" s="208">
        <v>36.142000000000003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1007</v>
      </c>
      <c r="G216" s="205"/>
      <c r="H216" s="208">
        <v>5.69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2" customFormat="1" ht="14.4" customHeight="1">
      <c r="A217" s="36"/>
      <c r="B217" s="37"/>
      <c r="C217" s="215" t="s">
        <v>340</v>
      </c>
      <c r="D217" s="215" t="s">
        <v>254</v>
      </c>
      <c r="E217" s="216" t="s">
        <v>312</v>
      </c>
      <c r="F217" s="217" t="s">
        <v>313</v>
      </c>
      <c r="G217" s="218" t="s">
        <v>190</v>
      </c>
      <c r="H217" s="219">
        <v>93.840999999999994</v>
      </c>
      <c r="I217" s="220"/>
      <c r="J217" s="221">
        <f>ROUND(I217*H217,2)</f>
        <v>0</v>
      </c>
      <c r="K217" s="217" t="s">
        <v>177</v>
      </c>
      <c r="L217" s="222"/>
      <c r="M217" s="223" t="s">
        <v>32</v>
      </c>
      <c r="N217" s="224" t="s">
        <v>51</v>
      </c>
      <c r="O217" s="66"/>
      <c r="P217" s="189">
        <f>O217*H217</f>
        <v>0</v>
      </c>
      <c r="Q217" s="189">
        <v>5.0000000000000001E-4</v>
      </c>
      <c r="R217" s="189">
        <f>Q217*H217</f>
        <v>4.6920499999999997E-2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242</v>
      </c>
      <c r="AT217" s="191" t="s">
        <v>254</v>
      </c>
      <c r="AU217" s="191" t="s">
        <v>89</v>
      </c>
      <c r="AY217" s="18" t="s">
        <v>171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8" t="s">
        <v>40</v>
      </c>
      <c r="BK217" s="192">
        <f>ROUND(I217*H217,2)</f>
        <v>0</v>
      </c>
      <c r="BL217" s="18" t="s">
        <v>178</v>
      </c>
      <c r="BM217" s="191" t="s">
        <v>1008</v>
      </c>
    </row>
    <row r="218" spans="1:65" s="2" customFormat="1" ht="19.2">
      <c r="A218" s="36"/>
      <c r="B218" s="37"/>
      <c r="C218" s="38"/>
      <c r="D218" s="195" t="s">
        <v>258</v>
      </c>
      <c r="E218" s="38"/>
      <c r="F218" s="225" t="s">
        <v>259</v>
      </c>
      <c r="G218" s="38"/>
      <c r="H218" s="38"/>
      <c r="I218" s="226"/>
      <c r="J218" s="38"/>
      <c r="K218" s="38"/>
      <c r="L218" s="41"/>
      <c r="M218" s="227"/>
      <c r="N218" s="228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8" t="s">
        <v>258</v>
      </c>
      <c r="AU218" s="18" t="s">
        <v>89</v>
      </c>
    </row>
    <row r="219" spans="1:65" s="14" customFormat="1" ht="10.199999999999999">
      <c r="B219" s="204"/>
      <c r="C219" s="205"/>
      <c r="D219" s="195" t="s">
        <v>180</v>
      </c>
      <c r="E219" s="205"/>
      <c r="F219" s="207" t="s">
        <v>1009</v>
      </c>
      <c r="G219" s="205"/>
      <c r="H219" s="208">
        <v>93.840999999999994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4</v>
      </c>
      <c r="AX219" s="14" t="s">
        <v>40</v>
      </c>
      <c r="AY219" s="214" t="s">
        <v>171</v>
      </c>
    </row>
    <row r="220" spans="1:65" s="2" customFormat="1" ht="14.4" customHeight="1">
      <c r="A220" s="36"/>
      <c r="B220" s="37"/>
      <c r="C220" s="180" t="s">
        <v>345</v>
      </c>
      <c r="D220" s="180" t="s">
        <v>173</v>
      </c>
      <c r="E220" s="181" t="s">
        <v>317</v>
      </c>
      <c r="F220" s="182" t="s">
        <v>318</v>
      </c>
      <c r="G220" s="183" t="s">
        <v>190</v>
      </c>
      <c r="H220" s="184">
        <v>587.12</v>
      </c>
      <c r="I220" s="185"/>
      <c r="J220" s="186">
        <f>ROUND(I220*H220,2)</f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>O220*H220</f>
        <v>0</v>
      </c>
      <c r="Q220" s="189">
        <v>2.5000000000000001E-4</v>
      </c>
      <c r="R220" s="189">
        <f>Q220*H220</f>
        <v>0.14677999999999999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178</v>
      </c>
      <c r="AT220" s="191" t="s">
        <v>173</v>
      </c>
      <c r="AU220" s="191" t="s">
        <v>89</v>
      </c>
      <c r="AY220" s="18" t="s">
        <v>171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8" t="s">
        <v>40</v>
      </c>
      <c r="BK220" s="192">
        <f>ROUND(I220*H220,2)</f>
        <v>0</v>
      </c>
      <c r="BL220" s="18" t="s">
        <v>178</v>
      </c>
      <c r="BM220" s="191" t="s">
        <v>1010</v>
      </c>
    </row>
    <row r="221" spans="1:65" s="13" customFormat="1" ht="10.199999999999999">
      <c r="B221" s="193"/>
      <c r="C221" s="194"/>
      <c r="D221" s="195" t="s">
        <v>180</v>
      </c>
      <c r="E221" s="196" t="s">
        <v>32</v>
      </c>
      <c r="F221" s="197" t="s">
        <v>906</v>
      </c>
      <c r="G221" s="194"/>
      <c r="H221" s="196" t="s">
        <v>32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180</v>
      </c>
      <c r="AU221" s="203" t="s">
        <v>89</v>
      </c>
      <c r="AV221" s="13" t="s">
        <v>40</v>
      </c>
      <c r="AW221" s="13" t="s">
        <v>38</v>
      </c>
      <c r="AX221" s="13" t="s">
        <v>80</v>
      </c>
      <c r="AY221" s="203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1011</v>
      </c>
      <c r="G222" s="205"/>
      <c r="H222" s="208">
        <v>71.349999999999994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1012</v>
      </c>
      <c r="G223" s="205"/>
      <c r="H223" s="208">
        <v>180.4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1013</v>
      </c>
      <c r="G224" s="205"/>
      <c r="H224" s="208">
        <v>70.900000000000006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1014</v>
      </c>
      <c r="G225" s="205"/>
      <c r="H225" s="208">
        <v>82.4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1015</v>
      </c>
      <c r="G226" s="205"/>
      <c r="H226" s="208">
        <v>80.599999999999994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1016</v>
      </c>
      <c r="G227" s="205"/>
      <c r="H227" s="208">
        <v>101.47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2" customFormat="1" ht="14.4" customHeight="1">
      <c r="A228" s="36"/>
      <c r="B228" s="37"/>
      <c r="C228" s="215" t="s">
        <v>349</v>
      </c>
      <c r="D228" s="215" t="s">
        <v>254</v>
      </c>
      <c r="E228" s="216" t="s">
        <v>327</v>
      </c>
      <c r="F228" s="217" t="s">
        <v>328</v>
      </c>
      <c r="G228" s="218" t="s">
        <v>190</v>
      </c>
      <c r="H228" s="219">
        <v>264.33800000000002</v>
      </c>
      <c r="I228" s="220"/>
      <c r="J228" s="221">
        <f>ROUND(I228*H228,2)</f>
        <v>0</v>
      </c>
      <c r="K228" s="217" t="s">
        <v>177</v>
      </c>
      <c r="L228" s="222"/>
      <c r="M228" s="223" t="s">
        <v>32</v>
      </c>
      <c r="N228" s="224" t="s">
        <v>51</v>
      </c>
      <c r="O228" s="66"/>
      <c r="P228" s="189">
        <f>O228*H228</f>
        <v>0</v>
      </c>
      <c r="Q228" s="189">
        <v>3.0000000000000001E-5</v>
      </c>
      <c r="R228" s="189">
        <f>Q228*H228</f>
        <v>7.9301400000000005E-3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242</v>
      </c>
      <c r="AT228" s="191" t="s">
        <v>254</v>
      </c>
      <c r="AU228" s="191" t="s">
        <v>89</v>
      </c>
      <c r="AY228" s="18" t="s">
        <v>171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8" t="s">
        <v>40</v>
      </c>
      <c r="BK228" s="192">
        <f>ROUND(I228*H228,2)</f>
        <v>0</v>
      </c>
      <c r="BL228" s="18" t="s">
        <v>178</v>
      </c>
      <c r="BM228" s="191" t="s">
        <v>1017</v>
      </c>
    </row>
    <row r="229" spans="1:65" s="2" customFormat="1" ht="19.2">
      <c r="A229" s="36"/>
      <c r="B229" s="37"/>
      <c r="C229" s="38"/>
      <c r="D229" s="195" t="s">
        <v>258</v>
      </c>
      <c r="E229" s="38"/>
      <c r="F229" s="225" t="s">
        <v>259</v>
      </c>
      <c r="G229" s="38"/>
      <c r="H229" s="38"/>
      <c r="I229" s="226"/>
      <c r="J229" s="38"/>
      <c r="K229" s="38"/>
      <c r="L229" s="41"/>
      <c r="M229" s="227"/>
      <c r="N229" s="228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8" t="s">
        <v>258</v>
      </c>
      <c r="AU229" s="18" t="s">
        <v>89</v>
      </c>
    </row>
    <row r="230" spans="1:65" s="14" customFormat="1" ht="10.199999999999999">
      <c r="B230" s="204"/>
      <c r="C230" s="205"/>
      <c r="D230" s="195" t="s">
        <v>180</v>
      </c>
      <c r="E230" s="205"/>
      <c r="F230" s="207" t="s">
        <v>1018</v>
      </c>
      <c r="G230" s="205"/>
      <c r="H230" s="208">
        <v>264.33800000000002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4</v>
      </c>
      <c r="AX230" s="14" t="s">
        <v>40</v>
      </c>
      <c r="AY230" s="214" t="s">
        <v>171</v>
      </c>
    </row>
    <row r="231" spans="1:65" s="2" customFormat="1" ht="14.4" customHeight="1">
      <c r="A231" s="36"/>
      <c r="B231" s="37"/>
      <c r="C231" s="215" t="s">
        <v>353</v>
      </c>
      <c r="D231" s="215" t="s">
        <v>254</v>
      </c>
      <c r="E231" s="216" t="s">
        <v>331</v>
      </c>
      <c r="F231" s="217" t="s">
        <v>332</v>
      </c>
      <c r="G231" s="218" t="s">
        <v>190</v>
      </c>
      <c r="H231" s="219">
        <v>74.444999999999993</v>
      </c>
      <c r="I231" s="220"/>
      <c r="J231" s="221">
        <f>ROUND(I231*H231,2)</f>
        <v>0</v>
      </c>
      <c r="K231" s="217" t="s">
        <v>177</v>
      </c>
      <c r="L231" s="222"/>
      <c r="M231" s="223" t="s">
        <v>32</v>
      </c>
      <c r="N231" s="224" t="s">
        <v>51</v>
      </c>
      <c r="O231" s="66"/>
      <c r="P231" s="189">
        <f>O231*H231</f>
        <v>0</v>
      </c>
      <c r="Q231" s="189">
        <v>5.0000000000000001E-4</v>
      </c>
      <c r="R231" s="189">
        <f>Q231*H231</f>
        <v>3.7222499999999999E-2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242</v>
      </c>
      <c r="AT231" s="191" t="s">
        <v>254</v>
      </c>
      <c r="AU231" s="191" t="s">
        <v>89</v>
      </c>
      <c r="AY231" s="18" t="s">
        <v>171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8" t="s">
        <v>40</v>
      </c>
      <c r="BK231" s="192">
        <f>ROUND(I231*H231,2)</f>
        <v>0</v>
      </c>
      <c r="BL231" s="18" t="s">
        <v>178</v>
      </c>
      <c r="BM231" s="191" t="s">
        <v>1019</v>
      </c>
    </row>
    <row r="232" spans="1:65" s="2" customFormat="1" ht="19.2">
      <c r="A232" s="36"/>
      <c r="B232" s="37"/>
      <c r="C232" s="38"/>
      <c r="D232" s="195" t="s">
        <v>258</v>
      </c>
      <c r="E232" s="38"/>
      <c r="F232" s="225" t="s">
        <v>259</v>
      </c>
      <c r="G232" s="38"/>
      <c r="H232" s="38"/>
      <c r="I232" s="226"/>
      <c r="J232" s="38"/>
      <c r="K232" s="38"/>
      <c r="L232" s="41"/>
      <c r="M232" s="227"/>
      <c r="N232" s="228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8" t="s">
        <v>258</v>
      </c>
      <c r="AU232" s="18" t="s">
        <v>89</v>
      </c>
    </row>
    <row r="233" spans="1:65" s="14" customFormat="1" ht="10.199999999999999">
      <c r="B233" s="204"/>
      <c r="C233" s="205"/>
      <c r="D233" s="195" t="s">
        <v>180</v>
      </c>
      <c r="E233" s="205"/>
      <c r="F233" s="207" t="s">
        <v>1020</v>
      </c>
      <c r="G233" s="205"/>
      <c r="H233" s="208">
        <v>74.444999999999993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4</v>
      </c>
      <c r="AX233" s="14" t="s">
        <v>40</v>
      </c>
      <c r="AY233" s="214" t="s">
        <v>171</v>
      </c>
    </row>
    <row r="234" spans="1:65" s="2" customFormat="1" ht="14.4" customHeight="1">
      <c r="A234" s="36"/>
      <c r="B234" s="37"/>
      <c r="C234" s="215" t="s">
        <v>357</v>
      </c>
      <c r="D234" s="215" t="s">
        <v>254</v>
      </c>
      <c r="E234" s="216" t="s">
        <v>336</v>
      </c>
      <c r="F234" s="217" t="s">
        <v>337</v>
      </c>
      <c r="G234" s="218" t="s">
        <v>190</v>
      </c>
      <c r="H234" s="219">
        <v>86.52</v>
      </c>
      <c r="I234" s="220"/>
      <c r="J234" s="221">
        <f>ROUND(I234*H234,2)</f>
        <v>0</v>
      </c>
      <c r="K234" s="217" t="s">
        <v>177</v>
      </c>
      <c r="L234" s="222"/>
      <c r="M234" s="223" t="s">
        <v>32</v>
      </c>
      <c r="N234" s="224" t="s">
        <v>51</v>
      </c>
      <c r="O234" s="66"/>
      <c r="P234" s="189">
        <f>O234*H234</f>
        <v>0</v>
      </c>
      <c r="Q234" s="189">
        <v>2.9999999999999997E-4</v>
      </c>
      <c r="R234" s="189">
        <f>Q234*H234</f>
        <v>2.5955999999999996E-2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242</v>
      </c>
      <c r="AT234" s="191" t="s">
        <v>254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1021</v>
      </c>
    </row>
    <row r="235" spans="1:65" s="2" customFormat="1" ht="19.2">
      <c r="A235" s="36"/>
      <c r="B235" s="37"/>
      <c r="C235" s="38"/>
      <c r="D235" s="195" t="s">
        <v>258</v>
      </c>
      <c r="E235" s="38"/>
      <c r="F235" s="225" t="s">
        <v>259</v>
      </c>
      <c r="G235" s="38"/>
      <c r="H235" s="38"/>
      <c r="I235" s="226"/>
      <c r="J235" s="38"/>
      <c r="K235" s="38"/>
      <c r="L235" s="41"/>
      <c r="M235" s="227"/>
      <c r="N235" s="228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8" t="s">
        <v>258</v>
      </c>
      <c r="AU235" s="18" t="s">
        <v>89</v>
      </c>
    </row>
    <row r="236" spans="1:65" s="14" customFormat="1" ht="10.199999999999999">
      <c r="B236" s="204"/>
      <c r="C236" s="205"/>
      <c r="D236" s="195" t="s">
        <v>180</v>
      </c>
      <c r="E236" s="205"/>
      <c r="F236" s="207" t="s">
        <v>1022</v>
      </c>
      <c r="G236" s="205"/>
      <c r="H236" s="208">
        <v>86.52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4</v>
      </c>
      <c r="AX236" s="14" t="s">
        <v>40</v>
      </c>
      <c r="AY236" s="214" t="s">
        <v>171</v>
      </c>
    </row>
    <row r="237" spans="1:65" s="2" customFormat="1" ht="14.4" customHeight="1">
      <c r="A237" s="36"/>
      <c r="B237" s="37"/>
      <c r="C237" s="215" t="s">
        <v>363</v>
      </c>
      <c r="D237" s="215" t="s">
        <v>254</v>
      </c>
      <c r="E237" s="216" t="s">
        <v>341</v>
      </c>
      <c r="F237" s="217" t="s">
        <v>342</v>
      </c>
      <c r="G237" s="218" t="s">
        <v>190</v>
      </c>
      <c r="H237" s="219">
        <v>84.63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2.0000000000000001E-4</v>
      </c>
      <c r="R237" s="189">
        <f>Q237*H237</f>
        <v>1.6926E-2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1023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259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1024</v>
      </c>
      <c r="G239" s="205"/>
      <c r="H239" s="208">
        <v>84.63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14.4" customHeight="1">
      <c r="A240" s="36"/>
      <c r="B240" s="37"/>
      <c r="C240" s="215" t="s">
        <v>368</v>
      </c>
      <c r="D240" s="215" t="s">
        <v>254</v>
      </c>
      <c r="E240" s="216" t="s">
        <v>346</v>
      </c>
      <c r="F240" s="217" t="s">
        <v>347</v>
      </c>
      <c r="G240" s="218" t="s">
        <v>190</v>
      </c>
      <c r="H240" s="219">
        <v>106.544</v>
      </c>
      <c r="I240" s="220"/>
      <c r="J240" s="221">
        <f>ROUND(I240*H240,2)</f>
        <v>0</v>
      </c>
      <c r="K240" s="217" t="s">
        <v>177</v>
      </c>
      <c r="L240" s="222"/>
      <c r="M240" s="223" t="s">
        <v>32</v>
      </c>
      <c r="N240" s="224" t="s">
        <v>51</v>
      </c>
      <c r="O240" s="66"/>
      <c r="P240" s="189">
        <f>O240*H240</f>
        <v>0</v>
      </c>
      <c r="Q240" s="189">
        <v>2.9999999999999997E-4</v>
      </c>
      <c r="R240" s="189">
        <f>Q240*H240</f>
        <v>3.1963199999999997E-2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242</v>
      </c>
      <c r="AT240" s="191" t="s">
        <v>254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1025</v>
      </c>
    </row>
    <row r="241" spans="1:65" s="2" customFormat="1" ht="19.2">
      <c r="A241" s="36"/>
      <c r="B241" s="37"/>
      <c r="C241" s="38"/>
      <c r="D241" s="195" t="s">
        <v>258</v>
      </c>
      <c r="E241" s="38"/>
      <c r="F241" s="225" t="s">
        <v>259</v>
      </c>
      <c r="G241" s="38"/>
      <c r="H241" s="38"/>
      <c r="I241" s="226"/>
      <c r="J241" s="38"/>
      <c r="K241" s="38"/>
      <c r="L241" s="41"/>
      <c r="M241" s="227"/>
      <c r="N241" s="228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8" t="s">
        <v>258</v>
      </c>
      <c r="AU241" s="18" t="s">
        <v>89</v>
      </c>
    </row>
    <row r="242" spans="1:65" s="14" customFormat="1" ht="10.199999999999999">
      <c r="B242" s="204"/>
      <c r="C242" s="205"/>
      <c r="D242" s="195" t="s">
        <v>180</v>
      </c>
      <c r="E242" s="205"/>
      <c r="F242" s="207" t="s">
        <v>1026</v>
      </c>
      <c r="G242" s="205"/>
      <c r="H242" s="208">
        <v>106.544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4</v>
      </c>
      <c r="AX242" s="14" t="s">
        <v>40</v>
      </c>
      <c r="AY242" s="214" t="s">
        <v>171</v>
      </c>
    </row>
    <row r="243" spans="1:65" s="2" customFormat="1" ht="24.15" customHeight="1">
      <c r="A243" s="36"/>
      <c r="B243" s="37"/>
      <c r="C243" s="180" t="s">
        <v>379</v>
      </c>
      <c r="D243" s="180" t="s">
        <v>173</v>
      </c>
      <c r="E243" s="181" t="s">
        <v>350</v>
      </c>
      <c r="F243" s="182" t="s">
        <v>351</v>
      </c>
      <c r="G243" s="183" t="s">
        <v>176</v>
      </c>
      <c r="H243" s="184">
        <v>489.65800000000002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2.6800000000000001E-3</v>
      </c>
      <c r="R243" s="189">
        <f>Q243*H243</f>
        <v>1.3122834400000001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1027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906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957</v>
      </c>
      <c r="G245" s="205"/>
      <c r="H245" s="208">
        <v>248.828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958</v>
      </c>
      <c r="G246" s="205"/>
      <c r="H246" s="208">
        <v>90.879000000000005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959</v>
      </c>
      <c r="G247" s="205"/>
      <c r="H247" s="208">
        <v>281.149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960</v>
      </c>
      <c r="G248" s="205"/>
      <c r="H248" s="208">
        <v>55.762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961</v>
      </c>
      <c r="G250" s="205"/>
      <c r="H250" s="208">
        <v>-149.76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962</v>
      </c>
      <c r="G251" s="205"/>
      <c r="H251" s="208">
        <v>-23.04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963</v>
      </c>
      <c r="G252" s="205"/>
      <c r="H252" s="208">
        <v>-7.2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964</v>
      </c>
      <c r="G253" s="205"/>
      <c r="H253" s="208">
        <v>-6.96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24.15" customHeight="1">
      <c r="A254" s="36"/>
      <c r="B254" s="37"/>
      <c r="C254" s="180" t="s">
        <v>383</v>
      </c>
      <c r="D254" s="180" t="s">
        <v>173</v>
      </c>
      <c r="E254" s="181" t="s">
        <v>354</v>
      </c>
      <c r="F254" s="182" t="s">
        <v>355</v>
      </c>
      <c r="G254" s="183" t="s">
        <v>176</v>
      </c>
      <c r="H254" s="184">
        <v>40.765000000000001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6.28E-3</v>
      </c>
      <c r="R254" s="189">
        <f>Q254*H254</f>
        <v>0.25600420000000002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1028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906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965</v>
      </c>
      <c r="G256" s="205"/>
      <c r="H256" s="208">
        <v>12.087999999999999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966</v>
      </c>
      <c r="G257" s="205"/>
      <c r="H257" s="208">
        <v>9.4760000000000009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967</v>
      </c>
      <c r="G258" s="205"/>
      <c r="H258" s="208">
        <v>19.201000000000001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180" t="s">
        <v>389</v>
      </c>
      <c r="D259" s="180" t="s">
        <v>173</v>
      </c>
      <c r="E259" s="181" t="s">
        <v>1029</v>
      </c>
      <c r="F259" s="182" t="s">
        <v>1030</v>
      </c>
      <c r="G259" s="183" t="s">
        <v>176</v>
      </c>
      <c r="H259" s="184">
        <v>54.24</v>
      </c>
      <c r="I259" s="185"/>
      <c r="J259" s="186">
        <f>ROUND(I259*H259,2)</f>
        <v>0</v>
      </c>
      <c r="K259" s="182" t="s">
        <v>177</v>
      </c>
      <c r="L259" s="41"/>
      <c r="M259" s="187" t="s">
        <v>32</v>
      </c>
      <c r="N259" s="188" t="s">
        <v>51</v>
      </c>
      <c r="O259" s="66"/>
      <c r="P259" s="189">
        <f>O259*H259</f>
        <v>0</v>
      </c>
      <c r="Q259" s="189">
        <v>1.1999999999999999E-3</v>
      </c>
      <c r="R259" s="189">
        <f>Q259*H259</f>
        <v>6.5087999999999993E-2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178</v>
      </c>
      <c r="AT259" s="191" t="s">
        <v>173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1031</v>
      </c>
    </row>
    <row r="260" spans="1:65" s="13" customFormat="1" ht="10.199999999999999">
      <c r="B260" s="193"/>
      <c r="C260" s="194"/>
      <c r="D260" s="195" t="s">
        <v>180</v>
      </c>
      <c r="E260" s="196" t="s">
        <v>32</v>
      </c>
      <c r="F260" s="197" t="s">
        <v>906</v>
      </c>
      <c r="G260" s="194"/>
      <c r="H260" s="196" t="s">
        <v>32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180</v>
      </c>
      <c r="AU260" s="203" t="s">
        <v>89</v>
      </c>
      <c r="AV260" s="13" t="s">
        <v>40</v>
      </c>
      <c r="AW260" s="13" t="s">
        <v>38</v>
      </c>
      <c r="AX260" s="13" t="s">
        <v>80</v>
      </c>
      <c r="AY260" s="203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1032</v>
      </c>
      <c r="G261" s="205"/>
      <c r="H261" s="208">
        <v>6.24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1033</v>
      </c>
      <c r="G262" s="205"/>
      <c r="H262" s="208">
        <v>48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2" customFormat="1" ht="24.15" customHeight="1">
      <c r="A263" s="36"/>
      <c r="B263" s="37"/>
      <c r="C263" s="180" t="s">
        <v>396</v>
      </c>
      <c r="D263" s="180" t="s">
        <v>173</v>
      </c>
      <c r="E263" s="181" t="s">
        <v>1034</v>
      </c>
      <c r="F263" s="182" t="s">
        <v>1035</v>
      </c>
      <c r="G263" s="183" t="s">
        <v>176</v>
      </c>
      <c r="H263" s="184">
        <v>54.24</v>
      </c>
      <c r="I263" s="185"/>
      <c r="J263" s="186">
        <f>ROUND(I263*H263,2)</f>
        <v>0</v>
      </c>
      <c r="K263" s="182" t="s">
        <v>177</v>
      </c>
      <c r="L263" s="41"/>
      <c r="M263" s="187" t="s">
        <v>32</v>
      </c>
      <c r="N263" s="188" t="s">
        <v>51</v>
      </c>
      <c r="O263" s="66"/>
      <c r="P263" s="189">
        <f>O263*H263</f>
        <v>0</v>
      </c>
      <c r="Q263" s="189">
        <v>2.5999999999999998E-4</v>
      </c>
      <c r="R263" s="189">
        <f>Q263*H263</f>
        <v>1.4102399999999999E-2</v>
      </c>
      <c r="S263" s="189">
        <v>0</v>
      </c>
      <c r="T263" s="19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178</v>
      </c>
      <c r="AT263" s="191" t="s">
        <v>173</v>
      </c>
      <c r="AU263" s="191" t="s">
        <v>89</v>
      </c>
      <c r="AY263" s="18" t="s">
        <v>171</v>
      </c>
      <c r="BE263" s="192">
        <f>IF(N263="základní",J263,0)</f>
        <v>0</v>
      </c>
      <c r="BF263" s="192">
        <f>IF(N263="snížená",J263,0)</f>
        <v>0</v>
      </c>
      <c r="BG263" s="192">
        <f>IF(N263="zákl. přenesená",J263,0)</f>
        <v>0</v>
      </c>
      <c r="BH263" s="192">
        <f>IF(N263="sníž. přenesená",J263,0)</f>
        <v>0</v>
      </c>
      <c r="BI263" s="192">
        <f>IF(N263="nulová",J263,0)</f>
        <v>0</v>
      </c>
      <c r="BJ263" s="18" t="s">
        <v>40</v>
      </c>
      <c r="BK263" s="192">
        <f>ROUND(I263*H263,2)</f>
        <v>0</v>
      </c>
      <c r="BL263" s="18" t="s">
        <v>178</v>
      </c>
      <c r="BM263" s="191" t="s">
        <v>1036</v>
      </c>
    </row>
    <row r="264" spans="1:65" s="2" customFormat="1" ht="24.15" customHeight="1">
      <c r="A264" s="36"/>
      <c r="B264" s="37"/>
      <c r="C264" s="180" t="s">
        <v>400</v>
      </c>
      <c r="D264" s="180" t="s">
        <v>173</v>
      </c>
      <c r="E264" s="181" t="s">
        <v>1037</v>
      </c>
      <c r="F264" s="182" t="s">
        <v>1038</v>
      </c>
      <c r="G264" s="183" t="s">
        <v>176</v>
      </c>
      <c r="H264" s="184">
        <v>54.24</v>
      </c>
      <c r="I264" s="185"/>
      <c r="J264" s="186">
        <f>ROUND(I264*H264,2)</f>
        <v>0</v>
      </c>
      <c r="K264" s="182" t="s">
        <v>177</v>
      </c>
      <c r="L264" s="41"/>
      <c r="M264" s="187" t="s">
        <v>32</v>
      </c>
      <c r="N264" s="188" t="s">
        <v>51</v>
      </c>
      <c r="O264" s="66"/>
      <c r="P264" s="189">
        <f>O264*H264</f>
        <v>0</v>
      </c>
      <c r="Q264" s="189">
        <v>4.4099999999999999E-3</v>
      </c>
      <c r="R264" s="189">
        <f>Q264*H264</f>
        <v>0.23919840000000001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178</v>
      </c>
      <c r="AT264" s="191" t="s">
        <v>173</v>
      </c>
      <c r="AU264" s="191" t="s">
        <v>89</v>
      </c>
      <c r="AY264" s="18" t="s">
        <v>171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8" t="s">
        <v>40</v>
      </c>
      <c r="BK264" s="192">
        <f>ROUND(I264*H264,2)</f>
        <v>0</v>
      </c>
      <c r="BL264" s="18" t="s">
        <v>178</v>
      </c>
      <c r="BM264" s="191" t="s">
        <v>1039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906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1032</v>
      </c>
      <c r="G266" s="205"/>
      <c r="H266" s="208">
        <v>6.24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1033</v>
      </c>
      <c r="G267" s="205"/>
      <c r="H267" s="208">
        <v>48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24.15" customHeight="1">
      <c r="A268" s="36"/>
      <c r="B268" s="37"/>
      <c r="C268" s="180" t="s">
        <v>406</v>
      </c>
      <c r="D268" s="180" t="s">
        <v>173</v>
      </c>
      <c r="E268" s="181" t="s">
        <v>1040</v>
      </c>
      <c r="F268" s="182" t="s">
        <v>1041</v>
      </c>
      <c r="G268" s="183" t="s">
        <v>190</v>
      </c>
      <c r="H268" s="184">
        <v>25</v>
      </c>
      <c r="I268" s="185"/>
      <c r="J268" s="186">
        <f>ROUND(I268*H268,2)</f>
        <v>0</v>
      </c>
      <c r="K268" s="182" t="s">
        <v>177</v>
      </c>
      <c r="L268" s="41"/>
      <c r="M268" s="187" t="s">
        <v>32</v>
      </c>
      <c r="N268" s="188" t="s">
        <v>51</v>
      </c>
      <c r="O268" s="66"/>
      <c r="P268" s="189">
        <f>O268*H268</f>
        <v>0</v>
      </c>
      <c r="Q268" s="189">
        <v>9.3000000000000005E-4</v>
      </c>
      <c r="R268" s="189">
        <f>Q268*H268</f>
        <v>2.325E-2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178</v>
      </c>
      <c r="AT268" s="191" t="s">
        <v>173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1042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969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1043</v>
      </c>
      <c r="G270" s="205"/>
      <c r="H270" s="208">
        <v>25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2" customFormat="1" ht="24.15" customHeight="1">
      <c r="A271" s="36"/>
      <c r="B271" s="37"/>
      <c r="C271" s="180" t="s">
        <v>415</v>
      </c>
      <c r="D271" s="180" t="s">
        <v>173</v>
      </c>
      <c r="E271" s="181" t="s">
        <v>1044</v>
      </c>
      <c r="F271" s="182" t="s">
        <v>1045</v>
      </c>
      <c r="G271" s="183" t="s">
        <v>190</v>
      </c>
      <c r="H271" s="184">
        <v>25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3.0000000000000001E-5</v>
      </c>
      <c r="R271" s="189">
        <f>Q271*H271</f>
        <v>7.5000000000000002E-4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1046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969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1043</v>
      </c>
      <c r="G273" s="205"/>
      <c r="H273" s="208">
        <v>25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2" customFormat="1" ht="14.4" customHeight="1">
      <c r="A274" s="36"/>
      <c r="B274" s="37"/>
      <c r="C274" s="180" t="s">
        <v>420</v>
      </c>
      <c r="D274" s="180" t="s">
        <v>173</v>
      </c>
      <c r="E274" s="181" t="s">
        <v>358</v>
      </c>
      <c r="F274" s="182" t="s">
        <v>359</v>
      </c>
      <c r="G274" s="183" t="s">
        <v>190</v>
      </c>
      <c r="H274" s="184">
        <v>110.6</v>
      </c>
      <c r="I274" s="185"/>
      <c r="J274" s="186">
        <f>ROUND(I274*H274,2)</f>
        <v>0</v>
      </c>
      <c r="K274" s="182" t="s">
        <v>177</v>
      </c>
      <c r="L274" s="41"/>
      <c r="M274" s="187" t="s">
        <v>32</v>
      </c>
      <c r="N274" s="188" t="s">
        <v>51</v>
      </c>
      <c r="O274" s="66"/>
      <c r="P274" s="189">
        <f>O274*H274</f>
        <v>0</v>
      </c>
      <c r="Q274" s="189">
        <v>2.0650000000000002E-2</v>
      </c>
      <c r="R274" s="189">
        <f>Q274*H274</f>
        <v>2.28389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178</v>
      </c>
      <c r="AT274" s="191" t="s">
        <v>173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1047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1048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1049</v>
      </c>
      <c r="G276" s="205"/>
      <c r="H276" s="208">
        <v>110.6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424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213.6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1050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906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1051</v>
      </c>
      <c r="G279" s="205"/>
      <c r="H279" s="208">
        <v>213.6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430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195.7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1052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906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1053</v>
      </c>
      <c r="G282" s="205"/>
      <c r="H282" s="208">
        <v>2.8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1054</v>
      </c>
      <c r="G283" s="205"/>
      <c r="H283" s="208">
        <v>149.76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1055</v>
      </c>
      <c r="G284" s="205"/>
      <c r="H284" s="208">
        <v>23.04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1056</v>
      </c>
      <c r="G285" s="205"/>
      <c r="H285" s="208">
        <v>7.2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1057</v>
      </c>
      <c r="G286" s="205"/>
      <c r="H286" s="208">
        <v>6.96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1058</v>
      </c>
      <c r="G287" s="205"/>
      <c r="H287" s="208">
        <v>5.94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435</v>
      </c>
      <c r="D288" s="180" t="s">
        <v>173</v>
      </c>
      <c r="E288" s="181" t="s">
        <v>380</v>
      </c>
      <c r="F288" s="182" t="s">
        <v>381</v>
      </c>
      <c r="G288" s="183" t="s">
        <v>176</v>
      </c>
      <c r="H288" s="184">
        <v>552.99300000000005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1059</v>
      </c>
    </row>
    <row r="289" spans="2:51" s="13" customFormat="1" ht="10.199999999999999">
      <c r="B289" s="193"/>
      <c r="C289" s="194"/>
      <c r="D289" s="195" t="s">
        <v>180</v>
      </c>
      <c r="E289" s="196" t="s">
        <v>32</v>
      </c>
      <c r="F289" s="197" t="s">
        <v>969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1060</v>
      </c>
      <c r="G290" s="205"/>
      <c r="H290" s="208">
        <v>306.82100000000003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1061</v>
      </c>
      <c r="G291" s="205"/>
      <c r="H291" s="208">
        <v>92.765000000000001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1062</v>
      </c>
      <c r="G292" s="205"/>
      <c r="H292" s="208">
        <v>260.185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960</v>
      </c>
      <c r="G293" s="205"/>
      <c r="H293" s="208">
        <v>55.762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3" customFormat="1" ht="10.199999999999999">
      <c r="B294" s="193"/>
      <c r="C294" s="194"/>
      <c r="D294" s="195" t="s">
        <v>180</v>
      </c>
      <c r="E294" s="196" t="s">
        <v>32</v>
      </c>
      <c r="F294" s="197" t="s">
        <v>202</v>
      </c>
      <c r="G294" s="194"/>
      <c r="H294" s="196" t="s">
        <v>32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180</v>
      </c>
      <c r="AU294" s="203" t="s">
        <v>89</v>
      </c>
      <c r="AV294" s="13" t="s">
        <v>40</v>
      </c>
      <c r="AW294" s="13" t="s">
        <v>38</v>
      </c>
      <c r="AX294" s="13" t="s">
        <v>80</v>
      </c>
      <c r="AY294" s="203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963</v>
      </c>
      <c r="G295" s="205"/>
      <c r="H295" s="208">
        <v>-7.2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1063</v>
      </c>
      <c r="G296" s="205"/>
      <c r="H296" s="208">
        <v>-5.94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964</v>
      </c>
      <c r="G297" s="205"/>
      <c r="H297" s="208">
        <v>-6.96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961</v>
      </c>
      <c r="G298" s="205"/>
      <c r="H298" s="208">
        <v>-149.76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962</v>
      </c>
      <c r="G299" s="205"/>
      <c r="H299" s="208">
        <v>-23.04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3" customFormat="1" ht="10.199999999999999">
      <c r="B300" s="193"/>
      <c r="C300" s="194"/>
      <c r="D300" s="195" t="s">
        <v>180</v>
      </c>
      <c r="E300" s="196" t="s">
        <v>32</v>
      </c>
      <c r="F300" s="197" t="s">
        <v>210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1064</v>
      </c>
      <c r="G301" s="205"/>
      <c r="H301" s="208">
        <v>1.127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1065</v>
      </c>
      <c r="G302" s="205"/>
      <c r="H302" s="208">
        <v>0.96599999999999997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1066</v>
      </c>
      <c r="G303" s="205"/>
      <c r="H303" s="208">
        <v>1.2190000000000001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1067</v>
      </c>
      <c r="G304" s="205"/>
      <c r="H304" s="208">
        <v>21.527999999999999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1068</v>
      </c>
      <c r="G305" s="205"/>
      <c r="H305" s="208">
        <v>5.52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2" customFormat="1" ht="14.4" customHeight="1">
      <c r="A306" s="36"/>
      <c r="B306" s="37"/>
      <c r="C306" s="180" t="s">
        <v>439</v>
      </c>
      <c r="D306" s="180" t="s">
        <v>173</v>
      </c>
      <c r="E306" s="181" t="s">
        <v>1069</v>
      </c>
      <c r="F306" s="182" t="s">
        <v>1070</v>
      </c>
      <c r="G306" s="183" t="s">
        <v>176</v>
      </c>
      <c r="H306" s="184">
        <v>12.207000000000001</v>
      </c>
      <c r="I306" s="185"/>
      <c r="J306" s="186">
        <f>ROUND(I306*H306,2)</f>
        <v>0</v>
      </c>
      <c r="K306" s="182" t="s">
        <v>177</v>
      </c>
      <c r="L306" s="41"/>
      <c r="M306" s="187" t="s">
        <v>32</v>
      </c>
      <c r="N306" s="188" t="s">
        <v>51</v>
      </c>
      <c r="O306" s="66"/>
      <c r="P306" s="189">
        <f>O306*H306</f>
        <v>0</v>
      </c>
      <c r="Q306" s="189">
        <v>0.02</v>
      </c>
      <c r="R306" s="189">
        <f>Q306*H306</f>
        <v>0.24414000000000002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178</v>
      </c>
      <c r="AT306" s="191" t="s">
        <v>173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1071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1072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1073</v>
      </c>
      <c r="G308" s="205"/>
      <c r="H308" s="208">
        <v>12.207000000000001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2" customFormat="1" ht="14.4" customHeight="1">
      <c r="A309" s="36"/>
      <c r="B309" s="37"/>
      <c r="C309" s="180" t="s">
        <v>444</v>
      </c>
      <c r="D309" s="180" t="s">
        <v>173</v>
      </c>
      <c r="E309" s="181" t="s">
        <v>390</v>
      </c>
      <c r="F309" s="182" t="s">
        <v>1074</v>
      </c>
      <c r="G309" s="183" t="s">
        <v>392</v>
      </c>
      <c r="H309" s="184">
        <v>3.7919999999999998</v>
      </c>
      <c r="I309" s="185"/>
      <c r="J309" s="186">
        <f>ROUND(I309*H309,2)</f>
        <v>0</v>
      </c>
      <c r="K309" s="182" t="s">
        <v>393</v>
      </c>
      <c r="L309" s="41"/>
      <c r="M309" s="187" t="s">
        <v>32</v>
      </c>
      <c r="N309" s="188" t="s">
        <v>51</v>
      </c>
      <c r="O309" s="66"/>
      <c r="P309" s="189">
        <f>O309*H309</f>
        <v>0</v>
      </c>
      <c r="Q309" s="189">
        <v>0.22</v>
      </c>
      <c r="R309" s="189">
        <f>Q309*H309</f>
        <v>0.83423999999999998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178</v>
      </c>
      <c r="AT309" s="191" t="s">
        <v>173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1075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1072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1076</v>
      </c>
      <c r="G311" s="205"/>
      <c r="H311" s="208">
        <v>3.5339999999999998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1077</v>
      </c>
      <c r="G312" s="205"/>
      <c r="H312" s="208">
        <v>0.25800000000000001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449</v>
      </c>
      <c r="D313" s="180" t="s">
        <v>173</v>
      </c>
      <c r="E313" s="181" t="s">
        <v>397</v>
      </c>
      <c r="F313" s="182" t="s">
        <v>398</v>
      </c>
      <c r="G313" s="183" t="s">
        <v>176</v>
      </c>
      <c r="H313" s="184">
        <v>45.938000000000002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0.22814000000000001</v>
      </c>
      <c r="R313" s="189">
        <f>Q313*H313</f>
        <v>10.480295320000002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1078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906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1079</v>
      </c>
      <c r="G315" s="205"/>
      <c r="H315" s="208">
        <v>45.938000000000002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2" customFormat="1" ht="24.15" customHeight="1">
      <c r="A316" s="36"/>
      <c r="B316" s="37"/>
      <c r="C316" s="180" t="s">
        <v>453</v>
      </c>
      <c r="D316" s="180" t="s">
        <v>173</v>
      </c>
      <c r="E316" s="181" t="s">
        <v>401</v>
      </c>
      <c r="F316" s="182" t="s">
        <v>402</v>
      </c>
      <c r="G316" s="183" t="s">
        <v>190</v>
      </c>
      <c r="H316" s="184">
        <v>91.875</v>
      </c>
      <c r="I316" s="185"/>
      <c r="J316" s="186">
        <f>ROUND(I316*H316,2)</f>
        <v>0</v>
      </c>
      <c r="K316" s="182" t="s">
        <v>177</v>
      </c>
      <c r="L316" s="41"/>
      <c r="M316" s="187" t="s">
        <v>32</v>
      </c>
      <c r="N316" s="188" t="s">
        <v>51</v>
      </c>
      <c r="O316" s="66"/>
      <c r="P316" s="189">
        <f>O316*H316</f>
        <v>0</v>
      </c>
      <c r="Q316" s="189">
        <v>0.12895000000000001</v>
      </c>
      <c r="R316" s="189">
        <f>Q316*H316</f>
        <v>11.84728125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178</v>
      </c>
      <c r="AT316" s="191" t="s">
        <v>173</v>
      </c>
      <c r="AU316" s="191" t="s">
        <v>89</v>
      </c>
      <c r="AY316" s="18" t="s">
        <v>171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8" t="s">
        <v>40</v>
      </c>
      <c r="BK316" s="192">
        <f>ROUND(I316*H316,2)</f>
        <v>0</v>
      </c>
      <c r="BL316" s="18" t="s">
        <v>178</v>
      </c>
      <c r="BM316" s="191" t="s">
        <v>1080</v>
      </c>
    </row>
    <row r="317" spans="1:65" s="13" customFormat="1" ht="10.199999999999999">
      <c r="B317" s="193"/>
      <c r="C317" s="194"/>
      <c r="D317" s="195" t="s">
        <v>180</v>
      </c>
      <c r="E317" s="196" t="s">
        <v>32</v>
      </c>
      <c r="F317" s="197" t="s">
        <v>906</v>
      </c>
      <c r="G317" s="194"/>
      <c r="H317" s="196" t="s">
        <v>32</v>
      </c>
      <c r="I317" s="198"/>
      <c r="J317" s="194"/>
      <c r="K317" s="194"/>
      <c r="L317" s="199"/>
      <c r="M317" s="200"/>
      <c r="N317" s="201"/>
      <c r="O317" s="201"/>
      <c r="P317" s="201"/>
      <c r="Q317" s="201"/>
      <c r="R317" s="201"/>
      <c r="S317" s="201"/>
      <c r="T317" s="202"/>
      <c r="AT317" s="203" t="s">
        <v>180</v>
      </c>
      <c r="AU317" s="203" t="s">
        <v>89</v>
      </c>
      <c r="AV317" s="13" t="s">
        <v>40</v>
      </c>
      <c r="AW317" s="13" t="s">
        <v>38</v>
      </c>
      <c r="AX317" s="13" t="s">
        <v>80</v>
      </c>
      <c r="AY317" s="203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1081</v>
      </c>
      <c r="G318" s="205"/>
      <c r="H318" s="208">
        <v>91.875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2" customFormat="1" ht="22.8" customHeight="1">
      <c r="B319" s="164"/>
      <c r="C319" s="165"/>
      <c r="D319" s="166" t="s">
        <v>79</v>
      </c>
      <c r="E319" s="178" t="s">
        <v>253</v>
      </c>
      <c r="F319" s="178" t="s">
        <v>405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SUM(P320:P390)</f>
        <v>0</v>
      </c>
      <c r="Q319" s="172"/>
      <c r="R319" s="173">
        <f>SUM(R320:R390)</f>
        <v>3.6729040000000004E-2</v>
      </c>
      <c r="S319" s="172"/>
      <c r="T319" s="174">
        <f>SUM(T320:T390)</f>
        <v>6.2161865400000016</v>
      </c>
      <c r="AR319" s="175" t="s">
        <v>40</v>
      </c>
      <c r="AT319" s="176" t="s">
        <v>79</v>
      </c>
      <c r="AU319" s="176" t="s">
        <v>40</v>
      </c>
      <c r="AY319" s="175" t="s">
        <v>171</v>
      </c>
      <c r="BK319" s="177">
        <f>SUM(BK320:BK390)</f>
        <v>0</v>
      </c>
    </row>
    <row r="320" spans="1:65" s="2" customFormat="1" ht="24.15" customHeight="1">
      <c r="A320" s="36"/>
      <c r="B320" s="37"/>
      <c r="C320" s="180" t="s">
        <v>458</v>
      </c>
      <c r="D320" s="180" t="s">
        <v>173</v>
      </c>
      <c r="E320" s="181" t="s">
        <v>1082</v>
      </c>
      <c r="F320" s="182" t="s">
        <v>1083</v>
      </c>
      <c r="G320" s="183" t="s">
        <v>176</v>
      </c>
      <c r="H320" s="184">
        <v>735.6</v>
      </c>
      <c r="I320" s="185"/>
      <c r="J320" s="186">
        <f>ROUND(I320*H320,2)</f>
        <v>0</v>
      </c>
      <c r="K320" s="182" t="s">
        <v>177</v>
      </c>
      <c r="L320" s="41"/>
      <c r="M320" s="187" t="s">
        <v>32</v>
      </c>
      <c r="N320" s="188" t="s">
        <v>51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178</v>
      </c>
      <c r="AT320" s="191" t="s">
        <v>173</v>
      </c>
      <c r="AU320" s="191" t="s">
        <v>89</v>
      </c>
      <c r="AY320" s="18" t="s">
        <v>171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8" t="s">
        <v>40</v>
      </c>
      <c r="BK320" s="192">
        <f>ROUND(I320*H320,2)</f>
        <v>0</v>
      </c>
      <c r="BL320" s="18" t="s">
        <v>178</v>
      </c>
      <c r="BM320" s="191" t="s">
        <v>1084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906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1085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1086</v>
      </c>
      <c r="G323" s="205"/>
      <c r="H323" s="208">
        <v>676.8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1087</v>
      </c>
      <c r="G324" s="205"/>
      <c r="H324" s="208">
        <v>58.8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24.15" customHeight="1">
      <c r="A325" s="36"/>
      <c r="B325" s="37"/>
      <c r="C325" s="180" t="s">
        <v>463</v>
      </c>
      <c r="D325" s="180" t="s">
        <v>173</v>
      </c>
      <c r="E325" s="181" t="s">
        <v>416</v>
      </c>
      <c r="F325" s="182" t="s">
        <v>417</v>
      </c>
      <c r="G325" s="183" t="s">
        <v>176</v>
      </c>
      <c r="H325" s="184">
        <v>89743.2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1088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1089</v>
      </c>
      <c r="G326" s="205"/>
      <c r="H326" s="208">
        <v>89743.2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467</v>
      </c>
      <c r="D327" s="180" t="s">
        <v>173</v>
      </c>
      <c r="E327" s="181" t="s">
        <v>1090</v>
      </c>
      <c r="F327" s="182" t="s">
        <v>1091</v>
      </c>
      <c r="G327" s="183" t="s">
        <v>176</v>
      </c>
      <c r="H327" s="184">
        <v>735.6</v>
      </c>
      <c r="I327" s="185"/>
      <c r="J327" s="186">
        <f>ROUND(I327*H327,2)</f>
        <v>0</v>
      </c>
      <c r="K327" s="182" t="s">
        <v>177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</v>
      </c>
      <c r="R327" s="189">
        <f>Q327*H327</f>
        <v>0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1092</v>
      </c>
    </row>
    <row r="328" spans="1:65" s="2" customFormat="1" ht="14.4" customHeight="1">
      <c r="A328" s="36"/>
      <c r="B328" s="37"/>
      <c r="C328" s="180" t="s">
        <v>472</v>
      </c>
      <c r="D328" s="180" t="s">
        <v>173</v>
      </c>
      <c r="E328" s="181" t="s">
        <v>425</v>
      </c>
      <c r="F328" s="182" t="s">
        <v>426</v>
      </c>
      <c r="G328" s="183" t="s">
        <v>190</v>
      </c>
      <c r="H328" s="184">
        <v>84.6</v>
      </c>
      <c r="I328" s="185"/>
      <c r="J328" s="186">
        <f>ROUND(I328*H328,2)</f>
        <v>0</v>
      </c>
      <c r="K328" s="182" t="s">
        <v>177</v>
      </c>
      <c r="L328" s="41"/>
      <c r="M328" s="187" t="s">
        <v>32</v>
      </c>
      <c r="N328" s="188" t="s">
        <v>51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178</v>
      </c>
      <c r="AT328" s="191" t="s">
        <v>173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1093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906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3" customFormat="1" ht="10.199999999999999">
      <c r="B330" s="193"/>
      <c r="C330" s="194"/>
      <c r="D330" s="195" t="s">
        <v>180</v>
      </c>
      <c r="E330" s="196" t="s">
        <v>32</v>
      </c>
      <c r="F330" s="197" t="s">
        <v>1094</v>
      </c>
      <c r="G330" s="194"/>
      <c r="H330" s="196" t="s">
        <v>32</v>
      </c>
      <c r="I330" s="198"/>
      <c r="J330" s="194"/>
      <c r="K330" s="194"/>
      <c r="L330" s="199"/>
      <c r="M330" s="200"/>
      <c r="N330" s="201"/>
      <c r="O330" s="201"/>
      <c r="P330" s="201"/>
      <c r="Q330" s="201"/>
      <c r="R330" s="201"/>
      <c r="S330" s="201"/>
      <c r="T330" s="202"/>
      <c r="AT330" s="203" t="s">
        <v>180</v>
      </c>
      <c r="AU330" s="203" t="s">
        <v>89</v>
      </c>
      <c r="AV330" s="13" t="s">
        <v>40</v>
      </c>
      <c r="AW330" s="13" t="s">
        <v>38</v>
      </c>
      <c r="AX330" s="13" t="s">
        <v>80</v>
      </c>
      <c r="AY330" s="203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1095</v>
      </c>
      <c r="G331" s="205"/>
      <c r="H331" s="208">
        <v>84.6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2" customFormat="1" ht="14.4" customHeight="1">
      <c r="A332" s="36"/>
      <c r="B332" s="37"/>
      <c r="C332" s="180" t="s">
        <v>476</v>
      </c>
      <c r="D332" s="180" t="s">
        <v>173</v>
      </c>
      <c r="E332" s="181" t="s">
        <v>431</v>
      </c>
      <c r="F332" s="182" t="s">
        <v>432</v>
      </c>
      <c r="G332" s="183" t="s">
        <v>190</v>
      </c>
      <c r="H332" s="184">
        <v>10321.200000000001</v>
      </c>
      <c r="I332" s="185"/>
      <c r="J332" s="186">
        <f>ROUND(I332*H332,2)</f>
        <v>0</v>
      </c>
      <c r="K332" s="182" t="s">
        <v>177</v>
      </c>
      <c r="L332" s="41"/>
      <c r="M332" s="187" t="s">
        <v>32</v>
      </c>
      <c r="N332" s="188" t="s">
        <v>51</v>
      </c>
      <c r="O332" s="66"/>
      <c r="P332" s="189">
        <f>O332*H332</f>
        <v>0</v>
      </c>
      <c r="Q332" s="189">
        <v>0</v>
      </c>
      <c r="R332" s="189">
        <f>Q332*H332</f>
        <v>0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178</v>
      </c>
      <c r="AT332" s="191" t="s">
        <v>173</v>
      </c>
      <c r="AU332" s="191" t="s">
        <v>89</v>
      </c>
      <c r="AY332" s="18" t="s">
        <v>171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8" t="s">
        <v>40</v>
      </c>
      <c r="BK332" s="192">
        <f>ROUND(I332*H332,2)</f>
        <v>0</v>
      </c>
      <c r="BL332" s="18" t="s">
        <v>178</v>
      </c>
      <c r="BM332" s="191" t="s">
        <v>1096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1097</v>
      </c>
      <c r="G333" s="205"/>
      <c r="H333" s="208">
        <v>10321.200000000001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2" customFormat="1" ht="14.4" customHeight="1">
      <c r="A334" s="36"/>
      <c r="B334" s="37"/>
      <c r="C334" s="180" t="s">
        <v>481</v>
      </c>
      <c r="D334" s="180" t="s">
        <v>173</v>
      </c>
      <c r="E334" s="181" t="s">
        <v>436</v>
      </c>
      <c r="F334" s="182" t="s">
        <v>437</v>
      </c>
      <c r="G334" s="183" t="s">
        <v>190</v>
      </c>
      <c r="H334" s="184">
        <v>84.6</v>
      </c>
      <c r="I334" s="185"/>
      <c r="J334" s="186">
        <f>ROUND(I334*H334,2)</f>
        <v>0</v>
      </c>
      <c r="K334" s="182" t="s">
        <v>177</v>
      </c>
      <c r="L334" s="41"/>
      <c r="M334" s="187" t="s">
        <v>32</v>
      </c>
      <c r="N334" s="188" t="s">
        <v>51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178</v>
      </c>
      <c r="AT334" s="191" t="s">
        <v>173</v>
      </c>
      <c r="AU334" s="191" t="s">
        <v>89</v>
      </c>
      <c r="AY334" s="18" t="s">
        <v>171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8" t="s">
        <v>40</v>
      </c>
      <c r="BK334" s="192">
        <f>ROUND(I334*H334,2)</f>
        <v>0</v>
      </c>
      <c r="BL334" s="18" t="s">
        <v>178</v>
      </c>
      <c r="BM334" s="191" t="s">
        <v>1098</v>
      </c>
    </row>
    <row r="335" spans="1:65" s="2" customFormat="1" ht="24.15" customHeight="1">
      <c r="A335" s="36"/>
      <c r="B335" s="37"/>
      <c r="C335" s="180" t="s">
        <v>487</v>
      </c>
      <c r="D335" s="180" t="s">
        <v>173</v>
      </c>
      <c r="E335" s="181" t="s">
        <v>440</v>
      </c>
      <c r="F335" s="182" t="s">
        <v>441</v>
      </c>
      <c r="G335" s="183" t="s">
        <v>190</v>
      </c>
      <c r="H335" s="184">
        <v>100.49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1099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1072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1100</v>
      </c>
      <c r="G337" s="205"/>
      <c r="H337" s="208">
        <v>100.49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492</v>
      </c>
      <c r="D338" s="180" t="s">
        <v>173</v>
      </c>
      <c r="E338" s="181" t="s">
        <v>445</v>
      </c>
      <c r="F338" s="182" t="s">
        <v>446</v>
      </c>
      <c r="G338" s="183" t="s">
        <v>190</v>
      </c>
      <c r="H338" s="184">
        <v>6129.89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1101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1102</v>
      </c>
      <c r="G339" s="205"/>
      <c r="H339" s="208">
        <v>6129.89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2" customFormat="1" ht="24.15" customHeight="1">
      <c r="A340" s="36"/>
      <c r="B340" s="37"/>
      <c r="C340" s="180" t="s">
        <v>496</v>
      </c>
      <c r="D340" s="180" t="s">
        <v>173</v>
      </c>
      <c r="E340" s="181" t="s">
        <v>450</v>
      </c>
      <c r="F340" s="182" t="s">
        <v>451</v>
      </c>
      <c r="G340" s="183" t="s">
        <v>190</v>
      </c>
      <c r="H340" s="184">
        <v>100.49</v>
      </c>
      <c r="I340" s="185"/>
      <c r="J340" s="186">
        <f>ROUND(I340*H340,2)</f>
        <v>0</v>
      </c>
      <c r="K340" s="182" t="s">
        <v>177</v>
      </c>
      <c r="L340" s="41"/>
      <c r="M340" s="187" t="s">
        <v>32</v>
      </c>
      <c r="N340" s="188" t="s">
        <v>51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178</v>
      </c>
      <c r="AT340" s="191" t="s">
        <v>173</v>
      </c>
      <c r="AU340" s="191" t="s">
        <v>89</v>
      </c>
      <c r="AY340" s="18" t="s">
        <v>171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8" t="s">
        <v>40</v>
      </c>
      <c r="BK340" s="192">
        <f>ROUND(I340*H340,2)</f>
        <v>0</v>
      </c>
      <c r="BL340" s="18" t="s">
        <v>178</v>
      </c>
      <c r="BM340" s="191" t="s">
        <v>1103</v>
      </c>
    </row>
    <row r="341" spans="1:65" s="2" customFormat="1" ht="14.4" customHeight="1">
      <c r="A341" s="36"/>
      <c r="B341" s="37"/>
      <c r="C341" s="180" t="s">
        <v>500</v>
      </c>
      <c r="D341" s="180" t="s">
        <v>173</v>
      </c>
      <c r="E341" s="181" t="s">
        <v>454</v>
      </c>
      <c r="F341" s="182" t="s">
        <v>455</v>
      </c>
      <c r="G341" s="183" t="s">
        <v>176</v>
      </c>
      <c r="H341" s="184">
        <v>828.66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1104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1105</v>
      </c>
      <c r="G342" s="205"/>
      <c r="H342" s="208">
        <v>828.66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504</v>
      </c>
      <c r="D343" s="180" t="s">
        <v>173</v>
      </c>
      <c r="E343" s="181" t="s">
        <v>459</v>
      </c>
      <c r="F343" s="182" t="s">
        <v>460</v>
      </c>
      <c r="G343" s="183" t="s">
        <v>176</v>
      </c>
      <c r="H343" s="184">
        <v>101096.52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1106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1107</v>
      </c>
      <c r="G344" s="205"/>
      <c r="H344" s="208">
        <v>101096.52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2" customFormat="1" ht="14.4" customHeight="1">
      <c r="A345" s="36"/>
      <c r="B345" s="37"/>
      <c r="C345" s="180" t="s">
        <v>508</v>
      </c>
      <c r="D345" s="180" t="s">
        <v>173</v>
      </c>
      <c r="E345" s="181" t="s">
        <v>464</v>
      </c>
      <c r="F345" s="182" t="s">
        <v>465</v>
      </c>
      <c r="G345" s="183" t="s">
        <v>176</v>
      </c>
      <c r="H345" s="184">
        <v>828.66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1108</v>
      </c>
    </row>
    <row r="346" spans="1:65" s="2" customFormat="1" ht="14.4" customHeight="1">
      <c r="A346" s="36"/>
      <c r="B346" s="37"/>
      <c r="C346" s="180" t="s">
        <v>512</v>
      </c>
      <c r="D346" s="180" t="s">
        <v>173</v>
      </c>
      <c r="E346" s="181" t="s">
        <v>468</v>
      </c>
      <c r="F346" s="182" t="s">
        <v>469</v>
      </c>
      <c r="G346" s="183" t="s">
        <v>176</v>
      </c>
      <c r="H346" s="184">
        <v>391.34500000000003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1109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1072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1110</v>
      </c>
      <c r="G348" s="205"/>
      <c r="H348" s="208">
        <v>353.36599999999999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1111</v>
      </c>
      <c r="G349" s="205"/>
      <c r="H349" s="208">
        <v>25.771999999999998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1073</v>
      </c>
      <c r="G350" s="205"/>
      <c r="H350" s="208">
        <v>12.207000000000001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516</v>
      </c>
      <c r="D351" s="180" t="s">
        <v>173</v>
      </c>
      <c r="E351" s="181" t="s">
        <v>473</v>
      </c>
      <c r="F351" s="182" t="s">
        <v>474</v>
      </c>
      <c r="G351" s="183" t="s">
        <v>176</v>
      </c>
      <c r="H351" s="184">
        <v>391.34500000000003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1112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1072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1110</v>
      </c>
      <c r="G353" s="205"/>
      <c r="H353" s="208">
        <v>353.36599999999999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1111</v>
      </c>
      <c r="G354" s="205"/>
      <c r="H354" s="208">
        <v>25.771999999999998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1073</v>
      </c>
      <c r="G355" s="205"/>
      <c r="H355" s="208">
        <v>12.207000000000001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520</v>
      </c>
      <c r="D356" s="180" t="s">
        <v>173</v>
      </c>
      <c r="E356" s="181" t="s">
        <v>1113</v>
      </c>
      <c r="F356" s="182" t="s">
        <v>1114</v>
      </c>
      <c r="G356" s="183" t="s">
        <v>176</v>
      </c>
      <c r="H356" s="184">
        <v>22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3.4000000000000002E-2</v>
      </c>
      <c r="T356" s="190">
        <f>S356*H356</f>
        <v>0.748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1115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920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944</v>
      </c>
      <c r="G358" s="205"/>
      <c r="H358" s="208">
        <v>11.52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946</v>
      </c>
      <c r="G359" s="205"/>
      <c r="H359" s="208">
        <v>7.68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947</v>
      </c>
      <c r="G360" s="205"/>
      <c r="H360" s="208">
        <v>2.8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524</v>
      </c>
      <c r="D361" s="180" t="s">
        <v>173</v>
      </c>
      <c r="E361" s="181" t="s">
        <v>1116</v>
      </c>
      <c r="F361" s="182" t="s">
        <v>1117</v>
      </c>
      <c r="G361" s="183" t="s">
        <v>176</v>
      </c>
      <c r="H361" s="184">
        <v>87.84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3.2000000000000001E-2</v>
      </c>
      <c r="T361" s="190">
        <f>S361*H361</f>
        <v>2.81088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1118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920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943</v>
      </c>
      <c r="G363" s="205"/>
      <c r="H363" s="208">
        <v>80.64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945</v>
      </c>
      <c r="G364" s="205"/>
      <c r="H364" s="208">
        <v>7.2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14.4" customHeight="1">
      <c r="A365" s="36"/>
      <c r="B365" s="37"/>
      <c r="C365" s="180" t="s">
        <v>529</v>
      </c>
      <c r="D365" s="180" t="s">
        <v>173</v>
      </c>
      <c r="E365" s="181" t="s">
        <v>1119</v>
      </c>
      <c r="F365" s="182" t="s">
        <v>1120</v>
      </c>
      <c r="G365" s="183" t="s">
        <v>176</v>
      </c>
      <c r="H365" s="184">
        <v>552.99300000000005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4.7800000000000004E-3</v>
      </c>
      <c r="T365" s="190">
        <f>S365*H365</f>
        <v>2.6433065400000006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1121</v>
      </c>
    </row>
    <row r="366" spans="1:65" s="13" customFormat="1" ht="10.199999999999999">
      <c r="B366" s="193"/>
      <c r="C366" s="194"/>
      <c r="D366" s="195" t="s">
        <v>180</v>
      </c>
      <c r="E366" s="196" t="s">
        <v>32</v>
      </c>
      <c r="F366" s="197" t="s">
        <v>969</v>
      </c>
      <c r="G366" s="194"/>
      <c r="H366" s="196" t="s">
        <v>32</v>
      </c>
      <c r="I366" s="198"/>
      <c r="J366" s="194"/>
      <c r="K366" s="194"/>
      <c r="L366" s="199"/>
      <c r="M366" s="200"/>
      <c r="N366" s="201"/>
      <c r="O366" s="201"/>
      <c r="P366" s="201"/>
      <c r="Q366" s="201"/>
      <c r="R366" s="201"/>
      <c r="S366" s="201"/>
      <c r="T366" s="202"/>
      <c r="AT366" s="203" t="s">
        <v>180</v>
      </c>
      <c r="AU366" s="203" t="s">
        <v>89</v>
      </c>
      <c r="AV366" s="13" t="s">
        <v>40</v>
      </c>
      <c r="AW366" s="13" t="s">
        <v>38</v>
      </c>
      <c r="AX366" s="13" t="s">
        <v>80</v>
      </c>
      <c r="AY366" s="203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1060</v>
      </c>
      <c r="G367" s="205"/>
      <c r="H367" s="208">
        <v>306.82100000000003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1061</v>
      </c>
      <c r="G368" s="205"/>
      <c r="H368" s="208">
        <v>92.765000000000001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1062</v>
      </c>
      <c r="G369" s="205"/>
      <c r="H369" s="208">
        <v>260.185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960</v>
      </c>
      <c r="G370" s="205"/>
      <c r="H370" s="208">
        <v>55.762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3" customFormat="1" ht="10.199999999999999">
      <c r="B371" s="193"/>
      <c r="C371" s="194"/>
      <c r="D371" s="195" t="s">
        <v>180</v>
      </c>
      <c r="E371" s="196" t="s">
        <v>32</v>
      </c>
      <c r="F371" s="197" t="s">
        <v>202</v>
      </c>
      <c r="G371" s="194"/>
      <c r="H371" s="196" t="s">
        <v>32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180</v>
      </c>
      <c r="AU371" s="203" t="s">
        <v>89</v>
      </c>
      <c r="AV371" s="13" t="s">
        <v>40</v>
      </c>
      <c r="AW371" s="13" t="s">
        <v>38</v>
      </c>
      <c r="AX371" s="13" t="s">
        <v>80</v>
      </c>
      <c r="AY371" s="203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963</v>
      </c>
      <c r="G372" s="205"/>
      <c r="H372" s="208">
        <v>-7.2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1063</v>
      </c>
      <c r="G373" s="205"/>
      <c r="H373" s="208">
        <v>-5.94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964</v>
      </c>
      <c r="G374" s="205"/>
      <c r="H374" s="208">
        <v>-6.96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961</v>
      </c>
      <c r="G375" s="205"/>
      <c r="H375" s="208">
        <v>-149.76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962</v>
      </c>
      <c r="G376" s="205"/>
      <c r="H376" s="208">
        <v>-23.04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210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1064</v>
      </c>
      <c r="G378" s="205"/>
      <c r="H378" s="208">
        <v>1.127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1065</v>
      </c>
      <c r="G379" s="205"/>
      <c r="H379" s="208">
        <v>0.96599999999999997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1066</v>
      </c>
      <c r="G380" s="205"/>
      <c r="H380" s="208">
        <v>1.2190000000000001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1067</v>
      </c>
      <c r="G381" s="205"/>
      <c r="H381" s="208">
        <v>21.527999999999999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1068</v>
      </c>
      <c r="G382" s="205"/>
      <c r="H382" s="208">
        <v>5.52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2" customFormat="1" ht="37.799999999999997" customHeight="1">
      <c r="A383" s="36"/>
      <c r="B383" s="37"/>
      <c r="C383" s="180" t="s">
        <v>533</v>
      </c>
      <c r="D383" s="180" t="s">
        <v>173</v>
      </c>
      <c r="E383" s="181" t="s">
        <v>1122</v>
      </c>
      <c r="F383" s="182" t="s">
        <v>1123</v>
      </c>
      <c r="G383" s="183" t="s">
        <v>190</v>
      </c>
      <c r="H383" s="184">
        <v>6.2839999999999998</v>
      </c>
      <c r="I383" s="185"/>
      <c r="J383" s="186">
        <f>ROUND(I383*H383,2)</f>
        <v>0</v>
      </c>
      <c r="K383" s="182" t="s">
        <v>177</v>
      </c>
      <c r="L383" s="41"/>
      <c r="M383" s="187" t="s">
        <v>32</v>
      </c>
      <c r="N383" s="188" t="s">
        <v>51</v>
      </c>
      <c r="O383" s="66"/>
      <c r="P383" s="189">
        <f>O383*H383</f>
        <v>0</v>
      </c>
      <c r="Q383" s="189">
        <v>3.0599999999999998E-3</v>
      </c>
      <c r="R383" s="189">
        <f>Q383*H383</f>
        <v>1.9229039999999999E-2</v>
      </c>
      <c r="S383" s="189">
        <v>0</v>
      </c>
      <c r="T383" s="190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91" t="s">
        <v>178</v>
      </c>
      <c r="AT383" s="191" t="s">
        <v>173</v>
      </c>
      <c r="AU383" s="191" t="s">
        <v>89</v>
      </c>
      <c r="AY383" s="18" t="s">
        <v>171</v>
      </c>
      <c r="BE383" s="192">
        <f>IF(N383="základní",J383,0)</f>
        <v>0</v>
      </c>
      <c r="BF383" s="192">
        <f>IF(N383="snížená",J383,0)</f>
        <v>0</v>
      </c>
      <c r="BG383" s="192">
        <f>IF(N383="zákl. přenesená",J383,0)</f>
        <v>0</v>
      </c>
      <c r="BH383" s="192">
        <f>IF(N383="sníž. přenesená",J383,0)</f>
        <v>0</v>
      </c>
      <c r="BI383" s="192">
        <f>IF(N383="nulová",J383,0)</f>
        <v>0</v>
      </c>
      <c r="BJ383" s="18" t="s">
        <v>40</v>
      </c>
      <c r="BK383" s="192">
        <f>ROUND(I383*H383,2)</f>
        <v>0</v>
      </c>
      <c r="BL383" s="18" t="s">
        <v>178</v>
      </c>
      <c r="BM383" s="191" t="s">
        <v>1124</v>
      </c>
    </row>
    <row r="384" spans="1:65" s="13" customFormat="1" ht="10.199999999999999">
      <c r="B384" s="193"/>
      <c r="C384" s="194"/>
      <c r="D384" s="195" t="s">
        <v>180</v>
      </c>
      <c r="E384" s="196" t="s">
        <v>32</v>
      </c>
      <c r="F384" s="197" t="s">
        <v>906</v>
      </c>
      <c r="G384" s="194"/>
      <c r="H384" s="196" t="s">
        <v>32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180</v>
      </c>
      <c r="AU384" s="203" t="s">
        <v>89</v>
      </c>
      <c r="AV384" s="13" t="s">
        <v>40</v>
      </c>
      <c r="AW384" s="13" t="s">
        <v>38</v>
      </c>
      <c r="AX384" s="13" t="s">
        <v>80</v>
      </c>
      <c r="AY384" s="203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1125</v>
      </c>
      <c r="G385" s="205"/>
      <c r="H385" s="208">
        <v>3.1419999999999999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5" customFormat="1" ht="10.199999999999999">
      <c r="B386" s="234"/>
      <c r="C386" s="235"/>
      <c r="D386" s="195" t="s">
        <v>180</v>
      </c>
      <c r="E386" s="236" t="s">
        <v>32</v>
      </c>
      <c r="F386" s="237" t="s">
        <v>1126</v>
      </c>
      <c r="G386" s="235"/>
      <c r="H386" s="238">
        <v>3.1419999999999999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180</v>
      </c>
      <c r="AU386" s="244" t="s">
        <v>89</v>
      </c>
      <c r="AV386" s="15" t="s">
        <v>178</v>
      </c>
      <c r="AW386" s="15" t="s">
        <v>38</v>
      </c>
      <c r="AX386" s="15" t="s">
        <v>80</v>
      </c>
      <c r="AY386" s="244" t="s">
        <v>171</v>
      </c>
    </row>
    <row r="387" spans="1:65" s="2" customFormat="1" ht="24.15" customHeight="1">
      <c r="A387" s="36"/>
      <c r="B387" s="37"/>
      <c r="C387" s="180" t="s">
        <v>537</v>
      </c>
      <c r="D387" s="180" t="s">
        <v>173</v>
      </c>
      <c r="E387" s="181" t="s">
        <v>1127</v>
      </c>
      <c r="F387" s="182" t="s">
        <v>1128</v>
      </c>
      <c r="G387" s="183" t="s">
        <v>190</v>
      </c>
      <c r="H387" s="184">
        <v>14</v>
      </c>
      <c r="I387" s="185"/>
      <c r="J387" s="186">
        <f>ROUND(I387*H387,2)</f>
        <v>0</v>
      </c>
      <c r="K387" s="182" t="s">
        <v>177</v>
      </c>
      <c r="L387" s="41"/>
      <c r="M387" s="187" t="s">
        <v>32</v>
      </c>
      <c r="N387" s="188" t="s">
        <v>51</v>
      </c>
      <c r="O387" s="66"/>
      <c r="P387" s="189">
        <f>O387*H387</f>
        <v>0</v>
      </c>
      <c r="Q387" s="189">
        <v>1.25E-3</v>
      </c>
      <c r="R387" s="189">
        <f>Q387*H387</f>
        <v>1.7500000000000002E-2</v>
      </c>
      <c r="S387" s="189">
        <v>1E-3</v>
      </c>
      <c r="T387" s="190">
        <f>S387*H387</f>
        <v>1.4E-2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178</v>
      </c>
      <c r="AT387" s="191" t="s">
        <v>173</v>
      </c>
      <c r="AU387" s="191" t="s">
        <v>89</v>
      </c>
      <c r="AY387" s="18" t="s">
        <v>171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8" t="s">
        <v>40</v>
      </c>
      <c r="BK387" s="192">
        <f>ROUND(I387*H387,2)</f>
        <v>0</v>
      </c>
      <c r="BL387" s="18" t="s">
        <v>178</v>
      </c>
      <c r="BM387" s="191" t="s">
        <v>1129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906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1130</v>
      </c>
      <c r="G389" s="205"/>
      <c r="H389" s="208">
        <v>7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5" customFormat="1" ht="10.199999999999999">
      <c r="B390" s="234"/>
      <c r="C390" s="235"/>
      <c r="D390" s="195" t="s">
        <v>180</v>
      </c>
      <c r="E390" s="236" t="s">
        <v>32</v>
      </c>
      <c r="F390" s="237" t="s">
        <v>1126</v>
      </c>
      <c r="G390" s="235"/>
      <c r="H390" s="238">
        <v>7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AT390" s="244" t="s">
        <v>180</v>
      </c>
      <c r="AU390" s="244" t="s">
        <v>89</v>
      </c>
      <c r="AV390" s="15" t="s">
        <v>178</v>
      </c>
      <c r="AW390" s="15" t="s">
        <v>38</v>
      </c>
      <c r="AX390" s="15" t="s">
        <v>80</v>
      </c>
      <c r="AY390" s="244" t="s">
        <v>171</v>
      </c>
    </row>
    <row r="391" spans="1:65" s="12" customFormat="1" ht="22.8" customHeight="1">
      <c r="B391" s="164"/>
      <c r="C391" s="165"/>
      <c r="D391" s="166" t="s">
        <v>79</v>
      </c>
      <c r="E391" s="178" t="s">
        <v>549</v>
      </c>
      <c r="F391" s="178" t="s">
        <v>550</v>
      </c>
      <c r="G391" s="165"/>
      <c r="H391" s="165"/>
      <c r="I391" s="168"/>
      <c r="J391" s="179">
        <f>BK391</f>
        <v>0</v>
      </c>
      <c r="K391" s="165"/>
      <c r="L391" s="170"/>
      <c r="M391" s="171"/>
      <c r="N391" s="172"/>
      <c r="O391" s="172"/>
      <c r="P391" s="173">
        <f>SUM(P392:P396)</f>
        <v>0</v>
      </c>
      <c r="Q391" s="172"/>
      <c r="R391" s="173">
        <f>SUM(R392:R396)</f>
        <v>0</v>
      </c>
      <c r="S391" s="172"/>
      <c r="T391" s="174">
        <f>SUM(T392:T396)</f>
        <v>0</v>
      </c>
      <c r="AR391" s="175" t="s">
        <v>40</v>
      </c>
      <c r="AT391" s="176" t="s">
        <v>79</v>
      </c>
      <c r="AU391" s="176" t="s">
        <v>40</v>
      </c>
      <c r="AY391" s="175" t="s">
        <v>171</v>
      </c>
      <c r="BK391" s="177">
        <f>SUM(BK392:BK396)</f>
        <v>0</v>
      </c>
    </row>
    <row r="392" spans="1:65" s="2" customFormat="1" ht="24.15" customHeight="1">
      <c r="A392" s="36"/>
      <c r="B392" s="37"/>
      <c r="C392" s="180" t="s">
        <v>541</v>
      </c>
      <c r="D392" s="180" t="s">
        <v>173</v>
      </c>
      <c r="E392" s="181" t="s">
        <v>1131</v>
      </c>
      <c r="F392" s="182" t="s">
        <v>1132</v>
      </c>
      <c r="G392" s="183" t="s">
        <v>554</v>
      </c>
      <c r="H392" s="184">
        <v>22.707999999999998</v>
      </c>
      <c r="I392" s="185"/>
      <c r="J392" s="186">
        <f>ROUND(I392*H392,2)</f>
        <v>0</v>
      </c>
      <c r="K392" s="182" t="s">
        <v>177</v>
      </c>
      <c r="L392" s="41"/>
      <c r="M392" s="187" t="s">
        <v>32</v>
      </c>
      <c r="N392" s="188" t="s">
        <v>51</v>
      </c>
      <c r="O392" s="66"/>
      <c r="P392" s="189">
        <f>O392*H392</f>
        <v>0</v>
      </c>
      <c r="Q392" s="189">
        <v>0</v>
      </c>
      <c r="R392" s="189">
        <f>Q392*H392</f>
        <v>0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178</v>
      </c>
      <c r="AT392" s="191" t="s">
        <v>173</v>
      </c>
      <c r="AU392" s="191" t="s">
        <v>89</v>
      </c>
      <c r="AY392" s="18" t="s">
        <v>171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8" t="s">
        <v>40</v>
      </c>
      <c r="BK392" s="192">
        <f>ROUND(I392*H392,2)</f>
        <v>0</v>
      </c>
      <c r="BL392" s="18" t="s">
        <v>178</v>
      </c>
      <c r="BM392" s="191" t="s">
        <v>1133</v>
      </c>
    </row>
    <row r="393" spans="1:65" s="2" customFormat="1" ht="14.4" customHeight="1">
      <c r="A393" s="36"/>
      <c r="B393" s="37"/>
      <c r="C393" s="180" t="s">
        <v>545</v>
      </c>
      <c r="D393" s="180" t="s">
        <v>173</v>
      </c>
      <c r="E393" s="181" t="s">
        <v>557</v>
      </c>
      <c r="F393" s="182" t="s">
        <v>558</v>
      </c>
      <c r="G393" s="183" t="s">
        <v>554</v>
      </c>
      <c r="H393" s="184">
        <v>22.707999999999998</v>
      </c>
      <c r="I393" s="185"/>
      <c r="J393" s="186">
        <f>ROUND(I393*H393,2)</f>
        <v>0</v>
      </c>
      <c r="K393" s="182" t="s">
        <v>177</v>
      </c>
      <c r="L393" s="41"/>
      <c r="M393" s="187" t="s">
        <v>32</v>
      </c>
      <c r="N393" s="188" t="s">
        <v>51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178</v>
      </c>
      <c r="AT393" s="191" t="s">
        <v>173</v>
      </c>
      <c r="AU393" s="191" t="s">
        <v>89</v>
      </c>
      <c r="AY393" s="18" t="s">
        <v>171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8" t="s">
        <v>40</v>
      </c>
      <c r="BK393" s="192">
        <f>ROUND(I393*H393,2)</f>
        <v>0</v>
      </c>
      <c r="BL393" s="18" t="s">
        <v>178</v>
      </c>
      <c r="BM393" s="191" t="s">
        <v>1134</v>
      </c>
    </row>
    <row r="394" spans="1:65" s="2" customFormat="1" ht="24.15" customHeight="1">
      <c r="A394" s="36"/>
      <c r="B394" s="37"/>
      <c r="C394" s="180" t="s">
        <v>551</v>
      </c>
      <c r="D394" s="180" t="s">
        <v>173</v>
      </c>
      <c r="E394" s="181" t="s">
        <v>561</v>
      </c>
      <c r="F394" s="182" t="s">
        <v>562</v>
      </c>
      <c r="G394" s="183" t="s">
        <v>554</v>
      </c>
      <c r="H394" s="184">
        <v>249.78800000000001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1135</v>
      </c>
    </row>
    <row r="395" spans="1:65" s="14" customFormat="1" ht="10.199999999999999">
      <c r="B395" s="204"/>
      <c r="C395" s="205"/>
      <c r="D395" s="195" t="s">
        <v>180</v>
      </c>
      <c r="E395" s="205"/>
      <c r="F395" s="207" t="s">
        <v>1136</v>
      </c>
      <c r="G395" s="205"/>
      <c r="H395" s="208">
        <v>249.78800000000001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4</v>
      </c>
      <c r="AX395" s="14" t="s">
        <v>40</v>
      </c>
      <c r="AY395" s="214" t="s">
        <v>171</v>
      </c>
    </row>
    <row r="396" spans="1:65" s="2" customFormat="1" ht="24.15" customHeight="1">
      <c r="A396" s="36"/>
      <c r="B396" s="37"/>
      <c r="C396" s="180" t="s">
        <v>556</v>
      </c>
      <c r="D396" s="180" t="s">
        <v>173</v>
      </c>
      <c r="E396" s="181" t="s">
        <v>566</v>
      </c>
      <c r="F396" s="182" t="s">
        <v>567</v>
      </c>
      <c r="G396" s="183" t="s">
        <v>554</v>
      </c>
      <c r="H396" s="184">
        <v>22.707999999999998</v>
      </c>
      <c r="I396" s="185"/>
      <c r="J396" s="186">
        <f>ROUND(I396*H396,2)</f>
        <v>0</v>
      </c>
      <c r="K396" s="182" t="s">
        <v>177</v>
      </c>
      <c r="L396" s="41"/>
      <c r="M396" s="187" t="s">
        <v>32</v>
      </c>
      <c r="N396" s="188" t="s">
        <v>51</v>
      </c>
      <c r="O396" s="66"/>
      <c r="P396" s="189">
        <f>O396*H396</f>
        <v>0</v>
      </c>
      <c r="Q396" s="189">
        <v>0</v>
      </c>
      <c r="R396" s="189">
        <f>Q396*H396</f>
        <v>0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178</v>
      </c>
      <c r="AT396" s="191" t="s">
        <v>173</v>
      </c>
      <c r="AU396" s="191" t="s">
        <v>89</v>
      </c>
      <c r="AY396" s="18" t="s">
        <v>171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8" t="s">
        <v>40</v>
      </c>
      <c r="BK396" s="192">
        <f>ROUND(I396*H396,2)</f>
        <v>0</v>
      </c>
      <c r="BL396" s="18" t="s">
        <v>178</v>
      </c>
      <c r="BM396" s="191" t="s">
        <v>1137</v>
      </c>
    </row>
    <row r="397" spans="1:65" s="12" customFormat="1" ht="22.8" customHeight="1">
      <c r="B397" s="164"/>
      <c r="C397" s="165"/>
      <c r="D397" s="166" t="s">
        <v>79</v>
      </c>
      <c r="E397" s="178" t="s">
        <v>569</v>
      </c>
      <c r="F397" s="178" t="s">
        <v>570</v>
      </c>
      <c r="G397" s="165"/>
      <c r="H397" s="165"/>
      <c r="I397" s="168"/>
      <c r="J397" s="179">
        <f>BK397</f>
        <v>0</v>
      </c>
      <c r="K397" s="165"/>
      <c r="L397" s="170"/>
      <c r="M397" s="171"/>
      <c r="N397" s="172"/>
      <c r="O397" s="172"/>
      <c r="P397" s="173">
        <f>P398</f>
        <v>0</v>
      </c>
      <c r="Q397" s="172"/>
      <c r="R397" s="173">
        <f>R398</f>
        <v>0</v>
      </c>
      <c r="S397" s="172"/>
      <c r="T397" s="174">
        <f>T398</f>
        <v>0</v>
      </c>
      <c r="AR397" s="175" t="s">
        <v>40</v>
      </c>
      <c r="AT397" s="176" t="s">
        <v>79</v>
      </c>
      <c r="AU397" s="176" t="s">
        <v>40</v>
      </c>
      <c r="AY397" s="175" t="s">
        <v>171</v>
      </c>
      <c r="BK397" s="177">
        <f>BK398</f>
        <v>0</v>
      </c>
    </row>
    <row r="398" spans="1:65" s="2" customFormat="1" ht="24.15" customHeight="1">
      <c r="A398" s="36"/>
      <c r="B398" s="37"/>
      <c r="C398" s="180" t="s">
        <v>560</v>
      </c>
      <c r="D398" s="180" t="s">
        <v>173</v>
      </c>
      <c r="E398" s="181" t="s">
        <v>1138</v>
      </c>
      <c r="F398" s="182" t="s">
        <v>1139</v>
      </c>
      <c r="G398" s="183" t="s">
        <v>554</v>
      </c>
      <c r="H398" s="184">
        <v>48.439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0</v>
      </c>
      <c r="R398" s="189">
        <f>Q398*H398</f>
        <v>0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1140</v>
      </c>
    </row>
    <row r="399" spans="1:65" s="12" customFormat="1" ht="25.95" customHeight="1">
      <c r="B399" s="164"/>
      <c r="C399" s="165"/>
      <c r="D399" s="166" t="s">
        <v>79</v>
      </c>
      <c r="E399" s="167" t="s">
        <v>575</v>
      </c>
      <c r="F399" s="167" t="s">
        <v>576</v>
      </c>
      <c r="G399" s="165"/>
      <c r="H399" s="165"/>
      <c r="I399" s="168"/>
      <c r="J399" s="169">
        <f>BK399</f>
        <v>0</v>
      </c>
      <c r="K399" s="165"/>
      <c r="L399" s="170"/>
      <c r="M399" s="171"/>
      <c r="N399" s="172"/>
      <c r="O399" s="172"/>
      <c r="P399" s="173">
        <f>P400+P485+P529+P546+P608+P658+P687+P718</f>
        <v>0</v>
      </c>
      <c r="Q399" s="172"/>
      <c r="R399" s="173">
        <f>R400+R485+R529+R546+R608+R658+R687+R718</f>
        <v>11.659225000000001</v>
      </c>
      <c r="S399" s="172"/>
      <c r="T399" s="174">
        <f>T400+T485+T529+T546+T608+T658+T687+T718</f>
        <v>4.7776726000000007</v>
      </c>
      <c r="AR399" s="175" t="s">
        <v>89</v>
      </c>
      <c r="AT399" s="176" t="s">
        <v>79</v>
      </c>
      <c r="AU399" s="176" t="s">
        <v>80</v>
      </c>
      <c r="AY399" s="175" t="s">
        <v>171</v>
      </c>
      <c r="BK399" s="177">
        <f>BK400+BK485+BK529+BK546+BK608+BK658+BK687+BK718</f>
        <v>0</v>
      </c>
    </row>
    <row r="400" spans="1:65" s="12" customFormat="1" ht="22.8" customHeight="1">
      <c r="B400" s="164"/>
      <c r="C400" s="165"/>
      <c r="D400" s="166" t="s">
        <v>79</v>
      </c>
      <c r="E400" s="178" t="s">
        <v>577</v>
      </c>
      <c r="F400" s="178" t="s">
        <v>578</v>
      </c>
      <c r="G400" s="165"/>
      <c r="H400" s="165"/>
      <c r="I400" s="168"/>
      <c r="J400" s="179">
        <f>BK400</f>
        <v>0</v>
      </c>
      <c r="K400" s="165"/>
      <c r="L400" s="170"/>
      <c r="M400" s="171"/>
      <c r="N400" s="172"/>
      <c r="O400" s="172"/>
      <c r="P400" s="173">
        <f>SUM(P401:P484)</f>
        <v>0</v>
      </c>
      <c r="Q400" s="172"/>
      <c r="R400" s="173">
        <f>SUM(R401:R484)</f>
        <v>3.0781610399999999</v>
      </c>
      <c r="S400" s="172"/>
      <c r="T400" s="174">
        <f>SUM(T401:T484)</f>
        <v>0.19531200000000001</v>
      </c>
      <c r="AR400" s="175" t="s">
        <v>89</v>
      </c>
      <c r="AT400" s="176" t="s">
        <v>79</v>
      </c>
      <c r="AU400" s="176" t="s">
        <v>40</v>
      </c>
      <c r="AY400" s="175" t="s">
        <v>171</v>
      </c>
      <c r="BK400" s="177">
        <f>SUM(BK401:BK484)</f>
        <v>0</v>
      </c>
    </row>
    <row r="401" spans="1:65" s="2" customFormat="1" ht="14.4" customHeight="1">
      <c r="A401" s="36"/>
      <c r="B401" s="37"/>
      <c r="C401" s="180" t="s">
        <v>565</v>
      </c>
      <c r="D401" s="180" t="s">
        <v>173</v>
      </c>
      <c r="E401" s="181" t="s">
        <v>1141</v>
      </c>
      <c r="F401" s="182" t="s">
        <v>1142</v>
      </c>
      <c r="G401" s="183" t="s">
        <v>176</v>
      </c>
      <c r="H401" s="184">
        <v>12.207000000000001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1.4E-2</v>
      </c>
      <c r="T401" s="190">
        <f>S401*H401</f>
        <v>0.17089800000000002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297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297</v>
      </c>
      <c r="BM401" s="191" t="s">
        <v>1143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1072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1073</v>
      </c>
      <c r="G403" s="205"/>
      <c r="H403" s="208">
        <v>12.207000000000001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14.4" customHeight="1">
      <c r="A404" s="36"/>
      <c r="B404" s="37"/>
      <c r="C404" s="180" t="s">
        <v>571</v>
      </c>
      <c r="D404" s="180" t="s">
        <v>173</v>
      </c>
      <c r="E404" s="181" t="s">
        <v>1144</v>
      </c>
      <c r="F404" s="182" t="s">
        <v>1145</v>
      </c>
      <c r="G404" s="183" t="s">
        <v>176</v>
      </c>
      <c r="H404" s="184">
        <v>12.207000000000001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2E-3</v>
      </c>
      <c r="T404" s="190">
        <f>S404*H404</f>
        <v>2.4414000000000002E-2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297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297</v>
      </c>
      <c r="BM404" s="191" t="s">
        <v>1146</v>
      </c>
    </row>
    <row r="405" spans="1:65" s="2" customFormat="1" ht="24.15" customHeight="1">
      <c r="A405" s="36"/>
      <c r="B405" s="37"/>
      <c r="C405" s="180" t="s">
        <v>579</v>
      </c>
      <c r="D405" s="180" t="s">
        <v>173</v>
      </c>
      <c r="E405" s="181" t="s">
        <v>585</v>
      </c>
      <c r="F405" s="182" t="s">
        <v>586</v>
      </c>
      <c r="G405" s="183" t="s">
        <v>176</v>
      </c>
      <c r="H405" s="184">
        <v>770.48299999999995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</v>
      </c>
      <c r="R405" s="189">
        <f>Q405*H405</f>
        <v>0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297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297</v>
      </c>
      <c r="BM405" s="191" t="s">
        <v>1147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1072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1110</v>
      </c>
      <c r="G407" s="205"/>
      <c r="H407" s="208">
        <v>353.36599999999999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1111</v>
      </c>
      <c r="G408" s="205"/>
      <c r="H408" s="208">
        <v>25.771999999999998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1110</v>
      </c>
      <c r="G409" s="205"/>
      <c r="H409" s="208">
        <v>353.36599999999999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1111</v>
      </c>
      <c r="G410" s="205"/>
      <c r="H410" s="208">
        <v>25.771999999999998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1073</v>
      </c>
      <c r="G411" s="205"/>
      <c r="H411" s="208">
        <v>12.207000000000001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2" customFormat="1" ht="14.4" customHeight="1">
      <c r="A412" s="36"/>
      <c r="B412" s="37"/>
      <c r="C412" s="215" t="s">
        <v>584</v>
      </c>
      <c r="D412" s="215" t="s">
        <v>254</v>
      </c>
      <c r="E412" s="216" t="s">
        <v>589</v>
      </c>
      <c r="F412" s="217" t="s">
        <v>590</v>
      </c>
      <c r="G412" s="218" t="s">
        <v>554</v>
      </c>
      <c r="H412" s="219">
        <v>0.23100000000000001</v>
      </c>
      <c r="I412" s="220"/>
      <c r="J412" s="221">
        <f>ROUND(I412*H412,2)</f>
        <v>0</v>
      </c>
      <c r="K412" s="217" t="s">
        <v>177</v>
      </c>
      <c r="L412" s="222"/>
      <c r="M412" s="223" t="s">
        <v>32</v>
      </c>
      <c r="N412" s="224" t="s">
        <v>51</v>
      </c>
      <c r="O412" s="66"/>
      <c r="P412" s="189">
        <f>O412*H412</f>
        <v>0</v>
      </c>
      <c r="Q412" s="189">
        <v>1</v>
      </c>
      <c r="R412" s="189">
        <f>Q412*H412</f>
        <v>0.23100000000000001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389</v>
      </c>
      <c r="AT412" s="191" t="s">
        <v>254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297</v>
      </c>
      <c r="BM412" s="191" t="s">
        <v>1148</v>
      </c>
    </row>
    <row r="413" spans="1:65" s="14" customFormat="1" ht="10.199999999999999">
      <c r="B413" s="204"/>
      <c r="C413" s="205"/>
      <c r="D413" s="195" t="s">
        <v>180</v>
      </c>
      <c r="E413" s="205"/>
      <c r="F413" s="207" t="s">
        <v>1149</v>
      </c>
      <c r="G413" s="205"/>
      <c r="H413" s="208">
        <v>0.23100000000000001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4</v>
      </c>
      <c r="AX413" s="14" t="s">
        <v>40</v>
      </c>
      <c r="AY413" s="214" t="s">
        <v>171</v>
      </c>
    </row>
    <row r="414" spans="1:65" s="2" customFormat="1" ht="14.4" customHeight="1">
      <c r="A414" s="36"/>
      <c r="B414" s="37"/>
      <c r="C414" s="180" t="s">
        <v>588</v>
      </c>
      <c r="D414" s="180" t="s">
        <v>173</v>
      </c>
      <c r="E414" s="181" t="s">
        <v>1150</v>
      </c>
      <c r="F414" s="182" t="s">
        <v>1151</v>
      </c>
      <c r="G414" s="183" t="s">
        <v>176</v>
      </c>
      <c r="H414" s="184">
        <v>92.790999999999997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297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297</v>
      </c>
      <c r="BM414" s="191" t="s">
        <v>1152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1072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1153</v>
      </c>
      <c r="G416" s="205"/>
      <c r="H416" s="208">
        <v>64.77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1154</v>
      </c>
      <c r="G417" s="205"/>
      <c r="H417" s="208">
        <v>15.858000000000001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1155</v>
      </c>
      <c r="G418" s="205"/>
      <c r="H418" s="208">
        <v>9.6129999999999995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1156</v>
      </c>
      <c r="G419" s="205"/>
      <c r="H419" s="208">
        <v>1.5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1157</v>
      </c>
      <c r="G420" s="205"/>
      <c r="H420" s="208">
        <v>1.05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24.15" customHeight="1">
      <c r="A421" s="36"/>
      <c r="B421" s="37"/>
      <c r="C421" s="215" t="s">
        <v>593</v>
      </c>
      <c r="D421" s="215" t="s">
        <v>254</v>
      </c>
      <c r="E421" s="216" t="s">
        <v>618</v>
      </c>
      <c r="F421" s="217" t="s">
        <v>619</v>
      </c>
      <c r="G421" s="218" t="s">
        <v>176</v>
      </c>
      <c r="H421" s="219">
        <v>106.71</v>
      </c>
      <c r="I421" s="220"/>
      <c r="J421" s="221">
        <f>ROUND(I421*H421,2)</f>
        <v>0</v>
      </c>
      <c r="K421" s="217" t="s">
        <v>177</v>
      </c>
      <c r="L421" s="222"/>
      <c r="M421" s="223" t="s">
        <v>32</v>
      </c>
      <c r="N421" s="224" t="s">
        <v>51</v>
      </c>
      <c r="O421" s="66"/>
      <c r="P421" s="189">
        <f>O421*H421</f>
        <v>0</v>
      </c>
      <c r="Q421" s="189">
        <v>4.0000000000000001E-3</v>
      </c>
      <c r="R421" s="189">
        <f>Q421*H421</f>
        <v>0.42684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389</v>
      </c>
      <c r="AT421" s="191" t="s">
        <v>254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297</v>
      </c>
      <c r="BM421" s="191" t="s">
        <v>1158</v>
      </c>
    </row>
    <row r="422" spans="1:65" s="2" customFormat="1" ht="19.2">
      <c r="A422" s="36"/>
      <c r="B422" s="37"/>
      <c r="C422" s="38"/>
      <c r="D422" s="195" t="s">
        <v>258</v>
      </c>
      <c r="E422" s="38"/>
      <c r="F422" s="225" t="s">
        <v>601</v>
      </c>
      <c r="G422" s="38"/>
      <c r="H422" s="38"/>
      <c r="I422" s="226"/>
      <c r="J422" s="38"/>
      <c r="K422" s="38"/>
      <c r="L422" s="41"/>
      <c r="M422" s="227"/>
      <c r="N422" s="22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8" t="s">
        <v>258</v>
      </c>
      <c r="AU422" s="18" t="s">
        <v>89</v>
      </c>
    </row>
    <row r="423" spans="1:65" s="14" customFormat="1" ht="10.199999999999999">
      <c r="B423" s="204"/>
      <c r="C423" s="205"/>
      <c r="D423" s="195" t="s">
        <v>180</v>
      </c>
      <c r="E423" s="205"/>
      <c r="F423" s="207" t="s">
        <v>1159</v>
      </c>
      <c r="G423" s="205"/>
      <c r="H423" s="208">
        <v>106.71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4</v>
      </c>
      <c r="AX423" s="14" t="s">
        <v>40</v>
      </c>
      <c r="AY423" s="214" t="s">
        <v>171</v>
      </c>
    </row>
    <row r="424" spans="1:65" s="2" customFormat="1" ht="14.4" customHeight="1">
      <c r="A424" s="36"/>
      <c r="B424" s="37"/>
      <c r="C424" s="180" t="s">
        <v>597</v>
      </c>
      <c r="D424" s="180" t="s">
        <v>173</v>
      </c>
      <c r="E424" s="181" t="s">
        <v>594</v>
      </c>
      <c r="F424" s="182" t="s">
        <v>595</v>
      </c>
      <c r="G424" s="183" t="s">
        <v>176</v>
      </c>
      <c r="H424" s="184">
        <v>403.55200000000002</v>
      </c>
      <c r="I424" s="185"/>
      <c r="J424" s="186">
        <f>ROUND(I424*H424,2)</f>
        <v>0</v>
      </c>
      <c r="K424" s="182" t="s">
        <v>177</v>
      </c>
      <c r="L424" s="41"/>
      <c r="M424" s="187" t="s">
        <v>32</v>
      </c>
      <c r="N424" s="188" t="s">
        <v>51</v>
      </c>
      <c r="O424" s="66"/>
      <c r="P424" s="189">
        <f>O424*H424</f>
        <v>0</v>
      </c>
      <c r="Q424" s="189">
        <v>8.8000000000000003E-4</v>
      </c>
      <c r="R424" s="189">
        <f>Q424*H424</f>
        <v>0.35512576000000001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297</v>
      </c>
      <c r="AT424" s="191" t="s">
        <v>173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297</v>
      </c>
      <c r="BM424" s="191" t="s">
        <v>1160</v>
      </c>
    </row>
    <row r="425" spans="1:65" s="13" customFormat="1" ht="10.199999999999999">
      <c r="B425" s="193"/>
      <c r="C425" s="194"/>
      <c r="D425" s="195" t="s">
        <v>180</v>
      </c>
      <c r="E425" s="196" t="s">
        <v>32</v>
      </c>
      <c r="F425" s="197" t="s">
        <v>1072</v>
      </c>
      <c r="G425" s="194"/>
      <c r="H425" s="196" t="s">
        <v>32</v>
      </c>
      <c r="I425" s="198"/>
      <c r="J425" s="194"/>
      <c r="K425" s="194"/>
      <c r="L425" s="199"/>
      <c r="M425" s="200"/>
      <c r="N425" s="201"/>
      <c r="O425" s="201"/>
      <c r="P425" s="201"/>
      <c r="Q425" s="201"/>
      <c r="R425" s="201"/>
      <c r="S425" s="201"/>
      <c r="T425" s="202"/>
      <c r="AT425" s="203" t="s">
        <v>180</v>
      </c>
      <c r="AU425" s="203" t="s">
        <v>89</v>
      </c>
      <c r="AV425" s="13" t="s">
        <v>40</v>
      </c>
      <c r="AW425" s="13" t="s">
        <v>38</v>
      </c>
      <c r="AX425" s="13" t="s">
        <v>80</v>
      </c>
      <c r="AY425" s="203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1110</v>
      </c>
      <c r="G426" s="205"/>
      <c r="H426" s="208">
        <v>353.36599999999999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14" customFormat="1" ht="10.199999999999999">
      <c r="B427" s="204"/>
      <c r="C427" s="205"/>
      <c r="D427" s="195" t="s">
        <v>180</v>
      </c>
      <c r="E427" s="206" t="s">
        <v>32</v>
      </c>
      <c r="F427" s="207" t="s">
        <v>1111</v>
      </c>
      <c r="G427" s="205"/>
      <c r="H427" s="208">
        <v>25.771999999999998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38</v>
      </c>
      <c r="AX427" s="14" t="s">
        <v>80</v>
      </c>
      <c r="AY427" s="214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1161</v>
      </c>
      <c r="G428" s="205"/>
      <c r="H428" s="208">
        <v>24.414000000000001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215" t="s">
        <v>603</v>
      </c>
      <c r="D429" s="215" t="s">
        <v>254</v>
      </c>
      <c r="E429" s="216" t="s">
        <v>598</v>
      </c>
      <c r="F429" s="217" t="s">
        <v>599</v>
      </c>
      <c r="G429" s="218" t="s">
        <v>176</v>
      </c>
      <c r="H429" s="219">
        <v>464.08499999999998</v>
      </c>
      <c r="I429" s="220"/>
      <c r="J429" s="221">
        <f>ROUND(I429*H429,2)</f>
        <v>0</v>
      </c>
      <c r="K429" s="217" t="s">
        <v>177</v>
      </c>
      <c r="L429" s="222"/>
      <c r="M429" s="223" t="s">
        <v>32</v>
      </c>
      <c r="N429" s="224" t="s">
        <v>51</v>
      </c>
      <c r="O429" s="66"/>
      <c r="P429" s="189">
        <f>O429*H429</f>
        <v>0</v>
      </c>
      <c r="Q429" s="189">
        <v>1E-3</v>
      </c>
      <c r="R429" s="189">
        <f>Q429*H429</f>
        <v>0.46408499999999997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389</v>
      </c>
      <c r="AT429" s="191" t="s">
        <v>254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297</v>
      </c>
      <c r="BM429" s="191" t="s">
        <v>1162</v>
      </c>
    </row>
    <row r="430" spans="1:65" s="2" customFormat="1" ht="19.2">
      <c r="A430" s="36"/>
      <c r="B430" s="37"/>
      <c r="C430" s="38"/>
      <c r="D430" s="195" t="s">
        <v>258</v>
      </c>
      <c r="E430" s="38"/>
      <c r="F430" s="225" t="s">
        <v>601</v>
      </c>
      <c r="G430" s="38"/>
      <c r="H430" s="38"/>
      <c r="I430" s="226"/>
      <c r="J430" s="38"/>
      <c r="K430" s="38"/>
      <c r="L430" s="41"/>
      <c r="M430" s="227"/>
      <c r="N430" s="228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8" t="s">
        <v>258</v>
      </c>
      <c r="AU430" s="18" t="s">
        <v>89</v>
      </c>
    </row>
    <row r="431" spans="1:65" s="14" customFormat="1" ht="10.199999999999999">
      <c r="B431" s="204"/>
      <c r="C431" s="205"/>
      <c r="D431" s="195" t="s">
        <v>180</v>
      </c>
      <c r="E431" s="205"/>
      <c r="F431" s="207" t="s">
        <v>1163</v>
      </c>
      <c r="G431" s="205"/>
      <c r="H431" s="208">
        <v>464.08499999999998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4</v>
      </c>
      <c r="AX431" s="14" t="s">
        <v>40</v>
      </c>
      <c r="AY431" s="214" t="s">
        <v>171</v>
      </c>
    </row>
    <row r="432" spans="1:65" s="2" customFormat="1" ht="14.4" customHeight="1">
      <c r="A432" s="36"/>
      <c r="B432" s="37"/>
      <c r="C432" s="180" t="s">
        <v>607</v>
      </c>
      <c r="D432" s="180" t="s">
        <v>173</v>
      </c>
      <c r="E432" s="181" t="s">
        <v>604</v>
      </c>
      <c r="F432" s="182" t="s">
        <v>605</v>
      </c>
      <c r="G432" s="183" t="s">
        <v>176</v>
      </c>
      <c r="H432" s="184">
        <v>379.13799999999998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3.6000000000000002E-4</v>
      </c>
      <c r="R432" s="189">
        <f>Q432*H432</f>
        <v>0.13648968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297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297</v>
      </c>
      <c r="BM432" s="191" t="s">
        <v>1164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1072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1110</v>
      </c>
      <c r="G434" s="205"/>
      <c r="H434" s="208">
        <v>353.36599999999999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1111</v>
      </c>
      <c r="G435" s="205"/>
      <c r="H435" s="208">
        <v>25.771999999999998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24.15" customHeight="1">
      <c r="A436" s="36"/>
      <c r="B436" s="37"/>
      <c r="C436" s="215" t="s">
        <v>611</v>
      </c>
      <c r="D436" s="215" t="s">
        <v>254</v>
      </c>
      <c r="E436" s="216" t="s">
        <v>608</v>
      </c>
      <c r="F436" s="217" t="s">
        <v>609</v>
      </c>
      <c r="G436" s="218" t="s">
        <v>176</v>
      </c>
      <c r="H436" s="219">
        <v>436.00900000000001</v>
      </c>
      <c r="I436" s="220"/>
      <c r="J436" s="221">
        <f>ROUND(I436*H436,2)</f>
        <v>0</v>
      </c>
      <c r="K436" s="217" t="s">
        <v>177</v>
      </c>
      <c r="L436" s="222"/>
      <c r="M436" s="223" t="s">
        <v>32</v>
      </c>
      <c r="N436" s="224" t="s">
        <v>51</v>
      </c>
      <c r="O436" s="66"/>
      <c r="P436" s="189">
        <f>O436*H436</f>
        <v>0</v>
      </c>
      <c r="Q436" s="189">
        <v>1E-3</v>
      </c>
      <c r="R436" s="189">
        <f>Q436*H436</f>
        <v>0.43600900000000004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389</v>
      </c>
      <c r="AT436" s="191" t="s">
        <v>254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1165</v>
      </c>
    </row>
    <row r="437" spans="1:65" s="2" customFormat="1" ht="19.2">
      <c r="A437" s="36"/>
      <c r="B437" s="37"/>
      <c r="C437" s="38"/>
      <c r="D437" s="195" t="s">
        <v>258</v>
      </c>
      <c r="E437" s="38"/>
      <c r="F437" s="225" t="s">
        <v>601</v>
      </c>
      <c r="G437" s="38"/>
      <c r="H437" s="38"/>
      <c r="I437" s="226"/>
      <c r="J437" s="38"/>
      <c r="K437" s="38"/>
      <c r="L437" s="41"/>
      <c r="M437" s="227"/>
      <c r="N437" s="22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258</v>
      </c>
      <c r="AU437" s="18" t="s">
        <v>89</v>
      </c>
    </row>
    <row r="438" spans="1:65" s="14" customFormat="1" ht="10.199999999999999">
      <c r="B438" s="204"/>
      <c r="C438" s="205"/>
      <c r="D438" s="195" t="s">
        <v>180</v>
      </c>
      <c r="E438" s="205"/>
      <c r="F438" s="207" t="s">
        <v>1166</v>
      </c>
      <c r="G438" s="205"/>
      <c r="H438" s="208">
        <v>436.00900000000001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4</v>
      </c>
      <c r="AX438" s="14" t="s">
        <v>40</v>
      </c>
      <c r="AY438" s="214" t="s">
        <v>171</v>
      </c>
    </row>
    <row r="439" spans="1:65" s="2" customFormat="1" ht="14.4" customHeight="1">
      <c r="A439" s="36"/>
      <c r="B439" s="37"/>
      <c r="C439" s="180" t="s">
        <v>617</v>
      </c>
      <c r="D439" s="180" t="s">
        <v>173</v>
      </c>
      <c r="E439" s="181" t="s">
        <v>1167</v>
      </c>
      <c r="F439" s="182" t="s">
        <v>1168</v>
      </c>
      <c r="G439" s="183" t="s">
        <v>190</v>
      </c>
      <c r="H439" s="184">
        <v>127.1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4.6999999999999999E-4</v>
      </c>
      <c r="R439" s="189">
        <f>Q439*H439</f>
        <v>5.9736999999999998E-2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297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297</v>
      </c>
      <c r="BM439" s="191" t="s">
        <v>1169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1072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1170</v>
      </c>
      <c r="G441" s="205"/>
      <c r="H441" s="208">
        <v>91.225999999999999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1171</v>
      </c>
      <c r="G442" s="205"/>
      <c r="H442" s="208">
        <v>22.335000000000001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1172</v>
      </c>
      <c r="G443" s="205"/>
      <c r="H443" s="208">
        <v>13.539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215" t="s">
        <v>623</v>
      </c>
      <c r="D444" s="215" t="s">
        <v>254</v>
      </c>
      <c r="E444" s="216" t="s">
        <v>598</v>
      </c>
      <c r="F444" s="217" t="s">
        <v>599</v>
      </c>
      <c r="G444" s="218" t="s">
        <v>176</v>
      </c>
      <c r="H444" s="219">
        <v>69.905000000000001</v>
      </c>
      <c r="I444" s="220"/>
      <c r="J444" s="221">
        <f>ROUND(I444*H444,2)</f>
        <v>0</v>
      </c>
      <c r="K444" s="217" t="s">
        <v>177</v>
      </c>
      <c r="L444" s="222"/>
      <c r="M444" s="223" t="s">
        <v>32</v>
      </c>
      <c r="N444" s="224" t="s">
        <v>51</v>
      </c>
      <c r="O444" s="66"/>
      <c r="P444" s="189">
        <f>O444*H444</f>
        <v>0</v>
      </c>
      <c r="Q444" s="189">
        <v>1E-3</v>
      </c>
      <c r="R444" s="189">
        <f>Q444*H444</f>
        <v>6.9905000000000009E-2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389</v>
      </c>
      <c r="AT444" s="191" t="s">
        <v>254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1173</v>
      </c>
    </row>
    <row r="445" spans="1:65" s="14" customFormat="1" ht="10.199999999999999">
      <c r="B445" s="204"/>
      <c r="C445" s="205"/>
      <c r="D445" s="195" t="s">
        <v>180</v>
      </c>
      <c r="E445" s="205"/>
      <c r="F445" s="207" t="s">
        <v>1174</v>
      </c>
      <c r="G445" s="205"/>
      <c r="H445" s="208">
        <v>69.905000000000001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4</v>
      </c>
      <c r="AX445" s="14" t="s">
        <v>40</v>
      </c>
      <c r="AY445" s="214" t="s">
        <v>171</v>
      </c>
    </row>
    <row r="446" spans="1:65" s="2" customFormat="1" ht="24.15" customHeight="1">
      <c r="A446" s="36"/>
      <c r="B446" s="37"/>
      <c r="C446" s="180" t="s">
        <v>630</v>
      </c>
      <c r="D446" s="180" t="s">
        <v>173</v>
      </c>
      <c r="E446" s="181" t="s">
        <v>612</v>
      </c>
      <c r="F446" s="182" t="s">
        <v>613</v>
      </c>
      <c r="G446" s="183" t="s">
        <v>176</v>
      </c>
      <c r="H446" s="184">
        <v>90.24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297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297</v>
      </c>
      <c r="BM446" s="191" t="s">
        <v>1175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1072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1176</v>
      </c>
      <c r="G448" s="205"/>
      <c r="H448" s="208">
        <v>24.631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1177</v>
      </c>
      <c r="G449" s="205"/>
      <c r="H449" s="208">
        <v>6.03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1178</v>
      </c>
      <c r="G450" s="205"/>
      <c r="H450" s="208">
        <v>3.6560000000000001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1179</v>
      </c>
      <c r="G451" s="205"/>
      <c r="H451" s="208">
        <v>40.139000000000003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1180</v>
      </c>
      <c r="G452" s="205"/>
      <c r="H452" s="208">
        <v>9.827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1181</v>
      </c>
      <c r="G453" s="205"/>
      <c r="H453" s="208">
        <v>5.9569999999999999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2" customFormat="1" ht="24.15" customHeight="1">
      <c r="A454" s="36"/>
      <c r="B454" s="37"/>
      <c r="C454" s="215" t="s">
        <v>633</v>
      </c>
      <c r="D454" s="215" t="s">
        <v>254</v>
      </c>
      <c r="E454" s="216" t="s">
        <v>618</v>
      </c>
      <c r="F454" s="217" t="s">
        <v>619</v>
      </c>
      <c r="G454" s="218" t="s">
        <v>176</v>
      </c>
      <c r="H454" s="219">
        <v>108.288</v>
      </c>
      <c r="I454" s="220"/>
      <c r="J454" s="221">
        <f>ROUND(I454*H454,2)</f>
        <v>0</v>
      </c>
      <c r="K454" s="217" t="s">
        <v>177</v>
      </c>
      <c r="L454" s="222"/>
      <c r="M454" s="223" t="s">
        <v>32</v>
      </c>
      <c r="N454" s="224" t="s">
        <v>51</v>
      </c>
      <c r="O454" s="66"/>
      <c r="P454" s="189">
        <f>O454*H454</f>
        <v>0</v>
      </c>
      <c r="Q454" s="189">
        <v>4.0000000000000001E-3</v>
      </c>
      <c r="R454" s="189">
        <f>Q454*H454</f>
        <v>0.43315199999999998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389</v>
      </c>
      <c r="AT454" s="191" t="s">
        <v>254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297</v>
      </c>
      <c r="BM454" s="191" t="s">
        <v>1182</v>
      </c>
    </row>
    <row r="455" spans="1:65" s="2" customFormat="1" ht="19.2">
      <c r="A455" s="36"/>
      <c r="B455" s="37"/>
      <c r="C455" s="38"/>
      <c r="D455" s="195" t="s">
        <v>258</v>
      </c>
      <c r="E455" s="38"/>
      <c r="F455" s="225" t="s">
        <v>621</v>
      </c>
      <c r="G455" s="38"/>
      <c r="H455" s="38"/>
      <c r="I455" s="226"/>
      <c r="J455" s="38"/>
      <c r="K455" s="38"/>
      <c r="L455" s="41"/>
      <c r="M455" s="227"/>
      <c r="N455" s="22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258</v>
      </c>
      <c r="AU455" s="18" t="s">
        <v>89</v>
      </c>
    </row>
    <row r="456" spans="1:65" s="14" customFormat="1" ht="10.199999999999999">
      <c r="B456" s="204"/>
      <c r="C456" s="205"/>
      <c r="D456" s="195" t="s">
        <v>180</v>
      </c>
      <c r="E456" s="205"/>
      <c r="F456" s="207" t="s">
        <v>1183</v>
      </c>
      <c r="G456" s="205"/>
      <c r="H456" s="208">
        <v>108.288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4</v>
      </c>
      <c r="AX456" s="14" t="s">
        <v>40</v>
      </c>
      <c r="AY456" s="214" t="s">
        <v>171</v>
      </c>
    </row>
    <row r="457" spans="1:65" s="2" customFormat="1" ht="24.15" customHeight="1">
      <c r="A457" s="36"/>
      <c r="B457" s="37"/>
      <c r="C457" s="180" t="s">
        <v>640</v>
      </c>
      <c r="D457" s="180" t="s">
        <v>173</v>
      </c>
      <c r="E457" s="181" t="s">
        <v>624</v>
      </c>
      <c r="F457" s="182" t="s">
        <v>625</v>
      </c>
      <c r="G457" s="183" t="s">
        <v>176</v>
      </c>
      <c r="H457" s="184">
        <v>90.24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9.3999999999999997E-4</v>
      </c>
      <c r="R457" s="189">
        <f>Q457*H457</f>
        <v>8.4825599999999987E-2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297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297</v>
      </c>
      <c r="BM457" s="191" t="s">
        <v>1184</v>
      </c>
    </row>
    <row r="458" spans="1:65" s="13" customFormat="1" ht="10.199999999999999">
      <c r="B458" s="193"/>
      <c r="C458" s="194"/>
      <c r="D458" s="195" t="s">
        <v>180</v>
      </c>
      <c r="E458" s="196" t="s">
        <v>32</v>
      </c>
      <c r="F458" s="197" t="s">
        <v>1072</v>
      </c>
      <c r="G458" s="194"/>
      <c r="H458" s="196" t="s">
        <v>32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180</v>
      </c>
      <c r="AU458" s="203" t="s">
        <v>89</v>
      </c>
      <c r="AV458" s="13" t="s">
        <v>40</v>
      </c>
      <c r="AW458" s="13" t="s">
        <v>38</v>
      </c>
      <c r="AX458" s="13" t="s">
        <v>80</v>
      </c>
      <c r="AY458" s="203" t="s">
        <v>171</v>
      </c>
    </row>
    <row r="459" spans="1:65" s="14" customFormat="1" ht="10.199999999999999">
      <c r="B459" s="204"/>
      <c r="C459" s="205"/>
      <c r="D459" s="195" t="s">
        <v>180</v>
      </c>
      <c r="E459" s="206" t="s">
        <v>32</v>
      </c>
      <c r="F459" s="207" t="s">
        <v>1176</v>
      </c>
      <c r="G459" s="205"/>
      <c r="H459" s="208">
        <v>24.631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180</v>
      </c>
      <c r="AU459" s="214" t="s">
        <v>89</v>
      </c>
      <c r="AV459" s="14" t="s">
        <v>89</v>
      </c>
      <c r="AW459" s="14" t="s">
        <v>38</v>
      </c>
      <c r="AX459" s="14" t="s">
        <v>80</v>
      </c>
      <c r="AY459" s="214" t="s">
        <v>171</v>
      </c>
    </row>
    <row r="460" spans="1:65" s="14" customFormat="1" ht="10.199999999999999">
      <c r="B460" s="204"/>
      <c r="C460" s="205"/>
      <c r="D460" s="195" t="s">
        <v>180</v>
      </c>
      <c r="E460" s="206" t="s">
        <v>32</v>
      </c>
      <c r="F460" s="207" t="s">
        <v>1177</v>
      </c>
      <c r="G460" s="205"/>
      <c r="H460" s="208">
        <v>6.03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38</v>
      </c>
      <c r="AX460" s="14" t="s">
        <v>80</v>
      </c>
      <c r="AY460" s="214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1178</v>
      </c>
      <c r="G461" s="205"/>
      <c r="H461" s="208">
        <v>3.6560000000000001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1179</v>
      </c>
      <c r="G462" s="205"/>
      <c r="H462" s="208">
        <v>40.139000000000003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1180</v>
      </c>
      <c r="G463" s="205"/>
      <c r="H463" s="208">
        <v>9.827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1181</v>
      </c>
      <c r="G464" s="205"/>
      <c r="H464" s="208">
        <v>5.9569999999999999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2" customFormat="1" ht="24.15" customHeight="1">
      <c r="A465" s="36"/>
      <c r="B465" s="37"/>
      <c r="C465" s="215" t="s">
        <v>645</v>
      </c>
      <c r="D465" s="215" t="s">
        <v>254</v>
      </c>
      <c r="E465" s="216" t="s">
        <v>598</v>
      </c>
      <c r="F465" s="217" t="s">
        <v>599</v>
      </c>
      <c r="G465" s="218" t="s">
        <v>176</v>
      </c>
      <c r="H465" s="219">
        <v>108.288</v>
      </c>
      <c r="I465" s="220"/>
      <c r="J465" s="221">
        <f>ROUND(I465*H465,2)</f>
        <v>0</v>
      </c>
      <c r="K465" s="217" t="s">
        <v>177</v>
      </c>
      <c r="L465" s="222"/>
      <c r="M465" s="223" t="s">
        <v>32</v>
      </c>
      <c r="N465" s="224" t="s">
        <v>51</v>
      </c>
      <c r="O465" s="66"/>
      <c r="P465" s="189">
        <f>O465*H465</f>
        <v>0</v>
      </c>
      <c r="Q465" s="189">
        <v>1E-3</v>
      </c>
      <c r="R465" s="189">
        <f>Q465*H465</f>
        <v>0.108288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389</v>
      </c>
      <c r="AT465" s="191" t="s">
        <v>254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1185</v>
      </c>
    </row>
    <row r="466" spans="1:65" s="2" customFormat="1" ht="19.2">
      <c r="A466" s="36"/>
      <c r="B466" s="37"/>
      <c r="C466" s="38"/>
      <c r="D466" s="195" t="s">
        <v>258</v>
      </c>
      <c r="E466" s="38"/>
      <c r="F466" s="225" t="s">
        <v>621</v>
      </c>
      <c r="G466" s="38"/>
      <c r="H466" s="38"/>
      <c r="I466" s="226"/>
      <c r="J466" s="38"/>
      <c r="K466" s="38"/>
      <c r="L466" s="41"/>
      <c r="M466" s="227"/>
      <c r="N466" s="228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8" t="s">
        <v>258</v>
      </c>
      <c r="AU466" s="18" t="s">
        <v>89</v>
      </c>
    </row>
    <row r="467" spans="1:65" s="14" customFormat="1" ht="10.199999999999999">
      <c r="B467" s="204"/>
      <c r="C467" s="205"/>
      <c r="D467" s="195" t="s">
        <v>180</v>
      </c>
      <c r="E467" s="205"/>
      <c r="F467" s="207" t="s">
        <v>1183</v>
      </c>
      <c r="G467" s="205"/>
      <c r="H467" s="208">
        <v>108.288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4</v>
      </c>
      <c r="AX467" s="14" t="s">
        <v>40</v>
      </c>
      <c r="AY467" s="214" t="s">
        <v>171</v>
      </c>
    </row>
    <row r="468" spans="1:65" s="2" customFormat="1" ht="14.4" customHeight="1">
      <c r="A468" s="36"/>
      <c r="B468" s="37"/>
      <c r="C468" s="180" t="s">
        <v>649</v>
      </c>
      <c r="D468" s="180" t="s">
        <v>173</v>
      </c>
      <c r="E468" s="181" t="s">
        <v>634</v>
      </c>
      <c r="F468" s="182" t="s">
        <v>635</v>
      </c>
      <c r="G468" s="183" t="s">
        <v>582</v>
      </c>
      <c r="H468" s="184">
        <v>8</v>
      </c>
      <c r="I468" s="185"/>
      <c r="J468" s="186">
        <f>ROUND(I468*H468,2)</f>
        <v>0</v>
      </c>
      <c r="K468" s="182" t="s">
        <v>177</v>
      </c>
      <c r="L468" s="41"/>
      <c r="M468" s="187" t="s">
        <v>32</v>
      </c>
      <c r="N468" s="188" t="s">
        <v>51</v>
      </c>
      <c r="O468" s="66"/>
      <c r="P468" s="189">
        <f>O468*H468</f>
        <v>0</v>
      </c>
      <c r="Q468" s="189">
        <v>1.9000000000000001E-4</v>
      </c>
      <c r="R468" s="189">
        <f>Q468*H468</f>
        <v>1.5200000000000001E-3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297</v>
      </c>
      <c r="AT468" s="191" t="s">
        <v>173</v>
      </c>
      <c r="AU468" s="191" t="s">
        <v>89</v>
      </c>
      <c r="AY468" s="18" t="s">
        <v>171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40</v>
      </c>
      <c r="BK468" s="192">
        <f>ROUND(I468*H468,2)</f>
        <v>0</v>
      </c>
      <c r="BL468" s="18" t="s">
        <v>297</v>
      </c>
      <c r="BM468" s="191" t="s">
        <v>1186</v>
      </c>
    </row>
    <row r="469" spans="1:65" s="13" customFormat="1" ht="10.199999999999999">
      <c r="B469" s="193"/>
      <c r="C469" s="194"/>
      <c r="D469" s="195" t="s">
        <v>180</v>
      </c>
      <c r="E469" s="196" t="s">
        <v>32</v>
      </c>
      <c r="F469" s="197" t="s">
        <v>1072</v>
      </c>
      <c r="G469" s="194"/>
      <c r="H469" s="196" t="s">
        <v>32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180</v>
      </c>
      <c r="AU469" s="203" t="s">
        <v>89</v>
      </c>
      <c r="AV469" s="13" t="s">
        <v>40</v>
      </c>
      <c r="AW469" s="13" t="s">
        <v>38</v>
      </c>
      <c r="AX469" s="13" t="s">
        <v>80</v>
      </c>
      <c r="AY469" s="203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1187</v>
      </c>
      <c r="G470" s="205"/>
      <c r="H470" s="208">
        <v>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14" customFormat="1" ht="10.199999999999999">
      <c r="B471" s="204"/>
      <c r="C471" s="205"/>
      <c r="D471" s="195" t="s">
        <v>180</v>
      </c>
      <c r="E471" s="206" t="s">
        <v>32</v>
      </c>
      <c r="F471" s="207" t="s">
        <v>1188</v>
      </c>
      <c r="G471" s="205"/>
      <c r="H471" s="208">
        <v>2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1:65" s="14" customFormat="1" ht="10.199999999999999">
      <c r="B472" s="204"/>
      <c r="C472" s="205"/>
      <c r="D472" s="195" t="s">
        <v>180</v>
      </c>
      <c r="E472" s="206" t="s">
        <v>32</v>
      </c>
      <c r="F472" s="207" t="s">
        <v>1189</v>
      </c>
      <c r="G472" s="205"/>
      <c r="H472" s="208">
        <v>4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1:65" s="2" customFormat="1" ht="14.4" customHeight="1">
      <c r="A473" s="36"/>
      <c r="B473" s="37"/>
      <c r="C473" s="215" t="s">
        <v>653</v>
      </c>
      <c r="D473" s="215" t="s">
        <v>254</v>
      </c>
      <c r="E473" s="216" t="s">
        <v>641</v>
      </c>
      <c r="F473" s="217" t="s">
        <v>642</v>
      </c>
      <c r="G473" s="218" t="s">
        <v>582</v>
      </c>
      <c r="H473" s="219">
        <v>6</v>
      </c>
      <c r="I473" s="220"/>
      <c r="J473" s="221">
        <f>ROUND(I473*H473,2)</f>
        <v>0</v>
      </c>
      <c r="K473" s="217" t="s">
        <v>643</v>
      </c>
      <c r="L473" s="222"/>
      <c r="M473" s="223" t="s">
        <v>32</v>
      </c>
      <c r="N473" s="224" t="s">
        <v>51</v>
      </c>
      <c r="O473" s="66"/>
      <c r="P473" s="189">
        <f>O473*H473</f>
        <v>0</v>
      </c>
      <c r="Q473" s="189">
        <v>1.8E-3</v>
      </c>
      <c r="R473" s="189">
        <f>Q473*H473</f>
        <v>1.0800000000000001E-2</v>
      </c>
      <c r="S473" s="189">
        <v>0</v>
      </c>
      <c r="T473" s="190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91" t="s">
        <v>389</v>
      </c>
      <c r="AT473" s="191" t="s">
        <v>254</v>
      </c>
      <c r="AU473" s="191" t="s">
        <v>89</v>
      </c>
      <c r="AY473" s="18" t="s">
        <v>171</v>
      </c>
      <c r="BE473" s="192">
        <f>IF(N473="základní",J473,0)</f>
        <v>0</v>
      </c>
      <c r="BF473" s="192">
        <f>IF(N473="snížená",J473,0)</f>
        <v>0</v>
      </c>
      <c r="BG473" s="192">
        <f>IF(N473="zákl. přenesená",J473,0)</f>
        <v>0</v>
      </c>
      <c r="BH473" s="192">
        <f>IF(N473="sníž. přenesená",J473,0)</f>
        <v>0</v>
      </c>
      <c r="BI473" s="192">
        <f>IF(N473="nulová",J473,0)</f>
        <v>0</v>
      </c>
      <c r="BJ473" s="18" t="s">
        <v>40</v>
      </c>
      <c r="BK473" s="192">
        <f>ROUND(I473*H473,2)</f>
        <v>0</v>
      </c>
      <c r="BL473" s="18" t="s">
        <v>297</v>
      </c>
      <c r="BM473" s="191" t="s">
        <v>1190</v>
      </c>
    </row>
    <row r="474" spans="1:65" s="2" customFormat="1" ht="14.4" customHeight="1">
      <c r="A474" s="36"/>
      <c r="B474" s="37"/>
      <c r="C474" s="215" t="s">
        <v>661</v>
      </c>
      <c r="D474" s="215" t="s">
        <v>254</v>
      </c>
      <c r="E474" s="216" t="s">
        <v>1191</v>
      </c>
      <c r="F474" s="217" t="s">
        <v>1192</v>
      </c>
      <c r="G474" s="218" t="s">
        <v>582</v>
      </c>
      <c r="H474" s="219">
        <v>2</v>
      </c>
      <c r="I474" s="220"/>
      <c r="J474" s="221">
        <f>ROUND(I474*H474,2)</f>
        <v>0</v>
      </c>
      <c r="K474" s="217" t="s">
        <v>643</v>
      </c>
      <c r="L474" s="222"/>
      <c r="M474" s="223" t="s">
        <v>32</v>
      </c>
      <c r="N474" s="224" t="s">
        <v>51</v>
      </c>
      <c r="O474" s="66"/>
      <c r="P474" s="189">
        <f>O474*H474</f>
        <v>0</v>
      </c>
      <c r="Q474" s="189">
        <v>2.5400000000000002E-3</v>
      </c>
      <c r="R474" s="189">
        <f>Q474*H474</f>
        <v>5.0800000000000003E-3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389</v>
      </c>
      <c r="AT474" s="191" t="s">
        <v>254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297</v>
      </c>
      <c r="BM474" s="191" t="s">
        <v>1193</v>
      </c>
    </row>
    <row r="475" spans="1:65" s="2" customFormat="1" ht="14.4" customHeight="1">
      <c r="A475" s="36"/>
      <c r="B475" s="37"/>
      <c r="C475" s="215" t="s">
        <v>666</v>
      </c>
      <c r="D475" s="215" t="s">
        <v>254</v>
      </c>
      <c r="E475" s="216" t="s">
        <v>650</v>
      </c>
      <c r="F475" s="217" t="s">
        <v>1194</v>
      </c>
      <c r="G475" s="218" t="s">
        <v>582</v>
      </c>
      <c r="H475" s="219">
        <v>8</v>
      </c>
      <c r="I475" s="220"/>
      <c r="J475" s="221">
        <f>ROUND(I475*H475,2)</f>
        <v>0</v>
      </c>
      <c r="K475" s="217" t="s">
        <v>643</v>
      </c>
      <c r="L475" s="222"/>
      <c r="M475" s="223" t="s">
        <v>32</v>
      </c>
      <c r="N475" s="224" t="s">
        <v>51</v>
      </c>
      <c r="O475" s="66"/>
      <c r="P475" s="189">
        <f>O475*H475</f>
        <v>0</v>
      </c>
      <c r="Q475" s="189">
        <v>2.6800000000000001E-3</v>
      </c>
      <c r="R475" s="189">
        <f>Q475*H475</f>
        <v>2.1440000000000001E-2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389</v>
      </c>
      <c r="AT475" s="191" t="s">
        <v>254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1195</v>
      </c>
    </row>
    <row r="476" spans="1:65" s="2" customFormat="1" ht="14.4" customHeight="1">
      <c r="A476" s="36"/>
      <c r="B476" s="37"/>
      <c r="C476" s="180" t="s">
        <v>672</v>
      </c>
      <c r="D476" s="180" t="s">
        <v>173</v>
      </c>
      <c r="E476" s="181" t="s">
        <v>654</v>
      </c>
      <c r="F476" s="182" t="s">
        <v>655</v>
      </c>
      <c r="G476" s="183" t="s">
        <v>190</v>
      </c>
      <c r="H476" s="184">
        <v>127.1</v>
      </c>
      <c r="I476" s="185"/>
      <c r="J476" s="186">
        <f>ROUND(I476*H476,2)</f>
        <v>0</v>
      </c>
      <c r="K476" s="182" t="s">
        <v>177</v>
      </c>
      <c r="L476" s="41"/>
      <c r="M476" s="187" t="s">
        <v>32</v>
      </c>
      <c r="N476" s="188" t="s">
        <v>51</v>
      </c>
      <c r="O476" s="66"/>
      <c r="P476" s="189">
        <f>O476*H476</f>
        <v>0</v>
      </c>
      <c r="Q476" s="189">
        <v>3.1E-4</v>
      </c>
      <c r="R476" s="189">
        <f>Q476*H476</f>
        <v>3.9400999999999999E-2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297</v>
      </c>
      <c r="AT476" s="191" t="s">
        <v>173</v>
      </c>
      <c r="AU476" s="191" t="s">
        <v>89</v>
      </c>
      <c r="AY476" s="18" t="s">
        <v>171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40</v>
      </c>
      <c r="BK476" s="192">
        <f>ROUND(I476*H476,2)</f>
        <v>0</v>
      </c>
      <c r="BL476" s="18" t="s">
        <v>297</v>
      </c>
      <c r="BM476" s="191" t="s">
        <v>1196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1072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1170</v>
      </c>
      <c r="G478" s="205"/>
      <c r="H478" s="208">
        <v>91.225999999999999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14" customFormat="1" ht="10.199999999999999">
      <c r="B479" s="204"/>
      <c r="C479" s="205"/>
      <c r="D479" s="195" t="s">
        <v>180</v>
      </c>
      <c r="E479" s="206" t="s">
        <v>32</v>
      </c>
      <c r="F479" s="207" t="s">
        <v>1171</v>
      </c>
      <c r="G479" s="205"/>
      <c r="H479" s="208">
        <v>22.335000000000001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1172</v>
      </c>
      <c r="G480" s="205"/>
      <c r="H480" s="208">
        <v>13.539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14.4" customHeight="1">
      <c r="A481" s="36"/>
      <c r="B481" s="37"/>
      <c r="C481" s="215" t="s">
        <v>676</v>
      </c>
      <c r="D481" s="215" t="s">
        <v>254</v>
      </c>
      <c r="E481" s="216" t="s">
        <v>662</v>
      </c>
      <c r="F481" s="217" t="s">
        <v>663</v>
      </c>
      <c r="G481" s="218" t="s">
        <v>190</v>
      </c>
      <c r="H481" s="219">
        <v>129.642</v>
      </c>
      <c r="I481" s="220"/>
      <c r="J481" s="221">
        <f>ROUND(I481*H481,2)</f>
        <v>0</v>
      </c>
      <c r="K481" s="217" t="s">
        <v>177</v>
      </c>
      <c r="L481" s="222"/>
      <c r="M481" s="223" t="s">
        <v>32</v>
      </c>
      <c r="N481" s="224" t="s">
        <v>51</v>
      </c>
      <c r="O481" s="66"/>
      <c r="P481" s="189">
        <f>O481*H481</f>
        <v>0</v>
      </c>
      <c r="Q481" s="189">
        <v>1.5E-3</v>
      </c>
      <c r="R481" s="189">
        <f>Q481*H481</f>
        <v>0.194463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389</v>
      </c>
      <c r="AT481" s="191" t="s">
        <v>254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297</v>
      </c>
      <c r="BM481" s="191" t="s">
        <v>1197</v>
      </c>
    </row>
    <row r="482" spans="1:65" s="2" customFormat="1" ht="19.2">
      <c r="A482" s="36"/>
      <c r="B482" s="37"/>
      <c r="C482" s="38"/>
      <c r="D482" s="195" t="s">
        <v>258</v>
      </c>
      <c r="E482" s="38"/>
      <c r="F482" s="225" t="s">
        <v>269</v>
      </c>
      <c r="G482" s="38"/>
      <c r="H482" s="38"/>
      <c r="I482" s="226"/>
      <c r="J482" s="38"/>
      <c r="K482" s="38"/>
      <c r="L482" s="41"/>
      <c r="M482" s="227"/>
      <c r="N482" s="228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8" t="s">
        <v>258</v>
      </c>
      <c r="AU482" s="18" t="s">
        <v>89</v>
      </c>
    </row>
    <row r="483" spans="1:65" s="14" customFormat="1" ht="10.199999999999999">
      <c r="B483" s="204"/>
      <c r="C483" s="205"/>
      <c r="D483" s="195" t="s">
        <v>180</v>
      </c>
      <c r="E483" s="205"/>
      <c r="F483" s="207" t="s">
        <v>1198</v>
      </c>
      <c r="G483" s="205"/>
      <c r="H483" s="208">
        <v>129.642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4</v>
      </c>
      <c r="AX483" s="14" t="s">
        <v>40</v>
      </c>
      <c r="AY483" s="214" t="s">
        <v>171</v>
      </c>
    </row>
    <row r="484" spans="1:65" s="2" customFormat="1" ht="24.15" customHeight="1">
      <c r="A484" s="36"/>
      <c r="B484" s="37"/>
      <c r="C484" s="180" t="s">
        <v>681</v>
      </c>
      <c r="D484" s="180" t="s">
        <v>173</v>
      </c>
      <c r="E484" s="181" t="s">
        <v>1199</v>
      </c>
      <c r="F484" s="182" t="s">
        <v>1200</v>
      </c>
      <c r="G484" s="183" t="s">
        <v>554</v>
      </c>
      <c r="H484" s="184">
        <v>3.0779999999999998</v>
      </c>
      <c r="I484" s="185"/>
      <c r="J484" s="186">
        <f>ROUND(I484*H484,2)</f>
        <v>0</v>
      </c>
      <c r="K484" s="182" t="s">
        <v>177</v>
      </c>
      <c r="L484" s="41"/>
      <c r="M484" s="187" t="s">
        <v>32</v>
      </c>
      <c r="N484" s="188" t="s">
        <v>51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297</v>
      </c>
      <c r="AT484" s="191" t="s">
        <v>173</v>
      </c>
      <c r="AU484" s="191" t="s">
        <v>89</v>
      </c>
      <c r="AY484" s="18" t="s">
        <v>171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8" t="s">
        <v>40</v>
      </c>
      <c r="BK484" s="192">
        <f>ROUND(I484*H484,2)</f>
        <v>0</v>
      </c>
      <c r="BL484" s="18" t="s">
        <v>297</v>
      </c>
      <c r="BM484" s="191" t="s">
        <v>1201</v>
      </c>
    </row>
    <row r="485" spans="1:65" s="12" customFormat="1" ht="22.8" customHeight="1">
      <c r="B485" s="164"/>
      <c r="C485" s="165"/>
      <c r="D485" s="166" t="s">
        <v>79</v>
      </c>
      <c r="E485" s="178" t="s">
        <v>670</v>
      </c>
      <c r="F485" s="178" t="s">
        <v>671</v>
      </c>
      <c r="G485" s="165"/>
      <c r="H485" s="165"/>
      <c r="I485" s="168"/>
      <c r="J485" s="179">
        <f>BK485</f>
        <v>0</v>
      </c>
      <c r="K485" s="165"/>
      <c r="L485" s="170"/>
      <c r="M485" s="171"/>
      <c r="N485" s="172"/>
      <c r="O485" s="172"/>
      <c r="P485" s="173">
        <f>SUM(P486:P528)</f>
        <v>0</v>
      </c>
      <c r="Q485" s="172"/>
      <c r="R485" s="173">
        <f>SUM(R486:R528)</f>
        <v>2.3987549499999998</v>
      </c>
      <c r="S485" s="172"/>
      <c r="T485" s="174">
        <f>SUM(T486:T528)</f>
        <v>3.7968000000000002E-2</v>
      </c>
      <c r="AR485" s="175" t="s">
        <v>89</v>
      </c>
      <c r="AT485" s="176" t="s">
        <v>79</v>
      </c>
      <c r="AU485" s="176" t="s">
        <v>40</v>
      </c>
      <c r="AY485" s="175" t="s">
        <v>171</v>
      </c>
      <c r="BK485" s="177">
        <f>SUM(BK486:BK528)</f>
        <v>0</v>
      </c>
    </row>
    <row r="486" spans="1:65" s="2" customFormat="1" ht="24.15" customHeight="1">
      <c r="A486" s="36"/>
      <c r="B486" s="37"/>
      <c r="C486" s="180" t="s">
        <v>685</v>
      </c>
      <c r="D486" s="180" t="s">
        <v>173</v>
      </c>
      <c r="E486" s="181" t="s">
        <v>1202</v>
      </c>
      <c r="F486" s="182" t="s">
        <v>1203</v>
      </c>
      <c r="G486" s="183" t="s">
        <v>582</v>
      </c>
      <c r="H486" s="184">
        <v>8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297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297</v>
      </c>
      <c r="BM486" s="191" t="s">
        <v>1204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1072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1187</v>
      </c>
      <c r="G488" s="205"/>
      <c r="H488" s="208">
        <v>2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1188</v>
      </c>
      <c r="G489" s="205"/>
      <c r="H489" s="208">
        <v>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1189</v>
      </c>
      <c r="G490" s="205"/>
      <c r="H490" s="208">
        <v>4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2" customFormat="1" ht="24.15" customHeight="1">
      <c r="A491" s="36"/>
      <c r="B491" s="37"/>
      <c r="C491" s="180" t="s">
        <v>689</v>
      </c>
      <c r="D491" s="180" t="s">
        <v>173</v>
      </c>
      <c r="E491" s="181" t="s">
        <v>1205</v>
      </c>
      <c r="F491" s="182" t="s">
        <v>1206</v>
      </c>
      <c r="G491" s="183" t="s">
        <v>176</v>
      </c>
      <c r="H491" s="184">
        <v>27.12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1.4E-3</v>
      </c>
      <c r="T491" s="190">
        <f>S491*H491</f>
        <v>3.7968000000000002E-2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297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297</v>
      </c>
      <c r="BM491" s="191" t="s">
        <v>1207</v>
      </c>
    </row>
    <row r="492" spans="1:65" s="13" customFormat="1" ht="10.199999999999999">
      <c r="B492" s="193"/>
      <c r="C492" s="194"/>
      <c r="D492" s="195" t="s">
        <v>180</v>
      </c>
      <c r="E492" s="196" t="s">
        <v>32</v>
      </c>
      <c r="F492" s="197" t="s">
        <v>969</v>
      </c>
      <c r="G492" s="194"/>
      <c r="H492" s="196" t="s">
        <v>32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180</v>
      </c>
      <c r="AU492" s="203" t="s">
        <v>89</v>
      </c>
      <c r="AV492" s="13" t="s">
        <v>40</v>
      </c>
      <c r="AW492" s="13" t="s">
        <v>38</v>
      </c>
      <c r="AX492" s="13" t="s">
        <v>80</v>
      </c>
      <c r="AY492" s="203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1208</v>
      </c>
      <c r="G493" s="205"/>
      <c r="H493" s="208">
        <v>27.12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2" customFormat="1" ht="24.15" customHeight="1">
      <c r="A494" s="36"/>
      <c r="B494" s="37"/>
      <c r="C494" s="180" t="s">
        <v>695</v>
      </c>
      <c r="D494" s="180" t="s">
        <v>173</v>
      </c>
      <c r="E494" s="181" t="s">
        <v>673</v>
      </c>
      <c r="F494" s="182" t="s">
        <v>674</v>
      </c>
      <c r="G494" s="183" t="s">
        <v>176</v>
      </c>
      <c r="H494" s="184">
        <v>379.13799999999998</v>
      </c>
      <c r="I494" s="185"/>
      <c r="J494" s="186">
        <f>ROUND(I494*H494,2)</f>
        <v>0</v>
      </c>
      <c r="K494" s="182" t="s">
        <v>177</v>
      </c>
      <c r="L494" s="41"/>
      <c r="M494" s="187" t="s">
        <v>32</v>
      </c>
      <c r="N494" s="188" t="s">
        <v>51</v>
      </c>
      <c r="O494" s="66"/>
      <c r="P494" s="189">
        <f>O494*H494</f>
        <v>0</v>
      </c>
      <c r="Q494" s="189">
        <v>1.2E-4</v>
      </c>
      <c r="R494" s="189">
        <f>Q494*H494</f>
        <v>4.5496559999999998E-2</v>
      </c>
      <c r="S494" s="189">
        <v>0</v>
      </c>
      <c r="T494" s="190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297</v>
      </c>
      <c r="AT494" s="191" t="s">
        <v>173</v>
      </c>
      <c r="AU494" s="191" t="s">
        <v>89</v>
      </c>
      <c r="AY494" s="18" t="s">
        <v>171</v>
      </c>
      <c r="BE494" s="192">
        <f>IF(N494="základní",J494,0)</f>
        <v>0</v>
      </c>
      <c r="BF494" s="192">
        <f>IF(N494="snížená",J494,0)</f>
        <v>0</v>
      </c>
      <c r="BG494" s="192">
        <f>IF(N494="zákl. přenesená",J494,0)</f>
        <v>0</v>
      </c>
      <c r="BH494" s="192">
        <f>IF(N494="sníž. přenesená",J494,0)</f>
        <v>0</v>
      </c>
      <c r="BI494" s="192">
        <f>IF(N494="nulová",J494,0)</f>
        <v>0</v>
      </c>
      <c r="BJ494" s="18" t="s">
        <v>40</v>
      </c>
      <c r="BK494" s="192">
        <f>ROUND(I494*H494,2)</f>
        <v>0</v>
      </c>
      <c r="BL494" s="18" t="s">
        <v>297</v>
      </c>
      <c r="BM494" s="191" t="s">
        <v>1209</v>
      </c>
    </row>
    <row r="495" spans="1:65" s="13" customFormat="1" ht="10.199999999999999">
      <c r="B495" s="193"/>
      <c r="C495" s="194"/>
      <c r="D495" s="195" t="s">
        <v>180</v>
      </c>
      <c r="E495" s="196" t="s">
        <v>32</v>
      </c>
      <c r="F495" s="197" t="s">
        <v>1072</v>
      </c>
      <c r="G495" s="194"/>
      <c r="H495" s="196" t="s">
        <v>32</v>
      </c>
      <c r="I495" s="198"/>
      <c r="J495" s="194"/>
      <c r="K495" s="194"/>
      <c r="L495" s="199"/>
      <c r="M495" s="200"/>
      <c r="N495" s="201"/>
      <c r="O495" s="201"/>
      <c r="P495" s="201"/>
      <c r="Q495" s="201"/>
      <c r="R495" s="201"/>
      <c r="S495" s="201"/>
      <c r="T495" s="202"/>
      <c r="AT495" s="203" t="s">
        <v>180</v>
      </c>
      <c r="AU495" s="203" t="s">
        <v>89</v>
      </c>
      <c r="AV495" s="13" t="s">
        <v>40</v>
      </c>
      <c r="AW495" s="13" t="s">
        <v>38</v>
      </c>
      <c r="AX495" s="13" t="s">
        <v>80</v>
      </c>
      <c r="AY495" s="203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1110</v>
      </c>
      <c r="G496" s="205"/>
      <c r="H496" s="208">
        <v>353.36599999999999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1111</v>
      </c>
      <c r="G497" s="205"/>
      <c r="H497" s="208">
        <v>25.771999999999998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14.4" customHeight="1">
      <c r="A498" s="36"/>
      <c r="B498" s="37"/>
      <c r="C498" s="215" t="s">
        <v>702</v>
      </c>
      <c r="D498" s="215" t="s">
        <v>254</v>
      </c>
      <c r="E498" s="216" t="s">
        <v>266</v>
      </c>
      <c r="F498" s="217" t="s">
        <v>267</v>
      </c>
      <c r="G498" s="218" t="s">
        <v>176</v>
      </c>
      <c r="H498" s="219">
        <v>2.601</v>
      </c>
      <c r="I498" s="220"/>
      <c r="J498" s="221">
        <f>ROUND(I498*H498,2)</f>
        <v>0</v>
      </c>
      <c r="K498" s="217" t="s">
        <v>177</v>
      </c>
      <c r="L498" s="222"/>
      <c r="M498" s="223" t="s">
        <v>32</v>
      </c>
      <c r="N498" s="224" t="s">
        <v>51</v>
      </c>
      <c r="O498" s="66"/>
      <c r="P498" s="189">
        <f>O498*H498</f>
        <v>0</v>
      </c>
      <c r="Q498" s="189">
        <v>4.0000000000000001E-3</v>
      </c>
      <c r="R498" s="189">
        <f>Q498*H498</f>
        <v>1.0404E-2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389</v>
      </c>
      <c r="AT498" s="191" t="s">
        <v>254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1210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1211</v>
      </c>
      <c r="G499" s="205"/>
      <c r="H499" s="208">
        <v>2.5499999999999998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5"/>
      <c r="F500" s="207" t="s">
        <v>1212</v>
      </c>
      <c r="G500" s="205"/>
      <c r="H500" s="208">
        <v>2.601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4</v>
      </c>
      <c r="AX500" s="14" t="s">
        <v>40</v>
      </c>
      <c r="AY500" s="214" t="s">
        <v>171</v>
      </c>
    </row>
    <row r="501" spans="1:65" s="2" customFormat="1" ht="14.4" customHeight="1">
      <c r="A501" s="36"/>
      <c r="B501" s="37"/>
      <c r="C501" s="215" t="s">
        <v>705</v>
      </c>
      <c r="D501" s="215" t="s">
        <v>254</v>
      </c>
      <c r="E501" s="216" t="s">
        <v>677</v>
      </c>
      <c r="F501" s="217" t="s">
        <v>678</v>
      </c>
      <c r="G501" s="218" t="s">
        <v>176</v>
      </c>
      <c r="H501" s="219">
        <v>384.12</v>
      </c>
      <c r="I501" s="220"/>
      <c r="J501" s="221">
        <f>ROUND(I501*H501,2)</f>
        <v>0</v>
      </c>
      <c r="K501" s="217" t="s">
        <v>177</v>
      </c>
      <c r="L501" s="222"/>
      <c r="M501" s="223" t="s">
        <v>32</v>
      </c>
      <c r="N501" s="224" t="s">
        <v>51</v>
      </c>
      <c r="O501" s="66"/>
      <c r="P501" s="189">
        <f>O501*H501</f>
        <v>0</v>
      </c>
      <c r="Q501" s="189">
        <v>5.4999999999999997E-3</v>
      </c>
      <c r="R501" s="189">
        <f>Q501*H501</f>
        <v>2.11266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389</v>
      </c>
      <c r="AT501" s="191" t="s">
        <v>254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1213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1110</v>
      </c>
      <c r="G502" s="205"/>
      <c r="H502" s="208">
        <v>353.36599999999999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1214</v>
      </c>
      <c r="G503" s="205"/>
      <c r="H503" s="208">
        <v>23.222000000000001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1215</v>
      </c>
      <c r="G504" s="205"/>
      <c r="H504" s="208">
        <v>384.12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24.15" customHeight="1">
      <c r="A505" s="36"/>
      <c r="B505" s="37"/>
      <c r="C505" s="180" t="s">
        <v>711</v>
      </c>
      <c r="D505" s="180" t="s">
        <v>173</v>
      </c>
      <c r="E505" s="181" t="s">
        <v>1216</v>
      </c>
      <c r="F505" s="182" t="s">
        <v>1217</v>
      </c>
      <c r="G505" s="183" t="s">
        <v>176</v>
      </c>
      <c r="H505" s="184">
        <v>2.5499999999999998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5.0000000000000002E-5</v>
      </c>
      <c r="R505" s="189">
        <f>Q505*H505</f>
        <v>1.2750000000000001E-4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1218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1072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1219</v>
      </c>
      <c r="G507" s="205"/>
      <c r="H507" s="208">
        <v>2.5499999999999998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24.15" customHeight="1">
      <c r="A508" s="36"/>
      <c r="B508" s="37"/>
      <c r="C508" s="180" t="s">
        <v>716</v>
      </c>
      <c r="D508" s="180" t="s">
        <v>173</v>
      </c>
      <c r="E508" s="181" t="s">
        <v>682</v>
      </c>
      <c r="F508" s="182" t="s">
        <v>683</v>
      </c>
      <c r="G508" s="183" t="s">
        <v>176</v>
      </c>
      <c r="H508" s="184">
        <v>376.58800000000002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6.9999999999999994E-5</v>
      </c>
      <c r="R508" s="189">
        <f>Q508*H508</f>
        <v>2.6361159999999998E-2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297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297</v>
      </c>
      <c r="BM508" s="191" t="s">
        <v>1220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1072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1110</v>
      </c>
      <c r="G510" s="205"/>
      <c r="H510" s="208">
        <v>353.36599999999999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1221</v>
      </c>
      <c r="G511" s="205"/>
      <c r="H511" s="208">
        <v>23.222000000000001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2" customFormat="1" ht="24.15" customHeight="1">
      <c r="A512" s="36"/>
      <c r="B512" s="37"/>
      <c r="C512" s="180" t="s">
        <v>722</v>
      </c>
      <c r="D512" s="180" t="s">
        <v>173</v>
      </c>
      <c r="E512" s="181" t="s">
        <v>686</v>
      </c>
      <c r="F512" s="182" t="s">
        <v>687</v>
      </c>
      <c r="G512" s="183" t="s">
        <v>190</v>
      </c>
      <c r="H512" s="184">
        <v>127.1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1.6000000000000001E-4</v>
      </c>
      <c r="R512" s="189">
        <f>Q512*H512</f>
        <v>2.0336E-2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297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297</v>
      </c>
      <c r="BM512" s="191" t="s">
        <v>1222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1072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1170</v>
      </c>
      <c r="G514" s="205"/>
      <c r="H514" s="208">
        <v>91.225999999999999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1171</v>
      </c>
      <c r="G515" s="205"/>
      <c r="H515" s="208">
        <v>22.335000000000001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1172</v>
      </c>
      <c r="G516" s="205"/>
      <c r="H516" s="208">
        <v>13.539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14.4" customHeight="1">
      <c r="A517" s="36"/>
      <c r="B517" s="37"/>
      <c r="C517" s="215" t="s">
        <v>729</v>
      </c>
      <c r="D517" s="215" t="s">
        <v>254</v>
      </c>
      <c r="E517" s="216" t="s">
        <v>1223</v>
      </c>
      <c r="F517" s="217" t="s">
        <v>1224</v>
      </c>
      <c r="G517" s="218" t="s">
        <v>176</v>
      </c>
      <c r="H517" s="219">
        <v>63.524999999999999</v>
      </c>
      <c r="I517" s="220"/>
      <c r="J517" s="221">
        <f>ROUND(I517*H517,2)</f>
        <v>0</v>
      </c>
      <c r="K517" s="217" t="s">
        <v>177</v>
      </c>
      <c r="L517" s="222"/>
      <c r="M517" s="223" t="s">
        <v>32</v>
      </c>
      <c r="N517" s="224" t="s">
        <v>51</v>
      </c>
      <c r="O517" s="66"/>
      <c r="P517" s="189">
        <f>O517*H517</f>
        <v>0</v>
      </c>
      <c r="Q517" s="189">
        <v>1.8E-3</v>
      </c>
      <c r="R517" s="189">
        <f>Q517*H517</f>
        <v>0.11434499999999999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389</v>
      </c>
      <c r="AT517" s="191" t="s">
        <v>254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297</v>
      </c>
      <c r="BM517" s="191" t="s">
        <v>1225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1226</v>
      </c>
      <c r="G518" s="205"/>
      <c r="H518" s="208">
        <v>62.279000000000003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5"/>
      <c r="F519" s="207" t="s">
        <v>1227</v>
      </c>
      <c r="G519" s="205"/>
      <c r="H519" s="208">
        <v>63.524999999999999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4</v>
      </c>
      <c r="AX519" s="14" t="s">
        <v>40</v>
      </c>
      <c r="AY519" s="214" t="s">
        <v>171</v>
      </c>
    </row>
    <row r="520" spans="1:65" s="2" customFormat="1" ht="24.15" customHeight="1">
      <c r="A520" s="36"/>
      <c r="B520" s="37"/>
      <c r="C520" s="180" t="s">
        <v>733</v>
      </c>
      <c r="D520" s="180" t="s">
        <v>173</v>
      </c>
      <c r="E520" s="181" t="s">
        <v>696</v>
      </c>
      <c r="F520" s="182" t="s">
        <v>697</v>
      </c>
      <c r="G520" s="183" t="s">
        <v>176</v>
      </c>
      <c r="H520" s="184">
        <v>34.317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1.9000000000000001E-4</v>
      </c>
      <c r="R520" s="189">
        <f>Q520*H520</f>
        <v>6.5202300000000001E-3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297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297</v>
      </c>
      <c r="BM520" s="191" t="s">
        <v>1228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1072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1176</v>
      </c>
      <c r="G522" s="205"/>
      <c r="H522" s="208">
        <v>24.631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1177</v>
      </c>
      <c r="G523" s="205"/>
      <c r="H523" s="208">
        <v>6.03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1178</v>
      </c>
      <c r="G524" s="205"/>
      <c r="H524" s="208">
        <v>3.6560000000000001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2" customFormat="1" ht="14.4" customHeight="1">
      <c r="A525" s="36"/>
      <c r="B525" s="37"/>
      <c r="C525" s="215" t="s">
        <v>738</v>
      </c>
      <c r="D525" s="215" t="s">
        <v>254</v>
      </c>
      <c r="E525" s="216" t="s">
        <v>690</v>
      </c>
      <c r="F525" s="217" t="s">
        <v>691</v>
      </c>
      <c r="G525" s="218" t="s">
        <v>176</v>
      </c>
      <c r="H525" s="219">
        <v>35.003</v>
      </c>
      <c r="I525" s="220"/>
      <c r="J525" s="221">
        <f>ROUND(I525*H525,2)</f>
        <v>0</v>
      </c>
      <c r="K525" s="217" t="s">
        <v>177</v>
      </c>
      <c r="L525" s="222"/>
      <c r="M525" s="223" t="s">
        <v>32</v>
      </c>
      <c r="N525" s="224" t="s">
        <v>51</v>
      </c>
      <c r="O525" s="66"/>
      <c r="P525" s="189">
        <f>O525*H525</f>
        <v>0</v>
      </c>
      <c r="Q525" s="189">
        <v>1.5E-3</v>
      </c>
      <c r="R525" s="189">
        <f>Q525*H525</f>
        <v>5.2504500000000003E-2</v>
      </c>
      <c r="S525" s="189">
        <v>0</v>
      </c>
      <c r="T525" s="190">
        <f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389</v>
      </c>
      <c r="AT525" s="191" t="s">
        <v>254</v>
      </c>
      <c r="AU525" s="191" t="s">
        <v>89</v>
      </c>
      <c r="AY525" s="18" t="s">
        <v>171</v>
      </c>
      <c r="BE525" s="192">
        <f>IF(N525="základní",J525,0)</f>
        <v>0</v>
      </c>
      <c r="BF525" s="192">
        <f>IF(N525="snížená",J525,0)</f>
        <v>0</v>
      </c>
      <c r="BG525" s="192">
        <f>IF(N525="zákl. přenesená",J525,0)</f>
        <v>0</v>
      </c>
      <c r="BH525" s="192">
        <f>IF(N525="sníž. přenesená",J525,0)</f>
        <v>0</v>
      </c>
      <c r="BI525" s="192">
        <f>IF(N525="nulová",J525,0)</f>
        <v>0</v>
      </c>
      <c r="BJ525" s="18" t="s">
        <v>40</v>
      </c>
      <c r="BK525" s="192">
        <f>ROUND(I525*H525,2)</f>
        <v>0</v>
      </c>
      <c r="BL525" s="18" t="s">
        <v>297</v>
      </c>
      <c r="BM525" s="191" t="s">
        <v>1229</v>
      </c>
    </row>
    <row r="526" spans="1:65" s="14" customFormat="1" ht="10.199999999999999">
      <c r="B526" s="204"/>
      <c r="C526" s="205"/>
      <c r="D526" s="195" t="s">
        <v>180</v>
      </c>
      <c r="E526" s="205"/>
      <c r="F526" s="207" t="s">
        <v>1230</v>
      </c>
      <c r="G526" s="205"/>
      <c r="H526" s="208">
        <v>35.003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4</v>
      </c>
      <c r="AX526" s="14" t="s">
        <v>40</v>
      </c>
      <c r="AY526" s="214" t="s">
        <v>171</v>
      </c>
    </row>
    <row r="527" spans="1:65" s="2" customFormat="1" ht="24.15" customHeight="1">
      <c r="A527" s="36"/>
      <c r="B527" s="37"/>
      <c r="C527" s="180" t="s">
        <v>742</v>
      </c>
      <c r="D527" s="180" t="s">
        <v>173</v>
      </c>
      <c r="E527" s="181" t="s">
        <v>1231</v>
      </c>
      <c r="F527" s="182" t="s">
        <v>1232</v>
      </c>
      <c r="G527" s="183" t="s">
        <v>392</v>
      </c>
      <c r="H527" s="184">
        <v>1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0.01</v>
      </c>
      <c r="R527" s="189">
        <f>Q527*H527</f>
        <v>0.01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1233</v>
      </c>
    </row>
    <row r="528" spans="1:65" s="2" customFormat="1" ht="24.15" customHeight="1">
      <c r="A528" s="36"/>
      <c r="B528" s="37"/>
      <c r="C528" s="180" t="s">
        <v>746</v>
      </c>
      <c r="D528" s="180" t="s">
        <v>173</v>
      </c>
      <c r="E528" s="181" t="s">
        <v>1234</v>
      </c>
      <c r="F528" s="182" t="s">
        <v>1235</v>
      </c>
      <c r="G528" s="183" t="s">
        <v>554</v>
      </c>
      <c r="H528" s="184">
        <v>2.399</v>
      </c>
      <c r="I528" s="185"/>
      <c r="J528" s="186">
        <f>ROUND(I528*H528,2)</f>
        <v>0</v>
      </c>
      <c r="K528" s="182" t="s">
        <v>177</v>
      </c>
      <c r="L528" s="41"/>
      <c r="M528" s="187" t="s">
        <v>32</v>
      </c>
      <c r="N528" s="188" t="s">
        <v>51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297</v>
      </c>
      <c r="AT528" s="191" t="s">
        <v>173</v>
      </c>
      <c r="AU528" s="191" t="s">
        <v>89</v>
      </c>
      <c r="AY528" s="18" t="s">
        <v>171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8" t="s">
        <v>40</v>
      </c>
      <c r="BK528" s="192">
        <f>ROUND(I528*H528,2)</f>
        <v>0</v>
      </c>
      <c r="BL528" s="18" t="s">
        <v>297</v>
      </c>
      <c r="BM528" s="191" t="s">
        <v>1236</v>
      </c>
    </row>
    <row r="529" spans="1:65" s="12" customFormat="1" ht="22.8" customHeight="1">
      <c r="B529" s="164"/>
      <c r="C529" s="165"/>
      <c r="D529" s="166" t="s">
        <v>79</v>
      </c>
      <c r="E529" s="178" t="s">
        <v>709</v>
      </c>
      <c r="F529" s="178" t="s">
        <v>710</v>
      </c>
      <c r="G529" s="165"/>
      <c r="H529" s="165"/>
      <c r="I529" s="168"/>
      <c r="J529" s="179">
        <f>BK529</f>
        <v>0</v>
      </c>
      <c r="K529" s="165"/>
      <c r="L529" s="170"/>
      <c r="M529" s="171"/>
      <c r="N529" s="172"/>
      <c r="O529" s="172"/>
      <c r="P529" s="173">
        <f>SUM(P530:P545)</f>
        <v>0</v>
      </c>
      <c r="Q529" s="172"/>
      <c r="R529" s="173">
        <f>SUM(R530:R545)</f>
        <v>1.0410613099999999</v>
      </c>
      <c r="S529" s="172"/>
      <c r="T529" s="174">
        <f>SUM(T530:T545)</f>
        <v>1.2849455999999999</v>
      </c>
      <c r="AR529" s="175" t="s">
        <v>89</v>
      </c>
      <c r="AT529" s="176" t="s">
        <v>79</v>
      </c>
      <c r="AU529" s="176" t="s">
        <v>40</v>
      </c>
      <c r="AY529" s="175" t="s">
        <v>171</v>
      </c>
      <c r="BK529" s="177">
        <f>SUM(BK530:BK545)</f>
        <v>0</v>
      </c>
    </row>
    <row r="530" spans="1:65" s="2" customFormat="1" ht="24.15" customHeight="1">
      <c r="A530" s="36"/>
      <c r="B530" s="37"/>
      <c r="C530" s="180" t="s">
        <v>750</v>
      </c>
      <c r="D530" s="180" t="s">
        <v>173</v>
      </c>
      <c r="E530" s="181" t="s">
        <v>1237</v>
      </c>
      <c r="F530" s="182" t="s">
        <v>1238</v>
      </c>
      <c r="G530" s="183" t="s">
        <v>176</v>
      </c>
      <c r="H530" s="184">
        <v>2.5499999999999998</v>
      </c>
      <c r="I530" s="185"/>
      <c r="J530" s="186">
        <f>ROUND(I530*H530,2)</f>
        <v>0</v>
      </c>
      <c r="K530" s="182" t="s">
        <v>393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6.8279999999999999E-3</v>
      </c>
      <c r="R530" s="189">
        <f>Q530*H530</f>
        <v>1.7411399999999997E-2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297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297</v>
      </c>
      <c r="BM530" s="191" t="s">
        <v>1239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1072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1219</v>
      </c>
      <c r="G532" s="205"/>
      <c r="H532" s="208">
        <v>2.5499999999999998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2" customFormat="1" ht="24.15" customHeight="1">
      <c r="A533" s="36"/>
      <c r="B533" s="37"/>
      <c r="C533" s="180" t="s">
        <v>755</v>
      </c>
      <c r="D533" s="180" t="s">
        <v>173</v>
      </c>
      <c r="E533" s="181" t="s">
        <v>712</v>
      </c>
      <c r="F533" s="182" t="s">
        <v>713</v>
      </c>
      <c r="G533" s="183" t="s">
        <v>176</v>
      </c>
      <c r="H533" s="184">
        <v>64.828999999999994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1.5789999999999998E-2</v>
      </c>
      <c r="R533" s="189">
        <f>Q533*H533</f>
        <v>1.0236499099999998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297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297</v>
      </c>
      <c r="BM533" s="191" t="s">
        <v>1240</v>
      </c>
    </row>
    <row r="534" spans="1:65" s="13" customFormat="1" ht="10.199999999999999">
      <c r="B534" s="193"/>
      <c r="C534" s="194"/>
      <c r="D534" s="195" t="s">
        <v>180</v>
      </c>
      <c r="E534" s="196" t="s">
        <v>32</v>
      </c>
      <c r="F534" s="197" t="s">
        <v>1072</v>
      </c>
      <c r="G534" s="194"/>
      <c r="H534" s="196" t="s">
        <v>32</v>
      </c>
      <c r="I534" s="198"/>
      <c r="J534" s="194"/>
      <c r="K534" s="194"/>
      <c r="L534" s="199"/>
      <c r="M534" s="200"/>
      <c r="N534" s="201"/>
      <c r="O534" s="201"/>
      <c r="P534" s="201"/>
      <c r="Q534" s="201"/>
      <c r="R534" s="201"/>
      <c r="S534" s="201"/>
      <c r="T534" s="202"/>
      <c r="AT534" s="203" t="s">
        <v>180</v>
      </c>
      <c r="AU534" s="203" t="s">
        <v>89</v>
      </c>
      <c r="AV534" s="13" t="s">
        <v>40</v>
      </c>
      <c r="AW534" s="13" t="s">
        <v>38</v>
      </c>
      <c r="AX534" s="13" t="s">
        <v>80</v>
      </c>
      <c r="AY534" s="203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1219</v>
      </c>
      <c r="G535" s="205"/>
      <c r="H535" s="208">
        <v>2.5499999999999998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13" customFormat="1" ht="10.199999999999999">
      <c r="B536" s="193"/>
      <c r="C536" s="194"/>
      <c r="D536" s="195" t="s">
        <v>180</v>
      </c>
      <c r="E536" s="196" t="s">
        <v>32</v>
      </c>
      <c r="F536" s="197" t="s">
        <v>1072</v>
      </c>
      <c r="G536" s="194"/>
      <c r="H536" s="196" t="s">
        <v>32</v>
      </c>
      <c r="I536" s="198"/>
      <c r="J536" s="194"/>
      <c r="K536" s="194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180</v>
      </c>
      <c r="AU536" s="203" t="s">
        <v>89</v>
      </c>
      <c r="AV536" s="13" t="s">
        <v>40</v>
      </c>
      <c r="AW536" s="13" t="s">
        <v>38</v>
      </c>
      <c r="AX536" s="13" t="s">
        <v>80</v>
      </c>
      <c r="AY536" s="203" t="s">
        <v>171</v>
      </c>
    </row>
    <row r="537" spans="1:65" s="14" customFormat="1" ht="10.199999999999999">
      <c r="B537" s="204"/>
      <c r="C537" s="205"/>
      <c r="D537" s="195" t="s">
        <v>180</v>
      </c>
      <c r="E537" s="206" t="s">
        <v>32</v>
      </c>
      <c r="F537" s="207" t="s">
        <v>1241</v>
      </c>
      <c r="G537" s="205"/>
      <c r="H537" s="208">
        <v>44.701000000000001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1242</v>
      </c>
      <c r="G538" s="205"/>
      <c r="H538" s="208">
        <v>10.944000000000001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1243</v>
      </c>
      <c r="G539" s="205"/>
      <c r="H539" s="208">
        <v>6.6340000000000003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14.4" customHeight="1">
      <c r="A540" s="36"/>
      <c r="B540" s="37"/>
      <c r="C540" s="180" t="s">
        <v>759</v>
      </c>
      <c r="D540" s="180" t="s">
        <v>173</v>
      </c>
      <c r="E540" s="181" t="s">
        <v>1244</v>
      </c>
      <c r="F540" s="182" t="s">
        <v>1245</v>
      </c>
      <c r="G540" s="183" t="s">
        <v>176</v>
      </c>
      <c r="H540" s="184">
        <v>54.24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2.3689999999999999E-2</v>
      </c>
      <c r="T540" s="190">
        <f>S540*H540</f>
        <v>1.2849455999999999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1246</v>
      </c>
    </row>
    <row r="541" spans="1:65" s="2" customFormat="1" ht="19.2">
      <c r="A541" s="36"/>
      <c r="B541" s="37"/>
      <c r="C541" s="38"/>
      <c r="D541" s="195" t="s">
        <v>258</v>
      </c>
      <c r="E541" s="38"/>
      <c r="F541" s="225" t="s">
        <v>1247</v>
      </c>
      <c r="G541" s="38"/>
      <c r="H541" s="38"/>
      <c r="I541" s="226"/>
      <c r="J541" s="38"/>
      <c r="K541" s="38"/>
      <c r="L541" s="41"/>
      <c r="M541" s="227"/>
      <c r="N541" s="228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8" t="s">
        <v>258</v>
      </c>
      <c r="AU541" s="18" t="s">
        <v>89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969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1248</v>
      </c>
      <c r="G543" s="205"/>
      <c r="H543" s="208">
        <v>54.24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24.15" customHeight="1">
      <c r="A544" s="36"/>
      <c r="B544" s="37"/>
      <c r="C544" s="180" t="s">
        <v>764</v>
      </c>
      <c r="D544" s="180" t="s">
        <v>173</v>
      </c>
      <c r="E544" s="181" t="s">
        <v>1249</v>
      </c>
      <c r="F544" s="182" t="s">
        <v>1250</v>
      </c>
      <c r="G544" s="183" t="s">
        <v>554</v>
      </c>
      <c r="H544" s="184">
        <v>1.0409999999999999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1251</v>
      </c>
    </row>
    <row r="545" spans="1:65" s="2" customFormat="1" ht="24.15" customHeight="1">
      <c r="A545" s="36"/>
      <c r="B545" s="37"/>
      <c r="C545" s="180" t="s">
        <v>769</v>
      </c>
      <c r="D545" s="180" t="s">
        <v>173</v>
      </c>
      <c r="E545" s="181" t="s">
        <v>1252</v>
      </c>
      <c r="F545" s="182" t="s">
        <v>1253</v>
      </c>
      <c r="G545" s="183" t="s">
        <v>554</v>
      </c>
      <c r="H545" s="184">
        <v>1.0409999999999999</v>
      </c>
      <c r="I545" s="185"/>
      <c r="J545" s="186">
        <f>ROUND(I545*H545,2)</f>
        <v>0</v>
      </c>
      <c r="K545" s="182" t="s">
        <v>177</v>
      </c>
      <c r="L545" s="41"/>
      <c r="M545" s="187" t="s">
        <v>32</v>
      </c>
      <c r="N545" s="188" t="s">
        <v>51</v>
      </c>
      <c r="O545" s="66"/>
      <c r="P545" s="189">
        <f>O545*H545</f>
        <v>0</v>
      </c>
      <c r="Q545" s="189">
        <v>0</v>
      </c>
      <c r="R545" s="189">
        <f>Q545*H545</f>
        <v>0</v>
      </c>
      <c r="S545" s="189">
        <v>0</v>
      </c>
      <c r="T545" s="190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91" t="s">
        <v>297</v>
      </c>
      <c r="AT545" s="191" t="s">
        <v>173</v>
      </c>
      <c r="AU545" s="191" t="s">
        <v>89</v>
      </c>
      <c r="AY545" s="18" t="s">
        <v>171</v>
      </c>
      <c r="BE545" s="192">
        <f>IF(N545="základní",J545,0)</f>
        <v>0</v>
      </c>
      <c r="BF545" s="192">
        <f>IF(N545="snížená",J545,0)</f>
        <v>0</v>
      </c>
      <c r="BG545" s="192">
        <f>IF(N545="zákl. přenesená",J545,0)</f>
        <v>0</v>
      </c>
      <c r="BH545" s="192">
        <f>IF(N545="sníž. přenesená",J545,0)</f>
        <v>0</v>
      </c>
      <c r="BI545" s="192">
        <f>IF(N545="nulová",J545,0)</f>
        <v>0</v>
      </c>
      <c r="BJ545" s="18" t="s">
        <v>40</v>
      </c>
      <c r="BK545" s="192">
        <f>ROUND(I545*H545,2)</f>
        <v>0</v>
      </c>
      <c r="BL545" s="18" t="s">
        <v>297</v>
      </c>
      <c r="BM545" s="191" t="s">
        <v>1254</v>
      </c>
    </row>
    <row r="546" spans="1:65" s="12" customFormat="1" ht="22.8" customHeight="1">
      <c r="B546" s="164"/>
      <c r="C546" s="165"/>
      <c r="D546" s="166" t="s">
        <v>79</v>
      </c>
      <c r="E546" s="178" t="s">
        <v>720</v>
      </c>
      <c r="F546" s="178" t="s">
        <v>721</v>
      </c>
      <c r="G546" s="165"/>
      <c r="H546" s="165"/>
      <c r="I546" s="168"/>
      <c r="J546" s="179">
        <f>BK546</f>
        <v>0</v>
      </c>
      <c r="K546" s="165"/>
      <c r="L546" s="170"/>
      <c r="M546" s="171"/>
      <c r="N546" s="172"/>
      <c r="O546" s="172"/>
      <c r="P546" s="173">
        <f>SUM(P547:P607)</f>
        <v>0</v>
      </c>
      <c r="Q546" s="172"/>
      <c r="R546" s="173">
        <f>SUM(R547:R607)</f>
        <v>1.4048209999999999</v>
      </c>
      <c r="S546" s="172"/>
      <c r="T546" s="174">
        <f>SUM(T547:T607)</f>
        <v>0.72564300000000004</v>
      </c>
      <c r="AR546" s="175" t="s">
        <v>89</v>
      </c>
      <c r="AT546" s="176" t="s">
        <v>79</v>
      </c>
      <c r="AU546" s="176" t="s">
        <v>40</v>
      </c>
      <c r="AY546" s="175" t="s">
        <v>171</v>
      </c>
      <c r="BK546" s="177">
        <f>SUM(BK547:BK607)</f>
        <v>0</v>
      </c>
    </row>
    <row r="547" spans="1:65" s="2" customFormat="1" ht="14.4" customHeight="1">
      <c r="A547" s="36"/>
      <c r="B547" s="37"/>
      <c r="C547" s="180" t="s">
        <v>773</v>
      </c>
      <c r="D547" s="180" t="s">
        <v>173</v>
      </c>
      <c r="E547" s="181" t="s">
        <v>723</v>
      </c>
      <c r="F547" s="182" t="s">
        <v>724</v>
      </c>
      <c r="G547" s="183" t="s">
        <v>190</v>
      </c>
      <c r="H547" s="184">
        <v>112.7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1.7600000000000001E-3</v>
      </c>
      <c r="T547" s="190">
        <f>S547*H547</f>
        <v>0.198352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297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297</v>
      </c>
      <c r="BM547" s="191" t="s">
        <v>1255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1256</v>
      </c>
      <c r="G548" s="205"/>
      <c r="H548" s="208">
        <v>112.7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14.4" customHeight="1">
      <c r="A549" s="36"/>
      <c r="B549" s="37"/>
      <c r="C549" s="180" t="s">
        <v>777</v>
      </c>
      <c r="D549" s="180" t="s">
        <v>173</v>
      </c>
      <c r="E549" s="181" t="s">
        <v>730</v>
      </c>
      <c r="F549" s="182" t="s">
        <v>731</v>
      </c>
      <c r="G549" s="183" t="s">
        <v>190</v>
      </c>
      <c r="H549" s="184">
        <v>35.9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6.7000000000000002E-4</v>
      </c>
      <c r="T549" s="190">
        <f>S549*H549</f>
        <v>2.4053000000000001E-2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297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297</v>
      </c>
      <c r="BM549" s="191" t="s">
        <v>1257</v>
      </c>
    </row>
    <row r="550" spans="1:65" s="2" customFormat="1" ht="14.4" customHeight="1">
      <c r="A550" s="36"/>
      <c r="B550" s="37"/>
      <c r="C550" s="180" t="s">
        <v>783</v>
      </c>
      <c r="D550" s="180" t="s">
        <v>173</v>
      </c>
      <c r="E550" s="181" t="s">
        <v>739</v>
      </c>
      <c r="F550" s="182" t="s">
        <v>740</v>
      </c>
      <c r="G550" s="183" t="s">
        <v>190</v>
      </c>
      <c r="H550" s="184">
        <v>16.600000000000001</v>
      </c>
      <c r="I550" s="185"/>
      <c r="J550" s="186">
        <f>ROUND(I550*H550,2)</f>
        <v>0</v>
      </c>
      <c r="K550" s="182" t="s">
        <v>177</v>
      </c>
      <c r="L550" s="41"/>
      <c r="M550" s="187" t="s">
        <v>32</v>
      </c>
      <c r="N550" s="188" t="s">
        <v>51</v>
      </c>
      <c r="O550" s="66"/>
      <c r="P550" s="189">
        <f>O550*H550</f>
        <v>0</v>
      </c>
      <c r="Q550" s="189">
        <v>0</v>
      </c>
      <c r="R550" s="189">
        <f>Q550*H550</f>
        <v>0</v>
      </c>
      <c r="S550" s="189">
        <v>1.6999999999999999E-3</v>
      </c>
      <c r="T550" s="190">
        <f>S550*H550</f>
        <v>2.8220000000000002E-2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297</v>
      </c>
      <c r="AT550" s="191" t="s">
        <v>173</v>
      </c>
      <c r="AU550" s="191" t="s">
        <v>89</v>
      </c>
      <c r="AY550" s="18" t="s">
        <v>171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8" t="s">
        <v>40</v>
      </c>
      <c r="BK550" s="192">
        <f>ROUND(I550*H550,2)</f>
        <v>0</v>
      </c>
      <c r="BL550" s="18" t="s">
        <v>297</v>
      </c>
      <c r="BM550" s="191" t="s">
        <v>1258</v>
      </c>
    </row>
    <row r="551" spans="1:65" s="2" customFormat="1" ht="14.4" customHeight="1">
      <c r="A551" s="36"/>
      <c r="B551" s="37"/>
      <c r="C551" s="180" t="s">
        <v>789</v>
      </c>
      <c r="D551" s="180" t="s">
        <v>173</v>
      </c>
      <c r="E551" s="181" t="s">
        <v>743</v>
      </c>
      <c r="F551" s="182" t="s">
        <v>744</v>
      </c>
      <c r="G551" s="183" t="s">
        <v>190</v>
      </c>
      <c r="H551" s="184">
        <v>6</v>
      </c>
      <c r="I551" s="185"/>
      <c r="J551" s="186">
        <f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1.7700000000000001E-3</v>
      </c>
      <c r="T551" s="190">
        <f>S551*H551</f>
        <v>1.0620000000000001E-2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297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297</v>
      </c>
      <c r="BM551" s="191" t="s">
        <v>1259</v>
      </c>
    </row>
    <row r="552" spans="1:65" s="2" customFormat="1" ht="14.4" customHeight="1">
      <c r="A552" s="36"/>
      <c r="B552" s="37"/>
      <c r="C552" s="180" t="s">
        <v>794</v>
      </c>
      <c r="D552" s="180" t="s">
        <v>173</v>
      </c>
      <c r="E552" s="181" t="s">
        <v>751</v>
      </c>
      <c r="F552" s="182" t="s">
        <v>752</v>
      </c>
      <c r="G552" s="183" t="s">
        <v>190</v>
      </c>
      <c r="H552" s="184">
        <v>90.1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1.91E-3</v>
      </c>
      <c r="T552" s="190">
        <f>S552*H552</f>
        <v>0.17209099999999999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1260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1261</v>
      </c>
      <c r="G553" s="205"/>
      <c r="H553" s="208">
        <v>90.1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2" customFormat="1" ht="14.4" customHeight="1">
      <c r="A554" s="36"/>
      <c r="B554" s="37"/>
      <c r="C554" s="180" t="s">
        <v>799</v>
      </c>
      <c r="D554" s="180" t="s">
        <v>173</v>
      </c>
      <c r="E554" s="181" t="s">
        <v>756</v>
      </c>
      <c r="F554" s="182" t="s">
        <v>757</v>
      </c>
      <c r="G554" s="183" t="s">
        <v>190</v>
      </c>
      <c r="H554" s="184">
        <v>110.6</v>
      </c>
      <c r="I554" s="185"/>
      <c r="J554" s="186">
        <f>ROUND(I554*H554,2)</f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>O554*H554</f>
        <v>0</v>
      </c>
      <c r="Q554" s="189">
        <v>0</v>
      </c>
      <c r="R554" s="189">
        <f>Q554*H554</f>
        <v>0</v>
      </c>
      <c r="S554" s="189">
        <v>1.67E-3</v>
      </c>
      <c r="T554" s="190">
        <f>S554*H554</f>
        <v>0.18470200000000001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297</v>
      </c>
      <c r="AT554" s="191" t="s">
        <v>173</v>
      </c>
      <c r="AU554" s="191" t="s">
        <v>89</v>
      </c>
      <c r="AY554" s="18" t="s">
        <v>171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8" t="s">
        <v>40</v>
      </c>
      <c r="BK554" s="192">
        <f>ROUND(I554*H554,2)</f>
        <v>0</v>
      </c>
      <c r="BL554" s="18" t="s">
        <v>297</v>
      </c>
      <c r="BM554" s="191" t="s">
        <v>1262</v>
      </c>
    </row>
    <row r="555" spans="1:65" s="2" customFormat="1" ht="14.4" customHeight="1">
      <c r="A555" s="36"/>
      <c r="B555" s="37"/>
      <c r="C555" s="180" t="s">
        <v>803</v>
      </c>
      <c r="D555" s="180" t="s">
        <v>173</v>
      </c>
      <c r="E555" s="181" t="s">
        <v>760</v>
      </c>
      <c r="F555" s="182" t="s">
        <v>761</v>
      </c>
      <c r="G555" s="183" t="s">
        <v>190</v>
      </c>
      <c r="H555" s="184">
        <v>35.9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1.75E-3</v>
      </c>
      <c r="T555" s="190">
        <f>S555*H555</f>
        <v>6.2824999999999992E-2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1263</v>
      </c>
    </row>
    <row r="556" spans="1:65" s="2" customFormat="1" ht="14.4" customHeight="1">
      <c r="A556" s="36"/>
      <c r="B556" s="37"/>
      <c r="C556" s="180" t="s">
        <v>807</v>
      </c>
      <c r="D556" s="180" t="s">
        <v>173</v>
      </c>
      <c r="E556" s="181" t="s">
        <v>770</v>
      </c>
      <c r="F556" s="182" t="s">
        <v>771</v>
      </c>
      <c r="G556" s="183" t="s">
        <v>190</v>
      </c>
      <c r="H556" s="184">
        <v>5.0999999999999996</v>
      </c>
      <c r="I556" s="185"/>
      <c r="J556" s="186">
        <f>ROUND(I556*H556,2)</f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>O556*H556</f>
        <v>0</v>
      </c>
      <c r="Q556" s="189">
        <v>0</v>
      </c>
      <c r="R556" s="189">
        <f>Q556*H556</f>
        <v>0</v>
      </c>
      <c r="S556" s="189">
        <v>2.5999999999999999E-3</v>
      </c>
      <c r="T556" s="190">
        <f>S556*H556</f>
        <v>1.3259999999999999E-2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297</v>
      </c>
      <c r="AT556" s="191" t="s">
        <v>173</v>
      </c>
      <c r="AU556" s="191" t="s">
        <v>89</v>
      </c>
      <c r="AY556" s="18" t="s">
        <v>171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8" t="s">
        <v>40</v>
      </c>
      <c r="BK556" s="192">
        <f>ROUND(I556*H556,2)</f>
        <v>0</v>
      </c>
      <c r="BL556" s="18" t="s">
        <v>297</v>
      </c>
      <c r="BM556" s="191" t="s">
        <v>1264</v>
      </c>
    </row>
    <row r="557" spans="1:65" s="2" customFormat="1" ht="14.4" customHeight="1">
      <c r="A557" s="36"/>
      <c r="B557" s="37"/>
      <c r="C557" s="180" t="s">
        <v>812</v>
      </c>
      <c r="D557" s="180" t="s">
        <v>173</v>
      </c>
      <c r="E557" s="181" t="s">
        <v>774</v>
      </c>
      <c r="F557" s="182" t="s">
        <v>775</v>
      </c>
      <c r="G557" s="183" t="s">
        <v>190</v>
      </c>
      <c r="H557" s="184">
        <v>8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3.9399999999999999E-3</v>
      </c>
      <c r="T557" s="190">
        <f>S557*H557</f>
        <v>3.1519999999999999E-2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1265</v>
      </c>
    </row>
    <row r="558" spans="1:65" s="2" customFormat="1" ht="14.4" customHeight="1">
      <c r="A558" s="36"/>
      <c r="B558" s="37"/>
      <c r="C558" s="180" t="s">
        <v>817</v>
      </c>
      <c r="D558" s="180" t="s">
        <v>173</v>
      </c>
      <c r="E558" s="181" t="s">
        <v>778</v>
      </c>
      <c r="F558" s="182" t="s">
        <v>779</v>
      </c>
      <c r="G558" s="183" t="s">
        <v>190</v>
      </c>
      <c r="H558" s="184">
        <v>30.7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1.32E-3</v>
      </c>
      <c r="R558" s="189">
        <f>Q558*H558</f>
        <v>4.0523999999999998E-2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297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297</v>
      </c>
      <c r="BM558" s="191" t="s">
        <v>1266</v>
      </c>
    </row>
    <row r="559" spans="1:65" s="13" customFormat="1" ht="10.199999999999999">
      <c r="B559" s="193"/>
      <c r="C559" s="194"/>
      <c r="D559" s="195" t="s">
        <v>180</v>
      </c>
      <c r="E559" s="196" t="s">
        <v>32</v>
      </c>
      <c r="F559" s="197" t="s">
        <v>1048</v>
      </c>
      <c r="G559" s="194"/>
      <c r="H559" s="196" t="s">
        <v>32</v>
      </c>
      <c r="I559" s="198"/>
      <c r="J559" s="194"/>
      <c r="K559" s="194"/>
      <c r="L559" s="199"/>
      <c r="M559" s="200"/>
      <c r="N559" s="201"/>
      <c r="O559" s="201"/>
      <c r="P559" s="201"/>
      <c r="Q559" s="201"/>
      <c r="R559" s="201"/>
      <c r="S559" s="201"/>
      <c r="T559" s="202"/>
      <c r="AT559" s="203" t="s">
        <v>180</v>
      </c>
      <c r="AU559" s="203" t="s">
        <v>89</v>
      </c>
      <c r="AV559" s="13" t="s">
        <v>40</v>
      </c>
      <c r="AW559" s="13" t="s">
        <v>38</v>
      </c>
      <c r="AX559" s="13" t="s">
        <v>80</v>
      </c>
      <c r="AY559" s="203" t="s">
        <v>171</v>
      </c>
    </row>
    <row r="560" spans="1:65" s="14" customFormat="1" ht="10.199999999999999">
      <c r="B560" s="204"/>
      <c r="C560" s="205"/>
      <c r="D560" s="195" t="s">
        <v>180</v>
      </c>
      <c r="E560" s="206" t="s">
        <v>32</v>
      </c>
      <c r="F560" s="207" t="s">
        <v>1267</v>
      </c>
      <c r="G560" s="205"/>
      <c r="H560" s="208">
        <v>6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1268</v>
      </c>
      <c r="G561" s="205"/>
      <c r="H561" s="208">
        <v>5.0999999999999996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1269</v>
      </c>
      <c r="G562" s="205"/>
      <c r="H562" s="208">
        <v>16.600000000000001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1270</v>
      </c>
      <c r="G563" s="205"/>
      <c r="H563" s="208">
        <v>3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2" customFormat="1" ht="14.4" customHeight="1">
      <c r="A564" s="36"/>
      <c r="B564" s="37"/>
      <c r="C564" s="180" t="s">
        <v>823</v>
      </c>
      <c r="D564" s="180" t="s">
        <v>173</v>
      </c>
      <c r="E564" s="181" t="s">
        <v>1271</v>
      </c>
      <c r="F564" s="182" t="s">
        <v>1272</v>
      </c>
      <c r="G564" s="183" t="s">
        <v>190</v>
      </c>
      <c r="H564" s="184">
        <v>15.1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3.48E-3</v>
      </c>
      <c r="R564" s="189">
        <f>Q564*H564</f>
        <v>5.2547999999999997E-2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1273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1048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1274</v>
      </c>
      <c r="G566" s="205"/>
      <c r="H566" s="208">
        <v>15.1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2" customFormat="1" ht="14.4" customHeight="1">
      <c r="A567" s="36"/>
      <c r="B567" s="37"/>
      <c r="C567" s="180" t="s">
        <v>828</v>
      </c>
      <c r="D567" s="180" t="s">
        <v>173</v>
      </c>
      <c r="E567" s="181" t="s">
        <v>784</v>
      </c>
      <c r="F567" s="182" t="s">
        <v>785</v>
      </c>
      <c r="G567" s="183" t="s">
        <v>190</v>
      </c>
      <c r="H567" s="184">
        <v>75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4.3400000000000001E-3</v>
      </c>
      <c r="R567" s="189">
        <f>Q567*H567</f>
        <v>0.32550000000000001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1275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1048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1276</v>
      </c>
      <c r="G569" s="205"/>
      <c r="H569" s="208">
        <v>75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14.4" customHeight="1">
      <c r="A570" s="36"/>
      <c r="B570" s="37"/>
      <c r="C570" s="180" t="s">
        <v>832</v>
      </c>
      <c r="D570" s="180" t="s">
        <v>173</v>
      </c>
      <c r="E570" s="181" t="s">
        <v>790</v>
      </c>
      <c r="F570" s="182" t="s">
        <v>791</v>
      </c>
      <c r="G570" s="183" t="s">
        <v>190</v>
      </c>
      <c r="H570" s="184">
        <v>35.9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1.06E-3</v>
      </c>
      <c r="R570" s="189">
        <f>Q570*H570</f>
        <v>3.8053999999999998E-2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1277</v>
      </c>
    </row>
    <row r="571" spans="1:65" s="13" customFormat="1" ht="10.199999999999999">
      <c r="B571" s="193"/>
      <c r="C571" s="194"/>
      <c r="D571" s="195" t="s">
        <v>180</v>
      </c>
      <c r="E571" s="196" t="s">
        <v>32</v>
      </c>
      <c r="F571" s="197" t="s">
        <v>1048</v>
      </c>
      <c r="G571" s="194"/>
      <c r="H571" s="196" t="s">
        <v>32</v>
      </c>
      <c r="I571" s="198"/>
      <c r="J571" s="194"/>
      <c r="K571" s="194"/>
      <c r="L571" s="199"/>
      <c r="M571" s="200"/>
      <c r="N571" s="201"/>
      <c r="O571" s="201"/>
      <c r="P571" s="201"/>
      <c r="Q571" s="201"/>
      <c r="R571" s="201"/>
      <c r="S571" s="201"/>
      <c r="T571" s="202"/>
      <c r="AT571" s="203" t="s">
        <v>180</v>
      </c>
      <c r="AU571" s="203" t="s">
        <v>89</v>
      </c>
      <c r="AV571" s="13" t="s">
        <v>40</v>
      </c>
      <c r="AW571" s="13" t="s">
        <v>38</v>
      </c>
      <c r="AX571" s="13" t="s">
        <v>80</v>
      </c>
      <c r="AY571" s="203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1278</v>
      </c>
      <c r="G572" s="205"/>
      <c r="H572" s="208">
        <v>35.9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14.4" customHeight="1">
      <c r="A573" s="36"/>
      <c r="B573" s="37"/>
      <c r="C573" s="180" t="s">
        <v>836</v>
      </c>
      <c r="D573" s="180" t="s">
        <v>173</v>
      </c>
      <c r="E573" s="181" t="s">
        <v>808</v>
      </c>
      <c r="F573" s="182" t="s">
        <v>809</v>
      </c>
      <c r="G573" s="183" t="s">
        <v>190</v>
      </c>
      <c r="H573" s="184">
        <v>16.600000000000001</v>
      </c>
      <c r="I573" s="185"/>
      <c r="J573" s="186">
        <f>ROUND(I573*H573,2)</f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>O573*H573</f>
        <v>0</v>
      </c>
      <c r="Q573" s="189">
        <v>3.47E-3</v>
      </c>
      <c r="R573" s="189">
        <f>Q573*H573</f>
        <v>5.7602000000000007E-2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297</v>
      </c>
      <c r="AT573" s="191" t="s">
        <v>173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1279</v>
      </c>
    </row>
    <row r="574" spans="1:65" s="13" customFormat="1" ht="10.199999999999999">
      <c r="B574" s="193"/>
      <c r="C574" s="194"/>
      <c r="D574" s="195" t="s">
        <v>180</v>
      </c>
      <c r="E574" s="196" t="s">
        <v>32</v>
      </c>
      <c r="F574" s="197" t="s">
        <v>1048</v>
      </c>
      <c r="G574" s="194"/>
      <c r="H574" s="196" t="s">
        <v>32</v>
      </c>
      <c r="I574" s="198"/>
      <c r="J574" s="194"/>
      <c r="K574" s="194"/>
      <c r="L574" s="199"/>
      <c r="M574" s="200"/>
      <c r="N574" s="201"/>
      <c r="O574" s="201"/>
      <c r="P574" s="201"/>
      <c r="Q574" s="201"/>
      <c r="R574" s="201"/>
      <c r="S574" s="201"/>
      <c r="T574" s="202"/>
      <c r="AT574" s="203" t="s">
        <v>180</v>
      </c>
      <c r="AU574" s="203" t="s">
        <v>89</v>
      </c>
      <c r="AV574" s="13" t="s">
        <v>40</v>
      </c>
      <c r="AW574" s="13" t="s">
        <v>38</v>
      </c>
      <c r="AX574" s="13" t="s">
        <v>80</v>
      </c>
      <c r="AY574" s="203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1280</v>
      </c>
      <c r="G575" s="205"/>
      <c r="H575" s="208">
        <v>16.600000000000001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841</v>
      </c>
      <c r="D576" s="180" t="s">
        <v>173</v>
      </c>
      <c r="E576" s="181" t="s">
        <v>813</v>
      </c>
      <c r="F576" s="182" t="s">
        <v>814</v>
      </c>
      <c r="G576" s="183" t="s">
        <v>190</v>
      </c>
      <c r="H576" s="184">
        <v>14.1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2.2699999999999999E-3</v>
      </c>
      <c r="R576" s="189">
        <f>Q576*H576</f>
        <v>3.2007000000000001E-2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1281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1048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1282</v>
      </c>
      <c r="G578" s="205"/>
      <c r="H578" s="208">
        <v>6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1283</v>
      </c>
      <c r="G579" s="205"/>
      <c r="H579" s="208">
        <v>5.0999999999999996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1284</v>
      </c>
      <c r="G580" s="205"/>
      <c r="H580" s="208">
        <v>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24.15" customHeight="1">
      <c r="A581" s="36"/>
      <c r="B581" s="37"/>
      <c r="C581" s="180" t="s">
        <v>846</v>
      </c>
      <c r="D581" s="180" t="s">
        <v>173</v>
      </c>
      <c r="E581" s="181" t="s">
        <v>1285</v>
      </c>
      <c r="F581" s="182" t="s">
        <v>1286</v>
      </c>
      <c r="G581" s="183" t="s">
        <v>190</v>
      </c>
      <c r="H581" s="184">
        <v>15.1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4.3699999999999998E-3</v>
      </c>
      <c r="R581" s="189">
        <f>Q581*H581</f>
        <v>6.598699999999999E-2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1287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1048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1288</v>
      </c>
      <c r="G583" s="205"/>
      <c r="H583" s="208">
        <v>15.1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851</v>
      </c>
      <c r="D584" s="180" t="s">
        <v>173</v>
      </c>
      <c r="E584" s="181" t="s">
        <v>818</v>
      </c>
      <c r="F584" s="182" t="s">
        <v>819</v>
      </c>
      <c r="G584" s="183" t="s">
        <v>190</v>
      </c>
      <c r="H584" s="184">
        <v>75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5.8399999999999997E-3</v>
      </c>
      <c r="R584" s="189">
        <f>Q584*H584</f>
        <v>0.438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1289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1048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1290</v>
      </c>
      <c r="G586" s="205"/>
      <c r="H586" s="208">
        <v>75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24.15" customHeight="1">
      <c r="A587" s="36"/>
      <c r="B587" s="37"/>
      <c r="C587" s="180" t="s">
        <v>855</v>
      </c>
      <c r="D587" s="180" t="s">
        <v>173</v>
      </c>
      <c r="E587" s="181" t="s">
        <v>1291</v>
      </c>
      <c r="F587" s="182" t="s">
        <v>1292</v>
      </c>
      <c r="G587" s="183" t="s">
        <v>582</v>
      </c>
      <c r="H587" s="184">
        <v>7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1293</v>
      </c>
    </row>
    <row r="588" spans="1:65" s="2" customFormat="1" ht="24.15" customHeight="1">
      <c r="A588" s="36"/>
      <c r="B588" s="37"/>
      <c r="C588" s="180" t="s">
        <v>861</v>
      </c>
      <c r="D588" s="180" t="s">
        <v>173</v>
      </c>
      <c r="E588" s="181" t="s">
        <v>824</v>
      </c>
      <c r="F588" s="182" t="s">
        <v>825</v>
      </c>
      <c r="G588" s="183" t="s">
        <v>190</v>
      </c>
      <c r="H588" s="184">
        <v>110.6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2.9099999999999998E-3</v>
      </c>
      <c r="R588" s="189">
        <f>Q588*H588</f>
        <v>0.32184599999999997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1294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1048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1295</v>
      </c>
      <c r="G590" s="205"/>
      <c r="H590" s="208">
        <v>110.6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24.15" customHeight="1">
      <c r="A591" s="36"/>
      <c r="B591" s="37"/>
      <c r="C591" s="180" t="s">
        <v>865</v>
      </c>
      <c r="D591" s="180" t="s">
        <v>173</v>
      </c>
      <c r="E591" s="181" t="s">
        <v>1296</v>
      </c>
      <c r="F591" s="182" t="s">
        <v>1297</v>
      </c>
      <c r="G591" s="183" t="s">
        <v>190</v>
      </c>
      <c r="H591" s="184">
        <v>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2.2000000000000001E-3</v>
      </c>
      <c r="R591" s="189">
        <f>Q591*H591</f>
        <v>6.6E-3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1298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1048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1299</v>
      </c>
      <c r="G593" s="205"/>
      <c r="H593" s="208">
        <v>3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2" customFormat="1" ht="14.4" customHeight="1">
      <c r="A594" s="36"/>
      <c r="B594" s="37"/>
      <c r="C594" s="180" t="s">
        <v>870</v>
      </c>
      <c r="D594" s="180" t="s">
        <v>173</v>
      </c>
      <c r="E594" s="181" t="s">
        <v>837</v>
      </c>
      <c r="F594" s="182" t="s">
        <v>838</v>
      </c>
      <c r="G594" s="183" t="s">
        <v>190</v>
      </c>
      <c r="H594" s="184">
        <v>5.0999999999999996</v>
      </c>
      <c r="I594" s="185"/>
      <c r="J594" s="186">
        <f>ROUND(I594*H594,2)</f>
        <v>0</v>
      </c>
      <c r="K594" s="182" t="s">
        <v>177</v>
      </c>
      <c r="L594" s="41"/>
      <c r="M594" s="187" t="s">
        <v>32</v>
      </c>
      <c r="N594" s="188" t="s">
        <v>51</v>
      </c>
      <c r="O594" s="66"/>
      <c r="P594" s="189">
        <f>O594*H594</f>
        <v>0</v>
      </c>
      <c r="Q594" s="189">
        <v>1.6299999999999999E-3</v>
      </c>
      <c r="R594" s="189">
        <f>Q594*H594</f>
        <v>8.3129999999999992E-3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297</v>
      </c>
      <c r="AT594" s="191" t="s">
        <v>173</v>
      </c>
      <c r="AU594" s="191" t="s">
        <v>89</v>
      </c>
      <c r="AY594" s="18" t="s">
        <v>171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8" t="s">
        <v>40</v>
      </c>
      <c r="BK594" s="192">
        <f>ROUND(I594*H594,2)</f>
        <v>0</v>
      </c>
      <c r="BL594" s="18" t="s">
        <v>297</v>
      </c>
      <c r="BM594" s="191" t="s">
        <v>1300</v>
      </c>
    </row>
    <row r="595" spans="1:65" s="13" customFormat="1" ht="10.199999999999999">
      <c r="B595" s="193"/>
      <c r="C595" s="194"/>
      <c r="D595" s="195" t="s">
        <v>180</v>
      </c>
      <c r="E595" s="196" t="s">
        <v>32</v>
      </c>
      <c r="F595" s="197" t="s">
        <v>1048</v>
      </c>
      <c r="G595" s="194"/>
      <c r="H595" s="196" t="s">
        <v>32</v>
      </c>
      <c r="I595" s="198"/>
      <c r="J595" s="194"/>
      <c r="K595" s="194"/>
      <c r="L595" s="199"/>
      <c r="M595" s="200"/>
      <c r="N595" s="201"/>
      <c r="O595" s="201"/>
      <c r="P595" s="201"/>
      <c r="Q595" s="201"/>
      <c r="R595" s="201"/>
      <c r="S595" s="201"/>
      <c r="T595" s="202"/>
      <c r="AT595" s="203" t="s">
        <v>180</v>
      </c>
      <c r="AU595" s="203" t="s">
        <v>89</v>
      </c>
      <c r="AV595" s="13" t="s">
        <v>40</v>
      </c>
      <c r="AW595" s="13" t="s">
        <v>38</v>
      </c>
      <c r="AX595" s="13" t="s">
        <v>80</v>
      </c>
      <c r="AY595" s="203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1301</v>
      </c>
      <c r="G596" s="205"/>
      <c r="H596" s="208">
        <v>5.0999999999999996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874</v>
      </c>
      <c r="D597" s="180" t="s">
        <v>173</v>
      </c>
      <c r="E597" s="181" t="s">
        <v>842</v>
      </c>
      <c r="F597" s="182" t="s">
        <v>843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2.5000000000000001E-4</v>
      </c>
      <c r="R597" s="189">
        <f>Q597*H597</f>
        <v>5.0000000000000001E-4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1302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1048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1303</v>
      </c>
      <c r="G599" s="205"/>
      <c r="H599" s="208">
        <v>2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24.15" customHeight="1">
      <c r="A600" s="36"/>
      <c r="B600" s="37"/>
      <c r="C600" s="180" t="s">
        <v>879</v>
      </c>
      <c r="D600" s="180" t="s">
        <v>173</v>
      </c>
      <c r="E600" s="181" t="s">
        <v>847</v>
      </c>
      <c r="F600" s="182" t="s">
        <v>848</v>
      </c>
      <c r="G600" s="183" t="s">
        <v>190</v>
      </c>
      <c r="H600" s="184">
        <v>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1.82E-3</v>
      </c>
      <c r="R600" s="189">
        <f>Q600*H600</f>
        <v>1.456E-2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1304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1048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1305</v>
      </c>
      <c r="G602" s="205"/>
      <c r="H602" s="208">
        <v>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884</v>
      </c>
      <c r="D603" s="180" t="s">
        <v>173</v>
      </c>
      <c r="E603" s="181" t="s">
        <v>852</v>
      </c>
      <c r="F603" s="182" t="s">
        <v>853</v>
      </c>
      <c r="G603" s="183" t="s">
        <v>582</v>
      </c>
      <c r="H603" s="184">
        <v>2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1.39E-3</v>
      </c>
      <c r="R603" s="189">
        <f>Q603*H603</f>
        <v>2.7799999999999999E-3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1306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1048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1303</v>
      </c>
      <c r="G605" s="205"/>
      <c r="H605" s="208">
        <v>2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2" customFormat="1" ht="24.15" customHeight="1">
      <c r="A606" s="36"/>
      <c r="B606" s="37"/>
      <c r="C606" s="180" t="s">
        <v>888</v>
      </c>
      <c r="D606" s="180" t="s">
        <v>173</v>
      </c>
      <c r="E606" s="181" t="s">
        <v>1307</v>
      </c>
      <c r="F606" s="182" t="s">
        <v>1308</v>
      </c>
      <c r="G606" s="183" t="s">
        <v>554</v>
      </c>
      <c r="H606" s="184">
        <v>1.405</v>
      </c>
      <c r="I606" s="185"/>
      <c r="J606" s="186">
        <f>ROUND(I606*H606,2)</f>
        <v>0</v>
      </c>
      <c r="K606" s="182" t="s">
        <v>177</v>
      </c>
      <c r="L606" s="41"/>
      <c r="M606" s="187" t="s">
        <v>32</v>
      </c>
      <c r="N606" s="188" t="s">
        <v>51</v>
      </c>
      <c r="O606" s="66"/>
      <c r="P606" s="189">
        <f>O606*H606</f>
        <v>0</v>
      </c>
      <c r="Q606" s="189">
        <v>0</v>
      </c>
      <c r="R606" s="189">
        <f>Q606*H606</f>
        <v>0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297</v>
      </c>
      <c r="AT606" s="191" t="s">
        <v>173</v>
      </c>
      <c r="AU606" s="191" t="s">
        <v>89</v>
      </c>
      <c r="AY606" s="18" t="s">
        <v>171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8" t="s">
        <v>40</v>
      </c>
      <c r="BK606" s="192">
        <f>ROUND(I606*H606,2)</f>
        <v>0</v>
      </c>
      <c r="BL606" s="18" t="s">
        <v>297</v>
      </c>
      <c r="BM606" s="191" t="s">
        <v>1309</v>
      </c>
    </row>
    <row r="607" spans="1:65" s="2" customFormat="1" ht="24.15" customHeight="1">
      <c r="A607" s="36"/>
      <c r="B607" s="37"/>
      <c r="C607" s="180" t="s">
        <v>892</v>
      </c>
      <c r="D607" s="180" t="s">
        <v>173</v>
      </c>
      <c r="E607" s="181" t="s">
        <v>1310</v>
      </c>
      <c r="F607" s="182" t="s">
        <v>1311</v>
      </c>
      <c r="G607" s="183" t="s">
        <v>554</v>
      </c>
      <c r="H607" s="184">
        <v>1.405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1312</v>
      </c>
    </row>
    <row r="608" spans="1:65" s="12" customFormat="1" ht="22.8" customHeight="1">
      <c r="B608" s="164"/>
      <c r="C608" s="165"/>
      <c r="D608" s="166" t="s">
        <v>79</v>
      </c>
      <c r="E608" s="178" t="s">
        <v>1313</v>
      </c>
      <c r="F608" s="178" t="s">
        <v>1314</v>
      </c>
      <c r="G608" s="165"/>
      <c r="H608" s="165"/>
      <c r="I608" s="168"/>
      <c r="J608" s="179">
        <f>BK608</f>
        <v>0</v>
      </c>
      <c r="K608" s="165"/>
      <c r="L608" s="170"/>
      <c r="M608" s="171"/>
      <c r="N608" s="172"/>
      <c r="O608" s="172"/>
      <c r="P608" s="173">
        <f>SUM(P609:P657)</f>
        <v>0</v>
      </c>
      <c r="Q608" s="172"/>
      <c r="R608" s="173">
        <f>SUM(R609:R657)</f>
        <v>3.3742904</v>
      </c>
      <c r="S608" s="172"/>
      <c r="T608" s="174">
        <f>SUM(T609:T657)</f>
        <v>1.337016</v>
      </c>
      <c r="AR608" s="175" t="s">
        <v>89</v>
      </c>
      <c r="AT608" s="176" t="s">
        <v>79</v>
      </c>
      <c r="AU608" s="176" t="s">
        <v>40</v>
      </c>
      <c r="AY608" s="175" t="s">
        <v>171</v>
      </c>
      <c r="BK608" s="177">
        <f>SUM(BK609:BK657)</f>
        <v>0</v>
      </c>
    </row>
    <row r="609" spans="1:65" s="2" customFormat="1" ht="14.4" customHeight="1">
      <c r="A609" s="36"/>
      <c r="B609" s="37"/>
      <c r="C609" s="180" t="s">
        <v>896</v>
      </c>
      <c r="D609" s="180" t="s">
        <v>173</v>
      </c>
      <c r="E609" s="181" t="s">
        <v>1315</v>
      </c>
      <c r="F609" s="182" t="s">
        <v>1316</v>
      </c>
      <c r="G609" s="183" t="s">
        <v>176</v>
      </c>
      <c r="H609" s="184">
        <v>54.24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2.4649999999999998E-2</v>
      </c>
      <c r="T609" s="190">
        <f>S609*H609</f>
        <v>1.337016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297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1317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1318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969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1248</v>
      </c>
      <c r="G612" s="205"/>
      <c r="H612" s="208">
        <v>54.24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1319</v>
      </c>
      <c r="D613" s="180" t="s">
        <v>173</v>
      </c>
      <c r="E613" s="181" t="s">
        <v>1320</v>
      </c>
      <c r="F613" s="182" t="s">
        <v>1321</v>
      </c>
      <c r="G613" s="183" t="s">
        <v>176</v>
      </c>
      <c r="H613" s="184">
        <v>2.8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2.5999999999999998E-4</v>
      </c>
      <c r="R613" s="189">
        <f>Q613*H613</f>
        <v>7.2799999999999991E-4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1322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920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947</v>
      </c>
      <c r="G615" s="205"/>
      <c r="H615" s="208">
        <v>2.8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215" t="s">
        <v>1323</v>
      </c>
      <c r="D616" s="215" t="s">
        <v>254</v>
      </c>
      <c r="E616" s="216" t="s">
        <v>1324</v>
      </c>
      <c r="F616" s="217" t="s">
        <v>1325</v>
      </c>
      <c r="G616" s="218" t="s">
        <v>176</v>
      </c>
      <c r="H616" s="219">
        <v>2.8</v>
      </c>
      <c r="I616" s="220"/>
      <c r="J616" s="221">
        <f>ROUND(I616*H616,2)</f>
        <v>0</v>
      </c>
      <c r="K616" s="217" t="s">
        <v>177</v>
      </c>
      <c r="L616" s="222"/>
      <c r="M616" s="223" t="s">
        <v>32</v>
      </c>
      <c r="N616" s="224" t="s">
        <v>51</v>
      </c>
      <c r="O616" s="66"/>
      <c r="P616" s="189">
        <f>O616*H616</f>
        <v>0</v>
      </c>
      <c r="Q616" s="189">
        <v>2.639E-2</v>
      </c>
      <c r="R616" s="189">
        <f>Q616*H616</f>
        <v>7.3891999999999999E-2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389</v>
      </c>
      <c r="AT616" s="191" t="s">
        <v>254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1326</v>
      </c>
    </row>
    <row r="617" spans="1:65" s="2" customFormat="1" ht="14.4" customHeight="1">
      <c r="A617" s="36"/>
      <c r="B617" s="37"/>
      <c r="C617" s="180" t="s">
        <v>1327</v>
      </c>
      <c r="D617" s="180" t="s">
        <v>173</v>
      </c>
      <c r="E617" s="181" t="s">
        <v>1328</v>
      </c>
      <c r="F617" s="182" t="s">
        <v>1329</v>
      </c>
      <c r="G617" s="183" t="s">
        <v>176</v>
      </c>
      <c r="H617" s="184">
        <v>99.84</v>
      </c>
      <c r="I617" s="185"/>
      <c r="J617" s="186">
        <f>ROUND(I617*H617,2)</f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2.5999999999999998E-4</v>
      </c>
      <c r="R617" s="189">
        <f>Q617*H617</f>
        <v>2.59584E-2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1330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920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943</v>
      </c>
      <c r="G619" s="205"/>
      <c r="H619" s="208">
        <v>80.64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944</v>
      </c>
      <c r="G620" s="205"/>
      <c r="H620" s="208">
        <v>11.52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946</v>
      </c>
      <c r="G621" s="205"/>
      <c r="H621" s="208">
        <v>7.68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215" t="s">
        <v>1331</v>
      </c>
      <c r="D622" s="215" t="s">
        <v>254</v>
      </c>
      <c r="E622" s="216" t="s">
        <v>1332</v>
      </c>
      <c r="F622" s="217" t="s">
        <v>1333</v>
      </c>
      <c r="G622" s="218" t="s">
        <v>176</v>
      </c>
      <c r="H622" s="219">
        <v>99.84</v>
      </c>
      <c r="I622" s="220"/>
      <c r="J622" s="221">
        <f>ROUND(I622*H622,2)</f>
        <v>0</v>
      </c>
      <c r="K622" s="217" t="s">
        <v>177</v>
      </c>
      <c r="L622" s="222"/>
      <c r="M622" s="223" t="s">
        <v>32</v>
      </c>
      <c r="N622" s="224" t="s">
        <v>51</v>
      </c>
      <c r="O622" s="66"/>
      <c r="P622" s="189">
        <f>O622*H622</f>
        <v>0</v>
      </c>
      <c r="Q622" s="189">
        <v>2.87E-2</v>
      </c>
      <c r="R622" s="189">
        <f>Q622*H622</f>
        <v>2.865408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389</v>
      </c>
      <c r="AT622" s="191" t="s">
        <v>254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1334</v>
      </c>
    </row>
    <row r="623" spans="1:65" s="2" customFormat="1" ht="14.4" customHeight="1">
      <c r="A623" s="36"/>
      <c r="B623" s="37"/>
      <c r="C623" s="180" t="s">
        <v>1335</v>
      </c>
      <c r="D623" s="180" t="s">
        <v>173</v>
      </c>
      <c r="E623" s="181" t="s">
        <v>1336</v>
      </c>
      <c r="F623" s="182" t="s">
        <v>1337</v>
      </c>
      <c r="G623" s="183" t="s">
        <v>176</v>
      </c>
      <c r="H623" s="184">
        <v>7.2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2.7E-4</v>
      </c>
      <c r="R623" s="189">
        <f>Q623*H623</f>
        <v>1.944E-3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1338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920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945</v>
      </c>
      <c r="G625" s="205"/>
      <c r="H625" s="208">
        <v>7.2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2" customFormat="1" ht="14.4" customHeight="1">
      <c r="A626" s="36"/>
      <c r="B626" s="37"/>
      <c r="C626" s="215" t="s">
        <v>1339</v>
      </c>
      <c r="D626" s="215" t="s">
        <v>254</v>
      </c>
      <c r="E626" s="216" t="s">
        <v>1340</v>
      </c>
      <c r="F626" s="217" t="s">
        <v>1341</v>
      </c>
      <c r="G626" s="218" t="s">
        <v>176</v>
      </c>
      <c r="H626" s="219">
        <v>7.2</v>
      </c>
      <c r="I626" s="220"/>
      <c r="J626" s="221">
        <f>ROUND(I626*H626,2)</f>
        <v>0</v>
      </c>
      <c r="K626" s="217" t="s">
        <v>177</v>
      </c>
      <c r="L626" s="222"/>
      <c r="M626" s="223" t="s">
        <v>32</v>
      </c>
      <c r="N626" s="224" t="s">
        <v>51</v>
      </c>
      <c r="O626" s="66"/>
      <c r="P626" s="189">
        <f>O626*H626</f>
        <v>0</v>
      </c>
      <c r="Q626" s="189">
        <v>2.9319999999999999E-2</v>
      </c>
      <c r="R626" s="189">
        <f>Q626*H626</f>
        <v>0.21110399999999999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389</v>
      </c>
      <c r="AT626" s="191" t="s">
        <v>254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1342</v>
      </c>
    </row>
    <row r="627" spans="1:65" s="2" customFormat="1" ht="24.15" customHeight="1">
      <c r="A627" s="36"/>
      <c r="B627" s="37"/>
      <c r="C627" s="180" t="s">
        <v>1343</v>
      </c>
      <c r="D627" s="180" t="s">
        <v>173</v>
      </c>
      <c r="E627" s="181" t="s">
        <v>1344</v>
      </c>
      <c r="F627" s="182" t="s">
        <v>1345</v>
      </c>
      <c r="G627" s="183" t="s">
        <v>190</v>
      </c>
      <c r="H627" s="184">
        <v>395.2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2.7999999999999998E-4</v>
      </c>
      <c r="R627" s="189">
        <f>Q627*H627</f>
        <v>0.11065599999999999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1346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920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951</v>
      </c>
      <c r="G629" s="205"/>
      <c r="H629" s="208">
        <v>134.4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952</v>
      </c>
      <c r="G630" s="205"/>
      <c r="H630" s="208">
        <v>28.8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953</v>
      </c>
      <c r="G631" s="205"/>
      <c r="H631" s="208">
        <v>11.6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954</v>
      </c>
      <c r="G632" s="205"/>
      <c r="H632" s="208">
        <v>16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14" customFormat="1" ht="10.199999999999999">
      <c r="B633" s="204"/>
      <c r="C633" s="205"/>
      <c r="D633" s="195" t="s">
        <v>180</v>
      </c>
      <c r="E633" s="206" t="s">
        <v>32</v>
      </c>
      <c r="F633" s="207" t="s">
        <v>955</v>
      </c>
      <c r="G633" s="205"/>
      <c r="H633" s="208">
        <v>6.8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180</v>
      </c>
      <c r="AU633" s="214" t="s">
        <v>89</v>
      </c>
      <c r="AV633" s="14" t="s">
        <v>89</v>
      </c>
      <c r="AW633" s="14" t="s">
        <v>38</v>
      </c>
      <c r="AX633" s="14" t="s">
        <v>80</v>
      </c>
      <c r="AY633" s="214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951</v>
      </c>
      <c r="G634" s="205"/>
      <c r="H634" s="208">
        <v>134.4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952</v>
      </c>
      <c r="G635" s="205"/>
      <c r="H635" s="208">
        <v>28.8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953</v>
      </c>
      <c r="G636" s="205"/>
      <c r="H636" s="208">
        <v>11.6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954</v>
      </c>
      <c r="G637" s="205"/>
      <c r="H637" s="208">
        <v>16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955</v>
      </c>
      <c r="G638" s="205"/>
      <c r="H638" s="208">
        <v>6.8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1347</v>
      </c>
      <c r="D639" s="180" t="s">
        <v>173</v>
      </c>
      <c r="E639" s="181" t="s">
        <v>1348</v>
      </c>
      <c r="F639" s="182" t="s">
        <v>1349</v>
      </c>
      <c r="G639" s="183" t="s">
        <v>582</v>
      </c>
      <c r="H639" s="184">
        <v>4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1350</v>
      </c>
    </row>
    <row r="640" spans="1:65" s="13" customFormat="1" ht="10.199999999999999">
      <c r="B640" s="193"/>
      <c r="C640" s="194"/>
      <c r="D640" s="195" t="s">
        <v>180</v>
      </c>
      <c r="E640" s="196" t="s">
        <v>32</v>
      </c>
      <c r="F640" s="197" t="s">
        <v>920</v>
      </c>
      <c r="G640" s="194"/>
      <c r="H640" s="196" t="s">
        <v>32</v>
      </c>
      <c r="I640" s="198"/>
      <c r="J640" s="194"/>
      <c r="K640" s="194"/>
      <c r="L640" s="199"/>
      <c r="M640" s="200"/>
      <c r="N640" s="201"/>
      <c r="O640" s="201"/>
      <c r="P640" s="201"/>
      <c r="Q640" s="201"/>
      <c r="R640" s="201"/>
      <c r="S640" s="201"/>
      <c r="T640" s="202"/>
      <c r="AT640" s="203" t="s">
        <v>180</v>
      </c>
      <c r="AU640" s="203" t="s">
        <v>89</v>
      </c>
      <c r="AV640" s="13" t="s">
        <v>40</v>
      </c>
      <c r="AW640" s="13" t="s">
        <v>38</v>
      </c>
      <c r="AX640" s="13" t="s">
        <v>80</v>
      </c>
      <c r="AY640" s="203" t="s">
        <v>171</v>
      </c>
    </row>
    <row r="641" spans="1:65" s="14" customFormat="1" ht="10.199999999999999">
      <c r="B641" s="204"/>
      <c r="C641" s="205"/>
      <c r="D641" s="195" t="s">
        <v>180</v>
      </c>
      <c r="E641" s="206" t="s">
        <v>32</v>
      </c>
      <c r="F641" s="207" t="s">
        <v>1351</v>
      </c>
      <c r="G641" s="205"/>
      <c r="H641" s="208">
        <v>4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38</v>
      </c>
      <c r="AX641" s="14" t="s">
        <v>80</v>
      </c>
      <c r="AY641" s="214" t="s">
        <v>171</v>
      </c>
    </row>
    <row r="642" spans="1:65" s="2" customFormat="1" ht="24.15" customHeight="1">
      <c r="A642" s="36"/>
      <c r="B642" s="37"/>
      <c r="C642" s="180" t="s">
        <v>1352</v>
      </c>
      <c r="D642" s="180" t="s">
        <v>173</v>
      </c>
      <c r="E642" s="181" t="s">
        <v>1353</v>
      </c>
      <c r="F642" s="182" t="s">
        <v>1354</v>
      </c>
      <c r="G642" s="183" t="s">
        <v>582</v>
      </c>
      <c r="H642" s="184">
        <v>18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1355</v>
      </c>
    </row>
    <row r="643" spans="1:65" s="13" customFormat="1" ht="10.199999999999999">
      <c r="B643" s="193"/>
      <c r="C643" s="194"/>
      <c r="D643" s="195" t="s">
        <v>180</v>
      </c>
      <c r="E643" s="196" t="s">
        <v>32</v>
      </c>
      <c r="F643" s="197" t="s">
        <v>920</v>
      </c>
      <c r="G643" s="194"/>
      <c r="H643" s="196" t="s">
        <v>32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180</v>
      </c>
      <c r="AU643" s="203" t="s">
        <v>89</v>
      </c>
      <c r="AV643" s="13" t="s">
        <v>40</v>
      </c>
      <c r="AW643" s="13" t="s">
        <v>38</v>
      </c>
      <c r="AX643" s="13" t="s">
        <v>80</v>
      </c>
      <c r="AY643" s="203" t="s">
        <v>171</v>
      </c>
    </row>
    <row r="644" spans="1:65" s="14" customFormat="1" ht="10.199999999999999">
      <c r="B644" s="204"/>
      <c r="C644" s="205"/>
      <c r="D644" s="195" t="s">
        <v>180</v>
      </c>
      <c r="E644" s="206" t="s">
        <v>32</v>
      </c>
      <c r="F644" s="207" t="s">
        <v>1356</v>
      </c>
      <c r="G644" s="205"/>
      <c r="H644" s="208">
        <v>14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180</v>
      </c>
      <c r="AU644" s="214" t="s">
        <v>89</v>
      </c>
      <c r="AV644" s="14" t="s">
        <v>89</v>
      </c>
      <c r="AW644" s="14" t="s">
        <v>38</v>
      </c>
      <c r="AX644" s="14" t="s">
        <v>80</v>
      </c>
      <c r="AY644" s="214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1357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1358</v>
      </c>
      <c r="G646" s="205"/>
      <c r="H646" s="208">
        <v>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1359</v>
      </c>
      <c r="G647" s="205"/>
      <c r="H647" s="208">
        <v>1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2" customFormat="1" ht="14.4" customHeight="1">
      <c r="A648" s="36"/>
      <c r="B648" s="37"/>
      <c r="C648" s="215" t="s">
        <v>1360</v>
      </c>
      <c r="D648" s="215" t="s">
        <v>254</v>
      </c>
      <c r="E648" s="216" t="s">
        <v>1361</v>
      </c>
      <c r="F648" s="217" t="s">
        <v>1362</v>
      </c>
      <c r="G648" s="218" t="s">
        <v>190</v>
      </c>
      <c r="H648" s="219">
        <v>56.4</v>
      </c>
      <c r="I648" s="220"/>
      <c r="J648" s="221">
        <f>ROUND(I648*H648,2)</f>
        <v>0</v>
      </c>
      <c r="K648" s="217" t="s">
        <v>177</v>
      </c>
      <c r="L648" s="222"/>
      <c r="M648" s="223" t="s">
        <v>32</v>
      </c>
      <c r="N648" s="224" t="s">
        <v>51</v>
      </c>
      <c r="O648" s="66"/>
      <c r="P648" s="189">
        <f>O648*H648</f>
        <v>0</v>
      </c>
      <c r="Q648" s="189">
        <v>1.5E-3</v>
      </c>
      <c r="R648" s="189">
        <f>Q648*H648</f>
        <v>8.4599999999999995E-2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389</v>
      </c>
      <c r="AT648" s="191" t="s">
        <v>254</v>
      </c>
      <c r="AU648" s="191" t="s">
        <v>89</v>
      </c>
      <c r="AY648" s="18" t="s">
        <v>171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8" t="s">
        <v>40</v>
      </c>
      <c r="BK648" s="192">
        <f>ROUND(I648*H648,2)</f>
        <v>0</v>
      </c>
      <c r="BL648" s="18" t="s">
        <v>297</v>
      </c>
      <c r="BM648" s="191" t="s">
        <v>1363</v>
      </c>
    </row>
    <row r="649" spans="1:65" s="2" customFormat="1" ht="19.2">
      <c r="A649" s="36"/>
      <c r="B649" s="37"/>
      <c r="C649" s="38"/>
      <c r="D649" s="195" t="s">
        <v>258</v>
      </c>
      <c r="E649" s="38"/>
      <c r="F649" s="225" t="s">
        <v>621</v>
      </c>
      <c r="G649" s="38"/>
      <c r="H649" s="38"/>
      <c r="I649" s="226"/>
      <c r="J649" s="38"/>
      <c r="K649" s="38"/>
      <c r="L649" s="41"/>
      <c r="M649" s="227"/>
      <c r="N649" s="228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8" t="s">
        <v>258</v>
      </c>
      <c r="AU649" s="18" t="s">
        <v>89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1364</v>
      </c>
      <c r="G650" s="205"/>
      <c r="H650" s="208">
        <v>33.6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1365</v>
      </c>
      <c r="G651" s="205"/>
      <c r="H651" s="208">
        <v>4.8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1366</v>
      </c>
      <c r="G652" s="205"/>
      <c r="H652" s="208">
        <v>1.8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1367</v>
      </c>
      <c r="G653" s="205"/>
      <c r="H653" s="208">
        <v>4.8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1368</v>
      </c>
      <c r="G654" s="205"/>
      <c r="H654" s="208">
        <v>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5"/>
      <c r="F655" s="207" t="s">
        <v>1369</v>
      </c>
      <c r="G655" s="205"/>
      <c r="H655" s="208">
        <v>56.4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4</v>
      </c>
      <c r="AX655" s="14" t="s">
        <v>40</v>
      </c>
      <c r="AY655" s="214" t="s">
        <v>171</v>
      </c>
    </row>
    <row r="656" spans="1:65" s="2" customFormat="1" ht="24.15" customHeight="1">
      <c r="A656" s="36"/>
      <c r="B656" s="37"/>
      <c r="C656" s="180" t="s">
        <v>1370</v>
      </c>
      <c r="D656" s="180" t="s">
        <v>173</v>
      </c>
      <c r="E656" s="181" t="s">
        <v>1371</v>
      </c>
      <c r="F656" s="182" t="s">
        <v>1372</v>
      </c>
      <c r="G656" s="183" t="s">
        <v>554</v>
      </c>
      <c r="H656" s="184">
        <v>3.3740000000000001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1373</v>
      </c>
    </row>
    <row r="657" spans="1:65" s="2" customFormat="1" ht="24.15" customHeight="1">
      <c r="A657" s="36"/>
      <c r="B657" s="37"/>
      <c r="C657" s="180" t="s">
        <v>1374</v>
      </c>
      <c r="D657" s="180" t="s">
        <v>173</v>
      </c>
      <c r="E657" s="181" t="s">
        <v>1375</v>
      </c>
      <c r="F657" s="182" t="s">
        <v>1376</v>
      </c>
      <c r="G657" s="183" t="s">
        <v>554</v>
      </c>
      <c r="H657" s="184">
        <v>3.3740000000000001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1377</v>
      </c>
    </row>
    <row r="658" spans="1:65" s="12" customFormat="1" ht="22.8" customHeight="1">
      <c r="B658" s="164"/>
      <c r="C658" s="165"/>
      <c r="D658" s="166" t="s">
        <v>79</v>
      </c>
      <c r="E658" s="178" t="s">
        <v>859</v>
      </c>
      <c r="F658" s="178" t="s">
        <v>860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SUM(P659:P686)</f>
        <v>0</v>
      </c>
      <c r="Q658" s="172"/>
      <c r="R658" s="173">
        <f>SUM(R659:R686)</f>
        <v>0.20428000000000002</v>
      </c>
      <c r="S658" s="172"/>
      <c r="T658" s="174">
        <f>SUM(T659:T686)</f>
        <v>0.89496000000000009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SUM(BK659:BK686)</f>
        <v>0</v>
      </c>
    </row>
    <row r="659" spans="1:65" s="2" customFormat="1" ht="14.4" customHeight="1">
      <c r="A659" s="36"/>
      <c r="B659" s="37"/>
      <c r="C659" s="180" t="s">
        <v>1378</v>
      </c>
      <c r="D659" s="180" t="s">
        <v>173</v>
      </c>
      <c r="E659" s="181" t="s">
        <v>1379</v>
      </c>
      <c r="F659" s="182" t="s">
        <v>1380</v>
      </c>
      <c r="G659" s="183" t="s">
        <v>176</v>
      </c>
      <c r="H659" s="184">
        <v>27.12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3.3000000000000002E-2</v>
      </c>
      <c r="T659" s="190">
        <f>S659*H659</f>
        <v>0.89496000000000009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1381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969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1208</v>
      </c>
      <c r="G661" s="205"/>
      <c r="H661" s="208">
        <v>27.12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180" t="s">
        <v>1382</v>
      </c>
      <c r="D662" s="180" t="s">
        <v>173</v>
      </c>
      <c r="E662" s="181" t="s">
        <v>1383</v>
      </c>
      <c r="F662" s="182" t="s">
        <v>1384</v>
      </c>
      <c r="G662" s="183" t="s">
        <v>190</v>
      </c>
      <c r="H662" s="184">
        <v>6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6.0000000000000002E-5</v>
      </c>
      <c r="R662" s="189">
        <f>Q662*H662</f>
        <v>3.6000000000000002E-4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1385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1386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1387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1388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14" customFormat="1" ht="10.199999999999999">
      <c r="B666" s="204"/>
      <c r="C666" s="205"/>
      <c r="D666" s="195" t="s">
        <v>180</v>
      </c>
      <c r="E666" s="206" t="s">
        <v>32</v>
      </c>
      <c r="F666" s="207" t="s">
        <v>1389</v>
      </c>
      <c r="G666" s="205"/>
      <c r="H666" s="208">
        <v>3</v>
      </c>
      <c r="I666" s="209"/>
      <c r="J666" s="205"/>
      <c r="K666" s="205"/>
      <c r="L666" s="210"/>
      <c r="M666" s="211"/>
      <c r="N666" s="212"/>
      <c r="O666" s="212"/>
      <c r="P666" s="212"/>
      <c r="Q666" s="212"/>
      <c r="R666" s="212"/>
      <c r="S666" s="212"/>
      <c r="T666" s="213"/>
      <c r="AT666" s="214" t="s">
        <v>180</v>
      </c>
      <c r="AU666" s="214" t="s">
        <v>89</v>
      </c>
      <c r="AV666" s="14" t="s">
        <v>89</v>
      </c>
      <c r="AW666" s="14" t="s">
        <v>38</v>
      </c>
      <c r="AX666" s="14" t="s">
        <v>80</v>
      </c>
      <c r="AY666" s="214" t="s">
        <v>171</v>
      </c>
    </row>
    <row r="667" spans="1:65" s="2" customFormat="1" ht="14.4" customHeight="1">
      <c r="A667" s="36"/>
      <c r="B667" s="37"/>
      <c r="C667" s="180" t="s">
        <v>1390</v>
      </c>
      <c r="D667" s="180" t="s">
        <v>173</v>
      </c>
      <c r="E667" s="181" t="s">
        <v>1391</v>
      </c>
      <c r="F667" s="182" t="s">
        <v>1392</v>
      </c>
      <c r="G667" s="183" t="s">
        <v>190</v>
      </c>
      <c r="H667" s="184">
        <v>10.7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1393</v>
      </c>
    </row>
    <row r="668" spans="1:65" s="13" customFormat="1" ht="10.199999999999999">
      <c r="B668" s="193"/>
      <c r="C668" s="194"/>
      <c r="D668" s="195" t="s">
        <v>180</v>
      </c>
      <c r="E668" s="196" t="s">
        <v>32</v>
      </c>
      <c r="F668" s="197" t="s">
        <v>1387</v>
      </c>
      <c r="G668" s="194"/>
      <c r="H668" s="196" t="s">
        <v>32</v>
      </c>
      <c r="I668" s="198"/>
      <c r="J668" s="194"/>
      <c r="K668" s="194"/>
      <c r="L668" s="199"/>
      <c r="M668" s="200"/>
      <c r="N668" s="201"/>
      <c r="O668" s="201"/>
      <c r="P668" s="201"/>
      <c r="Q668" s="201"/>
      <c r="R668" s="201"/>
      <c r="S668" s="201"/>
      <c r="T668" s="202"/>
      <c r="AT668" s="203" t="s">
        <v>180</v>
      </c>
      <c r="AU668" s="203" t="s">
        <v>89</v>
      </c>
      <c r="AV668" s="13" t="s">
        <v>40</v>
      </c>
      <c r="AW668" s="13" t="s">
        <v>38</v>
      </c>
      <c r="AX668" s="13" t="s">
        <v>80</v>
      </c>
      <c r="AY668" s="203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1394</v>
      </c>
      <c r="G669" s="205"/>
      <c r="H669" s="208">
        <v>4.3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14" customFormat="1" ht="10.199999999999999">
      <c r="B670" s="204"/>
      <c r="C670" s="205"/>
      <c r="D670" s="195" t="s">
        <v>180</v>
      </c>
      <c r="E670" s="206" t="s">
        <v>32</v>
      </c>
      <c r="F670" s="207" t="s">
        <v>1395</v>
      </c>
      <c r="G670" s="205"/>
      <c r="H670" s="208">
        <v>6.4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180</v>
      </c>
      <c r="AU670" s="214" t="s">
        <v>89</v>
      </c>
      <c r="AV670" s="14" t="s">
        <v>89</v>
      </c>
      <c r="AW670" s="14" t="s">
        <v>38</v>
      </c>
      <c r="AX670" s="14" t="s">
        <v>80</v>
      </c>
      <c r="AY670" s="214" t="s">
        <v>171</v>
      </c>
    </row>
    <row r="671" spans="1:65" s="2" customFormat="1" ht="14.4" customHeight="1">
      <c r="A671" s="36"/>
      <c r="B671" s="37"/>
      <c r="C671" s="215" t="s">
        <v>1396</v>
      </c>
      <c r="D671" s="215" t="s">
        <v>254</v>
      </c>
      <c r="E671" s="216" t="s">
        <v>1397</v>
      </c>
      <c r="F671" s="217" t="s">
        <v>1398</v>
      </c>
      <c r="G671" s="218" t="s">
        <v>190</v>
      </c>
      <c r="H671" s="219">
        <v>10.7</v>
      </c>
      <c r="I671" s="220"/>
      <c r="J671" s="221">
        <f>ROUND(I671*H671,2)</f>
        <v>0</v>
      </c>
      <c r="K671" s="217" t="s">
        <v>177</v>
      </c>
      <c r="L671" s="222"/>
      <c r="M671" s="223" t="s">
        <v>32</v>
      </c>
      <c r="N671" s="224" t="s">
        <v>51</v>
      </c>
      <c r="O671" s="66"/>
      <c r="P671" s="189">
        <f>O671*H671</f>
        <v>0</v>
      </c>
      <c r="Q671" s="189">
        <v>2.8999999999999998E-3</v>
      </c>
      <c r="R671" s="189">
        <f>Q671*H671</f>
        <v>3.1029999999999995E-2</v>
      </c>
      <c r="S671" s="189">
        <v>0</v>
      </c>
      <c r="T671" s="190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91" t="s">
        <v>389</v>
      </c>
      <c r="AT671" s="191" t="s">
        <v>254</v>
      </c>
      <c r="AU671" s="191" t="s">
        <v>89</v>
      </c>
      <c r="AY671" s="18" t="s">
        <v>171</v>
      </c>
      <c r="BE671" s="192">
        <f>IF(N671="základní",J671,0)</f>
        <v>0</v>
      </c>
      <c r="BF671" s="192">
        <f>IF(N671="snížená",J671,0)</f>
        <v>0</v>
      </c>
      <c r="BG671" s="192">
        <f>IF(N671="zákl. přenesená",J671,0)</f>
        <v>0</v>
      </c>
      <c r="BH671" s="192">
        <f>IF(N671="sníž. přenesená",J671,0)</f>
        <v>0</v>
      </c>
      <c r="BI671" s="192">
        <f>IF(N671="nulová",J671,0)</f>
        <v>0</v>
      </c>
      <c r="BJ671" s="18" t="s">
        <v>40</v>
      </c>
      <c r="BK671" s="192">
        <f>ROUND(I671*H671,2)</f>
        <v>0</v>
      </c>
      <c r="BL671" s="18" t="s">
        <v>297</v>
      </c>
      <c r="BM671" s="191" t="s">
        <v>1399</v>
      </c>
    </row>
    <row r="672" spans="1:65" s="2" customFormat="1" ht="24.15" customHeight="1">
      <c r="A672" s="36"/>
      <c r="B672" s="37"/>
      <c r="C672" s="180" t="s">
        <v>1400</v>
      </c>
      <c r="D672" s="180" t="s">
        <v>173</v>
      </c>
      <c r="E672" s="181" t="s">
        <v>1401</v>
      </c>
      <c r="F672" s="182" t="s">
        <v>1402</v>
      </c>
      <c r="G672" s="183" t="s">
        <v>190</v>
      </c>
      <c r="H672" s="184">
        <v>5.4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1403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1387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1404</v>
      </c>
      <c r="G674" s="205"/>
      <c r="H674" s="208">
        <v>2.7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1405</v>
      </c>
      <c r="G675" s="205"/>
      <c r="H675" s="208">
        <v>2.7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2" customFormat="1" ht="24.15" customHeight="1">
      <c r="A676" s="36"/>
      <c r="B676" s="37"/>
      <c r="C676" s="180" t="s">
        <v>1406</v>
      </c>
      <c r="D676" s="180" t="s">
        <v>173</v>
      </c>
      <c r="E676" s="181" t="s">
        <v>875</v>
      </c>
      <c r="F676" s="182" t="s">
        <v>876</v>
      </c>
      <c r="G676" s="183" t="s">
        <v>582</v>
      </c>
      <c r="H676" s="184">
        <v>17</v>
      </c>
      <c r="I676" s="185"/>
      <c r="J676" s="186">
        <f>ROUND(I676*H676,2)</f>
        <v>0</v>
      </c>
      <c r="K676" s="182" t="s">
        <v>177</v>
      </c>
      <c r="L676" s="41"/>
      <c r="M676" s="187" t="s">
        <v>32</v>
      </c>
      <c r="N676" s="188" t="s">
        <v>51</v>
      </c>
      <c r="O676" s="66"/>
      <c r="P676" s="189">
        <f>O676*H676</f>
        <v>0</v>
      </c>
      <c r="Q676" s="189">
        <v>1.7000000000000001E-4</v>
      </c>
      <c r="R676" s="189">
        <f>Q676*H676</f>
        <v>2.8900000000000002E-3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297</v>
      </c>
      <c r="AT676" s="191" t="s">
        <v>173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1407</v>
      </c>
    </row>
    <row r="677" spans="1:65" s="13" customFormat="1" ht="10.199999999999999">
      <c r="B677" s="193"/>
      <c r="C677" s="194"/>
      <c r="D677" s="195" t="s">
        <v>180</v>
      </c>
      <c r="E677" s="196" t="s">
        <v>32</v>
      </c>
      <c r="F677" s="197" t="s">
        <v>1072</v>
      </c>
      <c r="G677" s="194"/>
      <c r="H677" s="196" t="s">
        <v>32</v>
      </c>
      <c r="I677" s="198"/>
      <c r="J677" s="194"/>
      <c r="K677" s="194"/>
      <c r="L677" s="199"/>
      <c r="M677" s="200"/>
      <c r="N677" s="201"/>
      <c r="O677" s="201"/>
      <c r="P677" s="201"/>
      <c r="Q677" s="201"/>
      <c r="R677" s="201"/>
      <c r="S677" s="201"/>
      <c r="T677" s="202"/>
      <c r="AT677" s="203" t="s">
        <v>180</v>
      </c>
      <c r="AU677" s="203" t="s">
        <v>89</v>
      </c>
      <c r="AV677" s="13" t="s">
        <v>40</v>
      </c>
      <c r="AW677" s="13" t="s">
        <v>38</v>
      </c>
      <c r="AX677" s="13" t="s">
        <v>80</v>
      </c>
      <c r="AY677" s="203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1408</v>
      </c>
      <c r="G678" s="205"/>
      <c r="H678" s="208">
        <v>12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1409</v>
      </c>
      <c r="G679" s="205"/>
      <c r="H679" s="208">
        <v>5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2" customFormat="1" ht="24.15" customHeight="1">
      <c r="A680" s="36"/>
      <c r="B680" s="37"/>
      <c r="C680" s="180" t="s">
        <v>1410</v>
      </c>
      <c r="D680" s="180" t="s">
        <v>173</v>
      </c>
      <c r="E680" s="181" t="s">
        <v>880</v>
      </c>
      <c r="F680" s="182" t="s">
        <v>881</v>
      </c>
      <c r="G680" s="183" t="s">
        <v>882</v>
      </c>
      <c r="H680" s="184">
        <v>1</v>
      </c>
      <c r="I680" s="185"/>
      <c r="J680" s="186">
        <f>ROUND(I680*H680,2)</f>
        <v>0</v>
      </c>
      <c r="K680" s="182" t="s">
        <v>177</v>
      </c>
      <c r="L680" s="41"/>
      <c r="M680" s="187" t="s">
        <v>32</v>
      </c>
      <c r="N680" s="188" t="s">
        <v>51</v>
      </c>
      <c r="O680" s="66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297</v>
      </c>
      <c r="AT680" s="191" t="s">
        <v>173</v>
      </c>
      <c r="AU680" s="191" t="s">
        <v>89</v>
      </c>
      <c r="AY680" s="18" t="s">
        <v>171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8" t="s">
        <v>40</v>
      </c>
      <c r="BK680" s="192">
        <f>ROUND(I680*H680,2)</f>
        <v>0</v>
      </c>
      <c r="BL680" s="18" t="s">
        <v>297</v>
      </c>
      <c r="BM680" s="191" t="s">
        <v>1411</v>
      </c>
    </row>
    <row r="681" spans="1:65" s="13" customFormat="1" ht="10.199999999999999">
      <c r="B681" s="193"/>
      <c r="C681" s="194"/>
      <c r="D681" s="195" t="s">
        <v>180</v>
      </c>
      <c r="E681" s="196" t="s">
        <v>32</v>
      </c>
      <c r="F681" s="197" t="s">
        <v>1072</v>
      </c>
      <c r="G681" s="194"/>
      <c r="H681" s="196" t="s">
        <v>32</v>
      </c>
      <c r="I681" s="198"/>
      <c r="J681" s="194"/>
      <c r="K681" s="194"/>
      <c r="L681" s="199"/>
      <c r="M681" s="200"/>
      <c r="N681" s="201"/>
      <c r="O681" s="201"/>
      <c r="P681" s="201"/>
      <c r="Q681" s="201"/>
      <c r="R681" s="201"/>
      <c r="S681" s="201"/>
      <c r="T681" s="202"/>
      <c r="AT681" s="203" t="s">
        <v>180</v>
      </c>
      <c r="AU681" s="203" t="s">
        <v>89</v>
      </c>
      <c r="AV681" s="13" t="s">
        <v>40</v>
      </c>
      <c r="AW681" s="13" t="s">
        <v>38</v>
      </c>
      <c r="AX681" s="13" t="s">
        <v>80</v>
      </c>
      <c r="AY681" s="203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1412</v>
      </c>
      <c r="G682" s="205"/>
      <c r="H682" s="208">
        <v>1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1413</v>
      </c>
      <c r="D683" s="180" t="s">
        <v>173</v>
      </c>
      <c r="E683" s="181" t="s">
        <v>885</v>
      </c>
      <c r="F683" s="182" t="s">
        <v>886</v>
      </c>
      <c r="G683" s="183" t="s">
        <v>582</v>
      </c>
      <c r="H683" s="184">
        <v>12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0</v>
      </c>
      <c r="R683" s="189">
        <f>Q683*H683</f>
        <v>0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1414</v>
      </c>
    </row>
    <row r="684" spans="1:65" s="2" customFormat="1" ht="14.4" customHeight="1">
      <c r="A684" s="36"/>
      <c r="B684" s="37"/>
      <c r="C684" s="215" t="s">
        <v>1415</v>
      </c>
      <c r="D684" s="215" t="s">
        <v>254</v>
      </c>
      <c r="E684" s="216" t="s">
        <v>889</v>
      </c>
      <c r="F684" s="217" t="s">
        <v>890</v>
      </c>
      <c r="G684" s="218" t="s">
        <v>582</v>
      </c>
      <c r="H684" s="219">
        <v>17</v>
      </c>
      <c r="I684" s="220"/>
      <c r="J684" s="221">
        <f>ROUND(I684*H684,2)</f>
        <v>0</v>
      </c>
      <c r="K684" s="217" t="s">
        <v>643</v>
      </c>
      <c r="L684" s="222"/>
      <c r="M684" s="223" t="s">
        <v>32</v>
      </c>
      <c r="N684" s="224" t="s">
        <v>51</v>
      </c>
      <c r="O684" s="66"/>
      <c r="P684" s="189">
        <f>O684*H684</f>
        <v>0</v>
      </c>
      <c r="Q684" s="189">
        <v>0.01</v>
      </c>
      <c r="R684" s="189">
        <f>Q684*H684</f>
        <v>0.17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389</v>
      </c>
      <c r="AT684" s="191" t="s">
        <v>254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1416</v>
      </c>
    </row>
    <row r="685" spans="1:65" s="2" customFormat="1" ht="24.15" customHeight="1">
      <c r="A685" s="36"/>
      <c r="B685" s="37"/>
      <c r="C685" s="180" t="s">
        <v>1417</v>
      </c>
      <c r="D685" s="180" t="s">
        <v>173</v>
      </c>
      <c r="E685" s="181" t="s">
        <v>1418</v>
      </c>
      <c r="F685" s="182" t="s">
        <v>1419</v>
      </c>
      <c r="G685" s="183" t="s">
        <v>554</v>
      </c>
      <c r="H685" s="184">
        <v>0.20399999999999999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1420</v>
      </c>
    </row>
    <row r="686" spans="1:65" s="2" customFormat="1" ht="24.15" customHeight="1">
      <c r="A686" s="36"/>
      <c r="B686" s="37"/>
      <c r="C686" s="180" t="s">
        <v>1421</v>
      </c>
      <c r="D686" s="180" t="s">
        <v>173</v>
      </c>
      <c r="E686" s="181" t="s">
        <v>897</v>
      </c>
      <c r="F686" s="182" t="s">
        <v>898</v>
      </c>
      <c r="G686" s="183" t="s">
        <v>554</v>
      </c>
      <c r="H686" s="184">
        <v>0.20399999999999999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0</v>
      </c>
      <c r="R686" s="189">
        <f>Q686*H686</f>
        <v>0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1422</v>
      </c>
    </row>
    <row r="687" spans="1:65" s="12" customFormat="1" ht="22.8" customHeight="1">
      <c r="B687" s="164"/>
      <c r="C687" s="165"/>
      <c r="D687" s="166" t="s">
        <v>79</v>
      </c>
      <c r="E687" s="178" t="s">
        <v>1423</v>
      </c>
      <c r="F687" s="178" t="s">
        <v>1424</v>
      </c>
      <c r="G687" s="165"/>
      <c r="H687" s="165"/>
      <c r="I687" s="168"/>
      <c r="J687" s="179">
        <f>BK687</f>
        <v>0</v>
      </c>
      <c r="K687" s="165"/>
      <c r="L687" s="170"/>
      <c r="M687" s="171"/>
      <c r="N687" s="172"/>
      <c r="O687" s="172"/>
      <c r="P687" s="173">
        <f>SUM(P688:P717)</f>
        <v>0</v>
      </c>
      <c r="Q687" s="172"/>
      <c r="R687" s="173">
        <f>SUM(R688:R717)</f>
        <v>0.1495504</v>
      </c>
      <c r="S687" s="172"/>
      <c r="T687" s="174">
        <f>SUM(T688:T717)</f>
        <v>3.0627999999999999E-2</v>
      </c>
      <c r="AR687" s="175" t="s">
        <v>89</v>
      </c>
      <c r="AT687" s="176" t="s">
        <v>79</v>
      </c>
      <c r="AU687" s="176" t="s">
        <v>40</v>
      </c>
      <c r="AY687" s="175" t="s">
        <v>171</v>
      </c>
      <c r="BK687" s="177">
        <f>SUM(BK688:BK717)</f>
        <v>0</v>
      </c>
    </row>
    <row r="688" spans="1:65" s="2" customFormat="1" ht="14.4" customHeight="1">
      <c r="A688" s="36"/>
      <c r="B688" s="37"/>
      <c r="C688" s="180" t="s">
        <v>1425</v>
      </c>
      <c r="D688" s="180" t="s">
        <v>173</v>
      </c>
      <c r="E688" s="181" t="s">
        <v>1426</v>
      </c>
      <c r="F688" s="182" t="s">
        <v>1427</v>
      </c>
      <c r="G688" s="183" t="s">
        <v>176</v>
      </c>
      <c r="H688" s="184">
        <v>98.8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1428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920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1429</v>
      </c>
      <c r="G690" s="205"/>
      <c r="H690" s="208">
        <v>67.2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1430</v>
      </c>
      <c r="G691" s="205"/>
      <c r="H691" s="208">
        <v>14.4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1431</v>
      </c>
      <c r="G692" s="205"/>
      <c r="H692" s="208">
        <v>5.8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1432</v>
      </c>
      <c r="G693" s="205"/>
      <c r="H693" s="208">
        <v>8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1433</v>
      </c>
      <c r="G694" s="205"/>
      <c r="H694" s="208">
        <v>3.4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2" customFormat="1" ht="14.4" customHeight="1">
      <c r="A695" s="36"/>
      <c r="B695" s="37"/>
      <c r="C695" s="180" t="s">
        <v>1434</v>
      </c>
      <c r="D695" s="180" t="s">
        <v>173</v>
      </c>
      <c r="E695" s="181" t="s">
        <v>1435</v>
      </c>
      <c r="F695" s="182" t="s">
        <v>1436</v>
      </c>
      <c r="G695" s="183" t="s">
        <v>176</v>
      </c>
      <c r="H695" s="184">
        <v>98.8</v>
      </c>
      <c r="I695" s="185"/>
      <c r="J695" s="186">
        <f>ROUND(I695*H695,2)</f>
        <v>0</v>
      </c>
      <c r="K695" s="182" t="s">
        <v>177</v>
      </c>
      <c r="L695" s="41"/>
      <c r="M695" s="187" t="s">
        <v>32</v>
      </c>
      <c r="N695" s="188" t="s">
        <v>51</v>
      </c>
      <c r="O695" s="66"/>
      <c r="P695" s="189">
        <f>O695*H695</f>
        <v>0</v>
      </c>
      <c r="Q695" s="189">
        <v>1E-3</v>
      </c>
      <c r="R695" s="189">
        <f>Q695*H695</f>
        <v>9.8799999999999999E-2</v>
      </c>
      <c r="S695" s="189">
        <v>3.1E-4</v>
      </c>
      <c r="T695" s="190">
        <f>S695*H695</f>
        <v>3.0627999999999999E-2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297</v>
      </c>
      <c r="AT695" s="191" t="s">
        <v>173</v>
      </c>
      <c r="AU695" s="191" t="s">
        <v>89</v>
      </c>
      <c r="AY695" s="18" t="s">
        <v>171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8" t="s">
        <v>40</v>
      </c>
      <c r="BK695" s="192">
        <f>ROUND(I695*H695,2)</f>
        <v>0</v>
      </c>
      <c r="BL695" s="18" t="s">
        <v>297</v>
      </c>
      <c r="BM695" s="191" t="s">
        <v>1437</v>
      </c>
    </row>
    <row r="696" spans="1:65" s="2" customFormat="1" ht="14.4" customHeight="1">
      <c r="A696" s="36"/>
      <c r="B696" s="37"/>
      <c r="C696" s="180" t="s">
        <v>1438</v>
      </c>
      <c r="D696" s="180" t="s">
        <v>173</v>
      </c>
      <c r="E696" s="181" t="s">
        <v>1439</v>
      </c>
      <c r="F696" s="182" t="s">
        <v>1440</v>
      </c>
      <c r="G696" s="183" t="s">
        <v>176</v>
      </c>
      <c r="H696" s="184">
        <v>98.8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1441</v>
      </c>
    </row>
    <row r="697" spans="1:65" s="2" customFormat="1" ht="14.4" customHeight="1">
      <c r="A697" s="36"/>
      <c r="B697" s="37"/>
      <c r="C697" s="180" t="s">
        <v>1442</v>
      </c>
      <c r="D697" s="180" t="s">
        <v>173</v>
      </c>
      <c r="E697" s="181" t="s">
        <v>1443</v>
      </c>
      <c r="F697" s="182" t="s">
        <v>1444</v>
      </c>
      <c r="G697" s="183" t="s">
        <v>176</v>
      </c>
      <c r="H697" s="184">
        <v>124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1445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920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939</v>
      </c>
      <c r="G699" s="205"/>
      <c r="H699" s="208">
        <v>124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215" t="s">
        <v>1446</v>
      </c>
      <c r="D700" s="215" t="s">
        <v>254</v>
      </c>
      <c r="E700" s="216" t="s">
        <v>1447</v>
      </c>
      <c r="F700" s="217" t="s">
        <v>1448</v>
      </c>
      <c r="G700" s="218" t="s">
        <v>176</v>
      </c>
      <c r="H700" s="219">
        <v>130.19999999999999</v>
      </c>
      <c r="I700" s="220"/>
      <c r="J700" s="221">
        <f>ROUND(I700*H700,2)</f>
        <v>0</v>
      </c>
      <c r="K700" s="217" t="s">
        <v>177</v>
      </c>
      <c r="L700" s="222"/>
      <c r="M700" s="223" t="s">
        <v>32</v>
      </c>
      <c r="N700" s="224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389</v>
      </c>
      <c r="AT700" s="191" t="s">
        <v>254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1449</v>
      </c>
    </row>
    <row r="701" spans="1:65" s="2" customFormat="1" ht="19.2">
      <c r="A701" s="36"/>
      <c r="B701" s="37"/>
      <c r="C701" s="38"/>
      <c r="D701" s="195" t="s">
        <v>258</v>
      </c>
      <c r="E701" s="38"/>
      <c r="F701" s="225" t="s">
        <v>259</v>
      </c>
      <c r="G701" s="38"/>
      <c r="H701" s="38"/>
      <c r="I701" s="226"/>
      <c r="J701" s="38"/>
      <c r="K701" s="38"/>
      <c r="L701" s="41"/>
      <c r="M701" s="227"/>
      <c r="N701" s="228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8" t="s">
        <v>258</v>
      </c>
      <c r="AU701" s="18" t="s">
        <v>89</v>
      </c>
    </row>
    <row r="702" spans="1:65" s="14" customFormat="1" ht="10.199999999999999">
      <c r="B702" s="204"/>
      <c r="C702" s="205"/>
      <c r="D702" s="195" t="s">
        <v>180</v>
      </c>
      <c r="E702" s="205"/>
      <c r="F702" s="207" t="s">
        <v>1450</v>
      </c>
      <c r="G702" s="205"/>
      <c r="H702" s="208">
        <v>130.19999999999999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4</v>
      </c>
      <c r="AX702" s="14" t="s">
        <v>40</v>
      </c>
      <c r="AY702" s="214" t="s">
        <v>171</v>
      </c>
    </row>
    <row r="703" spans="1:65" s="2" customFormat="1" ht="24.15" customHeight="1">
      <c r="A703" s="36"/>
      <c r="B703" s="37"/>
      <c r="C703" s="180" t="s">
        <v>1451</v>
      </c>
      <c r="D703" s="180" t="s">
        <v>173</v>
      </c>
      <c r="E703" s="181" t="s">
        <v>1452</v>
      </c>
      <c r="F703" s="182" t="s">
        <v>1453</v>
      </c>
      <c r="G703" s="183" t="s">
        <v>176</v>
      </c>
      <c r="H703" s="184">
        <v>109.84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1454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920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943</v>
      </c>
      <c r="G705" s="205"/>
      <c r="H705" s="208">
        <v>80.64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944</v>
      </c>
      <c r="G706" s="205"/>
      <c r="H706" s="208">
        <v>11.52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945</v>
      </c>
      <c r="G707" s="205"/>
      <c r="H707" s="208">
        <v>7.2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946</v>
      </c>
      <c r="G708" s="205"/>
      <c r="H708" s="208">
        <v>7.68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947</v>
      </c>
      <c r="G709" s="205"/>
      <c r="H709" s="208">
        <v>2.8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2" customFormat="1" ht="14.4" customHeight="1">
      <c r="A710" s="36"/>
      <c r="B710" s="37"/>
      <c r="C710" s="215" t="s">
        <v>1455</v>
      </c>
      <c r="D710" s="215" t="s">
        <v>254</v>
      </c>
      <c r="E710" s="216" t="s">
        <v>1456</v>
      </c>
      <c r="F710" s="217" t="s">
        <v>1457</v>
      </c>
      <c r="G710" s="218" t="s">
        <v>176</v>
      </c>
      <c r="H710" s="219">
        <v>115.33199999999999</v>
      </c>
      <c r="I710" s="220"/>
      <c r="J710" s="221">
        <f>ROUND(I710*H710,2)</f>
        <v>0</v>
      </c>
      <c r="K710" s="217" t="s">
        <v>177</v>
      </c>
      <c r="L710" s="222"/>
      <c r="M710" s="223" t="s">
        <v>32</v>
      </c>
      <c r="N710" s="224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389</v>
      </c>
      <c r="AT710" s="191" t="s">
        <v>254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1458</v>
      </c>
    </row>
    <row r="711" spans="1:65" s="2" customFormat="1" ht="19.2">
      <c r="A711" s="36"/>
      <c r="B711" s="37"/>
      <c r="C711" s="38"/>
      <c r="D711" s="195" t="s">
        <v>258</v>
      </c>
      <c r="E711" s="38"/>
      <c r="F711" s="225" t="s">
        <v>259</v>
      </c>
      <c r="G711" s="38"/>
      <c r="H711" s="38"/>
      <c r="I711" s="226"/>
      <c r="J711" s="38"/>
      <c r="K711" s="38"/>
      <c r="L711" s="41"/>
      <c r="M711" s="227"/>
      <c r="N711" s="228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8" t="s">
        <v>258</v>
      </c>
      <c r="AU711" s="18" t="s">
        <v>89</v>
      </c>
    </row>
    <row r="712" spans="1:65" s="14" customFormat="1" ht="10.199999999999999">
      <c r="B712" s="204"/>
      <c r="C712" s="205"/>
      <c r="D712" s="195" t="s">
        <v>180</v>
      </c>
      <c r="E712" s="205"/>
      <c r="F712" s="207" t="s">
        <v>1459</v>
      </c>
      <c r="G712" s="205"/>
      <c r="H712" s="208">
        <v>115.33199999999999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4</v>
      </c>
      <c r="AX712" s="14" t="s">
        <v>40</v>
      </c>
      <c r="AY712" s="214" t="s">
        <v>171</v>
      </c>
    </row>
    <row r="713" spans="1:65" s="2" customFormat="1" ht="14.4" customHeight="1">
      <c r="A713" s="36"/>
      <c r="B713" s="37"/>
      <c r="C713" s="180" t="s">
        <v>1460</v>
      </c>
      <c r="D713" s="180" t="s">
        <v>173</v>
      </c>
      <c r="E713" s="181" t="s">
        <v>1461</v>
      </c>
      <c r="F713" s="182" t="s">
        <v>1462</v>
      </c>
      <c r="G713" s="183" t="s">
        <v>176</v>
      </c>
      <c r="H713" s="184">
        <v>98.8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2.0000000000000001E-4</v>
      </c>
      <c r="R713" s="189">
        <f>Q713*H713</f>
        <v>1.976E-2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1463</v>
      </c>
    </row>
    <row r="714" spans="1:65" s="2" customFormat="1" ht="24.15" customHeight="1">
      <c r="A714" s="36"/>
      <c r="B714" s="37"/>
      <c r="C714" s="180" t="s">
        <v>1464</v>
      </c>
      <c r="D714" s="180" t="s">
        <v>173</v>
      </c>
      <c r="E714" s="181" t="s">
        <v>1465</v>
      </c>
      <c r="F714" s="182" t="s">
        <v>1466</v>
      </c>
      <c r="G714" s="183" t="s">
        <v>176</v>
      </c>
      <c r="H714" s="184">
        <v>109.84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1.0000000000000001E-5</v>
      </c>
      <c r="R714" s="189">
        <f>Q714*H714</f>
        <v>1.0984E-3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1467</v>
      </c>
    </row>
    <row r="715" spans="1:65" s="2" customFormat="1" ht="14.4" customHeight="1">
      <c r="A715" s="36"/>
      <c r="B715" s="37"/>
      <c r="C715" s="180" t="s">
        <v>1468</v>
      </c>
      <c r="D715" s="180" t="s">
        <v>173</v>
      </c>
      <c r="E715" s="181" t="s">
        <v>1469</v>
      </c>
      <c r="F715" s="182" t="s">
        <v>1470</v>
      </c>
      <c r="G715" s="183" t="s">
        <v>176</v>
      </c>
      <c r="H715" s="184">
        <v>124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1.0000000000000001E-5</v>
      </c>
      <c r="R715" s="189">
        <f>Q715*H715</f>
        <v>1.24E-3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1471</v>
      </c>
    </row>
    <row r="716" spans="1:65" s="2" customFormat="1" ht="24.15" customHeight="1">
      <c r="A716" s="36"/>
      <c r="B716" s="37"/>
      <c r="C716" s="180" t="s">
        <v>1472</v>
      </c>
      <c r="D716" s="180" t="s">
        <v>173</v>
      </c>
      <c r="E716" s="181" t="s">
        <v>1473</v>
      </c>
      <c r="F716" s="182" t="s">
        <v>1474</v>
      </c>
      <c r="G716" s="183" t="s">
        <v>176</v>
      </c>
      <c r="H716" s="184">
        <v>98.8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2.9E-4</v>
      </c>
      <c r="R716" s="189">
        <f>Q716*H716</f>
        <v>2.8652E-2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1475</v>
      </c>
    </row>
    <row r="717" spans="1:65" s="2" customFormat="1" ht="24.15" customHeight="1">
      <c r="A717" s="36"/>
      <c r="B717" s="37"/>
      <c r="C717" s="180" t="s">
        <v>1476</v>
      </c>
      <c r="D717" s="180" t="s">
        <v>173</v>
      </c>
      <c r="E717" s="181" t="s">
        <v>1477</v>
      </c>
      <c r="F717" s="182" t="s">
        <v>1478</v>
      </c>
      <c r="G717" s="183" t="s">
        <v>176</v>
      </c>
      <c r="H717" s="184">
        <v>98.8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0</v>
      </c>
      <c r="T717" s="190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1479</v>
      </c>
    </row>
    <row r="718" spans="1:65" s="12" customFormat="1" ht="22.8" customHeight="1">
      <c r="B718" s="164"/>
      <c r="C718" s="165"/>
      <c r="D718" s="166" t="s">
        <v>79</v>
      </c>
      <c r="E718" s="178" t="s">
        <v>1480</v>
      </c>
      <c r="F718" s="178" t="s">
        <v>1481</v>
      </c>
      <c r="G718" s="165"/>
      <c r="H718" s="165"/>
      <c r="I718" s="168"/>
      <c r="J718" s="179">
        <f>BK718</f>
        <v>0</v>
      </c>
      <c r="K718" s="165"/>
      <c r="L718" s="170"/>
      <c r="M718" s="171"/>
      <c r="N718" s="172"/>
      <c r="O718" s="172"/>
      <c r="P718" s="173">
        <f>SUM(P719:P731)</f>
        <v>0</v>
      </c>
      <c r="Q718" s="172"/>
      <c r="R718" s="173">
        <f>SUM(R719:R731)</f>
        <v>8.3058999999999997E-3</v>
      </c>
      <c r="S718" s="172"/>
      <c r="T718" s="174">
        <f>SUM(T719:T731)</f>
        <v>0.2712</v>
      </c>
      <c r="AR718" s="175" t="s">
        <v>89</v>
      </c>
      <c r="AT718" s="176" t="s">
        <v>79</v>
      </c>
      <c r="AU718" s="176" t="s">
        <v>40</v>
      </c>
      <c r="AY718" s="175" t="s">
        <v>171</v>
      </c>
      <c r="BK718" s="177">
        <f>SUM(BK719:BK731)</f>
        <v>0</v>
      </c>
    </row>
    <row r="719" spans="1:65" s="2" customFormat="1" ht="14.4" customHeight="1">
      <c r="A719" s="36"/>
      <c r="B719" s="37"/>
      <c r="C719" s="180" t="s">
        <v>1482</v>
      </c>
      <c r="D719" s="180" t="s">
        <v>173</v>
      </c>
      <c r="E719" s="181" t="s">
        <v>1483</v>
      </c>
      <c r="F719" s="182" t="s">
        <v>1484</v>
      </c>
      <c r="G719" s="183" t="s">
        <v>176</v>
      </c>
      <c r="H719" s="184">
        <v>27.12</v>
      </c>
      <c r="I719" s="185"/>
      <c r="J719" s="186">
        <f>ROUND(I719*H719,2)</f>
        <v>0</v>
      </c>
      <c r="K719" s="182" t="s">
        <v>177</v>
      </c>
      <c r="L719" s="41"/>
      <c r="M719" s="187" t="s">
        <v>32</v>
      </c>
      <c r="N719" s="188" t="s">
        <v>51</v>
      </c>
      <c r="O719" s="66"/>
      <c r="P719" s="189">
        <f>O719*H719</f>
        <v>0</v>
      </c>
      <c r="Q719" s="189">
        <v>0</v>
      </c>
      <c r="R719" s="189">
        <f>Q719*H719</f>
        <v>0</v>
      </c>
      <c r="S719" s="189">
        <v>0.01</v>
      </c>
      <c r="T719" s="190">
        <f>S719*H719</f>
        <v>0.2712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297</v>
      </c>
      <c r="AT719" s="191" t="s">
        <v>173</v>
      </c>
      <c r="AU719" s="191" t="s">
        <v>89</v>
      </c>
      <c r="AY719" s="18" t="s">
        <v>171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8" t="s">
        <v>40</v>
      </c>
      <c r="BK719" s="192">
        <f>ROUND(I719*H719,2)</f>
        <v>0</v>
      </c>
      <c r="BL719" s="18" t="s">
        <v>297</v>
      </c>
      <c r="BM719" s="191" t="s">
        <v>1485</v>
      </c>
    </row>
    <row r="720" spans="1:65" s="13" customFormat="1" ht="10.199999999999999">
      <c r="B720" s="193"/>
      <c r="C720" s="194"/>
      <c r="D720" s="195" t="s">
        <v>180</v>
      </c>
      <c r="E720" s="196" t="s">
        <v>32</v>
      </c>
      <c r="F720" s="197" t="s">
        <v>969</v>
      </c>
      <c r="G720" s="194"/>
      <c r="H720" s="196" t="s">
        <v>32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180</v>
      </c>
      <c r="AU720" s="203" t="s">
        <v>89</v>
      </c>
      <c r="AV720" s="13" t="s">
        <v>40</v>
      </c>
      <c r="AW720" s="13" t="s">
        <v>38</v>
      </c>
      <c r="AX720" s="13" t="s">
        <v>80</v>
      </c>
      <c r="AY720" s="203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1208</v>
      </c>
      <c r="G721" s="205"/>
      <c r="H721" s="208">
        <v>27.12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24.15" customHeight="1">
      <c r="A722" s="36"/>
      <c r="B722" s="37"/>
      <c r="C722" s="180" t="s">
        <v>1486</v>
      </c>
      <c r="D722" s="180" t="s">
        <v>173</v>
      </c>
      <c r="E722" s="181" t="s">
        <v>1487</v>
      </c>
      <c r="F722" s="182" t="s">
        <v>1488</v>
      </c>
      <c r="G722" s="183" t="s">
        <v>176</v>
      </c>
      <c r="H722" s="184">
        <v>27.12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0</v>
      </c>
      <c r="R722" s="189">
        <f>Q722*H722</f>
        <v>0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1489</v>
      </c>
    </row>
    <row r="723" spans="1:65" s="2" customFormat="1" ht="14.4" customHeight="1">
      <c r="A723" s="36"/>
      <c r="B723" s="37"/>
      <c r="C723" s="180" t="s">
        <v>1490</v>
      </c>
      <c r="D723" s="180" t="s">
        <v>173</v>
      </c>
      <c r="E723" s="181" t="s">
        <v>1491</v>
      </c>
      <c r="F723" s="182" t="s">
        <v>1492</v>
      </c>
      <c r="G723" s="183" t="s">
        <v>176</v>
      </c>
      <c r="H723" s="184">
        <v>80.64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0</v>
      </c>
      <c r="T723" s="190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1493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920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1494</v>
      </c>
      <c r="G725" s="205"/>
      <c r="H725" s="208">
        <v>69.12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1495</v>
      </c>
      <c r="G726" s="205"/>
      <c r="H726" s="208">
        <v>11.52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2" customFormat="1" ht="14.4" customHeight="1">
      <c r="A727" s="36"/>
      <c r="B727" s="37"/>
      <c r="C727" s="215" t="s">
        <v>1496</v>
      </c>
      <c r="D727" s="215" t="s">
        <v>254</v>
      </c>
      <c r="E727" s="216" t="s">
        <v>1497</v>
      </c>
      <c r="F727" s="217" t="s">
        <v>1498</v>
      </c>
      <c r="G727" s="218" t="s">
        <v>176</v>
      </c>
      <c r="H727" s="219">
        <v>83.058999999999997</v>
      </c>
      <c r="I727" s="220"/>
      <c r="J727" s="221">
        <f>ROUND(I727*H727,2)</f>
        <v>0</v>
      </c>
      <c r="K727" s="217" t="s">
        <v>177</v>
      </c>
      <c r="L727" s="222"/>
      <c r="M727" s="223" t="s">
        <v>32</v>
      </c>
      <c r="N727" s="224" t="s">
        <v>51</v>
      </c>
      <c r="O727" s="66"/>
      <c r="P727" s="189">
        <f>O727*H727</f>
        <v>0</v>
      </c>
      <c r="Q727" s="189">
        <v>1E-4</v>
      </c>
      <c r="R727" s="189">
        <f>Q727*H727</f>
        <v>8.3058999999999997E-3</v>
      </c>
      <c r="S727" s="189">
        <v>0</v>
      </c>
      <c r="T727" s="190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389</v>
      </c>
      <c r="AT727" s="191" t="s">
        <v>254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1499</v>
      </c>
    </row>
    <row r="728" spans="1:65" s="2" customFormat="1" ht="19.2">
      <c r="A728" s="36"/>
      <c r="B728" s="37"/>
      <c r="C728" s="38"/>
      <c r="D728" s="195" t="s">
        <v>258</v>
      </c>
      <c r="E728" s="38"/>
      <c r="F728" s="225" t="s">
        <v>1500</v>
      </c>
      <c r="G728" s="38"/>
      <c r="H728" s="38"/>
      <c r="I728" s="226"/>
      <c r="J728" s="38"/>
      <c r="K728" s="38"/>
      <c r="L728" s="41"/>
      <c r="M728" s="227"/>
      <c r="N728" s="228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8" t="s">
        <v>258</v>
      </c>
      <c r="AU728" s="18" t="s">
        <v>89</v>
      </c>
    </row>
    <row r="729" spans="1:65" s="14" customFormat="1" ht="10.199999999999999">
      <c r="B729" s="204"/>
      <c r="C729" s="205"/>
      <c r="D729" s="195" t="s">
        <v>180</v>
      </c>
      <c r="E729" s="205"/>
      <c r="F729" s="207" t="s">
        <v>1501</v>
      </c>
      <c r="G729" s="205"/>
      <c r="H729" s="208">
        <v>83.058999999999997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4</v>
      </c>
      <c r="AX729" s="14" t="s">
        <v>40</v>
      </c>
      <c r="AY729" s="214" t="s">
        <v>171</v>
      </c>
    </row>
    <row r="730" spans="1:65" s="2" customFormat="1" ht="24.15" customHeight="1">
      <c r="A730" s="36"/>
      <c r="B730" s="37"/>
      <c r="C730" s="180" t="s">
        <v>1502</v>
      </c>
      <c r="D730" s="180" t="s">
        <v>173</v>
      </c>
      <c r="E730" s="181" t="s">
        <v>1503</v>
      </c>
      <c r="F730" s="182" t="s">
        <v>1504</v>
      </c>
      <c r="G730" s="183" t="s">
        <v>554</v>
      </c>
      <c r="H730" s="184">
        <v>8.0000000000000002E-3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0</v>
      </c>
      <c r="R730" s="189">
        <f>Q730*H730</f>
        <v>0</v>
      </c>
      <c r="S730" s="189">
        <v>0</v>
      </c>
      <c r="T730" s="19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1505</v>
      </c>
    </row>
    <row r="731" spans="1:65" s="2" customFormat="1" ht="24.15" customHeight="1">
      <c r="A731" s="36"/>
      <c r="B731" s="37"/>
      <c r="C731" s="180" t="s">
        <v>1506</v>
      </c>
      <c r="D731" s="180" t="s">
        <v>173</v>
      </c>
      <c r="E731" s="181" t="s">
        <v>1507</v>
      </c>
      <c r="F731" s="182" t="s">
        <v>1508</v>
      </c>
      <c r="G731" s="183" t="s">
        <v>554</v>
      </c>
      <c r="H731" s="184">
        <v>8.0000000000000002E-3</v>
      </c>
      <c r="I731" s="185"/>
      <c r="J731" s="186">
        <f>ROUND(I731*H731,2)</f>
        <v>0</v>
      </c>
      <c r="K731" s="182" t="s">
        <v>177</v>
      </c>
      <c r="L731" s="41"/>
      <c r="M731" s="229" t="s">
        <v>32</v>
      </c>
      <c r="N731" s="230" t="s">
        <v>51</v>
      </c>
      <c r="O731" s="231"/>
      <c r="P731" s="232">
        <f>O731*H731</f>
        <v>0</v>
      </c>
      <c r="Q731" s="232">
        <v>0</v>
      </c>
      <c r="R731" s="232">
        <f>Q731*H731</f>
        <v>0</v>
      </c>
      <c r="S731" s="232">
        <v>0</v>
      </c>
      <c r="T731" s="233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91" t="s">
        <v>297</v>
      </c>
      <c r="AT731" s="191" t="s">
        <v>173</v>
      </c>
      <c r="AU731" s="191" t="s">
        <v>89</v>
      </c>
      <c r="AY731" s="18" t="s">
        <v>171</v>
      </c>
      <c r="BE731" s="192">
        <f>IF(N731="základní",J731,0)</f>
        <v>0</v>
      </c>
      <c r="BF731" s="192">
        <f>IF(N731="snížená",J731,0)</f>
        <v>0</v>
      </c>
      <c r="BG731" s="192">
        <f>IF(N731="zákl. přenesená",J731,0)</f>
        <v>0</v>
      </c>
      <c r="BH731" s="192">
        <f>IF(N731="sníž. přenesená",J731,0)</f>
        <v>0</v>
      </c>
      <c r="BI731" s="192">
        <f>IF(N731="nulová",J731,0)</f>
        <v>0</v>
      </c>
      <c r="BJ731" s="18" t="s">
        <v>40</v>
      </c>
      <c r="BK731" s="192">
        <f>ROUND(I731*H731,2)</f>
        <v>0</v>
      </c>
      <c r="BL731" s="18" t="s">
        <v>297</v>
      </c>
      <c r="BM731" s="191" t="s">
        <v>1509</v>
      </c>
    </row>
    <row r="732" spans="1:65" s="2" customFormat="1" ht="6.9" customHeight="1">
      <c r="A732" s="36"/>
      <c r="B732" s="49"/>
      <c r="C732" s="50"/>
      <c r="D732" s="50"/>
      <c r="E732" s="50"/>
      <c r="F732" s="50"/>
      <c r="G732" s="50"/>
      <c r="H732" s="50"/>
      <c r="I732" s="50"/>
      <c r="J732" s="50"/>
      <c r="K732" s="50"/>
      <c r="L732" s="41"/>
      <c r="M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</row>
  </sheetData>
  <sheetProtection algorithmName="SHA-512" hashValue="Mguh3k4IDeOVwLLYjPAqYrvVkCx0ewzsU96qoBA8gCNqqHXw+GdmddnnXRR5XhFY4v0Eul8jcMydgXqPp3TYRA==" saltValue="Uh26niMKz5HvQPHMVTHBImSQzl6Dbo3iioA+GH0gLucfBOQaxlizPcQFeiP6x/8JrAwm7DGt6CIo/Bh1rL4Wmg==" spinCount="100000" sheet="1" objects="1" scenarios="1" formatColumns="0" formatRows="0" autoFilter="0"/>
  <autoFilter ref="C94:K731" xr:uid="{00000000-0009-0000-0000-000002000000}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1510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ROUND((SUM(BE99:BE1028)),  0)</f>
        <v>0</v>
      </c>
      <c r="G33" s="36"/>
      <c r="H33" s="36"/>
      <c r="I33" s="126">
        <v>0.21</v>
      </c>
      <c r="J33" s="125">
        <f>ROUND(((SUM(BE99:BE1028))*I33),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ROUND((SUM(BF99:BF1028)),  0)</f>
        <v>0</v>
      </c>
      <c r="G34" s="36"/>
      <c r="H34" s="36"/>
      <c r="I34" s="126">
        <v>0.15</v>
      </c>
      <c r="J34" s="125">
        <f>ROUND(((SUM(BF99:BF1028))*I34),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ROUND((SUM(BG99:BG1028)),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ROUND((SUM(BH99:BH1028)),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ROUND((SUM(BI99:BI1028)),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SO03 - SO 03 - Nová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J415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J583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J591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J593</f>
        <v>0</v>
      </c>
      <c r="K67" s="143"/>
      <c r="L67" s="147"/>
    </row>
    <row r="68" spans="1:31" s="10" customFormat="1" ht="19.95" customHeight="1">
      <c r="B68" s="148"/>
      <c r="C68" s="99"/>
      <c r="D68" s="149" t="s">
        <v>1511</v>
      </c>
      <c r="E68" s="150"/>
      <c r="F68" s="150"/>
      <c r="G68" s="150"/>
      <c r="H68" s="150"/>
      <c r="I68" s="150"/>
      <c r="J68" s="151">
        <f>J594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J600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J662</f>
        <v>0</v>
      </c>
      <c r="K70" s="99"/>
      <c r="L70" s="152"/>
    </row>
    <row r="71" spans="1:31" s="10" customFormat="1" ht="19.95" customHeight="1">
      <c r="B71" s="148"/>
      <c r="C71" s="99"/>
      <c r="D71" s="149" t="s">
        <v>153</v>
      </c>
      <c r="E71" s="150"/>
      <c r="F71" s="150"/>
      <c r="G71" s="150"/>
      <c r="H71" s="150"/>
      <c r="I71" s="150"/>
      <c r="J71" s="151">
        <f>J709</f>
        <v>0</v>
      </c>
      <c r="K71" s="99"/>
      <c r="L71" s="152"/>
    </row>
    <row r="72" spans="1:31" s="10" customFormat="1" ht="19.95" customHeight="1">
      <c r="B72" s="148"/>
      <c r="C72" s="99"/>
      <c r="D72" s="149" t="s">
        <v>1512</v>
      </c>
      <c r="E72" s="150"/>
      <c r="F72" s="150"/>
      <c r="G72" s="150"/>
      <c r="H72" s="150"/>
      <c r="I72" s="150"/>
      <c r="J72" s="151">
        <f>J737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J762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J836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J903</f>
        <v>0</v>
      </c>
      <c r="K75" s="99"/>
      <c r="L75" s="152"/>
    </row>
    <row r="76" spans="1:31" s="10" customFormat="1" ht="19.95" customHeight="1">
      <c r="B76" s="148"/>
      <c r="C76" s="99"/>
      <c r="D76" s="149" t="s">
        <v>1513</v>
      </c>
      <c r="E76" s="150"/>
      <c r="F76" s="150"/>
      <c r="G76" s="150"/>
      <c r="H76" s="150"/>
      <c r="I76" s="150"/>
      <c r="J76" s="151">
        <f>J944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J961</f>
        <v>0</v>
      </c>
      <c r="K77" s="99"/>
      <c r="L77" s="152"/>
    </row>
    <row r="78" spans="1:31" s="10" customFormat="1" ht="19.95" customHeight="1">
      <c r="B78" s="148"/>
      <c r="C78" s="99"/>
      <c r="D78" s="149" t="s">
        <v>1514</v>
      </c>
      <c r="E78" s="150"/>
      <c r="F78" s="150"/>
      <c r="G78" s="150"/>
      <c r="H78" s="150"/>
      <c r="I78" s="150"/>
      <c r="J78" s="151">
        <f>J1013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J1020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XXXII_revize_R03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SO03 - SO 03 - Nová tělocvična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23. 6. 2021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P100+P593</f>
        <v>0</v>
      </c>
      <c r="Q99" s="74"/>
      <c r="R99" s="161">
        <f>R100+R593</f>
        <v>81.410310088000003</v>
      </c>
      <c r="S99" s="74"/>
      <c r="T99" s="162">
        <f>T100+T593</f>
        <v>64.783595700000006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BK100+BK593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P101+P132+P136+P415+P583+P591</f>
        <v>0</v>
      </c>
      <c r="Q100" s="172"/>
      <c r="R100" s="173">
        <f>R101+R132+R136+R415+R583+R591</f>
        <v>64.241960970000008</v>
      </c>
      <c r="S100" s="172"/>
      <c r="T100" s="174">
        <f>T101+T132+T136+T415+T583+T591</f>
        <v>51.644116820000008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BK101+BK132+BK136+BK415+BK583+BK591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SUM(P102:P131)</f>
        <v>0</v>
      </c>
      <c r="Q101" s="172"/>
      <c r="R101" s="173">
        <f>SUM(R102:R131)</f>
        <v>0</v>
      </c>
      <c r="S101" s="172"/>
      <c r="T101" s="174">
        <f>SUM(T102:T131)</f>
        <v>3.6295000000000006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SUM(BK102:BK131)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21.35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1515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1516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1517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1518</v>
      </c>
      <c r="G105" s="205"/>
      <c r="H105" s="208">
        <v>21.35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183</v>
      </c>
      <c r="F106" s="182" t="s">
        <v>184</v>
      </c>
      <c r="G106" s="183" t="s">
        <v>176</v>
      </c>
      <c r="H106" s="184">
        <v>21.35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0.17</v>
      </c>
      <c r="T106" s="190">
        <f>S106*H106</f>
        <v>3.6295000000000006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1519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1517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1518</v>
      </c>
      <c r="G108" s="205"/>
      <c r="H108" s="208">
        <v>21.35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187</v>
      </c>
      <c r="D109" s="180" t="s">
        <v>173</v>
      </c>
      <c r="E109" s="181" t="s">
        <v>1520</v>
      </c>
      <c r="F109" s="182" t="s">
        <v>1521</v>
      </c>
      <c r="G109" s="183" t="s">
        <v>392</v>
      </c>
      <c r="H109" s="184">
        <v>12.81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1522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1523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1524</v>
      </c>
      <c r="G111" s="205"/>
      <c r="H111" s="208">
        <v>12.81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24.15" customHeight="1">
      <c r="A112" s="36"/>
      <c r="B112" s="37"/>
      <c r="C112" s="180" t="s">
        <v>178</v>
      </c>
      <c r="D112" s="180" t="s">
        <v>173</v>
      </c>
      <c r="E112" s="181" t="s">
        <v>1525</v>
      </c>
      <c r="F112" s="182" t="s">
        <v>1526</v>
      </c>
      <c r="G112" s="183" t="s">
        <v>392</v>
      </c>
      <c r="H112" s="184">
        <v>3.843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1527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1528</v>
      </c>
      <c r="G113" s="205"/>
      <c r="H113" s="208">
        <v>3.843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226</v>
      </c>
      <c r="D114" s="180" t="s">
        <v>173</v>
      </c>
      <c r="E114" s="181" t="s">
        <v>1529</v>
      </c>
      <c r="F114" s="182" t="s">
        <v>1530</v>
      </c>
      <c r="G114" s="183" t="s">
        <v>392</v>
      </c>
      <c r="H114" s="184">
        <v>2.5619999999999998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1531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1532</v>
      </c>
      <c r="G115" s="205"/>
      <c r="H115" s="208">
        <v>2.5619999999999998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193</v>
      </c>
      <c r="D116" s="180" t="s">
        <v>173</v>
      </c>
      <c r="E116" s="181" t="s">
        <v>1533</v>
      </c>
      <c r="F116" s="182" t="s">
        <v>1534</v>
      </c>
      <c r="G116" s="183" t="s">
        <v>392</v>
      </c>
      <c r="H116" s="184">
        <v>20.495999999999999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1535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1536</v>
      </c>
      <c r="G117" s="205"/>
      <c r="H117" s="208">
        <v>20.495999999999999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24.15" customHeight="1">
      <c r="A118" s="36"/>
      <c r="B118" s="37"/>
      <c r="C118" s="180" t="s">
        <v>237</v>
      </c>
      <c r="D118" s="180" t="s">
        <v>173</v>
      </c>
      <c r="E118" s="181" t="s">
        <v>1537</v>
      </c>
      <c r="F118" s="182" t="s">
        <v>1538</v>
      </c>
      <c r="G118" s="183" t="s">
        <v>392</v>
      </c>
      <c r="H118" s="184">
        <v>2.5619999999999998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1539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1540</v>
      </c>
      <c r="G119" s="205"/>
      <c r="H119" s="208">
        <v>2.5619999999999998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37.799999999999997" customHeight="1">
      <c r="A120" s="36"/>
      <c r="B120" s="37"/>
      <c r="C120" s="180" t="s">
        <v>242</v>
      </c>
      <c r="D120" s="180" t="s">
        <v>173</v>
      </c>
      <c r="E120" s="181" t="s">
        <v>1541</v>
      </c>
      <c r="F120" s="182" t="s">
        <v>1542</v>
      </c>
      <c r="G120" s="183" t="s">
        <v>392</v>
      </c>
      <c r="H120" s="184">
        <v>5.1239999999999997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1543</v>
      </c>
    </row>
    <row r="121" spans="1:65" s="14" customFormat="1" ht="10.199999999999999">
      <c r="B121" s="204"/>
      <c r="C121" s="205"/>
      <c r="D121" s="195" t="s">
        <v>180</v>
      </c>
      <c r="E121" s="206" t="s">
        <v>32</v>
      </c>
      <c r="F121" s="207" t="s">
        <v>1544</v>
      </c>
      <c r="G121" s="205"/>
      <c r="H121" s="208">
        <v>5.1239999999999997</v>
      </c>
      <c r="I121" s="209"/>
      <c r="J121" s="205"/>
      <c r="K121" s="205"/>
      <c r="L121" s="210"/>
      <c r="M121" s="211"/>
      <c r="N121" s="212"/>
      <c r="O121" s="212"/>
      <c r="P121" s="212"/>
      <c r="Q121" s="212"/>
      <c r="R121" s="212"/>
      <c r="S121" s="212"/>
      <c r="T121" s="213"/>
      <c r="AT121" s="214" t="s">
        <v>180</v>
      </c>
      <c r="AU121" s="214" t="s">
        <v>89</v>
      </c>
      <c r="AV121" s="14" t="s">
        <v>89</v>
      </c>
      <c r="AW121" s="14" t="s">
        <v>38</v>
      </c>
      <c r="AX121" s="14" t="s">
        <v>80</v>
      </c>
      <c r="AY121" s="214" t="s">
        <v>171</v>
      </c>
    </row>
    <row r="122" spans="1:65" s="2" customFormat="1" ht="14.4" customHeight="1">
      <c r="A122" s="36"/>
      <c r="B122" s="37"/>
      <c r="C122" s="180" t="s">
        <v>253</v>
      </c>
      <c r="D122" s="180" t="s">
        <v>173</v>
      </c>
      <c r="E122" s="181" t="s">
        <v>1545</v>
      </c>
      <c r="F122" s="182" t="s">
        <v>1546</v>
      </c>
      <c r="G122" s="183" t="s">
        <v>392</v>
      </c>
      <c r="H122" s="184">
        <v>2.5619999999999998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1547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1540</v>
      </c>
      <c r="G123" s="205"/>
      <c r="H123" s="208">
        <v>2.5619999999999998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261</v>
      </c>
      <c r="D124" s="180" t="s">
        <v>173</v>
      </c>
      <c r="E124" s="181" t="s">
        <v>1548</v>
      </c>
      <c r="F124" s="182" t="s">
        <v>1549</v>
      </c>
      <c r="G124" s="183" t="s">
        <v>554</v>
      </c>
      <c r="H124" s="184">
        <v>4.484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1550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1551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1552</v>
      </c>
      <c r="G126" s="205"/>
      <c r="H126" s="208">
        <v>4.484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265</v>
      </c>
      <c r="D127" s="180" t="s">
        <v>173</v>
      </c>
      <c r="E127" s="181" t="s">
        <v>1553</v>
      </c>
      <c r="F127" s="182" t="s">
        <v>1554</v>
      </c>
      <c r="G127" s="183" t="s">
        <v>392</v>
      </c>
      <c r="H127" s="184">
        <v>10.247999999999999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1555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1556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1523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1524</v>
      </c>
      <c r="G130" s="205"/>
      <c r="H130" s="208">
        <v>12.81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1557</v>
      </c>
      <c r="G131" s="205"/>
      <c r="H131" s="208">
        <v>-2.5619999999999998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8.0266032000000003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24.15" customHeight="1">
      <c r="A133" s="36"/>
      <c r="B133" s="37"/>
      <c r="C133" s="180" t="s">
        <v>271</v>
      </c>
      <c r="D133" s="180" t="s">
        <v>173</v>
      </c>
      <c r="E133" s="181" t="s">
        <v>913</v>
      </c>
      <c r="F133" s="182" t="s">
        <v>914</v>
      </c>
      <c r="G133" s="183" t="s">
        <v>392</v>
      </c>
      <c r="H133" s="184">
        <v>6.048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1.3271500000000001</v>
      </c>
      <c r="R133" s="189">
        <f>Q133*H133</f>
        <v>8.0266032000000003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1558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1523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1559</v>
      </c>
      <c r="G135" s="205"/>
      <c r="H135" s="208">
        <v>6.048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SUM(P137:P414)</f>
        <v>0</v>
      </c>
      <c r="Q136" s="172"/>
      <c r="R136" s="173">
        <f>SUM(R137:R414)</f>
        <v>48.626616440000006</v>
      </c>
      <c r="S136" s="172"/>
      <c r="T136" s="174">
        <f>SUM(T137:T414)</f>
        <v>11.045999999999999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SUM(BK137:BK414)</f>
        <v>0</v>
      </c>
    </row>
    <row r="137" spans="1:65" s="2" customFormat="1" ht="14.4" customHeight="1">
      <c r="A137" s="36"/>
      <c r="B137" s="37"/>
      <c r="C137" s="180" t="s">
        <v>275</v>
      </c>
      <c r="D137" s="180" t="s">
        <v>173</v>
      </c>
      <c r="E137" s="181" t="s">
        <v>1560</v>
      </c>
      <c r="F137" s="182" t="s">
        <v>1561</v>
      </c>
      <c r="G137" s="183" t="s">
        <v>176</v>
      </c>
      <c r="H137" s="184">
        <v>40.32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2.5999999999999998E-4</v>
      </c>
      <c r="R137" s="189">
        <f>Q137*H137</f>
        <v>1.04832E-2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1562</v>
      </c>
    </row>
    <row r="138" spans="1:65" s="2" customFormat="1" ht="28.8">
      <c r="A138" s="36"/>
      <c r="B138" s="37"/>
      <c r="C138" s="38"/>
      <c r="D138" s="195" t="s">
        <v>258</v>
      </c>
      <c r="E138" s="38"/>
      <c r="F138" s="225" t="s">
        <v>1563</v>
      </c>
      <c r="G138" s="38"/>
      <c r="H138" s="38"/>
      <c r="I138" s="226"/>
      <c r="J138" s="38"/>
      <c r="K138" s="38"/>
      <c r="L138" s="41"/>
      <c r="M138" s="227"/>
      <c r="N138" s="228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8" t="s">
        <v>258</v>
      </c>
      <c r="AU138" s="18" t="s">
        <v>89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1564</v>
      </c>
      <c r="G139" s="205"/>
      <c r="H139" s="208">
        <v>40.32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280</v>
      </c>
      <c r="D140" s="180" t="s">
        <v>173</v>
      </c>
      <c r="E140" s="181" t="s">
        <v>917</v>
      </c>
      <c r="F140" s="182" t="s">
        <v>918</v>
      </c>
      <c r="G140" s="183" t="s">
        <v>176</v>
      </c>
      <c r="H140" s="184">
        <v>35.834000000000003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3.3579999999999999E-2</v>
      </c>
      <c r="R140" s="189">
        <f>Q140*H140</f>
        <v>1.2033057200000001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1565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1566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1567</v>
      </c>
      <c r="G142" s="205"/>
      <c r="H142" s="208">
        <v>9.9359999999999999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1568</v>
      </c>
      <c r="G143" s="205"/>
      <c r="H143" s="208">
        <v>3.1739999999999999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1569</v>
      </c>
      <c r="G144" s="205"/>
      <c r="H144" s="208">
        <v>15.18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1570</v>
      </c>
      <c r="G145" s="205"/>
      <c r="H145" s="208">
        <v>4.7839999999999998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1571</v>
      </c>
      <c r="G146" s="205"/>
      <c r="H146" s="208">
        <v>0.55200000000000005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1572</v>
      </c>
      <c r="G147" s="205"/>
      <c r="H147" s="208">
        <v>1.081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1573</v>
      </c>
      <c r="G148" s="205"/>
      <c r="H148" s="208">
        <v>1.127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24.15" customHeight="1">
      <c r="A149" s="36"/>
      <c r="B149" s="37"/>
      <c r="C149" s="180" t="s">
        <v>8</v>
      </c>
      <c r="D149" s="180" t="s">
        <v>173</v>
      </c>
      <c r="E149" s="181" t="s">
        <v>1574</v>
      </c>
      <c r="F149" s="182" t="s">
        <v>1575</v>
      </c>
      <c r="G149" s="183" t="s">
        <v>176</v>
      </c>
      <c r="H149" s="184">
        <v>20.16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4.4099999999999999E-3</v>
      </c>
      <c r="R149" s="189">
        <f>Q149*H149</f>
        <v>8.8905600000000001E-2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1576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1577</v>
      </c>
      <c r="G150" s="205"/>
      <c r="H150" s="208">
        <v>20.16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297</v>
      </c>
      <c r="D151" s="180" t="s">
        <v>173</v>
      </c>
      <c r="E151" s="181" t="s">
        <v>933</v>
      </c>
      <c r="F151" s="182" t="s">
        <v>934</v>
      </c>
      <c r="G151" s="183" t="s">
        <v>176</v>
      </c>
      <c r="H151" s="184">
        <v>20.16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3.0000000000000001E-3</v>
      </c>
      <c r="R151" s="189">
        <f>Q151*H151</f>
        <v>6.0479999999999999E-2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1578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1577</v>
      </c>
      <c r="G152" s="205"/>
      <c r="H152" s="208">
        <v>20.16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936</v>
      </c>
      <c r="F153" s="182" t="s">
        <v>937</v>
      </c>
      <c r="G153" s="183" t="s">
        <v>176</v>
      </c>
      <c r="H153" s="184">
        <v>210.4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1579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1580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1581</v>
      </c>
      <c r="G155" s="205"/>
      <c r="H155" s="208">
        <v>210.4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940</v>
      </c>
      <c r="F156" s="182" t="s">
        <v>941</v>
      </c>
      <c r="G156" s="183" t="s">
        <v>176</v>
      </c>
      <c r="H156" s="184">
        <v>282.04000000000002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1582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1566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1583</v>
      </c>
      <c r="G158" s="205"/>
      <c r="H158" s="208">
        <v>69.12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1584</v>
      </c>
      <c r="G159" s="205"/>
      <c r="H159" s="208">
        <v>20.16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1585</v>
      </c>
      <c r="G160" s="205"/>
      <c r="H160" s="208">
        <v>144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1586</v>
      </c>
      <c r="G161" s="205"/>
      <c r="H161" s="208">
        <v>38.4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1587</v>
      </c>
      <c r="G162" s="205"/>
      <c r="H162" s="208">
        <v>2.8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1588</v>
      </c>
      <c r="G163" s="205"/>
      <c r="H163" s="208">
        <v>3.96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1589</v>
      </c>
      <c r="G164" s="205"/>
      <c r="H164" s="208">
        <v>3.6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2" customFormat="1" ht="14.4" customHeight="1">
      <c r="A165" s="36"/>
      <c r="B165" s="37"/>
      <c r="C165" s="180" t="s">
        <v>316</v>
      </c>
      <c r="D165" s="180" t="s">
        <v>173</v>
      </c>
      <c r="E165" s="181" t="s">
        <v>948</v>
      </c>
      <c r="F165" s="182" t="s">
        <v>949</v>
      </c>
      <c r="G165" s="183" t="s">
        <v>190</v>
      </c>
      <c r="H165" s="184">
        <v>398.6</v>
      </c>
      <c r="I165" s="185"/>
      <c r="J165" s="186">
        <f>ROUND(I165*H165,2)</f>
        <v>0</v>
      </c>
      <c r="K165" s="182" t="s">
        <v>177</v>
      </c>
      <c r="L165" s="41"/>
      <c r="M165" s="187" t="s">
        <v>32</v>
      </c>
      <c r="N165" s="188" t="s">
        <v>51</v>
      </c>
      <c r="O165" s="66"/>
      <c r="P165" s="189">
        <f>O165*H165</f>
        <v>0</v>
      </c>
      <c r="Q165" s="189">
        <v>1.5E-3</v>
      </c>
      <c r="R165" s="189">
        <f>Q165*H165</f>
        <v>0.5979000000000001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178</v>
      </c>
      <c r="AT165" s="191" t="s">
        <v>173</v>
      </c>
      <c r="AU165" s="191" t="s">
        <v>89</v>
      </c>
      <c r="AY165" s="18" t="s">
        <v>171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8" t="s">
        <v>40</v>
      </c>
      <c r="BK165" s="192">
        <f>ROUND(I165*H165,2)</f>
        <v>0</v>
      </c>
      <c r="BL165" s="18" t="s">
        <v>178</v>
      </c>
      <c r="BM165" s="191" t="s">
        <v>1590</v>
      </c>
    </row>
    <row r="166" spans="1:65" s="13" customFormat="1" ht="10.199999999999999">
      <c r="B166" s="193"/>
      <c r="C166" s="194"/>
      <c r="D166" s="195" t="s">
        <v>180</v>
      </c>
      <c r="E166" s="196" t="s">
        <v>32</v>
      </c>
      <c r="F166" s="197" t="s">
        <v>1566</v>
      </c>
      <c r="G166" s="194"/>
      <c r="H166" s="196" t="s">
        <v>32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180</v>
      </c>
      <c r="AU166" s="203" t="s">
        <v>89</v>
      </c>
      <c r="AV166" s="13" t="s">
        <v>40</v>
      </c>
      <c r="AW166" s="13" t="s">
        <v>38</v>
      </c>
      <c r="AX166" s="13" t="s">
        <v>80</v>
      </c>
      <c r="AY166" s="203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1591</v>
      </c>
      <c r="G167" s="205"/>
      <c r="H167" s="208">
        <v>115.2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1592</v>
      </c>
      <c r="G168" s="205"/>
      <c r="H168" s="208">
        <v>36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1593</v>
      </c>
      <c r="G169" s="205"/>
      <c r="H169" s="208">
        <v>168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1594</v>
      </c>
      <c r="G170" s="205"/>
      <c r="H170" s="208">
        <v>51.2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1595</v>
      </c>
      <c r="G171" s="205"/>
      <c r="H171" s="208">
        <v>6.8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1596</v>
      </c>
      <c r="G172" s="205"/>
      <c r="H172" s="208">
        <v>11.6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1597</v>
      </c>
      <c r="G173" s="205"/>
      <c r="H173" s="208">
        <v>9.8000000000000007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180" t="s">
        <v>326</v>
      </c>
      <c r="D174" s="180" t="s">
        <v>173</v>
      </c>
      <c r="E174" s="181" t="s">
        <v>1598</v>
      </c>
      <c r="F174" s="182" t="s">
        <v>1599</v>
      </c>
      <c r="G174" s="183" t="s">
        <v>176</v>
      </c>
      <c r="H174" s="184">
        <v>263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4.0439999999999997E-2</v>
      </c>
      <c r="R174" s="189">
        <f>Q174*H174</f>
        <v>10.635719999999999</v>
      </c>
      <c r="S174" s="189">
        <v>0.04</v>
      </c>
      <c r="T174" s="190">
        <f>S174*H174</f>
        <v>10.52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1600</v>
      </c>
    </row>
    <row r="175" spans="1:65" s="13" customFormat="1" ht="10.199999999999999">
      <c r="B175" s="193"/>
      <c r="C175" s="194"/>
      <c r="D175" s="195" t="s">
        <v>180</v>
      </c>
      <c r="E175" s="196" t="s">
        <v>32</v>
      </c>
      <c r="F175" s="197" t="s">
        <v>1580</v>
      </c>
      <c r="G175" s="194"/>
      <c r="H175" s="196" t="s">
        <v>32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180</v>
      </c>
      <c r="AU175" s="203" t="s">
        <v>89</v>
      </c>
      <c r="AV175" s="13" t="s">
        <v>40</v>
      </c>
      <c r="AW175" s="13" t="s">
        <v>38</v>
      </c>
      <c r="AX175" s="13" t="s">
        <v>80</v>
      </c>
      <c r="AY175" s="203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1601</v>
      </c>
      <c r="G176" s="205"/>
      <c r="H176" s="208">
        <v>263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2" customFormat="1" ht="24.15" customHeight="1">
      <c r="A177" s="36"/>
      <c r="B177" s="37"/>
      <c r="C177" s="180" t="s">
        <v>7</v>
      </c>
      <c r="D177" s="180" t="s">
        <v>173</v>
      </c>
      <c r="E177" s="181" t="s">
        <v>1602</v>
      </c>
      <c r="F177" s="182" t="s">
        <v>1603</v>
      </c>
      <c r="G177" s="183" t="s">
        <v>176</v>
      </c>
      <c r="H177" s="184">
        <v>263</v>
      </c>
      <c r="I177" s="185"/>
      <c r="J177" s="186">
        <f>ROUND(I177*H177,2)</f>
        <v>0</v>
      </c>
      <c r="K177" s="182" t="s">
        <v>177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2.2000000000000001E-4</v>
      </c>
      <c r="R177" s="189">
        <f>Q177*H177</f>
        <v>5.7860000000000002E-2</v>
      </c>
      <c r="S177" s="189">
        <v>2E-3</v>
      </c>
      <c r="T177" s="190">
        <f>S177*H177</f>
        <v>0.52600000000000002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1604</v>
      </c>
    </row>
    <row r="178" spans="1:65" s="2" customFormat="1" ht="24.15" customHeight="1">
      <c r="A178" s="36"/>
      <c r="B178" s="37"/>
      <c r="C178" s="180" t="s">
        <v>335</v>
      </c>
      <c r="D178" s="180" t="s">
        <v>173</v>
      </c>
      <c r="E178" s="181" t="s">
        <v>195</v>
      </c>
      <c r="F178" s="182" t="s">
        <v>196</v>
      </c>
      <c r="G178" s="183" t="s">
        <v>176</v>
      </c>
      <c r="H178" s="184">
        <v>616.70500000000004</v>
      </c>
      <c r="I178" s="185"/>
      <c r="J178" s="186">
        <f>ROUND(I178*H178,2)</f>
        <v>0</v>
      </c>
      <c r="K178" s="182" t="s">
        <v>177</v>
      </c>
      <c r="L178" s="41"/>
      <c r="M178" s="187" t="s">
        <v>32</v>
      </c>
      <c r="N178" s="188" t="s">
        <v>51</v>
      </c>
      <c r="O178" s="66"/>
      <c r="P178" s="189">
        <f>O178*H178</f>
        <v>0</v>
      </c>
      <c r="Q178" s="189">
        <v>1.4E-3</v>
      </c>
      <c r="R178" s="189">
        <f>Q178*H178</f>
        <v>0.86338700000000002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178</v>
      </c>
      <c r="AT178" s="191" t="s">
        <v>173</v>
      </c>
      <c r="AU178" s="191" t="s">
        <v>89</v>
      </c>
      <c r="AY178" s="18" t="s">
        <v>171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8" t="s">
        <v>40</v>
      </c>
      <c r="BK178" s="192">
        <f>ROUND(I178*H178,2)</f>
        <v>0</v>
      </c>
      <c r="BL178" s="18" t="s">
        <v>178</v>
      </c>
      <c r="BM178" s="191" t="s">
        <v>1605</v>
      </c>
    </row>
    <row r="179" spans="1:65" s="2" customFormat="1" ht="19.2">
      <c r="A179" s="36"/>
      <c r="B179" s="37"/>
      <c r="C179" s="38"/>
      <c r="D179" s="195" t="s">
        <v>258</v>
      </c>
      <c r="E179" s="38"/>
      <c r="F179" s="225" t="s">
        <v>1606</v>
      </c>
      <c r="G179" s="38"/>
      <c r="H179" s="38"/>
      <c r="I179" s="226"/>
      <c r="J179" s="38"/>
      <c r="K179" s="38"/>
      <c r="L179" s="41"/>
      <c r="M179" s="227"/>
      <c r="N179" s="228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8" t="s">
        <v>258</v>
      </c>
      <c r="AU179" s="18" t="s">
        <v>89</v>
      </c>
    </row>
    <row r="180" spans="1:65" s="13" customFormat="1" ht="10.199999999999999">
      <c r="B180" s="193"/>
      <c r="C180" s="194"/>
      <c r="D180" s="195" t="s">
        <v>180</v>
      </c>
      <c r="E180" s="196" t="s">
        <v>32</v>
      </c>
      <c r="F180" s="197" t="s">
        <v>1523</v>
      </c>
      <c r="G180" s="194"/>
      <c r="H180" s="196" t="s">
        <v>32</v>
      </c>
      <c r="I180" s="198"/>
      <c r="J180" s="194"/>
      <c r="K180" s="194"/>
      <c r="L180" s="199"/>
      <c r="M180" s="200"/>
      <c r="N180" s="201"/>
      <c r="O180" s="201"/>
      <c r="P180" s="201"/>
      <c r="Q180" s="201"/>
      <c r="R180" s="201"/>
      <c r="S180" s="201"/>
      <c r="T180" s="202"/>
      <c r="AT180" s="203" t="s">
        <v>180</v>
      </c>
      <c r="AU180" s="203" t="s">
        <v>89</v>
      </c>
      <c r="AV180" s="13" t="s">
        <v>40</v>
      </c>
      <c r="AW180" s="13" t="s">
        <v>38</v>
      </c>
      <c r="AX180" s="13" t="s">
        <v>80</v>
      </c>
      <c r="AY180" s="203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1607</v>
      </c>
      <c r="G181" s="205"/>
      <c r="H181" s="208">
        <v>551.29100000000005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1608</v>
      </c>
      <c r="G182" s="205"/>
      <c r="H182" s="208">
        <v>54.133000000000003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1609</v>
      </c>
      <c r="G183" s="205"/>
      <c r="H183" s="208">
        <v>11.281000000000001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180" t="s">
        <v>340</v>
      </c>
      <c r="D184" s="180" t="s">
        <v>173</v>
      </c>
      <c r="E184" s="181" t="s">
        <v>227</v>
      </c>
      <c r="F184" s="182" t="s">
        <v>228</v>
      </c>
      <c r="G184" s="183" t="s">
        <v>176</v>
      </c>
      <c r="H184" s="184">
        <v>616.70500000000004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2.5999999999999998E-4</v>
      </c>
      <c r="R184" s="189">
        <f>Q184*H184</f>
        <v>0.16034329999999999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1610</v>
      </c>
    </row>
    <row r="185" spans="1:65" s="2" customFormat="1" ht="14.4" customHeight="1">
      <c r="A185" s="36"/>
      <c r="B185" s="37"/>
      <c r="C185" s="180" t="s">
        <v>345</v>
      </c>
      <c r="D185" s="180" t="s">
        <v>173</v>
      </c>
      <c r="E185" s="181" t="s">
        <v>234</v>
      </c>
      <c r="F185" s="182" t="s">
        <v>235</v>
      </c>
      <c r="G185" s="183" t="s">
        <v>176</v>
      </c>
      <c r="H185" s="184">
        <v>154.17599999999999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5.4599999999999996E-3</v>
      </c>
      <c r="R185" s="189">
        <f>Q185*H185</f>
        <v>0.84180095999999982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1611</v>
      </c>
    </row>
    <row r="186" spans="1:65" s="2" customFormat="1" ht="19.2">
      <c r="A186" s="36"/>
      <c r="B186" s="37"/>
      <c r="C186" s="38"/>
      <c r="D186" s="195" t="s">
        <v>258</v>
      </c>
      <c r="E186" s="38"/>
      <c r="F186" s="225" t="s">
        <v>1612</v>
      </c>
      <c r="G186" s="38"/>
      <c r="H186" s="38"/>
      <c r="I186" s="226"/>
      <c r="J186" s="38"/>
      <c r="K186" s="38"/>
      <c r="L186" s="41"/>
      <c r="M186" s="227"/>
      <c r="N186" s="228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8" t="s">
        <v>258</v>
      </c>
      <c r="AU186" s="18" t="s">
        <v>89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1523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1613</v>
      </c>
      <c r="G188" s="205"/>
      <c r="H188" s="208">
        <v>137.82300000000001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1614</v>
      </c>
      <c r="G189" s="205"/>
      <c r="H189" s="208">
        <v>13.532999999999999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1615</v>
      </c>
      <c r="G190" s="205"/>
      <c r="H190" s="208">
        <v>2.82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349</v>
      </c>
      <c r="D191" s="180" t="s">
        <v>173</v>
      </c>
      <c r="E191" s="181" t="s">
        <v>238</v>
      </c>
      <c r="F191" s="182" t="s">
        <v>239</v>
      </c>
      <c r="G191" s="183" t="s">
        <v>176</v>
      </c>
      <c r="H191" s="184">
        <v>462.52800000000002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2.0999999999999999E-3</v>
      </c>
      <c r="R191" s="189">
        <f>Q191*H191</f>
        <v>0.97130879999999997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1616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1617</v>
      </c>
      <c r="G192" s="205"/>
      <c r="H192" s="208">
        <v>462.52800000000002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2" customFormat="1" ht="24.15" customHeight="1">
      <c r="A193" s="36"/>
      <c r="B193" s="37"/>
      <c r="C193" s="180" t="s">
        <v>353</v>
      </c>
      <c r="D193" s="180" t="s">
        <v>173</v>
      </c>
      <c r="E193" s="181" t="s">
        <v>243</v>
      </c>
      <c r="F193" s="182" t="s">
        <v>244</v>
      </c>
      <c r="G193" s="183" t="s">
        <v>190</v>
      </c>
      <c r="H193" s="184">
        <v>797.2</v>
      </c>
      <c r="I193" s="185"/>
      <c r="J193" s="186">
        <f>ROUND(I193*H193,2)</f>
        <v>0</v>
      </c>
      <c r="K193" s="182" t="s">
        <v>177</v>
      </c>
      <c r="L193" s="41"/>
      <c r="M193" s="187" t="s">
        <v>32</v>
      </c>
      <c r="N193" s="188" t="s">
        <v>51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178</v>
      </c>
      <c r="AT193" s="191" t="s">
        <v>173</v>
      </c>
      <c r="AU193" s="191" t="s">
        <v>89</v>
      </c>
      <c r="AY193" s="18" t="s">
        <v>171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8" t="s">
        <v>40</v>
      </c>
      <c r="BK193" s="192">
        <f>ROUND(I193*H193,2)</f>
        <v>0</v>
      </c>
      <c r="BL193" s="18" t="s">
        <v>178</v>
      </c>
      <c r="BM193" s="191" t="s">
        <v>1618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1566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1591</v>
      </c>
      <c r="G195" s="205"/>
      <c r="H195" s="208">
        <v>115.2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1592</v>
      </c>
      <c r="G196" s="205"/>
      <c r="H196" s="208">
        <v>36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1593</v>
      </c>
      <c r="G197" s="205"/>
      <c r="H197" s="208">
        <v>168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1594</v>
      </c>
      <c r="G198" s="205"/>
      <c r="H198" s="208">
        <v>51.2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1595</v>
      </c>
      <c r="G199" s="205"/>
      <c r="H199" s="208">
        <v>6.8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1596</v>
      </c>
      <c r="G200" s="205"/>
      <c r="H200" s="208">
        <v>11.6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1597</v>
      </c>
      <c r="G201" s="205"/>
      <c r="H201" s="208">
        <v>9.8000000000000007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1591</v>
      </c>
      <c r="G202" s="205"/>
      <c r="H202" s="208">
        <v>115.2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1592</v>
      </c>
      <c r="G203" s="205"/>
      <c r="H203" s="208">
        <v>36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1593</v>
      </c>
      <c r="G204" s="205"/>
      <c r="H204" s="208">
        <v>168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1594</v>
      </c>
      <c r="G205" s="205"/>
      <c r="H205" s="208">
        <v>51.2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1595</v>
      </c>
      <c r="G206" s="205"/>
      <c r="H206" s="208">
        <v>6.8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1596</v>
      </c>
      <c r="G207" s="205"/>
      <c r="H207" s="208">
        <v>11.6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1597</v>
      </c>
      <c r="G208" s="205"/>
      <c r="H208" s="208">
        <v>9.8000000000000007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357</v>
      </c>
      <c r="D209" s="215" t="s">
        <v>254</v>
      </c>
      <c r="E209" s="216" t="s">
        <v>255</v>
      </c>
      <c r="F209" s="217" t="s">
        <v>256</v>
      </c>
      <c r="G209" s="218" t="s">
        <v>190</v>
      </c>
      <c r="H209" s="219">
        <v>837.06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4.0000000000000003E-5</v>
      </c>
      <c r="R209" s="189">
        <f>Q209*H209</f>
        <v>3.3482400000000002E-2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1619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1620</v>
      </c>
      <c r="G211" s="205"/>
      <c r="H211" s="208">
        <v>837.06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363</v>
      </c>
      <c r="D212" s="180" t="s">
        <v>173</v>
      </c>
      <c r="E212" s="181" t="s">
        <v>262</v>
      </c>
      <c r="F212" s="182" t="s">
        <v>263</v>
      </c>
      <c r="G212" s="183" t="s">
        <v>176</v>
      </c>
      <c r="H212" s="184">
        <v>54.133000000000003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8.3199999999999993E-3</v>
      </c>
      <c r="R212" s="189">
        <f>Q212*H212</f>
        <v>0.45038655999999999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1621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1523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1622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1623</v>
      </c>
      <c r="G215" s="205"/>
      <c r="H215" s="208">
        <v>2.2069999999999999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1624</v>
      </c>
      <c r="G216" s="205"/>
      <c r="H216" s="208">
        <v>10.404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1625</v>
      </c>
      <c r="G217" s="205"/>
      <c r="H217" s="208">
        <v>15.29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1626</v>
      </c>
      <c r="G218" s="205"/>
      <c r="H218" s="208">
        <v>0.61199999999999999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3" customFormat="1" ht="10.199999999999999">
      <c r="B219" s="193"/>
      <c r="C219" s="194"/>
      <c r="D219" s="195" t="s">
        <v>180</v>
      </c>
      <c r="E219" s="196" t="s">
        <v>32</v>
      </c>
      <c r="F219" s="197" t="s">
        <v>1627</v>
      </c>
      <c r="G219" s="194"/>
      <c r="H219" s="196" t="s">
        <v>32</v>
      </c>
      <c r="I219" s="198"/>
      <c r="J219" s="194"/>
      <c r="K219" s="194"/>
      <c r="L219" s="199"/>
      <c r="M219" s="200"/>
      <c r="N219" s="201"/>
      <c r="O219" s="201"/>
      <c r="P219" s="201"/>
      <c r="Q219" s="201"/>
      <c r="R219" s="201"/>
      <c r="S219" s="201"/>
      <c r="T219" s="202"/>
      <c r="AT219" s="203" t="s">
        <v>180</v>
      </c>
      <c r="AU219" s="203" t="s">
        <v>89</v>
      </c>
      <c r="AV219" s="13" t="s">
        <v>40</v>
      </c>
      <c r="AW219" s="13" t="s">
        <v>38</v>
      </c>
      <c r="AX219" s="13" t="s">
        <v>80</v>
      </c>
      <c r="AY219" s="203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1628</v>
      </c>
      <c r="G220" s="205"/>
      <c r="H220" s="208">
        <v>25.62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2" customFormat="1" ht="14.4" customHeight="1">
      <c r="A221" s="36"/>
      <c r="B221" s="37"/>
      <c r="C221" s="215" t="s">
        <v>368</v>
      </c>
      <c r="D221" s="215" t="s">
        <v>254</v>
      </c>
      <c r="E221" s="216" t="s">
        <v>982</v>
      </c>
      <c r="F221" s="217" t="s">
        <v>983</v>
      </c>
      <c r="G221" s="218" t="s">
        <v>176</v>
      </c>
      <c r="H221" s="219">
        <v>55.216000000000001</v>
      </c>
      <c r="I221" s="220"/>
      <c r="J221" s="221">
        <f>ROUND(I221*H221,2)</f>
        <v>0</v>
      </c>
      <c r="K221" s="217" t="s">
        <v>177</v>
      </c>
      <c r="L221" s="222"/>
      <c r="M221" s="223" t="s">
        <v>32</v>
      </c>
      <c r="N221" s="224" t="s">
        <v>51</v>
      </c>
      <c r="O221" s="66"/>
      <c r="P221" s="189">
        <f>O221*H221</f>
        <v>0</v>
      </c>
      <c r="Q221" s="189">
        <v>3.0000000000000001E-3</v>
      </c>
      <c r="R221" s="189">
        <f>Q221*H221</f>
        <v>0.16564800000000002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242</v>
      </c>
      <c r="AT221" s="191" t="s">
        <v>254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1629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269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4" customFormat="1" ht="10.199999999999999">
      <c r="B223" s="204"/>
      <c r="C223" s="205"/>
      <c r="D223" s="195" t="s">
        <v>180</v>
      </c>
      <c r="E223" s="205"/>
      <c r="F223" s="207" t="s">
        <v>1630</v>
      </c>
      <c r="G223" s="205"/>
      <c r="H223" s="208">
        <v>55.216000000000001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4</v>
      </c>
      <c r="AX223" s="14" t="s">
        <v>40</v>
      </c>
      <c r="AY223" s="214" t="s">
        <v>171</v>
      </c>
    </row>
    <row r="224" spans="1:65" s="2" customFormat="1" ht="24.15" customHeight="1">
      <c r="A224" s="36"/>
      <c r="B224" s="37"/>
      <c r="C224" s="180" t="s">
        <v>379</v>
      </c>
      <c r="D224" s="180" t="s">
        <v>173</v>
      </c>
      <c r="E224" s="181" t="s">
        <v>272</v>
      </c>
      <c r="F224" s="182" t="s">
        <v>273</v>
      </c>
      <c r="G224" s="183" t="s">
        <v>176</v>
      </c>
      <c r="H224" s="184">
        <v>551.29100000000005</v>
      </c>
      <c r="I224" s="185"/>
      <c r="J224" s="186">
        <f>ROUND(I224*H224,2)</f>
        <v>0</v>
      </c>
      <c r="K224" s="182" t="s">
        <v>177</v>
      </c>
      <c r="L224" s="41"/>
      <c r="M224" s="187" t="s">
        <v>32</v>
      </c>
      <c r="N224" s="188" t="s">
        <v>51</v>
      </c>
      <c r="O224" s="66"/>
      <c r="P224" s="189">
        <f>O224*H224</f>
        <v>0</v>
      </c>
      <c r="Q224" s="189">
        <v>8.5000000000000006E-3</v>
      </c>
      <c r="R224" s="189">
        <f>Q224*H224</f>
        <v>4.6859735000000011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178</v>
      </c>
      <c r="AT224" s="191" t="s">
        <v>173</v>
      </c>
      <c r="AU224" s="191" t="s">
        <v>89</v>
      </c>
      <c r="AY224" s="18" t="s">
        <v>171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8" t="s">
        <v>40</v>
      </c>
      <c r="BK224" s="192">
        <f>ROUND(I224*H224,2)</f>
        <v>0</v>
      </c>
      <c r="BL224" s="18" t="s">
        <v>178</v>
      </c>
      <c r="BM224" s="191" t="s">
        <v>1631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1523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1632</v>
      </c>
      <c r="G226" s="205"/>
      <c r="H226" s="208">
        <v>115.14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1633</v>
      </c>
      <c r="G227" s="205"/>
      <c r="H227" s="208">
        <v>328.26100000000002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1634</v>
      </c>
      <c r="G228" s="205"/>
      <c r="H228" s="208">
        <v>327.35300000000001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1635</v>
      </c>
      <c r="G229" s="205"/>
      <c r="H229" s="208">
        <v>59.377000000000002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202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1636</v>
      </c>
      <c r="G231" s="205"/>
      <c r="H231" s="208">
        <v>-3.96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1637</v>
      </c>
      <c r="G232" s="205"/>
      <c r="H232" s="208">
        <v>-69.12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1638</v>
      </c>
      <c r="G233" s="205"/>
      <c r="H233" s="208">
        <v>-20.16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1639</v>
      </c>
      <c r="G234" s="205"/>
      <c r="H234" s="208">
        <v>-144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1640</v>
      </c>
      <c r="G235" s="205"/>
      <c r="H235" s="208">
        <v>-38.4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1641</v>
      </c>
      <c r="G236" s="205"/>
      <c r="H236" s="208">
        <v>-3.2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383</v>
      </c>
      <c r="D237" s="215" t="s">
        <v>254</v>
      </c>
      <c r="E237" s="216" t="s">
        <v>276</v>
      </c>
      <c r="F237" s="217" t="s">
        <v>277</v>
      </c>
      <c r="G237" s="218" t="s">
        <v>176</v>
      </c>
      <c r="H237" s="219">
        <v>562.31700000000001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2.0999999999999999E-3</v>
      </c>
      <c r="R237" s="189">
        <f>Q237*H237</f>
        <v>1.1808657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1642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1643</v>
      </c>
      <c r="G239" s="205"/>
      <c r="H239" s="208">
        <v>562.31700000000001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389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487.4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0.85782400000000003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1644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1566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1591</v>
      </c>
      <c r="G242" s="205"/>
      <c r="H242" s="208">
        <v>115.2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1592</v>
      </c>
      <c r="G243" s="205"/>
      <c r="H243" s="208">
        <v>36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1593</v>
      </c>
      <c r="G244" s="205"/>
      <c r="H244" s="208">
        <v>168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1594</v>
      </c>
      <c r="G245" s="205"/>
      <c r="H245" s="208">
        <v>51.2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1595</v>
      </c>
      <c r="G246" s="205"/>
      <c r="H246" s="208">
        <v>6.8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1596</v>
      </c>
      <c r="G247" s="205"/>
      <c r="H247" s="208">
        <v>11.6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1645</v>
      </c>
      <c r="G248" s="205"/>
      <c r="H248" s="208">
        <v>11.6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1646</v>
      </c>
      <c r="G249" s="205"/>
      <c r="H249" s="208">
        <v>28.8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1647</v>
      </c>
      <c r="G250" s="205"/>
      <c r="H250" s="208">
        <v>8.4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1648</v>
      </c>
      <c r="G251" s="205"/>
      <c r="H251" s="208">
        <v>36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1649</v>
      </c>
      <c r="G252" s="205"/>
      <c r="H252" s="208">
        <v>9.6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1650</v>
      </c>
      <c r="G253" s="205"/>
      <c r="H253" s="208">
        <v>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1651</v>
      </c>
      <c r="G254" s="205"/>
      <c r="H254" s="208">
        <v>2.2000000000000002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2" customFormat="1" ht="14.4" customHeight="1">
      <c r="A255" s="36"/>
      <c r="B255" s="37"/>
      <c r="C255" s="215" t="s">
        <v>396</v>
      </c>
      <c r="D255" s="215" t="s">
        <v>254</v>
      </c>
      <c r="E255" s="216" t="s">
        <v>290</v>
      </c>
      <c r="F255" s="217" t="s">
        <v>291</v>
      </c>
      <c r="G255" s="218" t="s">
        <v>176</v>
      </c>
      <c r="H255" s="219">
        <v>79.361000000000004</v>
      </c>
      <c r="I255" s="220"/>
      <c r="J255" s="221">
        <f>ROUND(I255*H255,2)</f>
        <v>0</v>
      </c>
      <c r="K255" s="217" t="s">
        <v>177</v>
      </c>
      <c r="L255" s="222"/>
      <c r="M255" s="223" t="s">
        <v>32</v>
      </c>
      <c r="N255" s="224" t="s">
        <v>51</v>
      </c>
      <c r="O255" s="66"/>
      <c r="P255" s="189">
        <f>O255*H255</f>
        <v>0</v>
      </c>
      <c r="Q255" s="189">
        <v>8.9999999999999998E-4</v>
      </c>
      <c r="R255" s="189">
        <f>Q255*H255</f>
        <v>7.14249E-2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242</v>
      </c>
      <c r="AT255" s="191" t="s">
        <v>254</v>
      </c>
      <c r="AU255" s="191" t="s">
        <v>89</v>
      </c>
      <c r="AY255" s="18" t="s">
        <v>171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8" t="s">
        <v>40</v>
      </c>
      <c r="BK255" s="192">
        <f>ROUND(I255*H255,2)</f>
        <v>0</v>
      </c>
      <c r="BL255" s="18" t="s">
        <v>178</v>
      </c>
      <c r="BM255" s="191" t="s">
        <v>1652</v>
      </c>
    </row>
    <row r="256" spans="1:65" s="2" customFormat="1" ht="19.2">
      <c r="A256" s="36"/>
      <c r="B256" s="37"/>
      <c r="C256" s="38"/>
      <c r="D256" s="195" t="s">
        <v>258</v>
      </c>
      <c r="E256" s="38"/>
      <c r="F256" s="225" t="s">
        <v>293</v>
      </c>
      <c r="G256" s="38"/>
      <c r="H256" s="38"/>
      <c r="I256" s="226"/>
      <c r="J256" s="38"/>
      <c r="K256" s="38"/>
      <c r="L256" s="41"/>
      <c r="M256" s="227"/>
      <c r="N256" s="228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8" t="s">
        <v>258</v>
      </c>
      <c r="AU256" s="18" t="s">
        <v>89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1653</v>
      </c>
      <c r="G257" s="205"/>
      <c r="H257" s="208">
        <v>46.045999999999999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1654</v>
      </c>
      <c r="G258" s="205"/>
      <c r="H258" s="208">
        <v>26.1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1655</v>
      </c>
      <c r="G259" s="205"/>
      <c r="H259" s="208">
        <v>79.361000000000004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400</v>
      </c>
      <c r="D260" s="180" t="s">
        <v>173</v>
      </c>
      <c r="E260" s="181" t="s">
        <v>304</v>
      </c>
      <c r="F260" s="182" t="s">
        <v>305</v>
      </c>
      <c r="G260" s="183" t="s">
        <v>190</v>
      </c>
      <c r="H260" s="184">
        <v>79.504999999999995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6.0000000000000002E-5</v>
      </c>
      <c r="R260" s="189">
        <f>Q260*H260</f>
        <v>4.7702999999999999E-3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1656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1523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1657</v>
      </c>
      <c r="G262" s="205"/>
      <c r="H262" s="208">
        <v>10.503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1658</v>
      </c>
      <c r="G263" s="205"/>
      <c r="H263" s="208">
        <v>35.286000000000001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1659</v>
      </c>
      <c r="G264" s="205"/>
      <c r="H264" s="208">
        <v>32.229999999999997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1660</v>
      </c>
      <c r="G265" s="205"/>
      <c r="H265" s="208">
        <v>1.486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14.4" customHeight="1">
      <c r="A266" s="36"/>
      <c r="B266" s="37"/>
      <c r="C266" s="215" t="s">
        <v>406</v>
      </c>
      <c r="D266" s="215" t="s">
        <v>254</v>
      </c>
      <c r="E266" s="216" t="s">
        <v>312</v>
      </c>
      <c r="F266" s="217" t="s">
        <v>313</v>
      </c>
      <c r="G266" s="218" t="s">
        <v>190</v>
      </c>
      <c r="H266" s="219">
        <v>83.48</v>
      </c>
      <c r="I266" s="220"/>
      <c r="J266" s="221">
        <f>ROUND(I266*H266,2)</f>
        <v>0</v>
      </c>
      <c r="K266" s="217" t="s">
        <v>177</v>
      </c>
      <c r="L266" s="222"/>
      <c r="M266" s="223" t="s">
        <v>32</v>
      </c>
      <c r="N266" s="224" t="s">
        <v>51</v>
      </c>
      <c r="O266" s="66"/>
      <c r="P266" s="189">
        <f>O266*H266</f>
        <v>0</v>
      </c>
      <c r="Q266" s="189">
        <v>5.0000000000000001E-4</v>
      </c>
      <c r="R266" s="189">
        <f>Q266*H266</f>
        <v>4.1740000000000006E-2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242</v>
      </c>
      <c r="AT266" s="191" t="s">
        <v>254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1661</v>
      </c>
    </row>
    <row r="267" spans="1:65" s="2" customFormat="1" ht="19.2">
      <c r="A267" s="36"/>
      <c r="B267" s="37"/>
      <c r="C267" s="38"/>
      <c r="D267" s="195" t="s">
        <v>258</v>
      </c>
      <c r="E267" s="38"/>
      <c r="F267" s="225" t="s">
        <v>259</v>
      </c>
      <c r="G267" s="38"/>
      <c r="H267" s="38"/>
      <c r="I267" s="226"/>
      <c r="J267" s="38"/>
      <c r="K267" s="38"/>
      <c r="L267" s="41"/>
      <c r="M267" s="227"/>
      <c r="N267" s="228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8" t="s">
        <v>258</v>
      </c>
      <c r="AU267" s="18" t="s">
        <v>89</v>
      </c>
    </row>
    <row r="268" spans="1:65" s="14" customFormat="1" ht="10.199999999999999">
      <c r="B268" s="204"/>
      <c r="C268" s="205"/>
      <c r="D268" s="195" t="s">
        <v>180</v>
      </c>
      <c r="E268" s="205"/>
      <c r="F268" s="207" t="s">
        <v>1662</v>
      </c>
      <c r="G268" s="205"/>
      <c r="H268" s="208">
        <v>83.48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4</v>
      </c>
      <c r="AX268" s="14" t="s">
        <v>40</v>
      </c>
      <c r="AY268" s="214" t="s">
        <v>171</v>
      </c>
    </row>
    <row r="269" spans="1:65" s="2" customFormat="1" ht="14.4" customHeight="1">
      <c r="A269" s="36"/>
      <c r="B269" s="37"/>
      <c r="C269" s="180" t="s">
        <v>415</v>
      </c>
      <c r="D269" s="180" t="s">
        <v>173</v>
      </c>
      <c r="E269" s="181" t="s">
        <v>317</v>
      </c>
      <c r="F269" s="182" t="s">
        <v>318</v>
      </c>
      <c r="G269" s="183" t="s">
        <v>190</v>
      </c>
      <c r="H269" s="184">
        <v>466.495</v>
      </c>
      <c r="I269" s="185"/>
      <c r="J269" s="186">
        <f>ROUND(I269*H269,2)</f>
        <v>0</v>
      </c>
      <c r="K269" s="182" t="s">
        <v>177</v>
      </c>
      <c r="L269" s="41"/>
      <c r="M269" s="187" t="s">
        <v>32</v>
      </c>
      <c r="N269" s="188" t="s">
        <v>51</v>
      </c>
      <c r="O269" s="66"/>
      <c r="P269" s="189">
        <f>O269*H269</f>
        <v>0</v>
      </c>
      <c r="Q269" s="189">
        <v>2.5000000000000001E-4</v>
      </c>
      <c r="R269" s="189">
        <f>Q269*H269</f>
        <v>0.11662375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178</v>
      </c>
      <c r="AT269" s="191" t="s">
        <v>173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1663</v>
      </c>
    </row>
    <row r="270" spans="1:65" s="13" customFormat="1" ht="10.199999999999999">
      <c r="B270" s="193"/>
      <c r="C270" s="194"/>
      <c r="D270" s="195" t="s">
        <v>180</v>
      </c>
      <c r="E270" s="196" t="s">
        <v>32</v>
      </c>
      <c r="F270" s="197" t="s">
        <v>1523</v>
      </c>
      <c r="G270" s="194"/>
      <c r="H270" s="196" t="s">
        <v>32</v>
      </c>
      <c r="I270" s="198"/>
      <c r="J270" s="194"/>
      <c r="K270" s="194"/>
      <c r="L270" s="199"/>
      <c r="M270" s="200"/>
      <c r="N270" s="201"/>
      <c r="O270" s="201"/>
      <c r="P270" s="201"/>
      <c r="Q270" s="201"/>
      <c r="R270" s="201"/>
      <c r="S270" s="201"/>
      <c r="T270" s="202"/>
      <c r="AT270" s="203" t="s">
        <v>180</v>
      </c>
      <c r="AU270" s="203" t="s">
        <v>89</v>
      </c>
      <c r="AV270" s="13" t="s">
        <v>40</v>
      </c>
      <c r="AW270" s="13" t="s">
        <v>38</v>
      </c>
      <c r="AX270" s="13" t="s">
        <v>80</v>
      </c>
      <c r="AY270" s="203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1664</v>
      </c>
      <c r="G271" s="205"/>
      <c r="H271" s="208">
        <v>52.45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1665</v>
      </c>
      <c r="G272" s="205"/>
      <c r="H272" s="208">
        <v>110.8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1666</v>
      </c>
      <c r="G273" s="205"/>
      <c r="H273" s="208">
        <v>21.184999999999999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1667</v>
      </c>
      <c r="G274" s="205"/>
      <c r="H274" s="208">
        <v>88.6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1668</v>
      </c>
      <c r="G275" s="205"/>
      <c r="H275" s="208">
        <v>87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1669</v>
      </c>
      <c r="G276" s="205"/>
      <c r="H276" s="208">
        <v>106.46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14.4" customHeight="1">
      <c r="A277" s="36"/>
      <c r="B277" s="37"/>
      <c r="C277" s="215" t="s">
        <v>420</v>
      </c>
      <c r="D277" s="215" t="s">
        <v>254</v>
      </c>
      <c r="E277" s="216" t="s">
        <v>327</v>
      </c>
      <c r="F277" s="217" t="s">
        <v>328</v>
      </c>
      <c r="G277" s="218" t="s">
        <v>190</v>
      </c>
      <c r="H277" s="219">
        <v>171.41300000000001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3.0000000000000001E-5</v>
      </c>
      <c r="R277" s="189">
        <f>Q277*H277</f>
        <v>5.1423900000000002E-3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1670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1671</v>
      </c>
      <c r="G279" s="205"/>
      <c r="H279" s="208">
        <v>171.41300000000001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424</v>
      </c>
      <c r="D280" s="215" t="s">
        <v>254</v>
      </c>
      <c r="E280" s="216" t="s">
        <v>331</v>
      </c>
      <c r="F280" s="217" t="s">
        <v>332</v>
      </c>
      <c r="G280" s="218" t="s">
        <v>190</v>
      </c>
      <c r="H280" s="219">
        <v>22.244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5.0000000000000001E-4</v>
      </c>
      <c r="R280" s="189">
        <f>Q280*H280</f>
        <v>1.1122E-2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1672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1673</v>
      </c>
      <c r="G282" s="205"/>
      <c r="H282" s="208">
        <v>22.244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430</v>
      </c>
      <c r="D283" s="215" t="s">
        <v>254</v>
      </c>
      <c r="E283" s="216" t="s">
        <v>336</v>
      </c>
      <c r="F283" s="217" t="s">
        <v>337</v>
      </c>
      <c r="G283" s="218" t="s">
        <v>190</v>
      </c>
      <c r="H283" s="219">
        <v>93.03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2.9999999999999997E-4</v>
      </c>
      <c r="R283" s="189">
        <f>Q283*H283</f>
        <v>2.7908999999999996E-2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1674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1675</v>
      </c>
      <c r="G285" s="205"/>
      <c r="H285" s="208">
        <v>93.03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435</v>
      </c>
      <c r="D286" s="215" t="s">
        <v>254</v>
      </c>
      <c r="E286" s="216" t="s">
        <v>341</v>
      </c>
      <c r="F286" s="217" t="s">
        <v>342</v>
      </c>
      <c r="G286" s="218" t="s">
        <v>190</v>
      </c>
      <c r="H286" s="219">
        <v>91.35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2.0000000000000001E-4</v>
      </c>
      <c r="R286" s="189">
        <f>Q286*H286</f>
        <v>1.8269999999999998E-2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1676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1677</v>
      </c>
      <c r="G288" s="205"/>
      <c r="H288" s="208">
        <v>91.35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439</v>
      </c>
      <c r="D289" s="215" t="s">
        <v>254</v>
      </c>
      <c r="E289" s="216" t="s">
        <v>346</v>
      </c>
      <c r="F289" s="217" t="s">
        <v>347</v>
      </c>
      <c r="G289" s="218" t="s">
        <v>190</v>
      </c>
      <c r="H289" s="219">
        <v>111.783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2.9999999999999997E-4</v>
      </c>
      <c r="R289" s="189">
        <f>Q289*H289</f>
        <v>3.3534899999999999E-2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1678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1679</v>
      </c>
      <c r="G291" s="205"/>
      <c r="H291" s="208">
        <v>111.783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24.15" customHeight="1">
      <c r="A292" s="36"/>
      <c r="B292" s="37"/>
      <c r="C292" s="180" t="s">
        <v>444</v>
      </c>
      <c r="D292" s="180" t="s">
        <v>173</v>
      </c>
      <c r="E292" s="181" t="s">
        <v>1680</v>
      </c>
      <c r="F292" s="182" t="s">
        <v>1681</v>
      </c>
      <c r="G292" s="183" t="s">
        <v>176</v>
      </c>
      <c r="H292" s="184">
        <v>626.91899999999998</v>
      </c>
      <c r="I292" s="185"/>
      <c r="J292" s="186">
        <f>ROUND(I292*H292,2)</f>
        <v>0</v>
      </c>
      <c r="K292" s="182" t="s">
        <v>177</v>
      </c>
      <c r="L292" s="41"/>
      <c r="M292" s="187" t="s">
        <v>32</v>
      </c>
      <c r="N292" s="188" t="s">
        <v>51</v>
      </c>
      <c r="O292" s="66"/>
      <c r="P292" s="189">
        <f>O292*H292</f>
        <v>0</v>
      </c>
      <c r="Q292" s="189">
        <v>1.146E-2</v>
      </c>
      <c r="R292" s="189">
        <f>Q292*H292</f>
        <v>7.1844917399999995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178</v>
      </c>
      <c r="AT292" s="191" t="s">
        <v>173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1682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1523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1632</v>
      </c>
      <c r="G294" s="205"/>
      <c r="H294" s="208">
        <v>115.14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1633</v>
      </c>
      <c r="G295" s="205"/>
      <c r="H295" s="208">
        <v>328.26100000000002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1634</v>
      </c>
      <c r="G296" s="205"/>
      <c r="H296" s="208">
        <v>327.35300000000001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1635</v>
      </c>
      <c r="G297" s="205"/>
      <c r="H297" s="208">
        <v>59.377000000000002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3" customFormat="1" ht="10.199999999999999">
      <c r="B298" s="193"/>
      <c r="C298" s="194"/>
      <c r="D298" s="195" t="s">
        <v>180</v>
      </c>
      <c r="E298" s="196" t="s">
        <v>32</v>
      </c>
      <c r="F298" s="197" t="s">
        <v>202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1636</v>
      </c>
      <c r="G299" s="205"/>
      <c r="H299" s="208">
        <v>-3.96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1637</v>
      </c>
      <c r="G300" s="205"/>
      <c r="H300" s="208">
        <v>-69.12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1638</v>
      </c>
      <c r="G301" s="205"/>
      <c r="H301" s="208">
        <v>-20.16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1639</v>
      </c>
      <c r="G302" s="205"/>
      <c r="H302" s="208">
        <v>-144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1640</v>
      </c>
      <c r="G303" s="205"/>
      <c r="H303" s="208">
        <v>-38.4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1641</v>
      </c>
      <c r="G304" s="205"/>
      <c r="H304" s="208">
        <v>-3.2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3" customFormat="1" ht="10.199999999999999">
      <c r="B305" s="193"/>
      <c r="C305" s="194"/>
      <c r="D305" s="195" t="s">
        <v>180</v>
      </c>
      <c r="E305" s="196" t="s">
        <v>32</v>
      </c>
      <c r="F305" s="197" t="s">
        <v>210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1683</v>
      </c>
      <c r="G306" s="205"/>
      <c r="H306" s="208">
        <v>9.9359999999999999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1684</v>
      </c>
      <c r="G307" s="205"/>
      <c r="H307" s="208">
        <v>3.1739999999999999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1685</v>
      </c>
      <c r="G308" s="205"/>
      <c r="H308" s="208">
        <v>15.18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1686</v>
      </c>
      <c r="G309" s="205"/>
      <c r="H309" s="208">
        <v>4.7839999999999998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1687</v>
      </c>
      <c r="G310" s="205"/>
      <c r="H310" s="208">
        <v>0.55200000000000005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1688</v>
      </c>
      <c r="G311" s="205"/>
      <c r="H311" s="208">
        <v>1.081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1689</v>
      </c>
      <c r="G312" s="205"/>
      <c r="H312" s="208">
        <v>1.127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1523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3" customFormat="1" ht="10.199999999999999">
      <c r="B314" s="193"/>
      <c r="C314" s="194"/>
      <c r="D314" s="195" t="s">
        <v>180</v>
      </c>
      <c r="E314" s="196" t="s">
        <v>32</v>
      </c>
      <c r="F314" s="197" t="s">
        <v>1622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1623</v>
      </c>
      <c r="G315" s="205"/>
      <c r="H315" s="208">
        <v>2.2069999999999999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1624</v>
      </c>
      <c r="G316" s="205"/>
      <c r="H316" s="208">
        <v>10.404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1625</v>
      </c>
      <c r="G317" s="205"/>
      <c r="H317" s="208">
        <v>15.29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1626</v>
      </c>
      <c r="G318" s="205"/>
      <c r="H318" s="208">
        <v>0.61199999999999999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1690</v>
      </c>
      <c r="G319" s="205"/>
      <c r="H319" s="208">
        <v>0.91900000000000004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1691</v>
      </c>
      <c r="G320" s="205"/>
      <c r="H320" s="208">
        <v>0.36199999999999999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1692</v>
      </c>
      <c r="G321" s="205"/>
      <c r="H321" s="208">
        <v>10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2" customFormat="1" ht="24.15" customHeight="1">
      <c r="A322" s="36"/>
      <c r="B322" s="37"/>
      <c r="C322" s="180" t="s">
        <v>449</v>
      </c>
      <c r="D322" s="180" t="s">
        <v>173</v>
      </c>
      <c r="E322" s="181" t="s">
        <v>350</v>
      </c>
      <c r="F322" s="182" t="s">
        <v>351</v>
      </c>
      <c r="G322" s="183" t="s">
        <v>176</v>
      </c>
      <c r="H322" s="184">
        <v>587.125</v>
      </c>
      <c r="I322" s="185"/>
      <c r="J322" s="186">
        <f>ROUND(I322*H322,2)</f>
        <v>0</v>
      </c>
      <c r="K322" s="182" t="s">
        <v>177</v>
      </c>
      <c r="L322" s="41"/>
      <c r="M322" s="187" t="s">
        <v>32</v>
      </c>
      <c r="N322" s="188" t="s">
        <v>51</v>
      </c>
      <c r="O322" s="66"/>
      <c r="P322" s="189">
        <f>O322*H322</f>
        <v>0</v>
      </c>
      <c r="Q322" s="189">
        <v>2.6800000000000001E-3</v>
      </c>
      <c r="R322" s="189">
        <f>Q322*H322</f>
        <v>1.5734950000000001</v>
      </c>
      <c r="S322" s="189">
        <v>0</v>
      </c>
      <c r="T322" s="190">
        <f>S322*H322</f>
        <v>0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91" t="s">
        <v>178</v>
      </c>
      <c r="AT322" s="191" t="s">
        <v>173</v>
      </c>
      <c r="AU322" s="191" t="s">
        <v>89</v>
      </c>
      <c r="AY322" s="18" t="s">
        <v>171</v>
      </c>
      <c r="BE322" s="192">
        <f>IF(N322="základní",J322,0)</f>
        <v>0</v>
      </c>
      <c r="BF322" s="192">
        <f>IF(N322="snížená",J322,0)</f>
        <v>0</v>
      </c>
      <c r="BG322" s="192">
        <f>IF(N322="zákl. přenesená",J322,0)</f>
        <v>0</v>
      </c>
      <c r="BH322" s="192">
        <f>IF(N322="sníž. přenesená",J322,0)</f>
        <v>0</v>
      </c>
      <c r="BI322" s="192">
        <f>IF(N322="nulová",J322,0)</f>
        <v>0</v>
      </c>
      <c r="BJ322" s="18" t="s">
        <v>40</v>
      </c>
      <c r="BK322" s="192">
        <f>ROUND(I322*H322,2)</f>
        <v>0</v>
      </c>
      <c r="BL322" s="18" t="s">
        <v>178</v>
      </c>
      <c r="BM322" s="191" t="s">
        <v>1693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1523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1632</v>
      </c>
      <c r="G324" s="205"/>
      <c r="H324" s="208">
        <v>115.14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1633</v>
      </c>
      <c r="G325" s="205"/>
      <c r="H325" s="208">
        <v>328.26100000000002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1634</v>
      </c>
      <c r="G326" s="205"/>
      <c r="H326" s="208">
        <v>327.35300000000001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1635</v>
      </c>
      <c r="G327" s="205"/>
      <c r="H327" s="208">
        <v>59.377000000000002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202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1636</v>
      </c>
      <c r="G329" s="205"/>
      <c r="H329" s="208">
        <v>-3.96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1637</v>
      </c>
      <c r="G330" s="205"/>
      <c r="H330" s="208">
        <v>-69.12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1638</v>
      </c>
      <c r="G331" s="205"/>
      <c r="H331" s="208">
        <v>-20.16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1639</v>
      </c>
      <c r="G332" s="205"/>
      <c r="H332" s="208">
        <v>-144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1640</v>
      </c>
      <c r="G333" s="205"/>
      <c r="H333" s="208">
        <v>-38.4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1641</v>
      </c>
      <c r="G334" s="205"/>
      <c r="H334" s="208">
        <v>-3.2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210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1683</v>
      </c>
      <c r="G336" s="205"/>
      <c r="H336" s="208">
        <v>9.9359999999999999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1684</v>
      </c>
      <c r="G337" s="205"/>
      <c r="H337" s="208">
        <v>3.1739999999999999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1685</v>
      </c>
      <c r="G338" s="205"/>
      <c r="H338" s="208">
        <v>15.18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1686</v>
      </c>
      <c r="G339" s="205"/>
      <c r="H339" s="208">
        <v>4.7839999999999998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1687</v>
      </c>
      <c r="G340" s="205"/>
      <c r="H340" s="208">
        <v>0.55200000000000005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1688</v>
      </c>
      <c r="G341" s="205"/>
      <c r="H341" s="208">
        <v>1.081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1689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24.15" customHeight="1">
      <c r="A343" s="36"/>
      <c r="B343" s="37"/>
      <c r="C343" s="180" t="s">
        <v>453</v>
      </c>
      <c r="D343" s="180" t="s">
        <v>173</v>
      </c>
      <c r="E343" s="181" t="s">
        <v>354</v>
      </c>
      <c r="F343" s="182" t="s">
        <v>355</v>
      </c>
      <c r="G343" s="183" t="s">
        <v>176</v>
      </c>
      <c r="H343" s="184">
        <v>39.793999999999997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6.28E-3</v>
      </c>
      <c r="R343" s="189">
        <f>Q343*H343</f>
        <v>0.24990631999999999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1694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1523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1622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1623</v>
      </c>
      <c r="G346" s="205"/>
      <c r="H346" s="208">
        <v>2.2069999999999999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1624</v>
      </c>
      <c r="G347" s="205"/>
      <c r="H347" s="208">
        <v>10.404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1625</v>
      </c>
      <c r="G348" s="205"/>
      <c r="H348" s="208">
        <v>15.29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1626</v>
      </c>
      <c r="G349" s="205"/>
      <c r="H349" s="208">
        <v>0.61199999999999999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1690</v>
      </c>
      <c r="G350" s="205"/>
      <c r="H350" s="208">
        <v>0.91900000000000004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1691</v>
      </c>
      <c r="G351" s="205"/>
      <c r="H351" s="208">
        <v>0.36199999999999999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1692</v>
      </c>
      <c r="G352" s="205"/>
      <c r="H352" s="208">
        <v>10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458</v>
      </c>
      <c r="D353" s="180" t="s">
        <v>173</v>
      </c>
      <c r="E353" s="181" t="s">
        <v>1037</v>
      </c>
      <c r="F353" s="182" t="s">
        <v>1038</v>
      </c>
      <c r="G353" s="183" t="s">
        <v>176</v>
      </c>
      <c r="H353" s="184">
        <v>40.32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4.4099999999999999E-3</v>
      </c>
      <c r="R353" s="189">
        <f>Q353*H353</f>
        <v>0.1778112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1695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1523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1696</v>
      </c>
      <c r="G355" s="205"/>
      <c r="H355" s="208">
        <v>40.32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14.4" customHeight="1">
      <c r="A356" s="36"/>
      <c r="B356" s="37"/>
      <c r="C356" s="180" t="s">
        <v>463</v>
      </c>
      <c r="D356" s="180" t="s">
        <v>173</v>
      </c>
      <c r="E356" s="181" t="s">
        <v>358</v>
      </c>
      <c r="F356" s="182" t="s">
        <v>359</v>
      </c>
      <c r="G356" s="183" t="s">
        <v>190</v>
      </c>
      <c r="H356" s="184">
        <v>87.2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2.0650000000000002E-2</v>
      </c>
      <c r="R356" s="189">
        <f>Q356*H356</f>
        <v>1.8006800000000003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1697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1698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1699</v>
      </c>
      <c r="G358" s="205"/>
      <c r="H358" s="208">
        <v>87.2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467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118.6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1700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1523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1701</v>
      </c>
      <c r="G361" s="205"/>
      <c r="H361" s="208">
        <v>118.6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472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282.04000000000002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1702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1566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1583</v>
      </c>
      <c r="G364" s="205"/>
      <c r="H364" s="208">
        <v>69.12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1584</v>
      </c>
      <c r="G365" s="205"/>
      <c r="H365" s="208">
        <v>20.16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1585</v>
      </c>
      <c r="G366" s="205"/>
      <c r="H366" s="208">
        <v>144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1586</v>
      </c>
      <c r="G367" s="205"/>
      <c r="H367" s="208">
        <v>38.4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1587</v>
      </c>
      <c r="G368" s="205"/>
      <c r="H368" s="208">
        <v>2.8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1588</v>
      </c>
      <c r="G369" s="205"/>
      <c r="H369" s="208">
        <v>3.96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1589</v>
      </c>
      <c r="G370" s="205"/>
      <c r="H370" s="208">
        <v>3.6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476</v>
      </c>
      <c r="D371" s="180" t="s">
        <v>173</v>
      </c>
      <c r="E371" s="181" t="s">
        <v>380</v>
      </c>
      <c r="F371" s="182" t="s">
        <v>381</v>
      </c>
      <c r="G371" s="183" t="s">
        <v>176</v>
      </c>
      <c r="H371" s="184">
        <v>626.91899999999998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1703</v>
      </c>
    </row>
    <row r="372" spans="1:65" s="13" customFormat="1" ht="10.199999999999999">
      <c r="B372" s="193"/>
      <c r="C372" s="194"/>
      <c r="D372" s="195" t="s">
        <v>180</v>
      </c>
      <c r="E372" s="196" t="s">
        <v>32</v>
      </c>
      <c r="F372" s="197" t="s">
        <v>1523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1632</v>
      </c>
      <c r="G373" s="205"/>
      <c r="H373" s="208">
        <v>115.14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1633</v>
      </c>
      <c r="G374" s="205"/>
      <c r="H374" s="208">
        <v>328.26100000000002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1634</v>
      </c>
      <c r="G375" s="205"/>
      <c r="H375" s="208">
        <v>327.35300000000001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1635</v>
      </c>
      <c r="G376" s="205"/>
      <c r="H376" s="208">
        <v>59.377000000000002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202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1636</v>
      </c>
      <c r="G378" s="205"/>
      <c r="H378" s="208">
        <v>-3.96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1637</v>
      </c>
      <c r="G379" s="205"/>
      <c r="H379" s="208">
        <v>-69.12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1638</v>
      </c>
      <c r="G380" s="205"/>
      <c r="H380" s="208">
        <v>-20.16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1639</v>
      </c>
      <c r="G381" s="205"/>
      <c r="H381" s="208">
        <v>-144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1640</v>
      </c>
      <c r="G382" s="205"/>
      <c r="H382" s="208">
        <v>-38.4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1641</v>
      </c>
      <c r="G383" s="205"/>
      <c r="H383" s="208">
        <v>-3.2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3" customFormat="1" ht="10.199999999999999">
      <c r="B384" s="193"/>
      <c r="C384" s="194"/>
      <c r="D384" s="195" t="s">
        <v>180</v>
      </c>
      <c r="E384" s="196" t="s">
        <v>32</v>
      </c>
      <c r="F384" s="197" t="s">
        <v>210</v>
      </c>
      <c r="G384" s="194"/>
      <c r="H384" s="196" t="s">
        <v>32</v>
      </c>
      <c r="I384" s="198"/>
      <c r="J384" s="194"/>
      <c r="K384" s="194"/>
      <c r="L384" s="199"/>
      <c r="M384" s="200"/>
      <c r="N384" s="201"/>
      <c r="O384" s="201"/>
      <c r="P384" s="201"/>
      <c r="Q384" s="201"/>
      <c r="R384" s="201"/>
      <c r="S384" s="201"/>
      <c r="T384" s="202"/>
      <c r="AT384" s="203" t="s">
        <v>180</v>
      </c>
      <c r="AU384" s="203" t="s">
        <v>89</v>
      </c>
      <c r="AV384" s="13" t="s">
        <v>40</v>
      </c>
      <c r="AW384" s="13" t="s">
        <v>38</v>
      </c>
      <c r="AX384" s="13" t="s">
        <v>80</v>
      </c>
      <c r="AY384" s="203" t="s">
        <v>171</v>
      </c>
    </row>
    <row r="385" spans="2:51" s="14" customFormat="1" ht="10.199999999999999">
      <c r="B385" s="204"/>
      <c r="C385" s="205"/>
      <c r="D385" s="195" t="s">
        <v>180</v>
      </c>
      <c r="E385" s="206" t="s">
        <v>32</v>
      </c>
      <c r="F385" s="207" t="s">
        <v>1683</v>
      </c>
      <c r="G385" s="205"/>
      <c r="H385" s="208">
        <v>9.9359999999999999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2:51" s="14" customFormat="1" ht="10.199999999999999">
      <c r="B386" s="204"/>
      <c r="C386" s="205"/>
      <c r="D386" s="195" t="s">
        <v>180</v>
      </c>
      <c r="E386" s="206" t="s">
        <v>32</v>
      </c>
      <c r="F386" s="207" t="s">
        <v>1684</v>
      </c>
      <c r="G386" s="205"/>
      <c r="H386" s="208">
        <v>3.1739999999999999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2:51" s="14" customFormat="1" ht="10.199999999999999">
      <c r="B387" s="204"/>
      <c r="C387" s="205"/>
      <c r="D387" s="195" t="s">
        <v>180</v>
      </c>
      <c r="E387" s="206" t="s">
        <v>32</v>
      </c>
      <c r="F387" s="207" t="s">
        <v>1685</v>
      </c>
      <c r="G387" s="205"/>
      <c r="H387" s="208">
        <v>15.18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2:51" s="14" customFormat="1" ht="10.199999999999999">
      <c r="B388" s="204"/>
      <c r="C388" s="205"/>
      <c r="D388" s="195" t="s">
        <v>180</v>
      </c>
      <c r="E388" s="206" t="s">
        <v>32</v>
      </c>
      <c r="F388" s="207" t="s">
        <v>1686</v>
      </c>
      <c r="G388" s="205"/>
      <c r="H388" s="208">
        <v>4.7839999999999998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2:51" s="14" customFormat="1" ht="10.199999999999999">
      <c r="B389" s="204"/>
      <c r="C389" s="205"/>
      <c r="D389" s="195" t="s">
        <v>180</v>
      </c>
      <c r="E389" s="206" t="s">
        <v>32</v>
      </c>
      <c r="F389" s="207" t="s">
        <v>1687</v>
      </c>
      <c r="G389" s="205"/>
      <c r="H389" s="208">
        <v>0.55200000000000005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2:51" s="14" customFormat="1" ht="10.199999999999999">
      <c r="B390" s="204"/>
      <c r="C390" s="205"/>
      <c r="D390" s="195" t="s">
        <v>180</v>
      </c>
      <c r="E390" s="206" t="s">
        <v>32</v>
      </c>
      <c r="F390" s="207" t="s">
        <v>1688</v>
      </c>
      <c r="G390" s="205"/>
      <c r="H390" s="208">
        <v>1.081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2:51" s="14" customFormat="1" ht="10.199999999999999">
      <c r="B391" s="204"/>
      <c r="C391" s="205"/>
      <c r="D391" s="195" t="s">
        <v>180</v>
      </c>
      <c r="E391" s="206" t="s">
        <v>32</v>
      </c>
      <c r="F391" s="207" t="s">
        <v>1689</v>
      </c>
      <c r="G391" s="205"/>
      <c r="H391" s="208">
        <v>1.127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2:51" s="13" customFormat="1" ht="10.199999999999999">
      <c r="B392" s="193"/>
      <c r="C392" s="194"/>
      <c r="D392" s="195" t="s">
        <v>180</v>
      </c>
      <c r="E392" s="196" t="s">
        <v>32</v>
      </c>
      <c r="F392" s="197" t="s">
        <v>1523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2:51" s="13" customFormat="1" ht="10.199999999999999">
      <c r="B393" s="193"/>
      <c r="C393" s="194"/>
      <c r="D393" s="195" t="s">
        <v>180</v>
      </c>
      <c r="E393" s="196" t="s">
        <v>32</v>
      </c>
      <c r="F393" s="197" t="s">
        <v>1622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2:51" s="14" customFormat="1" ht="10.199999999999999">
      <c r="B394" s="204"/>
      <c r="C394" s="205"/>
      <c r="D394" s="195" t="s">
        <v>180</v>
      </c>
      <c r="E394" s="206" t="s">
        <v>32</v>
      </c>
      <c r="F394" s="207" t="s">
        <v>1623</v>
      </c>
      <c r="G394" s="205"/>
      <c r="H394" s="208">
        <v>2.2069999999999999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2:51" s="14" customFormat="1" ht="10.199999999999999">
      <c r="B395" s="204"/>
      <c r="C395" s="205"/>
      <c r="D395" s="195" t="s">
        <v>180</v>
      </c>
      <c r="E395" s="206" t="s">
        <v>32</v>
      </c>
      <c r="F395" s="207" t="s">
        <v>1624</v>
      </c>
      <c r="G395" s="205"/>
      <c r="H395" s="208">
        <v>10.404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2:51" s="14" customFormat="1" ht="10.199999999999999">
      <c r="B396" s="204"/>
      <c r="C396" s="205"/>
      <c r="D396" s="195" t="s">
        <v>180</v>
      </c>
      <c r="E396" s="206" t="s">
        <v>32</v>
      </c>
      <c r="F396" s="207" t="s">
        <v>1625</v>
      </c>
      <c r="G396" s="205"/>
      <c r="H396" s="208">
        <v>15.29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2:51" s="14" customFormat="1" ht="10.199999999999999">
      <c r="B397" s="204"/>
      <c r="C397" s="205"/>
      <c r="D397" s="195" t="s">
        <v>180</v>
      </c>
      <c r="E397" s="206" t="s">
        <v>32</v>
      </c>
      <c r="F397" s="207" t="s">
        <v>1626</v>
      </c>
      <c r="G397" s="205"/>
      <c r="H397" s="208">
        <v>0.61199999999999999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2:51" s="14" customFormat="1" ht="10.199999999999999">
      <c r="B398" s="204"/>
      <c r="C398" s="205"/>
      <c r="D398" s="195" t="s">
        <v>180</v>
      </c>
      <c r="E398" s="206" t="s">
        <v>32</v>
      </c>
      <c r="F398" s="207" t="s">
        <v>1690</v>
      </c>
      <c r="G398" s="205"/>
      <c r="H398" s="208">
        <v>0.91900000000000004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2:51" s="14" customFormat="1" ht="10.199999999999999">
      <c r="B399" s="204"/>
      <c r="C399" s="205"/>
      <c r="D399" s="195" t="s">
        <v>180</v>
      </c>
      <c r="E399" s="206" t="s">
        <v>32</v>
      </c>
      <c r="F399" s="207" t="s">
        <v>1691</v>
      </c>
      <c r="G399" s="205"/>
      <c r="H399" s="208">
        <v>0.36199999999999999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2:51" s="14" customFormat="1" ht="10.199999999999999">
      <c r="B400" s="204"/>
      <c r="C400" s="205"/>
      <c r="D400" s="195" t="s">
        <v>180</v>
      </c>
      <c r="E400" s="206" t="s">
        <v>32</v>
      </c>
      <c r="F400" s="207" t="s">
        <v>1692</v>
      </c>
      <c r="G400" s="205"/>
      <c r="H400" s="208">
        <v>10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481</v>
      </c>
      <c r="D401" s="180" t="s">
        <v>173</v>
      </c>
      <c r="E401" s="181" t="s">
        <v>384</v>
      </c>
      <c r="F401" s="182" t="s">
        <v>385</v>
      </c>
      <c r="G401" s="183" t="s">
        <v>176</v>
      </c>
      <c r="H401" s="184">
        <v>29.34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9.8680000000000004E-2</v>
      </c>
      <c r="R401" s="189">
        <f>Q401*H401</f>
        <v>2.8952712000000003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1704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1705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1706</v>
      </c>
      <c r="G403" s="205"/>
      <c r="H403" s="208">
        <v>22.74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1707</v>
      </c>
      <c r="G404" s="205"/>
      <c r="H404" s="208">
        <v>6.6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487</v>
      </c>
      <c r="D405" s="180" t="s">
        <v>173</v>
      </c>
      <c r="E405" s="181" t="s">
        <v>1708</v>
      </c>
      <c r="F405" s="182" t="s">
        <v>1709</v>
      </c>
      <c r="G405" s="183" t="s">
        <v>392</v>
      </c>
      <c r="H405" s="184">
        <v>3.8610000000000002</v>
      </c>
      <c r="I405" s="185"/>
      <c r="J405" s="186">
        <f>ROUND(I405*H405,2)</f>
        <v>0</v>
      </c>
      <c r="K405" s="182" t="s">
        <v>32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0.22</v>
      </c>
      <c r="R405" s="189">
        <f>Q405*H405</f>
        <v>0.84942000000000006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1710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1705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1711</v>
      </c>
      <c r="G407" s="205"/>
      <c r="H407" s="208">
        <v>3.1970000000000001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1712</v>
      </c>
      <c r="G408" s="205"/>
      <c r="H408" s="208">
        <v>0.66400000000000003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24.15" customHeight="1">
      <c r="A409" s="36"/>
      <c r="B409" s="37"/>
      <c r="C409" s="180" t="s">
        <v>492</v>
      </c>
      <c r="D409" s="180" t="s">
        <v>173</v>
      </c>
      <c r="E409" s="181" t="s">
        <v>397</v>
      </c>
      <c r="F409" s="182" t="s">
        <v>398</v>
      </c>
      <c r="G409" s="183" t="s">
        <v>176</v>
      </c>
      <c r="H409" s="184">
        <v>21.35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0.22814000000000001</v>
      </c>
      <c r="R409" s="189">
        <f>Q409*H409</f>
        <v>4.8707890000000003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1713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1523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1714</v>
      </c>
      <c r="G411" s="205"/>
      <c r="H411" s="208">
        <v>21.35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2" customFormat="1" ht="24.15" customHeight="1">
      <c r="A412" s="36"/>
      <c r="B412" s="37"/>
      <c r="C412" s="180" t="s">
        <v>496</v>
      </c>
      <c r="D412" s="180" t="s">
        <v>173</v>
      </c>
      <c r="E412" s="181" t="s">
        <v>401</v>
      </c>
      <c r="F412" s="182" t="s">
        <v>402</v>
      </c>
      <c r="G412" s="183" t="s">
        <v>190</v>
      </c>
      <c r="H412" s="184">
        <v>45.2</v>
      </c>
      <c r="I412" s="185"/>
      <c r="J412" s="186">
        <f>ROUND(I412*H412,2)</f>
        <v>0</v>
      </c>
      <c r="K412" s="182" t="s">
        <v>177</v>
      </c>
      <c r="L412" s="41"/>
      <c r="M412" s="187" t="s">
        <v>32</v>
      </c>
      <c r="N412" s="188" t="s">
        <v>51</v>
      </c>
      <c r="O412" s="66"/>
      <c r="P412" s="189">
        <f>O412*H412</f>
        <v>0</v>
      </c>
      <c r="Q412" s="189">
        <v>0.12895000000000001</v>
      </c>
      <c r="R412" s="189">
        <f>Q412*H412</f>
        <v>5.8285400000000012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178</v>
      </c>
      <c r="AT412" s="191" t="s">
        <v>173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178</v>
      </c>
      <c r="BM412" s="191" t="s">
        <v>1715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1523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1716</v>
      </c>
      <c r="G414" s="205"/>
      <c r="H414" s="208">
        <v>45.2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2" customFormat="1" ht="22.8" customHeight="1">
      <c r="B415" s="164"/>
      <c r="C415" s="165"/>
      <c r="D415" s="166" t="s">
        <v>79</v>
      </c>
      <c r="E415" s="178" t="s">
        <v>253</v>
      </c>
      <c r="F415" s="178" t="s">
        <v>405</v>
      </c>
      <c r="G415" s="165"/>
      <c r="H415" s="165"/>
      <c r="I415" s="168"/>
      <c r="J415" s="179">
        <f>BK415</f>
        <v>0</v>
      </c>
      <c r="K415" s="165"/>
      <c r="L415" s="170"/>
      <c r="M415" s="171"/>
      <c r="N415" s="172"/>
      <c r="O415" s="172"/>
      <c r="P415" s="173">
        <f>SUM(P416:P582)</f>
        <v>0</v>
      </c>
      <c r="Q415" s="172"/>
      <c r="R415" s="173">
        <f>SUM(R416:R582)</f>
        <v>7.5887413300000004</v>
      </c>
      <c r="S415" s="172"/>
      <c r="T415" s="174">
        <f>SUM(T416:T582)</f>
        <v>36.968616820000008</v>
      </c>
      <c r="AR415" s="175" t="s">
        <v>40</v>
      </c>
      <c r="AT415" s="176" t="s">
        <v>79</v>
      </c>
      <c r="AU415" s="176" t="s">
        <v>40</v>
      </c>
      <c r="AY415" s="175" t="s">
        <v>171</v>
      </c>
      <c r="BK415" s="177">
        <f>SUM(BK416:BK582)</f>
        <v>0</v>
      </c>
    </row>
    <row r="416" spans="1:65" s="2" customFormat="1" ht="24.15" customHeight="1">
      <c r="A416" s="36"/>
      <c r="B416" s="37"/>
      <c r="C416" s="180" t="s">
        <v>500</v>
      </c>
      <c r="D416" s="180" t="s">
        <v>173</v>
      </c>
      <c r="E416" s="181" t="s">
        <v>1082</v>
      </c>
      <c r="F416" s="182" t="s">
        <v>1083</v>
      </c>
      <c r="G416" s="183" t="s">
        <v>176</v>
      </c>
      <c r="H416" s="184">
        <v>1038.5999999999999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1717</v>
      </c>
    </row>
    <row r="417" spans="1:65" s="2" customFormat="1" ht="19.2">
      <c r="A417" s="36"/>
      <c r="B417" s="37"/>
      <c r="C417" s="38"/>
      <c r="D417" s="195" t="s">
        <v>258</v>
      </c>
      <c r="E417" s="38"/>
      <c r="F417" s="225" t="s">
        <v>1718</v>
      </c>
      <c r="G417" s="38"/>
      <c r="H417" s="38"/>
      <c r="I417" s="226"/>
      <c r="J417" s="38"/>
      <c r="K417" s="38"/>
      <c r="L417" s="41"/>
      <c r="M417" s="227"/>
      <c r="N417" s="228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8" t="s">
        <v>258</v>
      </c>
      <c r="AU417" s="18" t="s">
        <v>89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1523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1719</v>
      </c>
      <c r="G419" s="205"/>
      <c r="H419" s="208">
        <v>137.69999999999999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1720</v>
      </c>
      <c r="G420" s="205"/>
      <c r="H420" s="208">
        <v>299.7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1721</v>
      </c>
      <c r="G421" s="205"/>
      <c r="H421" s="208">
        <v>299.7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1722</v>
      </c>
      <c r="G422" s="205"/>
      <c r="H422" s="208">
        <v>36.5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1566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1723</v>
      </c>
      <c r="G424" s="205"/>
      <c r="H424" s="208">
        <v>265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24.15" customHeight="1">
      <c r="A425" s="36"/>
      <c r="B425" s="37"/>
      <c r="C425" s="180" t="s">
        <v>504</v>
      </c>
      <c r="D425" s="180" t="s">
        <v>173</v>
      </c>
      <c r="E425" s="181" t="s">
        <v>416</v>
      </c>
      <c r="F425" s="182" t="s">
        <v>417</v>
      </c>
      <c r="G425" s="183" t="s">
        <v>176</v>
      </c>
      <c r="H425" s="184">
        <v>126709.2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1724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1725</v>
      </c>
      <c r="G426" s="205"/>
      <c r="H426" s="208">
        <v>126709.2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24.15" customHeight="1">
      <c r="A427" s="36"/>
      <c r="B427" s="37"/>
      <c r="C427" s="180" t="s">
        <v>508</v>
      </c>
      <c r="D427" s="180" t="s">
        <v>173</v>
      </c>
      <c r="E427" s="181" t="s">
        <v>1090</v>
      </c>
      <c r="F427" s="182" t="s">
        <v>1091</v>
      </c>
      <c r="G427" s="183" t="s">
        <v>176</v>
      </c>
      <c r="H427" s="184">
        <v>1038.5999999999999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1726</v>
      </c>
    </row>
    <row r="428" spans="1:65" s="2" customFormat="1" ht="14.4" customHeight="1">
      <c r="A428" s="36"/>
      <c r="B428" s="37"/>
      <c r="C428" s="180" t="s">
        <v>512</v>
      </c>
      <c r="D428" s="180" t="s">
        <v>173</v>
      </c>
      <c r="E428" s="181" t="s">
        <v>425</v>
      </c>
      <c r="F428" s="182" t="s">
        <v>426</v>
      </c>
      <c r="G428" s="183" t="s">
        <v>190</v>
      </c>
      <c r="H428" s="184">
        <v>123.8</v>
      </c>
      <c r="I428" s="185"/>
      <c r="J428" s="186">
        <f>ROUND(I428*H428,2)</f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>O428*H428</f>
        <v>0</v>
      </c>
      <c r="Q428" s="189">
        <v>0</v>
      </c>
      <c r="R428" s="189">
        <f>Q428*H428</f>
        <v>0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8" t="s">
        <v>40</v>
      </c>
      <c r="BK428" s="192">
        <f>ROUND(I428*H428,2)</f>
        <v>0</v>
      </c>
      <c r="BL428" s="18" t="s">
        <v>178</v>
      </c>
      <c r="BM428" s="191" t="s">
        <v>1727</v>
      </c>
    </row>
    <row r="429" spans="1:65" s="13" customFormat="1" ht="10.199999999999999">
      <c r="B429" s="193"/>
      <c r="C429" s="194"/>
      <c r="D429" s="195" t="s">
        <v>180</v>
      </c>
      <c r="E429" s="196" t="s">
        <v>32</v>
      </c>
      <c r="F429" s="197" t="s">
        <v>1523</v>
      </c>
      <c r="G429" s="194"/>
      <c r="H429" s="196" t="s">
        <v>32</v>
      </c>
      <c r="I429" s="198"/>
      <c r="J429" s="194"/>
      <c r="K429" s="194"/>
      <c r="L429" s="199"/>
      <c r="M429" s="200"/>
      <c r="N429" s="201"/>
      <c r="O429" s="201"/>
      <c r="P429" s="201"/>
      <c r="Q429" s="201"/>
      <c r="R429" s="201"/>
      <c r="S429" s="201"/>
      <c r="T429" s="202"/>
      <c r="AT429" s="203" t="s">
        <v>180</v>
      </c>
      <c r="AU429" s="203" t="s">
        <v>89</v>
      </c>
      <c r="AV429" s="13" t="s">
        <v>40</v>
      </c>
      <c r="AW429" s="13" t="s">
        <v>38</v>
      </c>
      <c r="AX429" s="13" t="s">
        <v>80</v>
      </c>
      <c r="AY429" s="203" t="s">
        <v>171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1728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1729</v>
      </c>
      <c r="G431" s="205"/>
      <c r="H431" s="208">
        <v>84.76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1730</v>
      </c>
      <c r="G432" s="205"/>
      <c r="H432" s="208">
        <v>39.04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516</v>
      </c>
      <c r="D433" s="180" t="s">
        <v>173</v>
      </c>
      <c r="E433" s="181" t="s">
        <v>1731</v>
      </c>
      <c r="F433" s="182" t="s">
        <v>1732</v>
      </c>
      <c r="G433" s="183" t="s">
        <v>190</v>
      </c>
      <c r="H433" s="184">
        <v>56.6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1733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1566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1728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1734</v>
      </c>
      <c r="G436" s="205"/>
      <c r="H436" s="208">
        <v>56.6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520</v>
      </c>
      <c r="D437" s="180" t="s">
        <v>173</v>
      </c>
      <c r="E437" s="181" t="s">
        <v>431</v>
      </c>
      <c r="F437" s="182" t="s">
        <v>432</v>
      </c>
      <c r="G437" s="183" t="s">
        <v>190</v>
      </c>
      <c r="H437" s="184">
        <v>15103.6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1735</v>
      </c>
    </row>
    <row r="438" spans="1:65" s="14" customFormat="1" ht="10.199999999999999">
      <c r="B438" s="204"/>
      <c r="C438" s="205"/>
      <c r="D438" s="195" t="s">
        <v>180</v>
      </c>
      <c r="E438" s="206" t="s">
        <v>32</v>
      </c>
      <c r="F438" s="207" t="s">
        <v>1736</v>
      </c>
      <c r="G438" s="205"/>
      <c r="H438" s="208">
        <v>15103.6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1:65" s="2" customFormat="1" ht="14.4" customHeight="1">
      <c r="A439" s="36"/>
      <c r="B439" s="37"/>
      <c r="C439" s="180" t="s">
        <v>524</v>
      </c>
      <c r="D439" s="180" t="s">
        <v>173</v>
      </c>
      <c r="E439" s="181" t="s">
        <v>1737</v>
      </c>
      <c r="F439" s="182" t="s">
        <v>1738</v>
      </c>
      <c r="G439" s="183" t="s">
        <v>190</v>
      </c>
      <c r="H439" s="184">
        <v>1698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1739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1740</v>
      </c>
      <c r="G440" s="205"/>
      <c r="H440" s="208">
        <v>1698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14.4" customHeight="1">
      <c r="A441" s="36"/>
      <c r="B441" s="37"/>
      <c r="C441" s="180" t="s">
        <v>529</v>
      </c>
      <c r="D441" s="180" t="s">
        <v>173</v>
      </c>
      <c r="E441" s="181" t="s">
        <v>436</v>
      </c>
      <c r="F441" s="182" t="s">
        <v>437</v>
      </c>
      <c r="G441" s="183" t="s">
        <v>190</v>
      </c>
      <c r="H441" s="184">
        <v>123.8</v>
      </c>
      <c r="I441" s="185"/>
      <c r="J441" s="186">
        <f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8" t="s">
        <v>40</v>
      </c>
      <c r="BK441" s="192">
        <f>ROUND(I441*H441,2)</f>
        <v>0</v>
      </c>
      <c r="BL441" s="18" t="s">
        <v>178</v>
      </c>
      <c r="BM441" s="191" t="s">
        <v>1741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1742</v>
      </c>
      <c r="F442" s="182" t="s">
        <v>1743</v>
      </c>
      <c r="G442" s="183" t="s">
        <v>190</v>
      </c>
      <c r="H442" s="184">
        <v>56.6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1744</v>
      </c>
    </row>
    <row r="443" spans="1:65" s="2" customFormat="1" ht="24.15" customHeight="1">
      <c r="A443" s="36"/>
      <c r="B443" s="37"/>
      <c r="C443" s="180" t="s">
        <v>537</v>
      </c>
      <c r="D443" s="180" t="s">
        <v>173</v>
      </c>
      <c r="E443" s="181" t="s">
        <v>440</v>
      </c>
      <c r="F443" s="182" t="s">
        <v>441</v>
      </c>
      <c r="G443" s="183" t="s">
        <v>190</v>
      </c>
      <c r="H443" s="184">
        <v>106.46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1745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1705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1746</v>
      </c>
      <c r="G445" s="205"/>
      <c r="H445" s="208">
        <v>77.56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14" customFormat="1" ht="10.199999999999999">
      <c r="B446" s="204"/>
      <c r="C446" s="205"/>
      <c r="D446" s="195" t="s">
        <v>180</v>
      </c>
      <c r="E446" s="206" t="s">
        <v>32</v>
      </c>
      <c r="F446" s="207" t="s">
        <v>1747</v>
      </c>
      <c r="G446" s="205"/>
      <c r="H446" s="208">
        <v>28.9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1:65" s="2" customFormat="1" ht="24.15" customHeight="1">
      <c r="A447" s="36"/>
      <c r="B447" s="37"/>
      <c r="C447" s="180" t="s">
        <v>541</v>
      </c>
      <c r="D447" s="180" t="s">
        <v>173</v>
      </c>
      <c r="E447" s="181" t="s">
        <v>445</v>
      </c>
      <c r="F447" s="182" t="s">
        <v>446</v>
      </c>
      <c r="G447" s="183" t="s">
        <v>190</v>
      </c>
      <c r="H447" s="184">
        <v>6494.06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0</v>
      </c>
      <c r="R447" s="189">
        <f>Q447*H447</f>
        <v>0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1748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1749</v>
      </c>
      <c r="G448" s="205"/>
      <c r="H448" s="208">
        <v>6494.06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545</v>
      </c>
      <c r="D449" s="180" t="s">
        <v>173</v>
      </c>
      <c r="E449" s="181" t="s">
        <v>450</v>
      </c>
      <c r="F449" s="182" t="s">
        <v>451</v>
      </c>
      <c r="G449" s="183" t="s">
        <v>190</v>
      </c>
      <c r="H449" s="184">
        <v>106.46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1750</v>
      </c>
    </row>
    <row r="450" spans="1:65" s="2" customFormat="1" ht="14.4" customHeight="1">
      <c r="A450" s="36"/>
      <c r="B450" s="37"/>
      <c r="C450" s="180" t="s">
        <v>551</v>
      </c>
      <c r="D450" s="180" t="s">
        <v>173</v>
      </c>
      <c r="E450" s="181" t="s">
        <v>1751</v>
      </c>
      <c r="F450" s="182" t="s">
        <v>455</v>
      </c>
      <c r="G450" s="183" t="s">
        <v>176</v>
      </c>
      <c r="H450" s="184">
        <v>198.24</v>
      </c>
      <c r="I450" s="185"/>
      <c r="J450" s="186">
        <f>ROUND(I450*H450,2)</f>
        <v>0</v>
      </c>
      <c r="K450" s="182" t="s">
        <v>393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1752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1753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4" customFormat="1" ht="10.199999999999999">
      <c r="B452" s="204"/>
      <c r="C452" s="205"/>
      <c r="D452" s="195" t="s">
        <v>180</v>
      </c>
      <c r="E452" s="206" t="s">
        <v>32</v>
      </c>
      <c r="F452" s="207" t="s">
        <v>1754</v>
      </c>
      <c r="G452" s="205"/>
      <c r="H452" s="208">
        <v>198.24</v>
      </c>
      <c r="I452" s="209"/>
      <c r="J452" s="205"/>
      <c r="K452" s="205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180</v>
      </c>
      <c r="AU452" s="214" t="s">
        <v>89</v>
      </c>
      <c r="AV452" s="14" t="s">
        <v>89</v>
      </c>
      <c r="AW452" s="14" t="s">
        <v>38</v>
      </c>
      <c r="AX452" s="14" t="s">
        <v>80</v>
      </c>
      <c r="AY452" s="214" t="s">
        <v>171</v>
      </c>
    </row>
    <row r="453" spans="1:65" s="2" customFormat="1" ht="24.15" customHeight="1">
      <c r="A453" s="36"/>
      <c r="B453" s="37"/>
      <c r="C453" s="215" t="s">
        <v>556</v>
      </c>
      <c r="D453" s="215" t="s">
        <v>254</v>
      </c>
      <c r="E453" s="216" t="s">
        <v>1755</v>
      </c>
      <c r="F453" s="217" t="s">
        <v>1756</v>
      </c>
      <c r="G453" s="218" t="s">
        <v>1757</v>
      </c>
      <c r="H453" s="219">
        <v>2</v>
      </c>
      <c r="I453" s="220"/>
      <c r="J453" s="221">
        <f>ROUND(I453*H453,2)</f>
        <v>0</v>
      </c>
      <c r="K453" s="217" t="s">
        <v>643</v>
      </c>
      <c r="L453" s="222"/>
      <c r="M453" s="223" t="s">
        <v>32</v>
      </c>
      <c r="N453" s="224" t="s">
        <v>51</v>
      </c>
      <c r="O453" s="66"/>
      <c r="P453" s="189">
        <f>O453*H453</f>
        <v>0</v>
      </c>
      <c r="Q453" s="189">
        <v>0.02</v>
      </c>
      <c r="R453" s="189">
        <f>Q453*H453</f>
        <v>0.04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242</v>
      </c>
      <c r="AT453" s="191" t="s">
        <v>254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1758</v>
      </c>
    </row>
    <row r="454" spans="1:65" s="2" customFormat="1" ht="14.4" customHeight="1">
      <c r="A454" s="36"/>
      <c r="B454" s="37"/>
      <c r="C454" s="180" t="s">
        <v>560</v>
      </c>
      <c r="D454" s="180" t="s">
        <v>173</v>
      </c>
      <c r="E454" s="181" t="s">
        <v>454</v>
      </c>
      <c r="F454" s="182" t="s">
        <v>455</v>
      </c>
      <c r="G454" s="183" t="s">
        <v>176</v>
      </c>
      <c r="H454" s="184">
        <v>1237.04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1759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1523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1760</v>
      </c>
      <c r="G456" s="205"/>
      <c r="H456" s="208">
        <v>1237.04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14.4" customHeight="1">
      <c r="A457" s="36"/>
      <c r="B457" s="37"/>
      <c r="C457" s="180" t="s">
        <v>565</v>
      </c>
      <c r="D457" s="180" t="s">
        <v>173</v>
      </c>
      <c r="E457" s="181" t="s">
        <v>459</v>
      </c>
      <c r="F457" s="182" t="s">
        <v>460</v>
      </c>
      <c r="G457" s="183" t="s">
        <v>176</v>
      </c>
      <c r="H457" s="184">
        <v>150918.88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1761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1762</v>
      </c>
      <c r="G458" s="205"/>
      <c r="H458" s="208">
        <v>150918.88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571</v>
      </c>
      <c r="D459" s="180" t="s">
        <v>173</v>
      </c>
      <c r="E459" s="181" t="s">
        <v>464</v>
      </c>
      <c r="F459" s="182" t="s">
        <v>465</v>
      </c>
      <c r="G459" s="183" t="s">
        <v>176</v>
      </c>
      <c r="H459" s="184">
        <v>1237.04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1763</v>
      </c>
    </row>
    <row r="460" spans="1:65" s="2" customFormat="1" ht="24.15" customHeight="1">
      <c r="A460" s="36"/>
      <c r="B460" s="37"/>
      <c r="C460" s="180" t="s">
        <v>579</v>
      </c>
      <c r="D460" s="180" t="s">
        <v>173</v>
      </c>
      <c r="E460" s="181" t="s">
        <v>1764</v>
      </c>
      <c r="F460" s="182" t="s">
        <v>1765</v>
      </c>
      <c r="G460" s="183" t="s">
        <v>582</v>
      </c>
      <c r="H460" s="184">
        <v>4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1766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1517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1767</v>
      </c>
      <c r="G462" s="205"/>
      <c r="H462" s="208">
        <v>2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1768</v>
      </c>
      <c r="G463" s="205"/>
      <c r="H463" s="208">
        <v>2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584</v>
      </c>
      <c r="D464" s="180" t="s">
        <v>173</v>
      </c>
      <c r="E464" s="181" t="s">
        <v>1769</v>
      </c>
      <c r="F464" s="182" t="s">
        <v>1770</v>
      </c>
      <c r="G464" s="183" t="s">
        <v>582</v>
      </c>
      <c r="H464" s="184">
        <v>56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1771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1772</v>
      </c>
      <c r="G465" s="205"/>
      <c r="H465" s="208">
        <v>56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2" customFormat="1" ht="24.15" customHeight="1">
      <c r="A466" s="36"/>
      <c r="B466" s="37"/>
      <c r="C466" s="180" t="s">
        <v>588</v>
      </c>
      <c r="D466" s="180" t="s">
        <v>173</v>
      </c>
      <c r="E466" s="181" t="s">
        <v>1773</v>
      </c>
      <c r="F466" s="182" t="s">
        <v>1774</v>
      </c>
      <c r="G466" s="183" t="s">
        <v>582</v>
      </c>
      <c r="H466" s="184">
        <v>4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</v>
      </c>
      <c r="R466" s="189">
        <f>Q466*H466</f>
        <v>0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1775</v>
      </c>
    </row>
    <row r="467" spans="1:65" s="2" customFormat="1" ht="14.4" customHeight="1">
      <c r="A467" s="36"/>
      <c r="B467" s="37"/>
      <c r="C467" s="180" t="s">
        <v>593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386.11599999999999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1776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1705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1777</v>
      </c>
      <c r="G469" s="205"/>
      <c r="H469" s="208">
        <v>319.67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1778</v>
      </c>
      <c r="G470" s="205"/>
      <c r="H470" s="208">
        <v>66.445999999999998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597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386.11599999999999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1779</v>
      </c>
    </row>
    <row r="472" spans="1:65" s="2" customFormat="1" ht="14.4" customHeight="1">
      <c r="A472" s="36"/>
      <c r="B472" s="37"/>
      <c r="C472" s="180" t="s">
        <v>603</v>
      </c>
      <c r="D472" s="180" t="s">
        <v>173</v>
      </c>
      <c r="E472" s="181" t="s">
        <v>1780</v>
      </c>
      <c r="F472" s="182" t="s">
        <v>1781</v>
      </c>
      <c r="G472" s="183" t="s">
        <v>176</v>
      </c>
      <c r="H472" s="184">
        <v>182.4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0</v>
      </c>
      <c r="R472" s="189">
        <f>Q472*H472</f>
        <v>0</v>
      </c>
      <c r="S472" s="189">
        <v>5.5E-2</v>
      </c>
      <c r="T472" s="190">
        <f>S472*H472</f>
        <v>10.032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1782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1517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1783</v>
      </c>
      <c r="G474" s="205"/>
      <c r="H474" s="208">
        <v>144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1784</v>
      </c>
      <c r="G475" s="205"/>
      <c r="H475" s="208">
        <v>38.4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2" customFormat="1" ht="24.15" customHeight="1">
      <c r="A476" s="36"/>
      <c r="B476" s="37"/>
      <c r="C476" s="180" t="s">
        <v>607</v>
      </c>
      <c r="D476" s="180" t="s">
        <v>173</v>
      </c>
      <c r="E476" s="181" t="s">
        <v>1785</v>
      </c>
      <c r="F476" s="182" t="s">
        <v>1786</v>
      </c>
      <c r="G476" s="183" t="s">
        <v>176</v>
      </c>
      <c r="H476" s="184">
        <v>3.96</v>
      </c>
      <c r="I476" s="185"/>
      <c r="J476" s="186">
        <f>ROUND(I476*H476,2)</f>
        <v>0</v>
      </c>
      <c r="K476" s="182" t="s">
        <v>177</v>
      </c>
      <c r="L476" s="41"/>
      <c r="M476" s="187" t="s">
        <v>32</v>
      </c>
      <c r="N476" s="188" t="s">
        <v>51</v>
      </c>
      <c r="O476" s="66"/>
      <c r="P476" s="189">
        <f>O476*H476</f>
        <v>0</v>
      </c>
      <c r="Q476" s="189">
        <v>0</v>
      </c>
      <c r="R476" s="189">
        <f>Q476*H476</f>
        <v>0</v>
      </c>
      <c r="S476" s="189">
        <v>3.7999999999999999E-2</v>
      </c>
      <c r="T476" s="190">
        <f>S476*H476</f>
        <v>0.15048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178</v>
      </c>
      <c r="AT476" s="191" t="s">
        <v>173</v>
      </c>
      <c r="AU476" s="191" t="s">
        <v>89</v>
      </c>
      <c r="AY476" s="18" t="s">
        <v>171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8" t="s">
        <v>40</v>
      </c>
      <c r="BK476" s="192">
        <f>ROUND(I476*H476,2)</f>
        <v>0</v>
      </c>
      <c r="BL476" s="18" t="s">
        <v>178</v>
      </c>
      <c r="BM476" s="191" t="s">
        <v>1787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1517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1588</v>
      </c>
      <c r="G478" s="205"/>
      <c r="H478" s="208">
        <v>3.96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611</v>
      </c>
      <c r="D479" s="180" t="s">
        <v>173</v>
      </c>
      <c r="E479" s="181" t="s">
        <v>1116</v>
      </c>
      <c r="F479" s="182" t="s">
        <v>1117</v>
      </c>
      <c r="G479" s="183" t="s">
        <v>176</v>
      </c>
      <c r="H479" s="184">
        <v>89.28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3.2000000000000001E-2</v>
      </c>
      <c r="T479" s="190">
        <f>S479*H479</f>
        <v>2.8569599999999999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1788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1517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1583</v>
      </c>
      <c r="G481" s="205"/>
      <c r="H481" s="208">
        <v>69.12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14" customFormat="1" ht="10.199999999999999">
      <c r="B482" s="204"/>
      <c r="C482" s="205"/>
      <c r="D482" s="195" t="s">
        <v>180</v>
      </c>
      <c r="E482" s="206" t="s">
        <v>32</v>
      </c>
      <c r="F482" s="207" t="s">
        <v>1584</v>
      </c>
      <c r="G482" s="205"/>
      <c r="H482" s="208">
        <v>20.16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1:65" s="2" customFormat="1" ht="24.15" customHeight="1">
      <c r="A483" s="36"/>
      <c r="B483" s="37"/>
      <c r="C483" s="180" t="s">
        <v>617</v>
      </c>
      <c r="D483" s="180" t="s">
        <v>173</v>
      </c>
      <c r="E483" s="181" t="s">
        <v>1789</v>
      </c>
      <c r="F483" s="182" t="s">
        <v>1790</v>
      </c>
      <c r="G483" s="183" t="s">
        <v>176</v>
      </c>
      <c r="H483" s="184">
        <v>2.8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0</v>
      </c>
      <c r="R483" s="189">
        <f>Q483*H483</f>
        <v>0</v>
      </c>
      <c r="S483" s="189">
        <v>3.4000000000000002E-2</v>
      </c>
      <c r="T483" s="190">
        <f>S483*H483</f>
        <v>9.5200000000000007E-2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178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178</v>
      </c>
      <c r="BM483" s="191" t="s">
        <v>1791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1517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1587</v>
      </c>
      <c r="G485" s="205"/>
      <c r="H485" s="208">
        <v>2.8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623</v>
      </c>
      <c r="D486" s="180" t="s">
        <v>173</v>
      </c>
      <c r="E486" s="181" t="s">
        <v>1792</v>
      </c>
      <c r="F486" s="182" t="s">
        <v>1793</v>
      </c>
      <c r="G486" s="183" t="s">
        <v>176</v>
      </c>
      <c r="H486" s="184">
        <v>3.6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7.5999999999999998E-2</v>
      </c>
      <c r="T486" s="190">
        <f>S486*H486</f>
        <v>0.27360000000000001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1794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1517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1589</v>
      </c>
      <c r="G488" s="205"/>
      <c r="H488" s="208">
        <v>3.6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2" customFormat="1" ht="24.15" customHeight="1">
      <c r="A489" s="36"/>
      <c r="B489" s="37"/>
      <c r="C489" s="180" t="s">
        <v>630</v>
      </c>
      <c r="D489" s="180" t="s">
        <v>173</v>
      </c>
      <c r="E489" s="181" t="s">
        <v>1795</v>
      </c>
      <c r="F489" s="182" t="s">
        <v>1796</v>
      </c>
      <c r="G489" s="183" t="s">
        <v>176</v>
      </c>
      <c r="H489" s="184">
        <v>182.4</v>
      </c>
      <c r="I489" s="185"/>
      <c r="J489" s="186">
        <f>ROUND(I489*H489,2)</f>
        <v>0</v>
      </c>
      <c r="K489" s="182" t="s">
        <v>177</v>
      </c>
      <c r="L489" s="41"/>
      <c r="M489" s="187" t="s">
        <v>32</v>
      </c>
      <c r="N489" s="188" t="s">
        <v>51</v>
      </c>
      <c r="O489" s="66"/>
      <c r="P489" s="189">
        <f>O489*H489</f>
        <v>0</v>
      </c>
      <c r="Q489" s="189">
        <v>0</v>
      </c>
      <c r="R489" s="189">
        <f>Q489*H489</f>
        <v>0</v>
      </c>
      <c r="S489" s="189">
        <v>2.5000000000000001E-2</v>
      </c>
      <c r="T489" s="190">
        <f>S489*H489</f>
        <v>4.5600000000000005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91" t="s">
        <v>178</v>
      </c>
      <c r="AT489" s="191" t="s">
        <v>173</v>
      </c>
      <c r="AU489" s="191" t="s">
        <v>89</v>
      </c>
      <c r="AY489" s="18" t="s">
        <v>171</v>
      </c>
      <c r="BE489" s="192">
        <f>IF(N489="základní",J489,0)</f>
        <v>0</v>
      </c>
      <c r="BF489" s="192">
        <f>IF(N489="snížená",J489,0)</f>
        <v>0</v>
      </c>
      <c r="BG489" s="192">
        <f>IF(N489="zákl. přenesená",J489,0)</f>
        <v>0</v>
      </c>
      <c r="BH489" s="192">
        <f>IF(N489="sníž. přenesená",J489,0)</f>
        <v>0</v>
      </c>
      <c r="BI489" s="192">
        <f>IF(N489="nulová",J489,0)</f>
        <v>0</v>
      </c>
      <c r="BJ489" s="18" t="s">
        <v>40</v>
      </c>
      <c r="BK489" s="192">
        <f>ROUND(I489*H489,2)</f>
        <v>0</v>
      </c>
      <c r="BL489" s="18" t="s">
        <v>178</v>
      </c>
      <c r="BM489" s="191" t="s">
        <v>1797</v>
      </c>
    </row>
    <row r="490" spans="1:65" s="13" customFormat="1" ht="10.199999999999999">
      <c r="B490" s="193"/>
      <c r="C490" s="194"/>
      <c r="D490" s="195" t="s">
        <v>180</v>
      </c>
      <c r="E490" s="196" t="s">
        <v>32</v>
      </c>
      <c r="F490" s="197" t="s">
        <v>1517</v>
      </c>
      <c r="G490" s="194"/>
      <c r="H490" s="196" t="s">
        <v>32</v>
      </c>
      <c r="I490" s="198"/>
      <c r="J490" s="194"/>
      <c r="K490" s="194"/>
      <c r="L490" s="199"/>
      <c r="M490" s="200"/>
      <c r="N490" s="201"/>
      <c r="O490" s="201"/>
      <c r="P490" s="201"/>
      <c r="Q490" s="201"/>
      <c r="R490" s="201"/>
      <c r="S490" s="201"/>
      <c r="T490" s="202"/>
      <c r="AT490" s="203" t="s">
        <v>180</v>
      </c>
      <c r="AU490" s="203" t="s">
        <v>89</v>
      </c>
      <c r="AV490" s="13" t="s">
        <v>40</v>
      </c>
      <c r="AW490" s="13" t="s">
        <v>38</v>
      </c>
      <c r="AX490" s="13" t="s">
        <v>80</v>
      </c>
      <c r="AY490" s="203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1585</v>
      </c>
      <c r="G491" s="205"/>
      <c r="H491" s="208">
        <v>144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1586</v>
      </c>
      <c r="G492" s="205"/>
      <c r="H492" s="208">
        <v>38.4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2" customFormat="1" ht="24.15" customHeight="1">
      <c r="A493" s="36"/>
      <c r="B493" s="37"/>
      <c r="C493" s="180" t="s">
        <v>633</v>
      </c>
      <c r="D493" s="180" t="s">
        <v>173</v>
      </c>
      <c r="E493" s="181" t="s">
        <v>1798</v>
      </c>
      <c r="F493" s="182" t="s">
        <v>1799</v>
      </c>
      <c r="G493" s="183" t="s">
        <v>176</v>
      </c>
      <c r="H493" s="184">
        <v>626.91899999999998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1.6E-2</v>
      </c>
      <c r="T493" s="190">
        <f>S493*H493</f>
        <v>10.030704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1800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1523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1632</v>
      </c>
      <c r="G495" s="205"/>
      <c r="H495" s="208">
        <v>115.14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1633</v>
      </c>
      <c r="G496" s="205"/>
      <c r="H496" s="208">
        <v>328.26100000000002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2:51" s="14" customFormat="1" ht="10.199999999999999">
      <c r="B497" s="204"/>
      <c r="C497" s="205"/>
      <c r="D497" s="195" t="s">
        <v>180</v>
      </c>
      <c r="E497" s="206" t="s">
        <v>32</v>
      </c>
      <c r="F497" s="207" t="s">
        <v>1634</v>
      </c>
      <c r="G497" s="205"/>
      <c r="H497" s="208">
        <v>327.35300000000001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2:51" s="14" customFormat="1" ht="10.199999999999999">
      <c r="B498" s="204"/>
      <c r="C498" s="205"/>
      <c r="D498" s="195" t="s">
        <v>180</v>
      </c>
      <c r="E498" s="206" t="s">
        <v>32</v>
      </c>
      <c r="F498" s="207" t="s">
        <v>1635</v>
      </c>
      <c r="G498" s="205"/>
      <c r="H498" s="208">
        <v>59.377000000000002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2:51" s="13" customFormat="1" ht="10.199999999999999">
      <c r="B499" s="193"/>
      <c r="C499" s="194"/>
      <c r="D499" s="195" t="s">
        <v>180</v>
      </c>
      <c r="E499" s="196" t="s">
        <v>32</v>
      </c>
      <c r="F499" s="197" t="s">
        <v>202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2:51" s="14" customFormat="1" ht="10.199999999999999">
      <c r="B500" s="204"/>
      <c r="C500" s="205"/>
      <c r="D500" s="195" t="s">
        <v>180</v>
      </c>
      <c r="E500" s="206" t="s">
        <v>32</v>
      </c>
      <c r="F500" s="207" t="s">
        <v>1636</v>
      </c>
      <c r="G500" s="205"/>
      <c r="H500" s="208">
        <v>-3.96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2:51" s="14" customFormat="1" ht="10.199999999999999">
      <c r="B501" s="204"/>
      <c r="C501" s="205"/>
      <c r="D501" s="195" t="s">
        <v>180</v>
      </c>
      <c r="E501" s="206" t="s">
        <v>32</v>
      </c>
      <c r="F501" s="207" t="s">
        <v>1637</v>
      </c>
      <c r="G501" s="205"/>
      <c r="H501" s="208">
        <v>-69.12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2:51" s="14" customFormat="1" ht="10.199999999999999">
      <c r="B502" s="204"/>
      <c r="C502" s="205"/>
      <c r="D502" s="195" t="s">
        <v>180</v>
      </c>
      <c r="E502" s="206" t="s">
        <v>32</v>
      </c>
      <c r="F502" s="207" t="s">
        <v>1638</v>
      </c>
      <c r="G502" s="205"/>
      <c r="H502" s="208">
        <v>-20.16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2:51" s="14" customFormat="1" ht="10.199999999999999">
      <c r="B503" s="204"/>
      <c r="C503" s="205"/>
      <c r="D503" s="195" t="s">
        <v>180</v>
      </c>
      <c r="E503" s="206" t="s">
        <v>32</v>
      </c>
      <c r="F503" s="207" t="s">
        <v>1639</v>
      </c>
      <c r="G503" s="205"/>
      <c r="H503" s="208">
        <v>-144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2:51" s="14" customFormat="1" ht="10.199999999999999">
      <c r="B504" s="204"/>
      <c r="C504" s="205"/>
      <c r="D504" s="195" t="s">
        <v>180</v>
      </c>
      <c r="E504" s="206" t="s">
        <v>32</v>
      </c>
      <c r="F504" s="207" t="s">
        <v>1640</v>
      </c>
      <c r="G504" s="205"/>
      <c r="H504" s="208">
        <v>-38.4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2:51" s="14" customFormat="1" ht="10.199999999999999">
      <c r="B505" s="204"/>
      <c r="C505" s="205"/>
      <c r="D505" s="195" t="s">
        <v>180</v>
      </c>
      <c r="E505" s="206" t="s">
        <v>32</v>
      </c>
      <c r="F505" s="207" t="s">
        <v>1641</v>
      </c>
      <c r="G505" s="205"/>
      <c r="H505" s="208">
        <v>-3.2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2:51" s="13" customFormat="1" ht="10.199999999999999">
      <c r="B506" s="193"/>
      <c r="C506" s="194"/>
      <c r="D506" s="195" t="s">
        <v>180</v>
      </c>
      <c r="E506" s="196" t="s">
        <v>32</v>
      </c>
      <c r="F506" s="197" t="s">
        <v>210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2:51" s="14" customFormat="1" ht="10.199999999999999">
      <c r="B507" s="204"/>
      <c r="C507" s="205"/>
      <c r="D507" s="195" t="s">
        <v>180</v>
      </c>
      <c r="E507" s="206" t="s">
        <v>32</v>
      </c>
      <c r="F507" s="207" t="s">
        <v>1683</v>
      </c>
      <c r="G507" s="205"/>
      <c r="H507" s="208">
        <v>9.9359999999999999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2:51" s="14" customFormat="1" ht="10.199999999999999">
      <c r="B508" s="204"/>
      <c r="C508" s="205"/>
      <c r="D508" s="195" t="s">
        <v>180</v>
      </c>
      <c r="E508" s="206" t="s">
        <v>32</v>
      </c>
      <c r="F508" s="207" t="s">
        <v>1684</v>
      </c>
      <c r="G508" s="205"/>
      <c r="H508" s="208">
        <v>3.1739999999999999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2:51" s="14" customFormat="1" ht="10.199999999999999">
      <c r="B509" s="204"/>
      <c r="C509" s="205"/>
      <c r="D509" s="195" t="s">
        <v>180</v>
      </c>
      <c r="E509" s="206" t="s">
        <v>32</v>
      </c>
      <c r="F509" s="207" t="s">
        <v>1685</v>
      </c>
      <c r="G509" s="205"/>
      <c r="H509" s="208">
        <v>15.18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2:51" s="14" customFormat="1" ht="10.199999999999999">
      <c r="B510" s="204"/>
      <c r="C510" s="205"/>
      <c r="D510" s="195" t="s">
        <v>180</v>
      </c>
      <c r="E510" s="206" t="s">
        <v>32</v>
      </c>
      <c r="F510" s="207" t="s">
        <v>1686</v>
      </c>
      <c r="G510" s="205"/>
      <c r="H510" s="208">
        <v>4.7839999999999998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2:51" s="14" customFormat="1" ht="10.199999999999999">
      <c r="B511" s="204"/>
      <c r="C511" s="205"/>
      <c r="D511" s="195" t="s">
        <v>180</v>
      </c>
      <c r="E511" s="206" t="s">
        <v>32</v>
      </c>
      <c r="F511" s="207" t="s">
        <v>1687</v>
      </c>
      <c r="G511" s="205"/>
      <c r="H511" s="208">
        <v>0.55200000000000005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2:51" s="14" customFormat="1" ht="10.199999999999999">
      <c r="B512" s="204"/>
      <c r="C512" s="205"/>
      <c r="D512" s="195" t="s">
        <v>180</v>
      </c>
      <c r="E512" s="206" t="s">
        <v>32</v>
      </c>
      <c r="F512" s="207" t="s">
        <v>1688</v>
      </c>
      <c r="G512" s="205"/>
      <c r="H512" s="208">
        <v>1.081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1689</v>
      </c>
      <c r="G513" s="205"/>
      <c r="H513" s="208">
        <v>1.127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13" customFormat="1" ht="10.199999999999999">
      <c r="B514" s="193"/>
      <c r="C514" s="194"/>
      <c r="D514" s="195" t="s">
        <v>180</v>
      </c>
      <c r="E514" s="196" t="s">
        <v>32</v>
      </c>
      <c r="F514" s="197" t="s">
        <v>1523</v>
      </c>
      <c r="G514" s="194"/>
      <c r="H514" s="196" t="s">
        <v>32</v>
      </c>
      <c r="I514" s="198"/>
      <c r="J514" s="194"/>
      <c r="K514" s="194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180</v>
      </c>
      <c r="AU514" s="203" t="s">
        <v>89</v>
      </c>
      <c r="AV514" s="13" t="s">
        <v>40</v>
      </c>
      <c r="AW514" s="13" t="s">
        <v>38</v>
      </c>
      <c r="AX514" s="13" t="s">
        <v>80</v>
      </c>
      <c r="AY514" s="203" t="s">
        <v>171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1622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1623</v>
      </c>
      <c r="G516" s="205"/>
      <c r="H516" s="208">
        <v>2.2069999999999999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1624</v>
      </c>
      <c r="G517" s="205"/>
      <c r="H517" s="208">
        <v>10.404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1625</v>
      </c>
      <c r="G518" s="205"/>
      <c r="H518" s="208">
        <v>15.29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1626</v>
      </c>
      <c r="G519" s="205"/>
      <c r="H519" s="208">
        <v>0.61199999999999999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1690</v>
      </c>
      <c r="G520" s="205"/>
      <c r="H520" s="208">
        <v>0.91900000000000004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1691</v>
      </c>
      <c r="G521" s="205"/>
      <c r="H521" s="208">
        <v>0.36199999999999999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1692</v>
      </c>
      <c r="G522" s="205"/>
      <c r="H522" s="208">
        <v>10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14.4" customHeight="1">
      <c r="A523" s="36"/>
      <c r="B523" s="37"/>
      <c r="C523" s="180" t="s">
        <v>640</v>
      </c>
      <c r="D523" s="180" t="s">
        <v>173</v>
      </c>
      <c r="E523" s="181" t="s">
        <v>1119</v>
      </c>
      <c r="F523" s="182" t="s">
        <v>1120</v>
      </c>
      <c r="G523" s="183" t="s">
        <v>176</v>
      </c>
      <c r="H523" s="184">
        <v>626.91899999999998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4.7800000000000004E-3</v>
      </c>
      <c r="T523" s="190">
        <f>S523*H523</f>
        <v>2.9966728200000001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1801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1523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1632</v>
      </c>
      <c r="G525" s="205"/>
      <c r="H525" s="208">
        <v>115.14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1633</v>
      </c>
      <c r="G526" s="205"/>
      <c r="H526" s="208">
        <v>328.26100000000002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1634</v>
      </c>
      <c r="G527" s="205"/>
      <c r="H527" s="208">
        <v>327.35300000000001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1635</v>
      </c>
      <c r="G528" s="205"/>
      <c r="H528" s="208">
        <v>59.377000000000002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3" customFormat="1" ht="10.199999999999999">
      <c r="B529" s="193"/>
      <c r="C529" s="194"/>
      <c r="D529" s="195" t="s">
        <v>180</v>
      </c>
      <c r="E529" s="196" t="s">
        <v>32</v>
      </c>
      <c r="F529" s="197" t="s">
        <v>202</v>
      </c>
      <c r="G529" s="194"/>
      <c r="H529" s="196" t="s">
        <v>32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180</v>
      </c>
      <c r="AU529" s="203" t="s">
        <v>89</v>
      </c>
      <c r="AV529" s="13" t="s">
        <v>40</v>
      </c>
      <c r="AW529" s="13" t="s">
        <v>38</v>
      </c>
      <c r="AX529" s="13" t="s">
        <v>80</v>
      </c>
      <c r="AY529" s="203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1636</v>
      </c>
      <c r="G530" s="205"/>
      <c r="H530" s="208">
        <v>-3.96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1637</v>
      </c>
      <c r="G531" s="205"/>
      <c r="H531" s="208">
        <v>-69.12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1638</v>
      </c>
      <c r="G532" s="205"/>
      <c r="H532" s="208">
        <v>-20.16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1639</v>
      </c>
      <c r="G533" s="205"/>
      <c r="H533" s="208">
        <v>-144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1640</v>
      </c>
      <c r="G534" s="205"/>
      <c r="H534" s="208">
        <v>-38.4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1641</v>
      </c>
      <c r="G535" s="205"/>
      <c r="H535" s="208">
        <v>-3.2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3" customFormat="1" ht="10.199999999999999">
      <c r="B536" s="193"/>
      <c r="C536" s="194"/>
      <c r="D536" s="195" t="s">
        <v>180</v>
      </c>
      <c r="E536" s="196" t="s">
        <v>32</v>
      </c>
      <c r="F536" s="197" t="s">
        <v>210</v>
      </c>
      <c r="G536" s="194"/>
      <c r="H536" s="196" t="s">
        <v>32</v>
      </c>
      <c r="I536" s="198"/>
      <c r="J536" s="194"/>
      <c r="K536" s="194"/>
      <c r="L536" s="199"/>
      <c r="M536" s="200"/>
      <c r="N536" s="201"/>
      <c r="O536" s="201"/>
      <c r="P536" s="201"/>
      <c r="Q536" s="201"/>
      <c r="R536" s="201"/>
      <c r="S536" s="201"/>
      <c r="T536" s="202"/>
      <c r="AT536" s="203" t="s">
        <v>180</v>
      </c>
      <c r="AU536" s="203" t="s">
        <v>89</v>
      </c>
      <c r="AV536" s="13" t="s">
        <v>40</v>
      </c>
      <c r="AW536" s="13" t="s">
        <v>38</v>
      </c>
      <c r="AX536" s="13" t="s">
        <v>80</v>
      </c>
      <c r="AY536" s="203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1683</v>
      </c>
      <c r="G537" s="205"/>
      <c r="H537" s="208">
        <v>9.9359999999999999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1684</v>
      </c>
      <c r="G538" s="205"/>
      <c r="H538" s="208">
        <v>3.1739999999999999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1685</v>
      </c>
      <c r="G539" s="205"/>
      <c r="H539" s="208">
        <v>15.18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4" customFormat="1" ht="10.199999999999999">
      <c r="B540" s="204"/>
      <c r="C540" s="205"/>
      <c r="D540" s="195" t="s">
        <v>180</v>
      </c>
      <c r="E540" s="206" t="s">
        <v>32</v>
      </c>
      <c r="F540" s="207" t="s">
        <v>1686</v>
      </c>
      <c r="G540" s="205"/>
      <c r="H540" s="208">
        <v>4.7839999999999998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1687</v>
      </c>
      <c r="G541" s="205"/>
      <c r="H541" s="208">
        <v>0.55200000000000005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1688</v>
      </c>
      <c r="G542" s="205"/>
      <c r="H542" s="208">
        <v>1.081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1689</v>
      </c>
      <c r="G543" s="205"/>
      <c r="H543" s="208">
        <v>1.127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3" customFormat="1" ht="10.199999999999999">
      <c r="B544" s="193"/>
      <c r="C544" s="194"/>
      <c r="D544" s="195" t="s">
        <v>180</v>
      </c>
      <c r="E544" s="196" t="s">
        <v>32</v>
      </c>
      <c r="F544" s="197" t="s">
        <v>1523</v>
      </c>
      <c r="G544" s="194"/>
      <c r="H544" s="196" t="s">
        <v>32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180</v>
      </c>
      <c r="AU544" s="203" t="s">
        <v>89</v>
      </c>
      <c r="AV544" s="13" t="s">
        <v>40</v>
      </c>
      <c r="AW544" s="13" t="s">
        <v>38</v>
      </c>
      <c r="AX544" s="13" t="s">
        <v>80</v>
      </c>
      <c r="AY544" s="203" t="s">
        <v>171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1622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1623</v>
      </c>
      <c r="G546" s="205"/>
      <c r="H546" s="208">
        <v>2.2069999999999999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1624</v>
      </c>
      <c r="G547" s="205"/>
      <c r="H547" s="208">
        <v>10.404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1625</v>
      </c>
      <c r="G548" s="205"/>
      <c r="H548" s="208">
        <v>15.29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1626</v>
      </c>
      <c r="G549" s="205"/>
      <c r="H549" s="208">
        <v>0.61199999999999999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1690</v>
      </c>
      <c r="G550" s="205"/>
      <c r="H550" s="208">
        <v>0.91900000000000004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1691</v>
      </c>
      <c r="G551" s="205"/>
      <c r="H551" s="208">
        <v>0.36199999999999999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1692</v>
      </c>
      <c r="G552" s="205"/>
      <c r="H552" s="208">
        <v>10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2" customFormat="1" ht="14.4" customHeight="1">
      <c r="A553" s="36"/>
      <c r="B553" s="37"/>
      <c r="C553" s="180" t="s">
        <v>645</v>
      </c>
      <c r="D553" s="180" t="s">
        <v>173</v>
      </c>
      <c r="E553" s="181" t="s">
        <v>488</v>
      </c>
      <c r="F553" s="182" t="s">
        <v>489</v>
      </c>
      <c r="G553" s="183" t="s">
        <v>176</v>
      </c>
      <c r="H553" s="184">
        <v>60</v>
      </c>
      <c r="I553" s="185"/>
      <c r="J553" s="186">
        <f>ROUND(I553*H553,2)</f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6.6000000000000003E-2</v>
      </c>
      <c r="T553" s="190">
        <f>S553*H553</f>
        <v>3.96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178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178</v>
      </c>
      <c r="BM553" s="191" t="s">
        <v>1802</v>
      </c>
    </row>
    <row r="554" spans="1:65" s="13" customFormat="1" ht="10.199999999999999">
      <c r="B554" s="193"/>
      <c r="C554" s="194"/>
      <c r="D554" s="195" t="s">
        <v>180</v>
      </c>
      <c r="E554" s="196" t="s">
        <v>32</v>
      </c>
      <c r="F554" s="197" t="s">
        <v>1517</v>
      </c>
      <c r="G554" s="194"/>
      <c r="H554" s="196" t="s">
        <v>32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180</v>
      </c>
      <c r="AU554" s="203" t="s">
        <v>89</v>
      </c>
      <c r="AV554" s="13" t="s">
        <v>40</v>
      </c>
      <c r="AW554" s="13" t="s">
        <v>38</v>
      </c>
      <c r="AX554" s="13" t="s">
        <v>80</v>
      </c>
      <c r="AY554" s="203" t="s">
        <v>171</v>
      </c>
    </row>
    <row r="555" spans="1:65" s="14" customFormat="1" ht="20.399999999999999">
      <c r="B555" s="204"/>
      <c r="C555" s="205"/>
      <c r="D555" s="195" t="s">
        <v>180</v>
      </c>
      <c r="E555" s="206" t="s">
        <v>32</v>
      </c>
      <c r="F555" s="207" t="s">
        <v>1803</v>
      </c>
      <c r="G555" s="205"/>
      <c r="H555" s="208">
        <v>60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5" customFormat="1" ht="10.199999999999999">
      <c r="B556" s="234"/>
      <c r="C556" s="235"/>
      <c r="D556" s="195" t="s">
        <v>180</v>
      </c>
      <c r="E556" s="236" t="s">
        <v>32</v>
      </c>
      <c r="F556" s="237" t="s">
        <v>1126</v>
      </c>
      <c r="G556" s="235"/>
      <c r="H556" s="238">
        <v>60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180</v>
      </c>
      <c r="AU556" s="244" t="s">
        <v>89</v>
      </c>
      <c r="AV556" s="15" t="s">
        <v>178</v>
      </c>
      <c r="AW556" s="15" t="s">
        <v>38</v>
      </c>
      <c r="AX556" s="15" t="s">
        <v>40</v>
      </c>
      <c r="AY556" s="244" t="s">
        <v>171</v>
      </c>
    </row>
    <row r="557" spans="1:65" s="2" customFormat="1" ht="14.4" customHeight="1">
      <c r="A557" s="36"/>
      <c r="B557" s="37"/>
      <c r="C557" s="180" t="s">
        <v>649</v>
      </c>
      <c r="D557" s="180" t="s">
        <v>173</v>
      </c>
      <c r="E557" s="181" t="s">
        <v>493</v>
      </c>
      <c r="F557" s="182" t="s">
        <v>494</v>
      </c>
      <c r="G557" s="183" t="s">
        <v>176</v>
      </c>
      <c r="H557" s="184">
        <v>60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178</v>
      </c>
      <c r="BM557" s="191" t="s">
        <v>1804</v>
      </c>
    </row>
    <row r="558" spans="1:65" s="2" customFormat="1" ht="14.4" customHeight="1">
      <c r="A558" s="36"/>
      <c r="B558" s="37"/>
      <c r="C558" s="180" t="s">
        <v>653</v>
      </c>
      <c r="D558" s="180" t="s">
        <v>173</v>
      </c>
      <c r="E558" s="181" t="s">
        <v>497</v>
      </c>
      <c r="F558" s="182" t="s">
        <v>498</v>
      </c>
      <c r="G558" s="183" t="s">
        <v>176</v>
      </c>
      <c r="H558" s="184">
        <v>60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178</v>
      </c>
      <c r="BM558" s="191" t="s">
        <v>1805</v>
      </c>
    </row>
    <row r="559" spans="1:65" s="2" customFormat="1" ht="14.4" customHeight="1">
      <c r="A559" s="36"/>
      <c r="B559" s="37"/>
      <c r="C559" s="180" t="s">
        <v>661</v>
      </c>
      <c r="D559" s="180" t="s">
        <v>173</v>
      </c>
      <c r="E559" s="181" t="s">
        <v>1806</v>
      </c>
      <c r="F559" s="182" t="s">
        <v>1807</v>
      </c>
      <c r="G559" s="183" t="s">
        <v>176</v>
      </c>
      <c r="H559" s="184">
        <v>60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178</v>
      </c>
      <c r="BM559" s="191" t="s">
        <v>1808</v>
      </c>
    </row>
    <row r="560" spans="1:65" s="2" customFormat="1" ht="14.4" customHeight="1">
      <c r="A560" s="36"/>
      <c r="B560" s="37"/>
      <c r="C560" s="180" t="s">
        <v>666</v>
      </c>
      <c r="D560" s="180" t="s">
        <v>173</v>
      </c>
      <c r="E560" s="181" t="s">
        <v>501</v>
      </c>
      <c r="F560" s="182" t="s">
        <v>502</v>
      </c>
      <c r="G560" s="183" t="s">
        <v>176</v>
      </c>
      <c r="H560" s="184">
        <v>60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178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178</v>
      </c>
      <c r="BM560" s="191" t="s">
        <v>1809</v>
      </c>
    </row>
    <row r="561" spans="1:65" s="2" customFormat="1" ht="14.4" customHeight="1">
      <c r="A561" s="36"/>
      <c r="B561" s="37"/>
      <c r="C561" s="180" t="s">
        <v>672</v>
      </c>
      <c r="D561" s="180" t="s">
        <v>173</v>
      </c>
      <c r="E561" s="181" t="s">
        <v>1810</v>
      </c>
      <c r="F561" s="182" t="s">
        <v>1811</v>
      </c>
      <c r="G561" s="183" t="s">
        <v>392</v>
      </c>
      <c r="H561" s="184">
        <v>1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2.9965799999999998</v>
      </c>
      <c r="R561" s="189">
        <f>Q561*H561</f>
        <v>2.9965799999999998</v>
      </c>
      <c r="S561" s="189">
        <v>1.95</v>
      </c>
      <c r="T561" s="190">
        <f>S561*H561</f>
        <v>1.95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178</v>
      </c>
      <c r="BM561" s="191" t="s">
        <v>1812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1517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5" customFormat="1" ht="10.199999999999999">
      <c r="B563" s="234"/>
      <c r="C563" s="235"/>
      <c r="D563" s="195" t="s">
        <v>180</v>
      </c>
      <c r="E563" s="236" t="s">
        <v>32</v>
      </c>
      <c r="F563" s="237" t="s">
        <v>1126</v>
      </c>
      <c r="G563" s="235"/>
      <c r="H563" s="238">
        <v>1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AT563" s="244" t="s">
        <v>180</v>
      </c>
      <c r="AU563" s="244" t="s">
        <v>89</v>
      </c>
      <c r="AV563" s="15" t="s">
        <v>178</v>
      </c>
      <c r="AW563" s="15" t="s">
        <v>38</v>
      </c>
      <c r="AX563" s="15" t="s">
        <v>80</v>
      </c>
      <c r="AY563" s="244" t="s">
        <v>171</v>
      </c>
    </row>
    <row r="564" spans="1:65" s="2" customFormat="1" ht="14.4" customHeight="1">
      <c r="A564" s="36"/>
      <c r="B564" s="37"/>
      <c r="C564" s="180" t="s">
        <v>676</v>
      </c>
      <c r="D564" s="180" t="s">
        <v>173</v>
      </c>
      <c r="E564" s="181" t="s">
        <v>505</v>
      </c>
      <c r="F564" s="182" t="s">
        <v>506</v>
      </c>
      <c r="G564" s="183" t="s">
        <v>176</v>
      </c>
      <c r="H564" s="184">
        <v>60</v>
      </c>
      <c r="I564" s="185"/>
      <c r="J564" s="186">
        <f t="shared" ref="J564:J569" si="0"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 t="shared" ref="P564:P569" si="1">O564*H564</f>
        <v>0</v>
      </c>
      <c r="Q564" s="189">
        <v>5.8279999999999998E-2</v>
      </c>
      <c r="R564" s="189">
        <f t="shared" ref="R564:R569" si="2">Q564*H564</f>
        <v>3.4967999999999999</v>
      </c>
      <c r="S564" s="189">
        <v>0</v>
      </c>
      <c r="T564" s="190">
        <f t="shared" ref="T564:T569" si="3"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 t="shared" ref="BE564:BE569" si="4">IF(N564="základní",J564,0)</f>
        <v>0</v>
      </c>
      <c r="BF564" s="192">
        <f t="shared" ref="BF564:BF569" si="5">IF(N564="snížená",J564,0)</f>
        <v>0</v>
      </c>
      <c r="BG564" s="192">
        <f t="shared" ref="BG564:BG569" si="6">IF(N564="zákl. přenesená",J564,0)</f>
        <v>0</v>
      </c>
      <c r="BH564" s="192">
        <f t="shared" ref="BH564:BH569" si="7">IF(N564="sníž. přenesená",J564,0)</f>
        <v>0</v>
      </c>
      <c r="BI564" s="192">
        <f t="shared" ref="BI564:BI569" si="8">IF(N564="nulová",J564,0)</f>
        <v>0</v>
      </c>
      <c r="BJ564" s="18" t="s">
        <v>40</v>
      </c>
      <c r="BK564" s="192">
        <f t="shared" ref="BK564:BK569" si="9">ROUND(I564*H564,2)</f>
        <v>0</v>
      </c>
      <c r="BL564" s="18" t="s">
        <v>178</v>
      </c>
      <c r="BM564" s="191" t="s">
        <v>1813</v>
      </c>
    </row>
    <row r="565" spans="1:65" s="2" customFormat="1" ht="24.15" customHeight="1">
      <c r="A565" s="36"/>
      <c r="B565" s="37"/>
      <c r="C565" s="180" t="s">
        <v>681</v>
      </c>
      <c r="D565" s="180" t="s">
        <v>173</v>
      </c>
      <c r="E565" s="181" t="s">
        <v>509</v>
      </c>
      <c r="F565" s="182" t="s">
        <v>510</v>
      </c>
      <c r="G565" s="183" t="s">
        <v>176</v>
      </c>
      <c r="H565" s="184">
        <v>60</v>
      </c>
      <c r="I565" s="185"/>
      <c r="J565" s="186">
        <f t="shared" si="0"/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 t="shared" si="1"/>
        <v>0</v>
      </c>
      <c r="Q565" s="189">
        <v>0</v>
      </c>
      <c r="R565" s="189">
        <f t="shared" si="2"/>
        <v>0</v>
      </c>
      <c r="S565" s="189">
        <v>0</v>
      </c>
      <c r="T565" s="190">
        <f t="shared" si="3"/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 t="shared" si="4"/>
        <v>0</v>
      </c>
      <c r="BF565" s="192">
        <f t="shared" si="5"/>
        <v>0</v>
      </c>
      <c r="BG565" s="192">
        <f t="shared" si="6"/>
        <v>0</v>
      </c>
      <c r="BH565" s="192">
        <f t="shared" si="7"/>
        <v>0</v>
      </c>
      <c r="BI565" s="192">
        <f t="shared" si="8"/>
        <v>0</v>
      </c>
      <c r="BJ565" s="18" t="s">
        <v>40</v>
      </c>
      <c r="BK565" s="192">
        <f t="shared" si="9"/>
        <v>0</v>
      </c>
      <c r="BL565" s="18" t="s">
        <v>178</v>
      </c>
      <c r="BM565" s="191" t="s">
        <v>1814</v>
      </c>
    </row>
    <row r="566" spans="1:65" s="2" customFormat="1" ht="24.15" customHeight="1">
      <c r="A566" s="36"/>
      <c r="B566" s="37"/>
      <c r="C566" s="180" t="s">
        <v>685</v>
      </c>
      <c r="D566" s="180" t="s">
        <v>173</v>
      </c>
      <c r="E566" s="181" t="s">
        <v>513</v>
      </c>
      <c r="F566" s="182" t="s">
        <v>514</v>
      </c>
      <c r="G566" s="183" t="s">
        <v>176</v>
      </c>
      <c r="H566" s="184">
        <v>60</v>
      </c>
      <c r="I566" s="185"/>
      <c r="J566" s="186">
        <f t="shared" si="0"/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 t="shared" si="1"/>
        <v>0</v>
      </c>
      <c r="Q566" s="189">
        <v>0</v>
      </c>
      <c r="R566" s="189">
        <f t="shared" si="2"/>
        <v>0</v>
      </c>
      <c r="S566" s="189">
        <v>0</v>
      </c>
      <c r="T566" s="190">
        <f t="shared" si="3"/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178</v>
      </c>
      <c r="AT566" s="191" t="s">
        <v>173</v>
      </c>
      <c r="AU566" s="191" t="s">
        <v>89</v>
      </c>
      <c r="AY566" s="18" t="s">
        <v>171</v>
      </c>
      <c r="BE566" s="192">
        <f t="shared" si="4"/>
        <v>0</v>
      </c>
      <c r="BF566" s="192">
        <f t="shared" si="5"/>
        <v>0</v>
      </c>
      <c r="BG566" s="192">
        <f t="shared" si="6"/>
        <v>0</v>
      </c>
      <c r="BH566" s="192">
        <f t="shared" si="7"/>
        <v>0</v>
      </c>
      <c r="BI566" s="192">
        <f t="shared" si="8"/>
        <v>0</v>
      </c>
      <c r="BJ566" s="18" t="s">
        <v>40</v>
      </c>
      <c r="BK566" s="192">
        <f t="shared" si="9"/>
        <v>0</v>
      </c>
      <c r="BL566" s="18" t="s">
        <v>178</v>
      </c>
      <c r="BM566" s="191" t="s">
        <v>1815</v>
      </c>
    </row>
    <row r="567" spans="1:65" s="2" customFormat="1" ht="14.4" customHeight="1">
      <c r="A567" s="36"/>
      <c r="B567" s="37"/>
      <c r="C567" s="180" t="s">
        <v>689</v>
      </c>
      <c r="D567" s="180" t="s">
        <v>173</v>
      </c>
      <c r="E567" s="181" t="s">
        <v>517</v>
      </c>
      <c r="F567" s="182" t="s">
        <v>518</v>
      </c>
      <c r="G567" s="183" t="s">
        <v>176</v>
      </c>
      <c r="H567" s="184">
        <v>60</v>
      </c>
      <c r="I567" s="185"/>
      <c r="J567" s="186">
        <f t="shared" si="0"/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 t="shared" si="1"/>
        <v>0</v>
      </c>
      <c r="Q567" s="189">
        <v>8.8999999999999999E-3</v>
      </c>
      <c r="R567" s="189">
        <f t="shared" si="2"/>
        <v>0.53400000000000003</v>
      </c>
      <c r="S567" s="189">
        <v>0</v>
      </c>
      <c r="T567" s="190">
        <f t="shared" si="3"/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178</v>
      </c>
      <c r="AT567" s="191" t="s">
        <v>173</v>
      </c>
      <c r="AU567" s="191" t="s">
        <v>89</v>
      </c>
      <c r="AY567" s="18" t="s">
        <v>171</v>
      </c>
      <c r="BE567" s="192">
        <f t="shared" si="4"/>
        <v>0</v>
      </c>
      <c r="BF567" s="192">
        <f t="shared" si="5"/>
        <v>0</v>
      </c>
      <c r="BG567" s="192">
        <f t="shared" si="6"/>
        <v>0</v>
      </c>
      <c r="BH567" s="192">
        <f t="shared" si="7"/>
        <v>0</v>
      </c>
      <c r="BI567" s="192">
        <f t="shared" si="8"/>
        <v>0</v>
      </c>
      <c r="BJ567" s="18" t="s">
        <v>40</v>
      </c>
      <c r="BK567" s="192">
        <f t="shared" si="9"/>
        <v>0</v>
      </c>
      <c r="BL567" s="18" t="s">
        <v>178</v>
      </c>
      <c r="BM567" s="191" t="s">
        <v>1816</v>
      </c>
    </row>
    <row r="568" spans="1:65" s="2" customFormat="1" ht="14.4" customHeight="1">
      <c r="A568" s="36"/>
      <c r="B568" s="37"/>
      <c r="C568" s="180" t="s">
        <v>695</v>
      </c>
      <c r="D568" s="180" t="s">
        <v>173</v>
      </c>
      <c r="E568" s="181" t="s">
        <v>521</v>
      </c>
      <c r="F568" s="182" t="s">
        <v>522</v>
      </c>
      <c r="G568" s="183" t="s">
        <v>176</v>
      </c>
      <c r="H568" s="184">
        <v>60</v>
      </c>
      <c r="I568" s="185"/>
      <c r="J568" s="186">
        <f t="shared" si="0"/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 t="shared" si="1"/>
        <v>0</v>
      </c>
      <c r="Q568" s="189">
        <v>0</v>
      </c>
      <c r="R568" s="189">
        <f t="shared" si="2"/>
        <v>0</v>
      </c>
      <c r="S568" s="189">
        <v>0</v>
      </c>
      <c r="T568" s="190">
        <f t="shared" si="3"/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 t="shared" si="4"/>
        <v>0</v>
      </c>
      <c r="BF568" s="192">
        <f t="shared" si="5"/>
        <v>0</v>
      </c>
      <c r="BG568" s="192">
        <f t="shared" si="6"/>
        <v>0</v>
      </c>
      <c r="BH568" s="192">
        <f t="shared" si="7"/>
        <v>0</v>
      </c>
      <c r="BI568" s="192">
        <f t="shared" si="8"/>
        <v>0</v>
      </c>
      <c r="BJ568" s="18" t="s">
        <v>40</v>
      </c>
      <c r="BK568" s="192">
        <f t="shared" si="9"/>
        <v>0</v>
      </c>
      <c r="BL568" s="18" t="s">
        <v>178</v>
      </c>
      <c r="BM568" s="191" t="s">
        <v>1817</v>
      </c>
    </row>
    <row r="569" spans="1:65" s="2" customFormat="1" ht="14.4" customHeight="1">
      <c r="A569" s="36"/>
      <c r="B569" s="37"/>
      <c r="C569" s="180" t="s">
        <v>702</v>
      </c>
      <c r="D569" s="180" t="s">
        <v>173</v>
      </c>
      <c r="E569" s="181" t="s">
        <v>525</v>
      </c>
      <c r="F569" s="182" t="s">
        <v>526</v>
      </c>
      <c r="G569" s="183" t="s">
        <v>176</v>
      </c>
      <c r="H569" s="184">
        <v>120</v>
      </c>
      <c r="I569" s="185"/>
      <c r="J569" s="186">
        <f t="shared" si="0"/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 t="shared" si="1"/>
        <v>0</v>
      </c>
      <c r="Q569" s="189">
        <v>9.8999999999999999E-4</v>
      </c>
      <c r="R569" s="189">
        <f t="shared" si="2"/>
        <v>0.1188</v>
      </c>
      <c r="S569" s="189">
        <v>0</v>
      </c>
      <c r="T569" s="190">
        <f t="shared" si="3"/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178</v>
      </c>
      <c r="AT569" s="191" t="s">
        <v>173</v>
      </c>
      <c r="AU569" s="191" t="s">
        <v>89</v>
      </c>
      <c r="AY569" s="18" t="s">
        <v>171</v>
      </c>
      <c r="BE569" s="192">
        <f t="shared" si="4"/>
        <v>0</v>
      </c>
      <c r="BF569" s="192">
        <f t="shared" si="5"/>
        <v>0</v>
      </c>
      <c r="BG569" s="192">
        <f t="shared" si="6"/>
        <v>0</v>
      </c>
      <c r="BH569" s="192">
        <f t="shared" si="7"/>
        <v>0</v>
      </c>
      <c r="BI569" s="192">
        <f t="shared" si="8"/>
        <v>0</v>
      </c>
      <c r="BJ569" s="18" t="s">
        <v>40</v>
      </c>
      <c r="BK569" s="192">
        <f t="shared" si="9"/>
        <v>0</v>
      </c>
      <c r="BL569" s="18" t="s">
        <v>178</v>
      </c>
      <c r="BM569" s="191" t="s">
        <v>1818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1819</v>
      </c>
      <c r="G570" s="205"/>
      <c r="H570" s="208">
        <v>120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40</v>
      </c>
      <c r="AY570" s="214" t="s">
        <v>171</v>
      </c>
    </row>
    <row r="571" spans="1:65" s="2" customFormat="1" ht="14.4" customHeight="1">
      <c r="A571" s="36"/>
      <c r="B571" s="37"/>
      <c r="C571" s="180" t="s">
        <v>705</v>
      </c>
      <c r="D571" s="180" t="s">
        <v>173</v>
      </c>
      <c r="E571" s="181" t="s">
        <v>530</v>
      </c>
      <c r="F571" s="182" t="s">
        <v>531</v>
      </c>
      <c r="G571" s="183" t="s">
        <v>176</v>
      </c>
      <c r="H571" s="184">
        <v>120</v>
      </c>
      <c r="I571" s="185"/>
      <c r="J571" s="186">
        <f t="shared" ref="J571:J576" si="10">ROUND(I571*H571,2)</f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 t="shared" ref="P571:P576" si="11">O571*H571</f>
        <v>0</v>
      </c>
      <c r="Q571" s="189">
        <v>0</v>
      </c>
      <c r="R571" s="189">
        <f t="shared" ref="R571:R576" si="12">Q571*H571</f>
        <v>0</v>
      </c>
      <c r="S571" s="189">
        <v>0</v>
      </c>
      <c r="T571" s="190">
        <f t="shared" ref="T571:T576" si="13"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178</v>
      </c>
      <c r="AT571" s="191" t="s">
        <v>173</v>
      </c>
      <c r="AU571" s="191" t="s">
        <v>89</v>
      </c>
      <c r="AY571" s="18" t="s">
        <v>171</v>
      </c>
      <c r="BE571" s="192">
        <f t="shared" ref="BE571:BE576" si="14">IF(N571="základní",J571,0)</f>
        <v>0</v>
      </c>
      <c r="BF571" s="192">
        <f t="shared" ref="BF571:BF576" si="15">IF(N571="snížená",J571,0)</f>
        <v>0</v>
      </c>
      <c r="BG571" s="192">
        <f t="shared" ref="BG571:BG576" si="16">IF(N571="zákl. přenesená",J571,0)</f>
        <v>0</v>
      </c>
      <c r="BH571" s="192">
        <f t="shared" ref="BH571:BH576" si="17">IF(N571="sníž. přenesená",J571,0)</f>
        <v>0</v>
      </c>
      <c r="BI571" s="192">
        <f t="shared" ref="BI571:BI576" si="18">IF(N571="nulová",J571,0)</f>
        <v>0</v>
      </c>
      <c r="BJ571" s="18" t="s">
        <v>40</v>
      </c>
      <c r="BK571" s="192">
        <f t="shared" ref="BK571:BK576" si="19">ROUND(I571*H571,2)</f>
        <v>0</v>
      </c>
      <c r="BL571" s="18" t="s">
        <v>178</v>
      </c>
      <c r="BM571" s="191" t="s">
        <v>1820</v>
      </c>
    </row>
    <row r="572" spans="1:65" s="2" customFormat="1" ht="14.4" customHeight="1">
      <c r="A572" s="36"/>
      <c r="B572" s="37"/>
      <c r="C572" s="180" t="s">
        <v>711</v>
      </c>
      <c r="D572" s="180" t="s">
        <v>173</v>
      </c>
      <c r="E572" s="181" t="s">
        <v>534</v>
      </c>
      <c r="F572" s="182" t="s">
        <v>535</v>
      </c>
      <c r="G572" s="183" t="s">
        <v>176</v>
      </c>
      <c r="H572" s="184">
        <v>60</v>
      </c>
      <c r="I572" s="185"/>
      <c r="J572" s="186">
        <f t="shared" si="10"/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 t="shared" si="11"/>
        <v>0</v>
      </c>
      <c r="Q572" s="189">
        <v>1.58E-3</v>
      </c>
      <c r="R572" s="189">
        <f t="shared" si="12"/>
        <v>9.4799999999999995E-2</v>
      </c>
      <c r="S572" s="189">
        <v>0</v>
      </c>
      <c r="T572" s="190">
        <f t="shared" si="13"/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 t="shared" si="14"/>
        <v>0</v>
      </c>
      <c r="BF572" s="192">
        <f t="shared" si="15"/>
        <v>0</v>
      </c>
      <c r="BG572" s="192">
        <f t="shared" si="16"/>
        <v>0</v>
      </c>
      <c r="BH572" s="192">
        <f t="shared" si="17"/>
        <v>0</v>
      </c>
      <c r="BI572" s="192">
        <f t="shared" si="18"/>
        <v>0</v>
      </c>
      <c r="BJ572" s="18" t="s">
        <v>40</v>
      </c>
      <c r="BK572" s="192">
        <f t="shared" si="19"/>
        <v>0</v>
      </c>
      <c r="BL572" s="18" t="s">
        <v>178</v>
      </c>
      <c r="BM572" s="191" t="s">
        <v>1821</v>
      </c>
    </row>
    <row r="573" spans="1:65" s="2" customFormat="1" ht="14.4" customHeight="1">
      <c r="A573" s="36"/>
      <c r="B573" s="37"/>
      <c r="C573" s="180" t="s">
        <v>716</v>
      </c>
      <c r="D573" s="180" t="s">
        <v>173</v>
      </c>
      <c r="E573" s="181" t="s">
        <v>538</v>
      </c>
      <c r="F573" s="182" t="s">
        <v>539</v>
      </c>
      <c r="G573" s="183" t="s">
        <v>176</v>
      </c>
      <c r="H573" s="184">
        <v>60</v>
      </c>
      <c r="I573" s="185"/>
      <c r="J573" s="186">
        <f t="shared" si="10"/>
        <v>0</v>
      </c>
      <c r="K573" s="182" t="s">
        <v>177</v>
      </c>
      <c r="L573" s="41"/>
      <c r="M573" s="187" t="s">
        <v>32</v>
      </c>
      <c r="N573" s="188" t="s">
        <v>51</v>
      </c>
      <c r="O573" s="66"/>
      <c r="P573" s="189">
        <f t="shared" si="11"/>
        <v>0</v>
      </c>
      <c r="Q573" s="189">
        <v>0</v>
      </c>
      <c r="R573" s="189">
        <f t="shared" si="12"/>
        <v>0</v>
      </c>
      <c r="S573" s="189">
        <v>0</v>
      </c>
      <c r="T573" s="190">
        <f t="shared" si="13"/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178</v>
      </c>
      <c r="AT573" s="191" t="s">
        <v>173</v>
      </c>
      <c r="AU573" s="191" t="s">
        <v>89</v>
      </c>
      <c r="AY573" s="18" t="s">
        <v>171</v>
      </c>
      <c r="BE573" s="192">
        <f t="shared" si="14"/>
        <v>0</v>
      </c>
      <c r="BF573" s="192">
        <f t="shared" si="15"/>
        <v>0</v>
      </c>
      <c r="BG573" s="192">
        <f t="shared" si="16"/>
        <v>0</v>
      </c>
      <c r="BH573" s="192">
        <f t="shared" si="17"/>
        <v>0</v>
      </c>
      <c r="BI573" s="192">
        <f t="shared" si="18"/>
        <v>0</v>
      </c>
      <c r="BJ573" s="18" t="s">
        <v>40</v>
      </c>
      <c r="BK573" s="192">
        <f t="shared" si="19"/>
        <v>0</v>
      </c>
      <c r="BL573" s="18" t="s">
        <v>178</v>
      </c>
      <c r="BM573" s="191" t="s">
        <v>1822</v>
      </c>
    </row>
    <row r="574" spans="1:65" s="2" customFormat="1" ht="14.4" customHeight="1">
      <c r="A574" s="36"/>
      <c r="B574" s="37"/>
      <c r="C574" s="180" t="s">
        <v>722</v>
      </c>
      <c r="D574" s="180" t="s">
        <v>173</v>
      </c>
      <c r="E574" s="181" t="s">
        <v>542</v>
      </c>
      <c r="F574" s="182" t="s">
        <v>543</v>
      </c>
      <c r="G574" s="183" t="s">
        <v>176</v>
      </c>
      <c r="H574" s="184">
        <v>60</v>
      </c>
      <c r="I574" s="185"/>
      <c r="J574" s="186">
        <f t="shared" si="10"/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 t="shared" si="11"/>
        <v>0</v>
      </c>
      <c r="Q574" s="189">
        <v>1.16E-3</v>
      </c>
      <c r="R574" s="189">
        <f t="shared" si="12"/>
        <v>6.9599999999999995E-2</v>
      </c>
      <c r="S574" s="189">
        <v>0</v>
      </c>
      <c r="T574" s="190">
        <f t="shared" si="13"/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178</v>
      </c>
      <c r="AT574" s="191" t="s">
        <v>173</v>
      </c>
      <c r="AU574" s="191" t="s">
        <v>89</v>
      </c>
      <c r="AY574" s="18" t="s">
        <v>171</v>
      </c>
      <c r="BE574" s="192">
        <f t="shared" si="14"/>
        <v>0</v>
      </c>
      <c r="BF574" s="192">
        <f t="shared" si="15"/>
        <v>0</v>
      </c>
      <c r="BG574" s="192">
        <f t="shared" si="16"/>
        <v>0</v>
      </c>
      <c r="BH574" s="192">
        <f t="shared" si="17"/>
        <v>0</v>
      </c>
      <c r="BI574" s="192">
        <f t="shared" si="18"/>
        <v>0</v>
      </c>
      <c r="BJ574" s="18" t="s">
        <v>40</v>
      </c>
      <c r="BK574" s="192">
        <f t="shared" si="19"/>
        <v>0</v>
      </c>
      <c r="BL574" s="18" t="s">
        <v>178</v>
      </c>
      <c r="BM574" s="191" t="s">
        <v>1823</v>
      </c>
    </row>
    <row r="575" spans="1:65" s="2" customFormat="1" ht="14.4" customHeight="1">
      <c r="A575" s="36"/>
      <c r="B575" s="37"/>
      <c r="C575" s="180" t="s">
        <v>729</v>
      </c>
      <c r="D575" s="180" t="s">
        <v>173</v>
      </c>
      <c r="E575" s="181" t="s">
        <v>546</v>
      </c>
      <c r="F575" s="182" t="s">
        <v>547</v>
      </c>
      <c r="G575" s="183" t="s">
        <v>176</v>
      </c>
      <c r="H575" s="184">
        <v>60</v>
      </c>
      <c r="I575" s="185"/>
      <c r="J575" s="186">
        <f t="shared" si="10"/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 t="shared" si="11"/>
        <v>0</v>
      </c>
      <c r="Q575" s="189">
        <v>0</v>
      </c>
      <c r="R575" s="189">
        <f t="shared" si="12"/>
        <v>0</v>
      </c>
      <c r="S575" s="189">
        <v>0</v>
      </c>
      <c r="T575" s="190">
        <f t="shared" si="13"/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 t="shared" si="14"/>
        <v>0</v>
      </c>
      <c r="BF575" s="192">
        <f t="shared" si="15"/>
        <v>0</v>
      </c>
      <c r="BG575" s="192">
        <f t="shared" si="16"/>
        <v>0</v>
      </c>
      <c r="BH575" s="192">
        <f t="shared" si="17"/>
        <v>0</v>
      </c>
      <c r="BI575" s="192">
        <f t="shared" si="18"/>
        <v>0</v>
      </c>
      <c r="BJ575" s="18" t="s">
        <v>40</v>
      </c>
      <c r="BK575" s="192">
        <f t="shared" si="19"/>
        <v>0</v>
      </c>
      <c r="BL575" s="18" t="s">
        <v>178</v>
      </c>
      <c r="BM575" s="191" t="s">
        <v>1824</v>
      </c>
    </row>
    <row r="576" spans="1:65" s="2" customFormat="1" ht="37.799999999999997" customHeight="1">
      <c r="A576" s="36"/>
      <c r="B576" s="37"/>
      <c r="C576" s="180" t="s">
        <v>733</v>
      </c>
      <c r="D576" s="180" t="s">
        <v>173</v>
      </c>
      <c r="E576" s="181" t="s">
        <v>1825</v>
      </c>
      <c r="F576" s="182" t="s">
        <v>1826</v>
      </c>
      <c r="G576" s="183" t="s">
        <v>190</v>
      </c>
      <c r="H576" s="184">
        <v>24.946999999999999</v>
      </c>
      <c r="I576" s="185"/>
      <c r="J576" s="186">
        <f t="shared" si="10"/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 t="shared" si="11"/>
        <v>0</v>
      </c>
      <c r="Q576" s="189">
        <v>6.3899999999999998E-3</v>
      </c>
      <c r="R576" s="189">
        <f t="shared" si="12"/>
        <v>0.15941132999999999</v>
      </c>
      <c r="S576" s="189">
        <v>0</v>
      </c>
      <c r="T576" s="190">
        <f t="shared" si="13"/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 t="shared" si="14"/>
        <v>0</v>
      </c>
      <c r="BF576" s="192">
        <f t="shared" si="15"/>
        <v>0</v>
      </c>
      <c r="BG576" s="192">
        <f t="shared" si="16"/>
        <v>0</v>
      </c>
      <c r="BH576" s="192">
        <f t="shared" si="17"/>
        <v>0</v>
      </c>
      <c r="BI576" s="192">
        <f t="shared" si="18"/>
        <v>0</v>
      </c>
      <c r="BJ576" s="18" t="s">
        <v>40</v>
      </c>
      <c r="BK576" s="192">
        <f t="shared" si="19"/>
        <v>0</v>
      </c>
      <c r="BL576" s="18" t="s">
        <v>178</v>
      </c>
      <c r="BM576" s="191" t="s">
        <v>1827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1517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1828</v>
      </c>
      <c r="G578" s="205"/>
      <c r="H578" s="208">
        <v>24.946999999999999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5" customFormat="1" ht="10.199999999999999">
      <c r="B579" s="234"/>
      <c r="C579" s="235"/>
      <c r="D579" s="195" t="s">
        <v>180</v>
      </c>
      <c r="E579" s="236" t="s">
        <v>32</v>
      </c>
      <c r="F579" s="237" t="s">
        <v>1126</v>
      </c>
      <c r="G579" s="235"/>
      <c r="H579" s="238">
        <v>24.946999999999999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180</v>
      </c>
      <c r="AU579" s="244" t="s">
        <v>89</v>
      </c>
      <c r="AV579" s="15" t="s">
        <v>178</v>
      </c>
      <c r="AW579" s="15" t="s">
        <v>38</v>
      </c>
      <c r="AX579" s="15" t="s">
        <v>40</v>
      </c>
      <c r="AY579" s="244" t="s">
        <v>171</v>
      </c>
    </row>
    <row r="580" spans="1:65" s="2" customFormat="1" ht="24.15" customHeight="1">
      <c r="A580" s="36"/>
      <c r="B580" s="37"/>
      <c r="C580" s="180" t="s">
        <v>738</v>
      </c>
      <c r="D580" s="180" t="s">
        <v>173</v>
      </c>
      <c r="E580" s="181" t="s">
        <v>1127</v>
      </c>
      <c r="F580" s="182" t="s">
        <v>1128</v>
      </c>
      <c r="G580" s="183" t="s">
        <v>190</v>
      </c>
      <c r="H580" s="184">
        <v>63</v>
      </c>
      <c r="I580" s="185"/>
      <c r="J580" s="186">
        <f>ROUND(I580*H580,2)</f>
        <v>0</v>
      </c>
      <c r="K580" s="182" t="s">
        <v>177</v>
      </c>
      <c r="L580" s="41"/>
      <c r="M580" s="187" t="s">
        <v>32</v>
      </c>
      <c r="N580" s="188" t="s">
        <v>51</v>
      </c>
      <c r="O580" s="66"/>
      <c r="P580" s="189">
        <f>O580*H580</f>
        <v>0</v>
      </c>
      <c r="Q580" s="189">
        <v>1.25E-3</v>
      </c>
      <c r="R580" s="189">
        <f>Q580*H580</f>
        <v>7.8750000000000001E-2</v>
      </c>
      <c r="S580" s="189">
        <v>1E-3</v>
      </c>
      <c r="T580" s="190">
        <f>S580*H580</f>
        <v>6.3E-2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178</v>
      </c>
      <c r="AT580" s="191" t="s">
        <v>173</v>
      </c>
      <c r="AU580" s="191" t="s">
        <v>89</v>
      </c>
      <c r="AY580" s="18" t="s">
        <v>171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8" t="s">
        <v>40</v>
      </c>
      <c r="BK580" s="192">
        <f>ROUND(I580*H580,2)</f>
        <v>0</v>
      </c>
      <c r="BL580" s="18" t="s">
        <v>178</v>
      </c>
      <c r="BM580" s="191" t="s">
        <v>1829</v>
      </c>
    </row>
    <row r="581" spans="1:65" s="13" customFormat="1" ht="10.199999999999999">
      <c r="B581" s="193"/>
      <c r="C581" s="194"/>
      <c r="D581" s="195" t="s">
        <v>180</v>
      </c>
      <c r="E581" s="196" t="s">
        <v>32</v>
      </c>
      <c r="F581" s="197" t="s">
        <v>1517</v>
      </c>
      <c r="G581" s="194"/>
      <c r="H581" s="196" t="s">
        <v>32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180</v>
      </c>
      <c r="AU581" s="203" t="s">
        <v>89</v>
      </c>
      <c r="AV581" s="13" t="s">
        <v>40</v>
      </c>
      <c r="AW581" s="13" t="s">
        <v>38</v>
      </c>
      <c r="AX581" s="13" t="s">
        <v>80</v>
      </c>
      <c r="AY581" s="203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1830</v>
      </c>
      <c r="G582" s="205"/>
      <c r="H582" s="208">
        <v>63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2" customFormat="1" ht="22.8" customHeight="1">
      <c r="B583" s="164"/>
      <c r="C583" s="165"/>
      <c r="D583" s="166" t="s">
        <v>79</v>
      </c>
      <c r="E583" s="178" t="s">
        <v>549</v>
      </c>
      <c r="F583" s="178" t="s">
        <v>550</v>
      </c>
      <c r="G583" s="165"/>
      <c r="H583" s="165"/>
      <c r="I583" s="168"/>
      <c r="J583" s="179">
        <f>BK583</f>
        <v>0</v>
      </c>
      <c r="K583" s="165"/>
      <c r="L583" s="170"/>
      <c r="M583" s="171"/>
      <c r="N583" s="172"/>
      <c r="O583" s="172"/>
      <c r="P583" s="173">
        <f>SUM(P584:P590)</f>
        <v>0</v>
      </c>
      <c r="Q583" s="172"/>
      <c r="R583" s="173">
        <f>SUM(R584:R590)</f>
        <v>0</v>
      </c>
      <c r="S583" s="172"/>
      <c r="T583" s="174">
        <f>SUM(T584:T590)</f>
        <v>0</v>
      </c>
      <c r="AR583" s="175" t="s">
        <v>40</v>
      </c>
      <c r="AT583" s="176" t="s">
        <v>79</v>
      </c>
      <c r="AU583" s="176" t="s">
        <v>40</v>
      </c>
      <c r="AY583" s="175" t="s">
        <v>171</v>
      </c>
      <c r="BK583" s="177">
        <f>SUM(BK584:BK590)</f>
        <v>0</v>
      </c>
    </row>
    <row r="584" spans="1:65" s="2" customFormat="1" ht="24.15" customHeight="1">
      <c r="A584" s="36"/>
      <c r="B584" s="37"/>
      <c r="C584" s="180" t="s">
        <v>742</v>
      </c>
      <c r="D584" s="180" t="s">
        <v>173</v>
      </c>
      <c r="E584" s="181" t="s">
        <v>1131</v>
      </c>
      <c r="F584" s="182" t="s">
        <v>1132</v>
      </c>
      <c r="G584" s="183" t="s">
        <v>554</v>
      </c>
      <c r="H584" s="184">
        <v>64.784000000000006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178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178</v>
      </c>
      <c r="BM584" s="191" t="s">
        <v>1831</v>
      </c>
    </row>
    <row r="585" spans="1:65" s="2" customFormat="1" ht="14.4" customHeight="1">
      <c r="A585" s="36"/>
      <c r="B585" s="37"/>
      <c r="C585" s="180" t="s">
        <v>746</v>
      </c>
      <c r="D585" s="180" t="s">
        <v>173</v>
      </c>
      <c r="E585" s="181" t="s">
        <v>557</v>
      </c>
      <c r="F585" s="182" t="s">
        <v>558</v>
      </c>
      <c r="G585" s="183" t="s">
        <v>554</v>
      </c>
      <c r="H585" s="184">
        <v>64.784000000000006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178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178</v>
      </c>
      <c r="BM585" s="191" t="s">
        <v>1832</v>
      </c>
    </row>
    <row r="586" spans="1:65" s="2" customFormat="1" ht="24.15" customHeight="1">
      <c r="A586" s="36"/>
      <c r="B586" s="37"/>
      <c r="C586" s="180" t="s">
        <v>750</v>
      </c>
      <c r="D586" s="180" t="s">
        <v>173</v>
      </c>
      <c r="E586" s="181" t="s">
        <v>561</v>
      </c>
      <c r="F586" s="182" t="s">
        <v>562</v>
      </c>
      <c r="G586" s="183" t="s">
        <v>554</v>
      </c>
      <c r="H586" s="184">
        <v>712.62400000000002</v>
      </c>
      <c r="I586" s="185"/>
      <c r="J586" s="186">
        <f>ROUND(I586*H586,2)</f>
        <v>0</v>
      </c>
      <c r="K586" s="182" t="s">
        <v>177</v>
      </c>
      <c r="L586" s="41"/>
      <c r="M586" s="187" t="s">
        <v>32</v>
      </c>
      <c r="N586" s="188" t="s">
        <v>51</v>
      </c>
      <c r="O586" s="66"/>
      <c r="P586" s="189">
        <f>O586*H586</f>
        <v>0</v>
      </c>
      <c r="Q586" s="189">
        <v>0</v>
      </c>
      <c r="R586" s="189">
        <f>Q586*H586</f>
        <v>0</v>
      </c>
      <c r="S586" s="189">
        <v>0</v>
      </c>
      <c r="T586" s="190">
        <f>S586*H586</f>
        <v>0</v>
      </c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R586" s="191" t="s">
        <v>178</v>
      </c>
      <c r="AT586" s="191" t="s">
        <v>173</v>
      </c>
      <c r="AU586" s="191" t="s">
        <v>89</v>
      </c>
      <c r="AY586" s="18" t="s">
        <v>171</v>
      </c>
      <c r="BE586" s="192">
        <f>IF(N586="základní",J586,0)</f>
        <v>0</v>
      </c>
      <c r="BF586" s="192">
        <f>IF(N586="snížená",J586,0)</f>
        <v>0</v>
      </c>
      <c r="BG586" s="192">
        <f>IF(N586="zákl. přenesená",J586,0)</f>
        <v>0</v>
      </c>
      <c r="BH586" s="192">
        <f>IF(N586="sníž. přenesená",J586,0)</f>
        <v>0</v>
      </c>
      <c r="BI586" s="192">
        <f>IF(N586="nulová",J586,0)</f>
        <v>0</v>
      </c>
      <c r="BJ586" s="18" t="s">
        <v>40</v>
      </c>
      <c r="BK586" s="192">
        <f>ROUND(I586*H586,2)</f>
        <v>0</v>
      </c>
      <c r="BL586" s="18" t="s">
        <v>178</v>
      </c>
      <c r="BM586" s="191" t="s">
        <v>1833</v>
      </c>
    </row>
    <row r="587" spans="1:65" s="14" customFormat="1" ht="10.199999999999999">
      <c r="B587" s="204"/>
      <c r="C587" s="205"/>
      <c r="D587" s="195" t="s">
        <v>180</v>
      </c>
      <c r="E587" s="205"/>
      <c r="F587" s="207" t="s">
        <v>1834</v>
      </c>
      <c r="G587" s="205"/>
      <c r="H587" s="208">
        <v>712.62400000000002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4</v>
      </c>
      <c r="AX587" s="14" t="s">
        <v>40</v>
      </c>
      <c r="AY587" s="214" t="s">
        <v>171</v>
      </c>
    </row>
    <row r="588" spans="1:65" s="2" customFormat="1" ht="24.15" customHeight="1">
      <c r="A588" s="36"/>
      <c r="B588" s="37"/>
      <c r="C588" s="180" t="s">
        <v>755</v>
      </c>
      <c r="D588" s="180" t="s">
        <v>173</v>
      </c>
      <c r="E588" s="181" t="s">
        <v>566</v>
      </c>
      <c r="F588" s="182" t="s">
        <v>567</v>
      </c>
      <c r="G588" s="183" t="s">
        <v>554</v>
      </c>
      <c r="H588" s="184">
        <v>62.847000000000001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178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178</v>
      </c>
      <c r="BM588" s="191" t="s">
        <v>1835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1836</v>
      </c>
      <c r="G589" s="205"/>
      <c r="H589" s="208">
        <v>62.847000000000001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2" customFormat="1" ht="24.15" customHeight="1">
      <c r="A590" s="36"/>
      <c r="B590" s="37"/>
      <c r="C590" s="180" t="s">
        <v>1837</v>
      </c>
      <c r="D590" s="180" t="s">
        <v>173</v>
      </c>
      <c r="E590" s="181" t="s">
        <v>1838</v>
      </c>
      <c r="F590" s="182" t="s">
        <v>1839</v>
      </c>
      <c r="G590" s="183" t="s">
        <v>554</v>
      </c>
      <c r="H590" s="184">
        <v>1.9370000000000001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0</v>
      </c>
      <c r="T590" s="190">
        <f>S590*H590</f>
        <v>0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178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178</v>
      </c>
      <c r="BM590" s="191" t="s">
        <v>1840</v>
      </c>
    </row>
    <row r="591" spans="1:65" s="12" customFormat="1" ht="22.8" customHeight="1">
      <c r="B591" s="164"/>
      <c r="C591" s="165"/>
      <c r="D591" s="166" t="s">
        <v>79</v>
      </c>
      <c r="E591" s="178" t="s">
        <v>569</v>
      </c>
      <c r="F591" s="178" t="s">
        <v>570</v>
      </c>
      <c r="G591" s="165"/>
      <c r="H591" s="165"/>
      <c r="I591" s="168"/>
      <c r="J591" s="179">
        <f>BK591</f>
        <v>0</v>
      </c>
      <c r="K591" s="165"/>
      <c r="L591" s="170"/>
      <c r="M591" s="171"/>
      <c r="N591" s="172"/>
      <c r="O591" s="172"/>
      <c r="P591" s="173">
        <f>P592</f>
        <v>0</v>
      </c>
      <c r="Q591" s="172"/>
      <c r="R591" s="173">
        <f>R592</f>
        <v>0</v>
      </c>
      <c r="S591" s="172"/>
      <c r="T591" s="174">
        <f>T592</f>
        <v>0</v>
      </c>
      <c r="AR591" s="175" t="s">
        <v>40</v>
      </c>
      <c r="AT591" s="176" t="s">
        <v>79</v>
      </c>
      <c r="AU591" s="176" t="s">
        <v>40</v>
      </c>
      <c r="AY591" s="175" t="s">
        <v>171</v>
      </c>
      <c r="BK591" s="177">
        <f>BK592</f>
        <v>0</v>
      </c>
    </row>
    <row r="592" spans="1:65" s="2" customFormat="1" ht="24.15" customHeight="1">
      <c r="A592" s="36"/>
      <c r="B592" s="37"/>
      <c r="C592" s="180" t="s">
        <v>759</v>
      </c>
      <c r="D592" s="180" t="s">
        <v>173</v>
      </c>
      <c r="E592" s="181" t="s">
        <v>1138</v>
      </c>
      <c r="F592" s="182" t="s">
        <v>1139</v>
      </c>
      <c r="G592" s="183" t="s">
        <v>554</v>
      </c>
      <c r="H592" s="184">
        <v>64.242000000000004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0</v>
      </c>
      <c r="R592" s="189">
        <f>Q592*H592</f>
        <v>0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178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178</v>
      </c>
      <c r="BM592" s="191" t="s">
        <v>1841</v>
      </c>
    </row>
    <row r="593" spans="1:65" s="12" customFormat="1" ht="25.95" customHeight="1">
      <c r="B593" s="164"/>
      <c r="C593" s="165"/>
      <c r="D593" s="166" t="s">
        <v>79</v>
      </c>
      <c r="E593" s="167" t="s">
        <v>575</v>
      </c>
      <c r="F593" s="167" t="s">
        <v>576</v>
      </c>
      <c r="G593" s="165"/>
      <c r="H593" s="165"/>
      <c r="I593" s="168"/>
      <c r="J593" s="169">
        <f>BK593</f>
        <v>0</v>
      </c>
      <c r="K593" s="165"/>
      <c r="L593" s="170"/>
      <c r="M593" s="171"/>
      <c r="N593" s="172"/>
      <c r="O593" s="172"/>
      <c r="P593" s="173">
        <f>P594+P600+P662+P709+P737+P762+P836+P903+P944+P961+P1013+P1020</f>
        <v>0</v>
      </c>
      <c r="Q593" s="172"/>
      <c r="R593" s="173">
        <f>R594+R600+R662+R709+R737+R762+R836+R903+R944+R961+R1013+R1020</f>
        <v>17.168349117999998</v>
      </c>
      <c r="S593" s="172"/>
      <c r="T593" s="174">
        <f>T594+T600+T662+T709+T737+T762+T836+T903+T944+T961+T1013+T1020</f>
        <v>13.139478879999999</v>
      </c>
      <c r="AR593" s="175" t="s">
        <v>89</v>
      </c>
      <c r="AT593" s="176" t="s">
        <v>79</v>
      </c>
      <c r="AU593" s="176" t="s">
        <v>80</v>
      </c>
      <c r="AY593" s="175" t="s">
        <v>171</v>
      </c>
      <c r="BK593" s="177">
        <f>BK594+BK600+BK662+BK709+BK737+BK762+BK836+BK903+BK944+BK961+BK1013+BK1020</f>
        <v>0</v>
      </c>
    </row>
    <row r="594" spans="1:65" s="12" customFormat="1" ht="22.8" customHeight="1">
      <c r="B594" s="164"/>
      <c r="C594" s="165"/>
      <c r="D594" s="166" t="s">
        <v>79</v>
      </c>
      <c r="E594" s="178" t="s">
        <v>1842</v>
      </c>
      <c r="F594" s="178" t="s">
        <v>1843</v>
      </c>
      <c r="G594" s="165"/>
      <c r="H594" s="165"/>
      <c r="I594" s="168"/>
      <c r="J594" s="179">
        <f>BK594</f>
        <v>0</v>
      </c>
      <c r="K594" s="165"/>
      <c r="L594" s="170"/>
      <c r="M594" s="171"/>
      <c r="N594" s="172"/>
      <c r="O594" s="172"/>
      <c r="P594" s="173">
        <f>SUM(P595:P599)</f>
        <v>0</v>
      </c>
      <c r="Q594" s="172"/>
      <c r="R594" s="173">
        <f>SUM(R595:R599)</f>
        <v>2.2289400000000001E-2</v>
      </c>
      <c r="S594" s="172"/>
      <c r="T594" s="174">
        <f>SUM(T595:T599)</f>
        <v>0</v>
      </c>
      <c r="AR594" s="175" t="s">
        <v>89</v>
      </c>
      <c r="AT594" s="176" t="s">
        <v>79</v>
      </c>
      <c r="AU594" s="176" t="s">
        <v>40</v>
      </c>
      <c r="AY594" s="175" t="s">
        <v>171</v>
      </c>
      <c r="BK594" s="177">
        <f>SUM(BK595:BK599)</f>
        <v>0</v>
      </c>
    </row>
    <row r="595" spans="1:65" s="2" customFormat="1" ht="24.15" customHeight="1">
      <c r="A595" s="36"/>
      <c r="B595" s="37"/>
      <c r="C595" s="180" t="s">
        <v>764</v>
      </c>
      <c r="D595" s="180" t="s">
        <v>173</v>
      </c>
      <c r="E595" s="181" t="s">
        <v>1844</v>
      </c>
      <c r="F595" s="182" t="s">
        <v>1845</v>
      </c>
      <c r="G595" s="183" t="s">
        <v>176</v>
      </c>
      <c r="H595" s="184">
        <v>25.62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8.7000000000000001E-4</v>
      </c>
      <c r="R595" s="189">
        <f>Q595*H595</f>
        <v>2.2289400000000001E-2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1846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1523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1847</v>
      </c>
      <c r="G597" s="205"/>
      <c r="H597" s="208">
        <v>25.62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2" customFormat="1" ht="24.15" customHeight="1">
      <c r="A598" s="36"/>
      <c r="B598" s="37"/>
      <c r="C598" s="180" t="s">
        <v>769</v>
      </c>
      <c r="D598" s="180" t="s">
        <v>173</v>
      </c>
      <c r="E598" s="181" t="s">
        <v>1848</v>
      </c>
      <c r="F598" s="182" t="s">
        <v>1849</v>
      </c>
      <c r="G598" s="183" t="s">
        <v>554</v>
      </c>
      <c r="H598" s="184">
        <v>2.1999999999999999E-2</v>
      </c>
      <c r="I598" s="185"/>
      <c r="J598" s="186">
        <f>ROUND(I598*H598,2)</f>
        <v>0</v>
      </c>
      <c r="K598" s="182" t="s">
        <v>177</v>
      </c>
      <c r="L598" s="41"/>
      <c r="M598" s="187" t="s">
        <v>32</v>
      </c>
      <c r="N598" s="188" t="s">
        <v>51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297</v>
      </c>
      <c r="AT598" s="191" t="s">
        <v>173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1850</v>
      </c>
    </row>
    <row r="599" spans="1:65" s="2" customFormat="1" ht="24.15" customHeight="1">
      <c r="A599" s="36"/>
      <c r="B599" s="37"/>
      <c r="C599" s="180" t="s">
        <v>773</v>
      </c>
      <c r="D599" s="180" t="s">
        <v>173</v>
      </c>
      <c r="E599" s="181" t="s">
        <v>1851</v>
      </c>
      <c r="F599" s="182" t="s">
        <v>1852</v>
      </c>
      <c r="G599" s="183" t="s">
        <v>554</v>
      </c>
      <c r="H599" s="184">
        <v>2.1999999999999999E-2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1853</v>
      </c>
    </row>
    <row r="600" spans="1:65" s="12" customFormat="1" ht="22.8" customHeight="1">
      <c r="B600" s="164"/>
      <c r="C600" s="165"/>
      <c r="D600" s="166" t="s">
        <v>79</v>
      </c>
      <c r="E600" s="178" t="s">
        <v>577</v>
      </c>
      <c r="F600" s="178" t="s">
        <v>578</v>
      </c>
      <c r="G600" s="165"/>
      <c r="H600" s="165"/>
      <c r="I600" s="168"/>
      <c r="J600" s="179">
        <f>BK600</f>
        <v>0</v>
      </c>
      <c r="K600" s="165"/>
      <c r="L600" s="170"/>
      <c r="M600" s="171"/>
      <c r="N600" s="172"/>
      <c r="O600" s="172"/>
      <c r="P600" s="173">
        <f>SUM(P601:P661)</f>
        <v>0</v>
      </c>
      <c r="Q600" s="172"/>
      <c r="R600" s="173">
        <f>SUM(R601:R661)</f>
        <v>2.2610260799999993</v>
      </c>
      <c r="S600" s="172"/>
      <c r="T600" s="174">
        <f>SUM(T601:T661)</f>
        <v>0</v>
      </c>
      <c r="AR600" s="175" t="s">
        <v>89</v>
      </c>
      <c r="AT600" s="176" t="s">
        <v>79</v>
      </c>
      <c r="AU600" s="176" t="s">
        <v>40</v>
      </c>
      <c r="AY600" s="175" t="s">
        <v>171</v>
      </c>
      <c r="BK600" s="177">
        <f>SUM(BK601:BK661)</f>
        <v>0</v>
      </c>
    </row>
    <row r="601" spans="1:65" s="2" customFormat="1" ht="24.15" customHeight="1">
      <c r="A601" s="36"/>
      <c r="B601" s="37"/>
      <c r="C601" s="180" t="s">
        <v>777</v>
      </c>
      <c r="D601" s="180" t="s">
        <v>173</v>
      </c>
      <c r="E601" s="181" t="s">
        <v>585</v>
      </c>
      <c r="F601" s="182" t="s">
        <v>586</v>
      </c>
      <c r="G601" s="183" t="s">
        <v>176</v>
      </c>
      <c r="H601" s="184">
        <v>772.23199999999997</v>
      </c>
      <c r="I601" s="185"/>
      <c r="J601" s="186">
        <f>ROUND(I601*H601,2)</f>
        <v>0</v>
      </c>
      <c r="K601" s="182" t="s">
        <v>177</v>
      </c>
      <c r="L601" s="41"/>
      <c r="M601" s="187" t="s">
        <v>32</v>
      </c>
      <c r="N601" s="188" t="s">
        <v>51</v>
      </c>
      <c r="O601" s="66"/>
      <c r="P601" s="189">
        <f>O601*H601</f>
        <v>0</v>
      </c>
      <c r="Q601" s="189">
        <v>0</v>
      </c>
      <c r="R601" s="189">
        <f>Q601*H601</f>
        <v>0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297</v>
      </c>
      <c r="AT601" s="191" t="s">
        <v>173</v>
      </c>
      <c r="AU601" s="191" t="s">
        <v>89</v>
      </c>
      <c r="AY601" s="18" t="s">
        <v>171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8" t="s">
        <v>40</v>
      </c>
      <c r="BK601" s="192">
        <f>ROUND(I601*H601,2)</f>
        <v>0</v>
      </c>
      <c r="BL601" s="18" t="s">
        <v>297</v>
      </c>
      <c r="BM601" s="191" t="s">
        <v>1854</v>
      </c>
    </row>
    <row r="602" spans="1:65" s="13" customFormat="1" ht="10.199999999999999">
      <c r="B602" s="193"/>
      <c r="C602" s="194"/>
      <c r="D602" s="195" t="s">
        <v>180</v>
      </c>
      <c r="E602" s="196" t="s">
        <v>32</v>
      </c>
      <c r="F602" s="197" t="s">
        <v>1705</v>
      </c>
      <c r="G602" s="194"/>
      <c r="H602" s="196" t="s">
        <v>32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180</v>
      </c>
      <c r="AU602" s="203" t="s">
        <v>89</v>
      </c>
      <c r="AV602" s="13" t="s">
        <v>40</v>
      </c>
      <c r="AW602" s="13" t="s">
        <v>38</v>
      </c>
      <c r="AX602" s="13" t="s">
        <v>80</v>
      </c>
      <c r="AY602" s="203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1777</v>
      </c>
      <c r="G603" s="205"/>
      <c r="H603" s="208">
        <v>319.67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14" customFormat="1" ht="10.199999999999999">
      <c r="B604" s="204"/>
      <c r="C604" s="205"/>
      <c r="D604" s="195" t="s">
        <v>180</v>
      </c>
      <c r="E604" s="206" t="s">
        <v>32</v>
      </c>
      <c r="F604" s="207" t="s">
        <v>1778</v>
      </c>
      <c r="G604" s="205"/>
      <c r="H604" s="208">
        <v>66.445999999999998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38</v>
      </c>
      <c r="AX604" s="14" t="s">
        <v>80</v>
      </c>
      <c r="AY604" s="214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1777</v>
      </c>
      <c r="G605" s="205"/>
      <c r="H605" s="208">
        <v>319.67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1778</v>
      </c>
      <c r="G606" s="205"/>
      <c r="H606" s="208">
        <v>66.445999999999998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14.4" customHeight="1">
      <c r="A607" s="36"/>
      <c r="B607" s="37"/>
      <c r="C607" s="215" t="s">
        <v>783</v>
      </c>
      <c r="D607" s="215" t="s">
        <v>254</v>
      </c>
      <c r="E607" s="216" t="s">
        <v>589</v>
      </c>
      <c r="F607" s="217" t="s">
        <v>590</v>
      </c>
      <c r="G607" s="218" t="s">
        <v>554</v>
      </c>
      <c r="H607" s="219">
        <v>0.23200000000000001</v>
      </c>
      <c r="I607" s="220"/>
      <c r="J607" s="221">
        <f>ROUND(I607*H607,2)</f>
        <v>0</v>
      </c>
      <c r="K607" s="217" t="s">
        <v>177</v>
      </c>
      <c r="L607" s="222"/>
      <c r="M607" s="223" t="s">
        <v>32</v>
      </c>
      <c r="N607" s="224" t="s">
        <v>51</v>
      </c>
      <c r="O607" s="66"/>
      <c r="P607" s="189">
        <f>O607*H607</f>
        <v>0</v>
      </c>
      <c r="Q607" s="189">
        <v>1</v>
      </c>
      <c r="R607" s="189">
        <f>Q607*H607</f>
        <v>0.23200000000000001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389</v>
      </c>
      <c r="AT607" s="191" t="s">
        <v>254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1855</v>
      </c>
    </row>
    <row r="608" spans="1:65" s="14" customFormat="1" ht="10.199999999999999">
      <c r="B608" s="204"/>
      <c r="C608" s="205"/>
      <c r="D608" s="195" t="s">
        <v>180</v>
      </c>
      <c r="E608" s="205"/>
      <c r="F608" s="207" t="s">
        <v>1856</v>
      </c>
      <c r="G608" s="205"/>
      <c r="H608" s="208">
        <v>0.23200000000000001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4</v>
      </c>
      <c r="AX608" s="14" t="s">
        <v>40</v>
      </c>
      <c r="AY608" s="214" t="s">
        <v>171</v>
      </c>
    </row>
    <row r="609" spans="1:65" s="2" customFormat="1" ht="14.4" customHeight="1">
      <c r="A609" s="36"/>
      <c r="B609" s="37"/>
      <c r="C609" s="180" t="s">
        <v>789</v>
      </c>
      <c r="D609" s="180" t="s">
        <v>173</v>
      </c>
      <c r="E609" s="181" t="s">
        <v>1150</v>
      </c>
      <c r="F609" s="182" t="s">
        <v>1151</v>
      </c>
      <c r="G609" s="183" t="s">
        <v>176</v>
      </c>
      <c r="H609" s="184">
        <v>3.25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297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1857</v>
      </c>
    </row>
    <row r="610" spans="1:65" s="13" customFormat="1" ht="10.199999999999999">
      <c r="B610" s="193"/>
      <c r="C610" s="194"/>
      <c r="D610" s="195" t="s">
        <v>180</v>
      </c>
      <c r="E610" s="196" t="s">
        <v>32</v>
      </c>
      <c r="F610" s="197" t="s">
        <v>1705</v>
      </c>
      <c r="G610" s="194"/>
      <c r="H610" s="196" t="s">
        <v>32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180</v>
      </c>
      <c r="AU610" s="203" t="s">
        <v>89</v>
      </c>
      <c r="AV610" s="13" t="s">
        <v>40</v>
      </c>
      <c r="AW610" s="13" t="s">
        <v>38</v>
      </c>
      <c r="AX610" s="13" t="s">
        <v>80</v>
      </c>
      <c r="AY610" s="203" t="s">
        <v>171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1858</v>
      </c>
      <c r="G611" s="205"/>
      <c r="H611" s="208">
        <v>3.25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2" customFormat="1" ht="24.15" customHeight="1">
      <c r="A612" s="36"/>
      <c r="B612" s="37"/>
      <c r="C612" s="215" t="s">
        <v>794</v>
      </c>
      <c r="D612" s="215" t="s">
        <v>254</v>
      </c>
      <c r="E612" s="216" t="s">
        <v>1859</v>
      </c>
      <c r="F612" s="217" t="s">
        <v>1860</v>
      </c>
      <c r="G612" s="218" t="s">
        <v>176</v>
      </c>
      <c r="H612" s="219">
        <v>3.738</v>
      </c>
      <c r="I612" s="220"/>
      <c r="J612" s="221">
        <f>ROUND(I612*H612,2)</f>
        <v>0</v>
      </c>
      <c r="K612" s="217" t="s">
        <v>177</v>
      </c>
      <c r="L612" s="222"/>
      <c r="M612" s="223" t="s">
        <v>32</v>
      </c>
      <c r="N612" s="224" t="s">
        <v>51</v>
      </c>
      <c r="O612" s="66"/>
      <c r="P612" s="189">
        <f>O612*H612</f>
        <v>0</v>
      </c>
      <c r="Q612" s="189">
        <v>1E-3</v>
      </c>
      <c r="R612" s="189">
        <f>Q612*H612</f>
        <v>3.738E-3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389</v>
      </c>
      <c r="AT612" s="191" t="s">
        <v>254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297</v>
      </c>
      <c r="BM612" s="191" t="s">
        <v>1861</v>
      </c>
    </row>
    <row r="613" spans="1:65" s="2" customFormat="1" ht="19.2">
      <c r="A613" s="36"/>
      <c r="B613" s="37"/>
      <c r="C613" s="38"/>
      <c r="D613" s="195" t="s">
        <v>258</v>
      </c>
      <c r="E613" s="38"/>
      <c r="F613" s="225" t="s">
        <v>601</v>
      </c>
      <c r="G613" s="38"/>
      <c r="H613" s="38"/>
      <c r="I613" s="226"/>
      <c r="J613" s="38"/>
      <c r="K613" s="38"/>
      <c r="L613" s="41"/>
      <c r="M613" s="227"/>
      <c r="N613" s="228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8" t="s">
        <v>258</v>
      </c>
      <c r="AU613" s="18" t="s">
        <v>89</v>
      </c>
    </row>
    <row r="614" spans="1:65" s="14" customFormat="1" ht="10.199999999999999">
      <c r="B614" s="204"/>
      <c r="C614" s="205"/>
      <c r="D614" s="195" t="s">
        <v>180</v>
      </c>
      <c r="E614" s="205"/>
      <c r="F614" s="207" t="s">
        <v>1862</v>
      </c>
      <c r="G614" s="205"/>
      <c r="H614" s="208">
        <v>3.738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180</v>
      </c>
      <c r="AU614" s="214" t="s">
        <v>89</v>
      </c>
      <c r="AV614" s="14" t="s">
        <v>89</v>
      </c>
      <c r="AW614" s="14" t="s">
        <v>4</v>
      </c>
      <c r="AX614" s="14" t="s">
        <v>40</v>
      </c>
      <c r="AY614" s="214" t="s">
        <v>171</v>
      </c>
    </row>
    <row r="615" spans="1:65" s="2" customFormat="1" ht="14.4" customHeight="1">
      <c r="A615" s="36"/>
      <c r="B615" s="37"/>
      <c r="C615" s="180" t="s">
        <v>799</v>
      </c>
      <c r="D615" s="180" t="s">
        <v>173</v>
      </c>
      <c r="E615" s="181" t="s">
        <v>594</v>
      </c>
      <c r="F615" s="182" t="s">
        <v>595</v>
      </c>
      <c r="G615" s="183" t="s">
        <v>176</v>
      </c>
      <c r="H615" s="184">
        <v>386.11599999999999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8.8000000000000003E-4</v>
      </c>
      <c r="R615" s="189">
        <f>Q615*H615</f>
        <v>0.33978207999999999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1863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1705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1777</v>
      </c>
      <c r="G617" s="205"/>
      <c r="H617" s="208">
        <v>319.67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1778</v>
      </c>
      <c r="G618" s="205"/>
      <c r="H618" s="208">
        <v>66.445999999999998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215" t="s">
        <v>803</v>
      </c>
      <c r="D619" s="215" t="s">
        <v>254</v>
      </c>
      <c r="E619" s="216" t="s">
        <v>598</v>
      </c>
      <c r="F619" s="217" t="s">
        <v>599</v>
      </c>
      <c r="G619" s="218" t="s">
        <v>176</v>
      </c>
      <c r="H619" s="219">
        <v>444.03300000000002</v>
      </c>
      <c r="I619" s="220"/>
      <c r="J619" s="221">
        <f>ROUND(I619*H619,2)</f>
        <v>0</v>
      </c>
      <c r="K619" s="217" t="s">
        <v>177</v>
      </c>
      <c r="L619" s="222"/>
      <c r="M619" s="223" t="s">
        <v>32</v>
      </c>
      <c r="N619" s="224" t="s">
        <v>51</v>
      </c>
      <c r="O619" s="66"/>
      <c r="P619" s="189">
        <f>O619*H619</f>
        <v>0</v>
      </c>
      <c r="Q619" s="189">
        <v>1E-3</v>
      </c>
      <c r="R619" s="189">
        <f>Q619*H619</f>
        <v>0.44403300000000001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389</v>
      </c>
      <c r="AT619" s="191" t="s">
        <v>254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1864</v>
      </c>
    </row>
    <row r="620" spans="1:65" s="2" customFormat="1" ht="19.2">
      <c r="A620" s="36"/>
      <c r="B620" s="37"/>
      <c r="C620" s="38"/>
      <c r="D620" s="195" t="s">
        <v>258</v>
      </c>
      <c r="E620" s="38"/>
      <c r="F620" s="225" t="s">
        <v>601</v>
      </c>
      <c r="G620" s="38"/>
      <c r="H620" s="38"/>
      <c r="I620" s="226"/>
      <c r="J620" s="38"/>
      <c r="K620" s="38"/>
      <c r="L620" s="41"/>
      <c r="M620" s="227"/>
      <c r="N620" s="228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8" t="s">
        <v>258</v>
      </c>
      <c r="AU620" s="18" t="s">
        <v>89</v>
      </c>
    </row>
    <row r="621" spans="1:65" s="14" customFormat="1" ht="10.199999999999999">
      <c r="B621" s="204"/>
      <c r="C621" s="205"/>
      <c r="D621" s="195" t="s">
        <v>180</v>
      </c>
      <c r="E621" s="205"/>
      <c r="F621" s="207" t="s">
        <v>1865</v>
      </c>
      <c r="G621" s="205"/>
      <c r="H621" s="208">
        <v>444.03300000000002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4</v>
      </c>
      <c r="AX621" s="14" t="s">
        <v>40</v>
      </c>
      <c r="AY621" s="214" t="s">
        <v>171</v>
      </c>
    </row>
    <row r="622" spans="1:65" s="2" customFormat="1" ht="14.4" customHeight="1">
      <c r="A622" s="36"/>
      <c r="B622" s="37"/>
      <c r="C622" s="180" t="s">
        <v>807</v>
      </c>
      <c r="D622" s="180" t="s">
        <v>173</v>
      </c>
      <c r="E622" s="181" t="s">
        <v>604</v>
      </c>
      <c r="F622" s="182" t="s">
        <v>605</v>
      </c>
      <c r="G622" s="183" t="s">
        <v>176</v>
      </c>
      <c r="H622" s="184">
        <v>386.11599999999999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3.6000000000000002E-4</v>
      </c>
      <c r="R622" s="189">
        <f>Q622*H622</f>
        <v>0.13900176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1866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1705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1867</v>
      </c>
      <c r="G624" s="205"/>
      <c r="H624" s="208">
        <v>319.67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1868</v>
      </c>
      <c r="G625" s="205"/>
      <c r="H625" s="208">
        <v>66.445999999999998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2" customFormat="1" ht="24.15" customHeight="1">
      <c r="A626" s="36"/>
      <c r="B626" s="37"/>
      <c r="C626" s="215" t="s">
        <v>812</v>
      </c>
      <c r="D626" s="215" t="s">
        <v>254</v>
      </c>
      <c r="E626" s="216" t="s">
        <v>608</v>
      </c>
      <c r="F626" s="217" t="s">
        <v>609</v>
      </c>
      <c r="G626" s="218" t="s">
        <v>176</v>
      </c>
      <c r="H626" s="219">
        <v>444.03300000000002</v>
      </c>
      <c r="I626" s="220"/>
      <c r="J626" s="221">
        <f>ROUND(I626*H626,2)</f>
        <v>0</v>
      </c>
      <c r="K626" s="217" t="s">
        <v>177</v>
      </c>
      <c r="L626" s="222"/>
      <c r="M626" s="223" t="s">
        <v>32</v>
      </c>
      <c r="N626" s="224" t="s">
        <v>51</v>
      </c>
      <c r="O626" s="66"/>
      <c r="P626" s="189">
        <f>O626*H626</f>
        <v>0</v>
      </c>
      <c r="Q626" s="189">
        <v>1E-3</v>
      </c>
      <c r="R626" s="189">
        <f>Q626*H626</f>
        <v>0.44403300000000001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389</v>
      </c>
      <c r="AT626" s="191" t="s">
        <v>254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1869</v>
      </c>
    </row>
    <row r="627" spans="1:65" s="2" customFormat="1" ht="19.2">
      <c r="A627" s="36"/>
      <c r="B627" s="37"/>
      <c r="C627" s="38"/>
      <c r="D627" s="195" t="s">
        <v>258</v>
      </c>
      <c r="E627" s="38"/>
      <c r="F627" s="225" t="s">
        <v>601</v>
      </c>
      <c r="G627" s="38"/>
      <c r="H627" s="38"/>
      <c r="I627" s="226"/>
      <c r="J627" s="38"/>
      <c r="K627" s="38"/>
      <c r="L627" s="41"/>
      <c r="M627" s="227"/>
      <c r="N627" s="228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8" t="s">
        <v>258</v>
      </c>
      <c r="AU627" s="18" t="s">
        <v>89</v>
      </c>
    </row>
    <row r="628" spans="1:65" s="14" customFormat="1" ht="10.199999999999999">
      <c r="B628" s="204"/>
      <c r="C628" s="205"/>
      <c r="D628" s="195" t="s">
        <v>180</v>
      </c>
      <c r="E628" s="205"/>
      <c r="F628" s="207" t="s">
        <v>1865</v>
      </c>
      <c r="G628" s="205"/>
      <c r="H628" s="208">
        <v>444.03300000000002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4</v>
      </c>
      <c r="AX628" s="14" t="s">
        <v>40</v>
      </c>
      <c r="AY628" s="214" t="s">
        <v>171</v>
      </c>
    </row>
    <row r="629" spans="1:65" s="2" customFormat="1" ht="14.4" customHeight="1">
      <c r="A629" s="36"/>
      <c r="B629" s="37"/>
      <c r="C629" s="180" t="s">
        <v>817</v>
      </c>
      <c r="D629" s="180" t="s">
        <v>173</v>
      </c>
      <c r="E629" s="181" t="s">
        <v>1167</v>
      </c>
      <c r="F629" s="182" t="s">
        <v>1168</v>
      </c>
      <c r="G629" s="183" t="s">
        <v>190</v>
      </c>
      <c r="H629" s="184">
        <v>74.599999999999994</v>
      </c>
      <c r="I629" s="185"/>
      <c r="J629" s="186">
        <f>ROUND(I629*H629,2)</f>
        <v>0</v>
      </c>
      <c r="K629" s="182" t="s">
        <v>177</v>
      </c>
      <c r="L629" s="41"/>
      <c r="M629" s="187" t="s">
        <v>32</v>
      </c>
      <c r="N629" s="188" t="s">
        <v>51</v>
      </c>
      <c r="O629" s="66"/>
      <c r="P629" s="189">
        <f>O629*H629</f>
        <v>0</v>
      </c>
      <c r="Q629" s="189">
        <v>4.6999999999999999E-4</v>
      </c>
      <c r="R629" s="189">
        <f>Q629*H629</f>
        <v>3.5061999999999996E-2</v>
      </c>
      <c r="S629" s="189">
        <v>0</v>
      </c>
      <c r="T629" s="190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297</v>
      </c>
      <c r="AT629" s="191" t="s">
        <v>173</v>
      </c>
      <c r="AU629" s="191" t="s">
        <v>89</v>
      </c>
      <c r="AY629" s="18" t="s">
        <v>171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8" t="s">
        <v>40</v>
      </c>
      <c r="BK629" s="192">
        <f>ROUND(I629*H629,2)</f>
        <v>0</v>
      </c>
      <c r="BL629" s="18" t="s">
        <v>297</v>
      </c>
      <c r="BM629" s="191" t="s">
        <v>1870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1705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1871</v>
      </c>
      <c r="G631" s="205"/>
      <c r="H631" s="208">
        <v>74.599999999999994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24.15" customHeight="1">
      <c r="A632" s="36"/>
      <c r="B632" s="37"/>
      <c r="C632" s="215" t="s">
        <v>823</v>
      </c>
      <c r="D632" s="215" t="s">
        <v>254</v>
      </c>
      <c r="E632" s="216" t="s">
        <v>598</v>
      </c>
      <c r="F632" s="217" t="s">
        <v>599</v>
      </c>
      <c r="G632" s="218" t="s">
        <v>176</v>
      </c>
      <c r="H632" s="219">
        <v>41.03</v>
      </c>
      <c r="I632" s="220"/>
      <c r="J632" s="221">
        <f>ROUND(I632*H632,2)</f>
        <v>0</v>
      </c>
      <c r="K632" s="217" t="s">
        <v>177</v>
      </c>
      <c r="L632" s="222"/>
      <c r="M632" s="223" t="s">
        <v>32</v>
      </c>
      <c r="N632" s="224" t="s">
        <v>51</v>
      </c>
      <c r="O632" s="66"/>
      <c r="P632" s="189">
        <f>O632*H632</f>
        <v>0</v>
      </c>
      <c r="Q632" s="189">
        <v>1E-3</v>
      </c>
      <c r="R632" s="189">
        <f>Q632*H632</f>
        <v>4.1030000000000004E-2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389</v>
      </c>
      <c r="AT632" s="191" t="s">
        <v>254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1872</v>
      </c>
    </row>
    <row r="633" spans="1:65" s="14" customFormat="1" ht="10.199999999999999">
      <c r="B633" s="204"/>
      <c r="C633" s="205"/>
      <c r="D633" s="195" t="s">
        <v>180</v>
      </c>
      <c r="E633" s="205"/>
      <c r="F633" s="207" t="s">
        <v>1873</v>
      </c>
      <c r="G633" s="205"/>
      <c r="H633" s="208">
        <v>41.03</v>
      </c>
      <c r="I633" s="209"/>
      <c r="J633" s="205"/>
      <c r="K633" s="205"/>
      <c r="L633" s="210"/>
      <c r="M633" s="211"/>
      <c r="N633" s="212"/>
      <c r="O633" s="212"/>
      <c r="P633" s="212"/>
      <c r="Q633" s="212"/>
      <c r="R633" s="212"/>
      <c r="S633" s="212"/>
      <c r="T633" s="213"/>
      <c r="AT633" s="214" t="s">
        <v>180</v>
      </c>
      <c r="AU633" s="214" t="s">
        <v>89</v>
      </c>
      <c r="AV633" s="14" t="s">
        <v>89</v>
      </c>
      <c r="AW633" s="14" t="s">
        <v>4</v>
      </c>
      <c r="AX633" s="14" t="s">
        <v>40</v>
      </c>
      <c r="AY633" s="214" t="s">
        <v>171</v>
      </c>
    </row>
    <row r="634" spans="1:65" s="2" customFormat="1" ht="24.15" customHeight="1">
      <c r="A634" s="36"/>
      <c r="B634" s="37"/>
      <c r="C634" s="180" t="s">
        <v>828</v>
      </c>
      <c r="D634" s="180" t="s">
        <v>173</v>
      </c>
      <c r="E634" s="181" t="s">
        <v>612</v>
      </c>
      <c r="F634" s="182" t="s">
        <v>613</v>
      </c>
      <c r="G634" s="183" t="s">
        <v>176</v>
      </c>
      <c r="H634" s="184">
        <v>62.646000000000001</v>
      </c>
      <c r="I634" s="185"/>
      <c r="J634" s="186">
        <f>ROUND(I634*H634,2)</f>
        <v>0</v>
      </c>
      <c r="K634" s="182" t="s">
        <v>177</v>
      </c>
      <c r="L634" s="41"/>
      <c r="M634" s="187" t="s">
        <v>32</v>
      </c>
      <c r="N634" s="188" t="s">
        <v>51</v>
      </c>
      <c r="O634" s="66"/>
      <c r="P634" s="189">
        <f>O634*H634</f>
        <v>0</v>
      </c>
      <c r="Q634" s="189">
        <v>0</v>
      </c>
      <c r="R634" s="189">
        <f>Q634*H634</f>
        <v>0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297</v>
      </c>
      <c r="AT634" s="191" t="s">
        <v>173</v>
      </c>
      <c r="AU634" s="191" t="s">
        <v>89</v>
      </c>
      <c r="AY634" s="18" t="s">
        <v>171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8" t="s">
        <v>40</v>
      </c>
      <c r="BK634" s="192">
        <f>ROUND(I634*H634,2)</f>
        <v>0</v>
      </c>
      <c r="BL634" s="18" t="s">
        <v>297</v>
      </c>
      <c r="BM634" s="191" t="s">
        <v>1874</v>
      </c>
    </row>
    <row r="635" spans="1:65" s="13" customFormat="1" ht="10.199999999999999">
      <c r="B635" s="193"/>
      <c r="C635" s="194"/>
      <c r="D635" s="195" t="s">
        <v>180</v>
      </c>
      <c r="E635" s="196" t="s">
        <v>32</v>
      </c>
      <c r="F635" s="197" t="s">
        <v>1705</v>
      </c>
      <c r="G635" s="194"/>
      <c r="H635" s="196" t="s">
        <v>32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180</v>
      </c>
      <c r="AU635" s="203" t="s">
        <v>89</v>
      </c>
      <c r="AV635" s="13" t="s">
        <v>40</v>
      </c>
      <c r="AW635" s="13" t="s">
        <v>38</v>
      </c>
      <c r="AX635" s="13" t="s">
        <v>80</v>
      </c>
      <c r="AY635" s="203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1875</v>
      </c>
      <c r="G636" s="205"/>
      <c r="H636" s="208">
        <v>20.141999999999999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1876</v>
      </c>
      <c r="G637" s="205"/>
      <c r="H637" s="208">
        <v>32.823999999999998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1877</v>
      </c>
      <c r="G638" s="205"/>
      <c r="H638" s="208">
        <v>9.68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215" t="s">
        <v>832</v>
      </c>
      <c r="D639" s="215" t="s">
        <v>254</v>
      </c>
      <c r="E639" s="216" t="s">
        <v>618</v>
      </c>
      <c r="F639" s="217" t="s">
        <v>619</v>
      </c>
      <c r="G639" s="218" t="s">
        <v>176</v>
      </c>
      <c r="H639" s="219">
        <v>75.174999999999997</v>
      </c>
      <c r="I639" s="220"/>
      <c r="J639" s="221">
        <f>ROUND(I639*H639,2)</f>
        <v>0</v>
      </c>
      <c r="K639" s="217" t="s">
        <v>177</v>
      </c>
      <c r="L639" s="222"/>
      <c r="M639" s="223" t="s">
        <v>32</v>
      </c>
      <c r="N639" s="224" t="s">
        <v>51</v>
      </c>
      <c r="O639" s="66"/>
      <c r="P639" s="189">
        <f>O639*H639</f>
        <v>0</v>
      </c>
      <c r="Q639" s="189">
        <v>4.0000000000000001E-3</v>
      </c>
      <c r="R639" s="189">
        <f>Q639*H639</f>
        <v>0.30069999999999997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389</v>
      </c>
      <c r="AT639" s="191" t="s">
        <v>254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1878</v>
      </c>
    </row>
    <row r="640" spans="1:65" s="2" customFormat="1" ht="19.2">
      <c r="A640" s="36"/>
      <c r="B640" s="37"/>
      <c r="C640" s="38"/>
      <c r="D640" s="195" t="s">
        <v>258</v>
      </c>
      <c r="E640" s="38"/>
      <c r="F640" s="225" t="s">
        <v>621</v>
      </c>
      <c r="G640" s="38"/>
      <c r="H640" s="38"/>
      <c r="I640" s="226"/>
      <c r="J640" s="38"/>
      <c r="K640" s="38"/>
      <c r="L640" s="41"/>
      <c r="M640" s="227"/>
      <c r="N640" s="228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8" t="s">
        <v>258</v>
      </c>
      <c r="AU640" s="18" t="s">
        <v>89</v>
      </c>
    </row>
    <row r="641" spans="1:65" s="14" customFormat="1" ht="10.199999999999999">
      <c r="B641" s="204"/>
      <c r="C641" s="205"/>
      <c r="D641" s="195" t="s">
        <v>180</v>
      </c>
      <c r="E641" s="205"/>
      <c r="F641" s="207" t="s">
        <v>1879</v>
      </c>
      <c r="G641" s="205"/>
      <c r="H641" s="208">
        <v>75.174999999999997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180</v>
      </c>
      <c r="AU641" s="214" t="s">
        <v>89</v>
      </c>
      <c r="AV641" s="14" t="s">
        <v>89</v>
      </c>
      <c r="AW641" s="14" t="s">
        <v>4</v>
      </c>
      <c r="AX641" s="14" t="s">
        <v>40</v>
      </c>
      <c r="AY641" s="214" t="s">
        <v>171</v>
      </c>
    </row>
    <row r="642" spans="1:65" s="2" customFormat="1" ht="24.15" customHeight="1">
      <c r="A642" s="36"/>
      <c r="B642" s="37"/>
      <c r="C642" s="180" t="s">
        <v>836</v>
      </c>
      <c r="D642" s="180" t="s">
        <v>173</v>
      </c>
      <c r="E642" s="181" t="s">
        <v>624</v>
      </c>
      <c r="F642" s="182" t="s">
        <v>625</v>
      </c>
      <c r="G642" s="183" t="s">
        <v>176</v>
      </c>
      <c r="H642" s="184">
        <v>62.646000000000001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9.3999999999999997E-4</v>
      </c>
      <c r="R642" s="189">
        <f>Q642*H642</f>
        <v>5.888724E-2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1880</v>
      </c>
    </row>
    <row r="643" spans="1:65" s="13" customFormat="1" ht="10.199999999999999">
      <c r="B643" s="193"/>
      <c r="C643" s="194"/>
      <c r="D643" s="195" t="s">
        <v>180</v>
      </c>
      <c r="E643" s="196" t="s">
        <v>32</v>
      </c>
      <c r="F643" s="197" t="s">
        <v>1705</v>
      </c>
      <c r="G643" s="194"/>
      <c r="H643" s="196" t="s">
        <v>32</v>
      </c>
      <c r="I643" s="198"/>
      <c r="J643" s="194"/>
      <c r="K643" s="194"/>
      <c r="L643" s="199"/>
      <c r="M643" s="200"/>
      <c r="N643" s="201"/>
      <c r="O643" s="201"/>
      <c r="P643" s="201"/>
      <c r="Q643" s="201"/>
      <c r="R643" s="201"/>
      <c r="S643" s="201"/>
      <c r="T643" s="202"/>
      <c r="AT643" s="203" t="s">
        <v>180</v>
      </c>
      <c r="AU643" s="203" t="s">
        <v>89</v>
      </c>
      <c r="AV643" s="13" t="s">
        <v>40</v>
      </c>
      <c r="AW643" s="13" t="s">
        <v>38</v>
      </c>
      <c r="AX643" s="13" t="s">
        <v>80</v>
      </c>
      <c r="AY643" s="203" t="s">
        <v>171</v>
      </c>
    </row>
    <row r="644" spans="1:65" s="14" customFormat="1" ht="10.199999999999999">
      <c r="B644" s="204"/>
      <c r="C644" s="205"/>
      <c r="D644" s="195" t="s">
        <v>180</v>
      </c>
      <c r="E644" s="206" t="s">
        <v>32</v>
      </c>
      <c r="F644" s="207" t="s">
        <v>1875</v>
      </c>
      <c r="G644" s="205"/>
      <c r="H644" s="208">
        <v>20.141999999999999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180</v>
      </c>
      <c r="AU644" s="214" t="s">
        <v>89</v>
      </c>
      <c r="AV644" s="14" t="s">
        <v>89</v>
      </c>
      <c r="AW644" s="14" t="s">
        <v>38</v>
      </c>
      <c r="AX644" s="14" t="s">
        <v>80</v>
      </c>
      <c r="AY644" s="214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1876</v>
      </c>
      <c r="G645" s="205"/>
      <c r="H645" s="208">
        <v>32.823999999999998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1877</v>
      </c>
      <c r="G646" s="205"/>
      <c r="H646" s="208">
        <v>9.68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2" customFormat="1" ht="24.15" customHeight="1">
      <c r="A647" s="36"/>
      <c r="B647" s="37"/>
      <c r="C647" s="215" t="s">
        <v>841</v>
      </c>
      <c r="D647" s="215" t="s">
        <v>254</v>
      </c>
      <c r="E647" s="216" t="s">
        <v>598</v>
      </c>
      <c r="F647" s="217" t="s">
        <v>599</v>
      </c>
      <c r="G647" s="218" t="s">
        <v>176</v>
      </c>
      <c r="H647" s="219">
        <v>75.174999999999997</v>
      </c>
      <c r="I647" s="220"/>
      <c r="J647" s="221">
        <f>ROUND(I647*H647,2)</f>
        <v>0</v>
      </c>
      <c r="K647" s="217" t="s">
        <v>177</v>
      </c>
      <c r="L647" s="222"/>
      <c r="M647" s="223" t="s">
        <v>32</v>
      </c>
      <c r="N647" s="224" t="s">
        <v>51</v>
      </c>
      <c r="O647" s="66"/>
      <c r="P647" s="189">
        <f>O647*H647</f>
        <v>0</v>
      </c>
      <c r="Q647" s="189">
        <v>1E-3</v>
      </c>
      <c r="R647" s="189">
        <f>Q647*H647</f>
        <v>7.5174999999999992E-2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389</v>
      </c>
      <c r="AT647" s="191" t="s">
        <v>254</v>
      </c>
      <c r="AU647" s="191" t="s">
        <v>89</v>
      </c>
      <c r="AY647" s="18" t="s">
        <v>171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8" t="s">
        <v>40</v>
      </c>
      <c r="BK647" s="192">
        <f>ROUND(I647*H647,2)</f>
        <v>0</v>
      </c>
      <c r="BL647" s="18" t="s">
        <v>297</v>
      </c>
      <c r="BM647" s="191" t="s">
        <v>1881</v>
      </c>
    </row>
    <row r="648" spans="1:65" s="2" customFormat="1" ht="19.2">
      <c r="A648" s="36"/>
      <c r="B648" s="37"/>
      <c r="C648" s="38"/>
      <c r="D648" s="195" t="s">
        <v>258</v>
      </c>
      <c r="E648" s="38"/>
      <c r="F648" s="225" t="s">
        <v>621</v>
      </c>
      <c r="G648" s="38"/>
      <c r="H648" s="38"/>
      <c r="I648" s="226"/>
      <c r="J648" s="38"/>
      <c r="K648" s="38"/>
      <c r="L648" s="41"/>
      <c r="M648" s="227"/>
      <c r="N648" s="228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8" t="s">
        <v>258</v>
      </c>
      <c r="AU648" s="18" t="s">
        <v>89</v>
      </c>
    </row>
    <row r="649" spans="1:65" s="14" customFormat="1" ht="10.199999999999999">
      <c r="B649" s="204"/>
      <c r="C649" s="205"/>
      <c r="D649" s="195" t="s">
        <v>180</v>
      </c>
      <c r="E649" s="205"/>
      <c r="F649" s="207" t="s">
        <v>1879</v>
      </c>
      <c r="G649" s="205"/>
      <c r="H649" s="208">
        <v>75.174999999999997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4</v>
      </c>
      <c r="AX649" s="14" t="s">
        <v>40</v>
      </c>
      <c r="AY649" s="214" t="s">
        <v>171</v>
      </c>
    </row>
    <row r="650" spans="1:65" s="2" customFormat="1" ht="14.4" customHeight="1">
      <c r="A650" s="36"/>
      <c r="B650" s="37"/>
      <c r="C650" s="180" t="s">
        <v>846</v>
      </c>
      <c r="D650" s="180" t="s">
        <v>173</v>
      </c>
      <c r="E650" s="181" t="s">
        <v>634</v>
      </c>
      <c r="F650" s="182" t="s">
        <v>635</v>
      </c>
      <c r="G650" s="183" t="s">
        <v>582</v>
      </c>
      <c r="H650" s="184">
        <v>2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1.9000000000000001E-4</v>
      </c>
      <c r="R650" s="189">
        <f>Q650*H650</f>
        <v>3.8000000000000002E-4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1882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1705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1883</v>
      </c>
      <c r="G652" s="205"/>
      <c r="H652" s="208">
        <v>2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14.4" customHeight="1">
      <c r="A653" s="36"/>
      <c r="B653" s="37"/>
      <c r="C653" s="215" t="s">
        <v>851</v>
      </c>
      <c r="D653" s="215" t="s">
        <v>254</v>
      </c>
      <c r="E653" s="216" t="s">
        <v>1884</v>
      </c>
      <c r="F653" s="217" t="s">
        <v>1885</v>
      </c>
      <c r="G653" s="218" t="s">
        <v>582</v>
      </c>
      <c r="H653" s="219">
        <v>2</v>
      </c>
      <c r="I653" s="220"/>
      <c r="J653" s="221">
        <f>ROUND(I653*H653,2)</f>
        <v>0</v>
      </c>
      <c r="K653" s="217" t="s">
        <v>643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2.5000000000000001E-3</v>
      </c>
      <c r="R653" s="189">
        <f>Q653*H653</f>
        <v>5.0000000000000001E-3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1886</v>
      </c>
    </row>
    <row r="654" spans="1:65" s="2" customFormat="1" ht="14.4" customHeight="1">
      <c r="A654" s="36"/>
      <c r="B654" s="37"/>
      <c r="C654" s="215" t="s">
        <v>855</v>
      </c>
      <c r="D654" s="215" t="s">
        <v>254</v>
      </c>
      <c r="E654" s="216" t="s">
        <v>1887</v>
      </c>
      <c r="F654" s="217" t="s">
        <v>1888</v>
      </c>
      <c r="G654" s="218" t="s">
        <v>582</v>
      </c>
      <c r="H654" s="219">
        <v>2</v>
      </c>
      <c r="I654" s="220"/>
      <c r="J654" s="221">
        <f>ROUND(I654*H654,2)</f>
        <v>0</v>
      </c>
      <c r="K654" s="217" t="s">
        <v>643</v>
      </c>
      <c r="L654" s="222"/>
      <c r="M654" s="223" t="s">
        <v>32</v>
      </c>
      <c r="N654" s="224" t="s">
        <v>51</v>
      </c>
      <c r="O654" s="66"/>
      <c r="P654" s="189">
        <f>O654*H654</f>
        <v>0</v>
      </c>
      <c r="Q654" s="189">
        <v>2.47E-3</v>
      </c>
      <c r="R654" s="189">
        <f>Q654*H654</f>
        <v>4.9399999999999999E-3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389</v>
      </c>
      <c r="AT654" s="191" t="s">
        <v>254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1889</v>
      </c>
    </row>
    <row r="655" spans="1:65" s="2" customFormat="1" ht="14.4" customHeight="1">
      <c r="A655" s="36"/>
      <c r="B655" s="37"/>
      <c r="C655" s="180" t="s">
        <v>861</v>
      </c>
      <c r="D655" s="180" t="s">
        <v>173</v>
      </c>
      <c r="E655" s="181" t="s">
        <v>654</v>
      </c>
      <c r="F655" s="182" t="s">
        <v>655</v>
      </c>
      <c r="G655" s="183" t="s">
        <v>190</v>
      </c>
      <c r="H655" s="184">
        <v>74.599999999999994</v>
      </c>
      <c r="I655" s="185"/>
      <c r="J655" s="186">
        <f>ROUND(I655*H655,2)</f>
        <v>0</v>
      </c>
      <c r="K655" s="182" t="s">
        <v>177</v>
      </c>
      <c r="L655" s="41"/>
      <c r="M655" s="187" t="s">
        <v>32</v>
      </c>
      <c r="N655" s="188" t="s">
        <v>51</v>
      </c>
      <c r="O655" s="66"/>
      <c r="P655" s="189">
        <f>O655*H655</f>
        <v>0</v>
      </c>
      <c r="Q655" s="189">
        <v>3.1E-4</v>
      </c>
      <c r="R655" s="189">
        <f>Q655*H655</f>
        <v>2.3125999999999997E-2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297</v>
      </c>
      <c r="AT655" s="191" t="s">
        <v>173</v>
      </c>
      <c r="AU655" s="191" t="s">
        <v>89</v>
      </c>
      <c r="AY655" s="18" t="s">
        <v>171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8" t="s">
        <v>40</v>
      </c>
      <c r="BK655" s="192">
        <f>ROUND(I655*H655,2)</f>
        <v>0</v>
      </c>
      <c r="BL655" s="18" t="s">
        <v>297</v>
      </c>
      <c r="BM655" s="191" t="s">
        <v>1890</v>
      </c>
    </row>
    <row r="656" spans="1:65" s="13" customFormat="1" ht="10.199999999999999">
      <c r="B656" s="193"/>
      <c r="C656" s="194"/>
      <c r="D656" s="195" t="s">
        <v>180</v>
      </c>
      <c r="E656" s="196" t="s">
        <v>32</v>
      </c>
      <c r="F656" s="197" t="s">
        <v>1705</v>
      </c>
      <c r="G656" s="194"/>
      <c r="H656" s="196" t="s">
        <v>32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180</v>
      </c>
      <c r="AU656" s="203" t="s">
        <v>89</v>
      </c>
      <c r="AV656" s="13" t="s">
        <v>40</v>
      </c>
      <c r="AW656" s="13" t="s">
        <v>38</v>
      </c>
      <c r="AX656" s="13" t="s">
        <v>80</v>
      </c>
      <c r="AY656" s="203" t="s">
        <v>171</v>
      </c>
    </row>
    <row r="657" spans="1:65" s="14" customFormat="1" ht="10.199999999999999">
      <c r="B657" s="204"/>
      <c r="C657" s="205"/>
      <c r="D657" s="195" t="s">
        <v>180</v>
      </c>
      <c r="E657" s="206" t="s">
        <v>32</v>
      </c>
      <c r="F657" s="207" t="s">
        <v>1871</v>
      </c>
      <c r="G657" s="205"/>
      <c r="H657" s="208">
        <v>74.599999999999994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180</v>
      </c>
      <c r="AU657" s="214" t="s">
        <v>89</v>
      </c>
      <c r="AV657" s="14" t="s">
        <v>89</v>
      </c>
      <c r="AW657" s="14" t="s">
        <v>38</v>
      </c>
      <c r="AX657" s="14" t="s">
        <v>80</v>
      </c>
      <c r="AY657" s="214" t="s">
        <v>171</v>
      </c>
    </row>
    <row r="658" spans="1:65" s="2" customFormat="1" ht="14.4" customHeight="1">
      <c r="A658" s="36"/>
      <c r="B658" s="37"/>
      <c r="C658" s="215" t="s">
        <v>865</v>
      </c>
      <c r="D658" s="215" t="s">
        <v>254</v>
      </c>
      <c r="E658" s="216" t="s">
        <v>662</v>
      </c>
      <c r="F658" s="217" t="s">
        <v>663</v>
      </c>
      <c r="G658" s="218" t="s">
        <v>190</v>
      </c>
      <c r="H658" s="219">
        <v>76.091999999999999</v>
      </c>
      <c r="I658" s="220"/>
      <c r="J658" s="221">
        <f>ROUND(I658*H658,2)</f>
        <v>0</v>
      </c>
      <c r="K658" s="217" t="s">
        <v>177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1.5E-3</v>
      </c>
      <c r="R658" s="189">
        <f>Q658*H658</f>
        <v>0.114138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1891</v>
      </c>
    </row>
    <row r="659" spans="1:65" s="2" customFormat="1" ht="19.2">
      <c r="A659" s="36"/>
      <c r="B659" s="37"/>
      <c r="C659" s="38"/>
      <c r="D659" s="195" t="s">
        <v>258</v>
      </c>
      <c r="E659" s="38"/>
      <c r="F659" s="225" t="s">
        <v>269</v>
      </c>
      <c r="G659" s="38"/>
      <c r="H659" s="38"/>
      <c r="I659" s="226"/>
      <c r="J659" s="38"/>
      <c r="K659" s="38"/>
      <c r="L659" s="41"/>
      <c r="M659" s="227"/>
      <c r="N659" s="228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8" t="s">
        <v>258</v>
      </c>
      <c r="AU659" s="18" t="s">
        <v>89</v>
      </c>
    </row>
    <row r="660" spans="1:65" s="14" customFormat="1" ht="10.199999999999999">
      <c r="B660" s="204"/>
      <c r="C660" s="205"/>
      <c r="D660" s="195" t="s">
        <v>180</v>
      </c>
      <c r="E660" s="205"/>
      <c r="F660" s="207" t="s">
        <v>1892</v>
      </c>
      <c r="G660" s="205"/>
      <c r="H660" s="208">
        <v>76.091999999999999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4</v>
      </c>
      <c r="AX660" s="14" t="s">
        <v>40</v>
      </c>
      <c r="AY660" s="214" t="s">
        <v>171</v>
      </c>
    </row>
    <row r="661" spans="1:65" s="2" customFormat="1" ht="24.15" customHeight="1">
      <c r="A661" s="36"/>
      <c r="B661" s="37"/>
      <c r="C661" s="180" t="s">
        <v>870</v>
      </c>
      <c r="D661" s="180" t="s">
        <v>173</v>
      </c>
      <c r="E661" s="181" t="s">
        <v>1199</v>
      </c>
      <c r="F661" s="182" t="s">
        <v>1200</v>
      </c>
      <c r="G661" s="183" t="s">
        <v>554</v>
      </c>
      <c r="H661" s="184">
        <v>2.2610000000000001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1893</v>
      </c>
    </row>
    <row r="662" spans="1:65" s="12" customFormat="1" ht="22.8" customHeight="1">
      <c r="B662" s="164"/>
      <c r="C662" s="165"/>
      <c r="D662" s="166" t="s">
        <v>79</v>
      </c>
      <c r="E662" s="178" t="s">
        <v>670</v>
      </c>
      <c r="F662" s="178" t="s">
        <v>671</v>
      </c>
      <c r="G662" s="165"/>
      <c r="H662" s="165"/>
      <c r="I662" s="168"/>
      <c r="J662" s="179">
        <f>BK662</f>
        <v>0</v>
      </c>
      <c r="K662" s="165"/>
      <c r="L662" s="170"/>
      <c r="M662" s="171"/>
      <c r="N662" s="172"/>
      <c r="O662" s="172"/>
      <c r="P662" s="173">
        <f>SUM(P663:P708)</f>
        <v>0</v>
      </c>
      <c r="Q662" s="172"/>
      <c r="R662" s="173">
        <f>SUM(R663:R708)</f>
        <v>2.3566866699999998</v>
      </c>
      <c r="S662" s="172"/>
      <c r="T662" s="174">
        <f>SUM(T663:T708)</f>
        <v>0.11446679999999999</v>
      </c>
      <c r="AR662" s="175" t="s">
        <v>89</v>
      </c>
      <c r="AT662" s="176" t="s">
        <v>79</v>
      </c>
      <c r="AU662" s="176" t="s">
        <v>40</v>
      </c>
      <c r="AY662" s="175" t="s">
        <v>171</v>
      </c>
      <c r="BK662" s="177">
        <f>SUM(BK663:BK708)</f>
        <v>0</v>
      </c>
    </row>
    <row r="663" spans="1:65" s="2" customFormat="1" ht="24.15" customHeight="1">
      <c r="A663" s="36"/>
      <c r="B663" s="37"/>
      <c r="C663" s="180" t="s">
        <v>874</v>
      </c>
      <c r="D663" s="180" t="s">
        <v>173</v>
      </c>
      <c r="E663" s="181" t="s">
        <v>1205</v>
      </c>
      <c r="F663" s="182" t="s">
        <v>1206</v>
      </c>
      <c r="G663" s="183" t="s">
        <v>176</v>
      </c>
      <c r="H663" s="184">
        <v>81.762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1.4E-3</v>
      </c>
      <c r="T663" s="190">
        <f>S663*H663</f>
        <v>0.11446679999999999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1894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1517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1895</v>
      </c>
      <c r="G665" s="205"/>
      <c r="H665" s="208">
        <v>56.561999999999998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202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1896</v>
      </c>
      <c r="G667" s="205"/>
      <c r="H667" s="208">
        <v>-7.92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1897</v>
      </c>
      <c r="G668" s="205"/>
      <c r="H668" s="208">
        <v>-7.2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1898</v>
      </c>
      <c r="G669" s="205"/>
      <c r="H669" s="208">
        <v>40.32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24.15" customHeight="1">
      <c r="A670" s="36"/>
      <c r="B670" s="37"/>
      <c r="C670" s="180" t="s">
        <v>879</v>
      </c>
      <c r="D670" s="180" t="s">
        <v>173</v>
      </c>
      <c r="E670" s="181" t="s">
        <v>1899</v>
      </c>
      <c r="F670" s="182" t="s">
        <v>1900</v>
      </c>
      <c r="G670" s="183" t="s">
        <v>176</v>
      </c>
      <c r="H670" s="184">
        <v>20.721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0</v>
      </c>
      <c r="R670" s="189">
        <f>Q670*H670</f>
        <v>0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1901</v>
      </c>
    </row>
    <row r="671" spans="1:65" s="13" customFormat="1" ht="10.199999999999999">
      <c r="B671" s="193"/>
      <c r="C671" s="194"/>
      <c r="D671" s="195" t="s">
        <v>180</v>
      </c>
      <c r="E671" s="196" t="s">
        <v>32</v>
      </c>
      <c r="F671" s="197" t="s">
        <v>1517</v>
      </c>
      <c r="G671" s="194"/>
      <c r="H671" s="196" t="s">
        <v>32</v>
      </c>
      <c r="I671" s="198"/>
      <c r="J671" s="194"/>
      <c r="K671" s="194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180</v>
      </c>
      <c r="AU671" s="203" t="s">
        <v>89</v>
      </c>
      <c r="AV671" s="13" t="s">
        <v>40</v>
      </c>
      <c r="AW671" s="13" t="s">
        <v>38</v>
      </c>
      <c r="AX671" s="13" t="s">
        <v>80</v>
      </c>
      <c r="AY671" s="203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1902</v>
      </c>
      <c r="G672" s="205"/>
      <c r="H672" s="208">
        <v>28.280999999999999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202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1636</v>
      </c>
      <c r="G674" s="205"/>
      <c r="H674" s="208">
        <v>-3.96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1903</v>
      </c>
      <c r="G675" s="205"/>
      <c r="H675" s="208">
        <v>-3.6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2" customFormat="1" ht="14.4" customHeight="1">
      <c r="A676" s="36"/>
      <c r="B676" s="37"/>
      <c r="C676" s="215" t="s">
        <v>884</v>
      </c>
      <c r="D676" s="215" t="s">
        <v>254</v>
      </c>
      <c r="E676" s="216" t="s">
        <v>1904</v>
      </c>
      <c r="F676" s="217" t="s">
        <v>1905</v>
      </c>
      <c r="G676" s="218" t="s">
        <v>176</v>
      </c>
      <c r="H676" s="219">
        <v>21.757000000000001</v>
      </c>
      <c r="I676" s="220"/>
      <c r="J676" s="221">
        <f>ROUND(I676*H676,2)</f>
        <v>0</v>
      </c>
      <c r="K676" s="217" t="s">
        <v>177</v>
      </c>
      <c r="L676" s="222"/>
      <c r="M676" s="223" t="s">
        <v>32</v>
      </c>
      <c r="N676" s="224" t="s">
        <v>51</v>
      </c>
      <c r="O676" s="66"/>
      <c r="P676" s="189">
        <f>O676*H676</f>
        <v>0</v>
      </c>
      <c r="Q676" s="189">
        <v>1.75E-3</v>
      </c>
      <c r="R676" s="189">
        <f>Q676*H676</f>
        <v>3.8074750000000004E-2</v>
      </c>
      <c r="S676" s="189">
        <v>0</v>
      </c>
      <c r="T676" s="190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91" t="s">
        <v>389</v>
      </c>
      <c r="AT676" s="191" t="s">
        <v>254</v>
      </c>
      <c r="AU676" s="191" t="s">
        <v>89</v>
      </c>
      <c r="AY676" s="18" t="s">
        <v>171</v>
      </c>
      <c r="BE676" s="192">
        <f>IF(N676="základní",J676,0)</f>
        <v>0</v>
      </c>
      <c r="BF676" s="192">
        <f>IF(N676="snížená",J676,0)</f>
        <v>0</v>
      </c>
      <c r="BG676" s="192">
        <f>IF(N676="zákl. přenesená",J676,0)</f>
        <v>0</v>
      </c>
      <c r="BH676" s="192">
        <f>IF(N676="sníž. přenesená",J676,0)</f>
        <v>0</v>
      </c>
      <c r="BI676" s="192">
        <f>IF(N676="nulová",J676,0)</f>
        <v>0</v>
      </c>
      <c r="BJ676" s="18" t="s">
        <v>40</v>
      </c>
      <c r="BK676" s="192">
        <f>ROUND(I676*H676,2)</f>
        <v>0</v>
      </c>
      <c r="BL676" s="18" t="s">
        <v>297</v>
      </c>
      <c r="BM676" s="191" t="s">
        <v>1906</v>
      </c>
    </row>
    <row r="677" spans="1:65" s="2" customFormat="1" ht="19.2">
      <c r="A677" s="36"/>
      <c r="B677" s="37"/>
      <c r="C677" s="38"/>
      <c r="D677" s="195" t="s">
        <v>258</v>
      </c>
      <c r="E677" s="38"/>
      <c r="F677" s="225" t="s">
        <v>259</v>
      </c>
      <c r="G677" s="38"/>
      <c r="H677" s="38"/>
      <c r="I677" s="226"/>
      <c r="J677" s="38"/>
      <c r="K677" s="38"/>
      <c r="L677" s="41"/>
      <c r="M677" s="227"/>
      <c r="N677" s="228"/>
      <c r="O677" s="66"/>
      <c r="P677" s="66"/>
      <c r="Q677" s="66"/>
      <c r="R677" s="66"/>
      <c r="S677" s="66"/>
      <c r="T677" s="67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T677" s="18" t="s">
        <v>258</v>
      </c>
      <c r="AU677" s="18" t="s">
        <v>89</v>
      </c>
    </row>
    <row r="678" spans="1:65" s="14" customFormat="1" ht="10.199999999999999">
      <c r="B678" s="204"/>
      <c r="C678" s="205"/>
      <c r="D678" s="195" t="s">
        <v>180</v>
      </c>
      <c r="E678" s="205"/>
      <c r="F678" s="207" t="s">
        <v>1907</v>
      </c>
      <c r="G678" s="205"/>
      <c r="H678" s="208">
        <v>21.757000000000001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4</v>
      </c>
      <c r="AX678" s="14" t="s">
        <v>40</v>
      </c>
      <c r="AY678" s="214" t="s">
        <v>171</v>
      </c>
    </row>
    <row r="679" spans="1:65" s="2" customFormat="1" ht="24.15" customHeight="1">
      <c r="A679" s="36"/>
      <c r="B679" s="37"/>
      <c r="C679" s="180" t="s">
        <v>888</v>
      </c>
      <c r="D679" s="180" t="s">
        <v>173</v>
      </c>
      <c r="E679" s="181" t="s">
        <v>673</v>
      </c>
      <c r="F679" s="182" t="s">
        <v>674</v>
      </c>
      <c r="G679" s="183" t="s">
        <v>176</v>
      </c>
      <c r="H679" s="184">
        <v>386.11599999999999</v>
      </c>
      <c r="I679" s="185"/>
      <c r="J679" s="186">
        <f>ROUND(I679*H679,2)</f>
        <v>0</v>
      </c>
      <c r="K679" s="182" t="s">
        <v>177</v>
      </c>
      <c r="L679" s="41"/>
      <c r="M679" s="187" t="s">
        <v>32</v>
      </c>
      <c r="N679" s="188" t="s">
        <v>51</v>
      </c>
      <c r="O679" s="66"/>
      <c r="P679" s="189">
        <f>O679*H679</f>
        <v>0</v>
      </c>
      <c r="Q679" s="189">
        <v>1.2E-4</v>
      </c>
      <c r="R679" s="189">
        <f>Q679*H679</f>
        <v>4.6333920000000001E-2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297</v>
      </c>
      <c r="AT679" s="191" t="s">
        <v>173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1908</v>
      </c>
    </row>
    <row r="680" spans="1:65" s="13" customFormat="1" ht="10.199999999999999">
      <c r="B680" s="193"/>
      <c r="C680" s="194"/>
      <c r="D680" s="195" t="s">
        <v>180</v>
      </c>
      <c r="E680" s="196" t="s">
        <v>32</v>
      </c>
      <c r="F680" s="197" t="s">
        <v>1705</v>
      </c>
      <c r="G680" s="194"/>
      <c r="H680" s="196" t="s">
        <v>32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180</v>
      </c>
      <c r="AU680" s="203" t="s">
        <v>89</v>
      </c>
      <c r="AV680" s="13" t="s">
        <v>40</v>
      </c>
      <c r="AW680" s="13" t="s">
        <v>38</v>
      </c>
      <c r="AX680" s="13" t="s">
        <v>80</v>
      </c>
      <c r="AY680" s="203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1777</v>
      </c>
      <c r="G681" s="205"/>
      <c r="H681" s="208">
        <v>319.67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1778</v>
      </c>
      <c r="G682" s="205"/>
      <c r="H682" s="208">
        <v>66.445999999999998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14.4" customHeight="1">
      <c r="A683" s="36"/>
      <c r="B683" s="37"/>
      <c r="C683" s="215" t="s">
        <v>892</v>
      </c>
      <c r="D683" s="215" t="s">
        <v>254</v>
      </c>
      <c r="E683" s="216" t="s">
        <v>266</v>
      </c>
      <c r="F683" s="217" t="s">
        <v>267</v>
      </c>
      <c r="G683" s="218" t="s">
        <v>176</v>
      </c>
      <c r="H683" s="219">
        <v>3.3149999999999999</v>
      </c>
      <c r="I683" s="220"/>
      <c r="J683" s="221">
        <f>ROUND(I683*H683,2)</f>
        <v>0</v>
      </c>
      <c r="K683" s="217" t="s">
        <v>177</v>
      </c>
      <c r="L683" s="222"/>
      <c r="M683" s="223" t="s">
        <v>32</v>
      </c>
      <c r="N683" s="224" t="s">
        <v>51</v>
      </c>
      <c r="O683" s="66"/>
      <c r="P683" s="189">
        <f>O683*H683</f>
        <v>0</v>
      </c>
      <c r="Q683" s="189">
        <v>4.0000000000000001E-3</v>
      </c>
      <c r="R683" s="189">
        <f>Q683*H683</f>
        <v>1.3259999999999999E-2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389</v>
      </c>
      <c r="AT683" s="191" t="s">
        <v>254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1909</v>
      </c>
    </row>
    <row r="684" spans="1:65" s="2" customFormat="1" ht="19.2">
      <c r="A684" s="36"/>
      <c r="B684" s="37"/>
      <c r="C684" s="38"/>
      <c r="D684" s="195" t="s">
        <v>258</v>
      </c>
      <c r="E684" s="38"/>
      <c r="F684" s="225" t="s">
        <v>269</v>
      </c>
      <c r="G684" s="38"/>
      <c r="H684" s="38"/>
      <c r="I684" s="226"/>
      <c r="J684" s="38"/>
      <c r="K684" s="38"/>
      <c r="L684" s="41"/>
      <c r="M684" s="227"/>
      <c r="N684" s="228"/>
      <c r="O684" s="66"/>
      <c r="P684" s="66"/>
      <c r="Q684" s="66"/>
      <c r="R684" s="66"/>
      <c r="S684" s="66"/>
      <c r="T684" s="67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T684" s="18" t="s">
        <v>258</v>
      </c>
      <c r="AU684" s="18" t="s">
        <v>89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1910</v>
      </c>
      <c r="G685" s="205"/>
      <c r="H685" s="208">
        <v>3.25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5"/>
      <c r="F686" s="207" t="s">
        <v>1911</v>
      </c>
      <c r="G686" s="205"/>
      <c r="H686" s="208">
        <v>3.3149999999999999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4</v>
      </c>
      <c r="AX686" s="14" t="s">
        <v>40</v>
      </c>
      <c r="AY686" s="214" t="s">
        <v>171</v>
      </c>
    </row>
    <row r="687" spans="1:65" s="2" customFormat="1" ht="14.4" customHeight="1">
      <c r="A687" s="36"/>
      <c r="B687" s="37"/>
      <c r="C687" s="215" t="s">
        <v>896</v>
      </c>
      <c r="D687" s="215" t="s">
        <v>254</v>
      </c>
      <c r="E687" s="216" t="s">
        <v>677</v>
      </c>
      <c r="F687" s="217" t="s">
        <v>678</v>
      </c>
      <c r="G687" s="218" t="s">
        <v>176</v>
      </c>
      <c r="H687" s="219">
        <v>390.45699999999999</v>
      </c>
      <c r="I687" s="220"/>
      <c r="J687" s="221">
        <f>ROUND(I687*H687,2)</f>
        <v>0</v>
      </c>
      <c r="K687" s="217" t="s">
        <v>177</v>
      </c>
      <c r="L687" s="222"/>
      <c r="M687" s="223" t="s">
        <v>32</v>
      </c>
      <c r="N687" s="224" t="s">
        <v>51</v>
      </c>
      <c r="O687" s="66"/>
      <c r="P687" s="189">
        <f>O687*H687</f>
        <v>0</v>
      </c>
      <c r="Q687" s="189">
        <v>5.4999999999999997E-3</v>
      </c>
      <c r="R687" s="189">
        <f>Q687*H687</f>
        <v>2.1475134999999996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389</v>
      </c>
      <c r="AT687" s="191" t="s">
        <v>254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1912</v>
      </c>
    </row>
    <row r="688" spans="1:65" s="2" customFormat="1" ht="19.2">
      <c r="A688" s="36"/>
      <c r="B688" s="37"/>
      <c r="C688" s="38"/>
      <c r="D688" s="195" t="s">
        <v>258</v>
      </c>
      <c r="E688" s="38"/>
      <c r="F688" s="225" t="s">
        <v>269</v>
      </c>
      <c r="G688" s="38"/>
      <c r="H688" s="38"/>
      <c r="I688" s="226"/>
      <c r="J688" s="38"/>
      <c r="K688" s="38"/>
      <c r="L688" s="41"/>
      <c r="M688" s="227"/>
      <c r="N688" s="228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8" t="s">
        <v>258</v>
      </c>
      <c r="AU688" s="18" t="s">
        <v>89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1913</v>
      </c>
      <c r="G689" s="205"/>
      <c r="H689" s="208">
        <v>382.80099999999999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14" customFormat="1" ht="10.199999999999999">
      <c r="B690" s="204"/>
      <c r="C690" s="205"/>
      <c r="D690" s="195" t="s">
        <v>180</v>
      </c>
      <c r="E690" s="205"/>
      <c r="F690" s="207" t="s">
        <v>1914</v>
      </c>
      <c r="G690" s="205"/>
      <c r="H690" s="208">
        <v>390.45699999999999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4</v>
      </c>
      <c r="AX690" s="14" t="s">
        <v>40</v>
      </c>
      <c r="AY690" s="214" t="s">
        <v>171</v>
      </c>
    </row>
    <row r="691" spans="1:65" s="2" customFormat="1" ht="24.15" customHeight="1">
      <c r="A691" s="36"/>
      <c r="B691" s="37"/>
      <c r="C691" s="180" t="s">
        <v>1319</v>
      </c>
      <c r="D691" s="180" t="s">
        <v>173</v>
      </c>
      <c r="E691" s="181" t="s">
        <v>1216</v>
      </c>
      <c r="F691" s="182" t="s">
        <v>1217</v>
      </c>
      <c r="G691" s="183" t="s">
        <v>176</v>
      </c>
      <c r="H691" s="184">
        <v>3.25</v>
      </c>
      <c r="I691" s="185"/>
      <c r="J691" s="186">
        <f>ROUND(I691*H691,2)</f>
        <v>0</v>
      </c>
      <c r="K691" s="182" t="s">
        <v>177</v>
      </c>
      <c r="L691" s="41"/>
      <c r="M691" s="187" t="s">
        <v>32</v>
      </c>
      <c r="N691" s="188" t="s">
        <v>51</v>
      </c>
      <c r="O691" s="66"/>
      <c r="P691" s="189">
        <f>O691*H691</f>
        <v>0</v>
      </c>
      <c r="Q691" s="189">
        <v>5.0000000000000002E-5</v>
      </c>
      <c r="R691" s="189">
        <f>Q691*H691</f>
        <v>1.6250000000000002E-4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297</v>
      </c>
      <c r="AT691" s="191" t="s">
        <v>173</v>
      </c>
      <c r="AU691" s="191" t="s">
        <v>89</v>
      </c>
      <c r="AY691" s="18" t="s">
        <v>171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8" t="s">
        <v>40</v>
      </c>
      <c r="BK691" s="192">
        <f>ROUND(I691*H691,2)</f>
        <v>0</v>
      </c>
      <c r="BL691" s="18" t="s">
        <v>297</v>
      </c>
      <c r="BM691" s="191" t="s">
        <v>1915</v>
      </c>
    </row>
    <row r="692" spans="1:65" s="13" customFormat="1" ht="10.199999999999999">
      <c r="B692" s="193"/>
      <c r="C692" s="194"/>
      <c r="D692" s="195" t="s">
        <v>180</v>
      </c>
      <c r="E692" s="196" t="s">
        <v>32</v>
      </c>
      <c r="F692" s="197" t="s">
        <v>1705</v>
      </c>
      <c r="G692" s="194"/>
      <c r="H692" s="196" t="s">
        <v>32</v>
      </c>
      <c r="I692" s="198"/>
      <c r="J692" s="194"/>
      <c r="K692" s="194"/>
      <c r="L692" s="199"/>
      <c r="M692" s="200"/>
      <c r="N692" s="201"/>
      <c r="O692" s="201"/>
      <c r="P692" s="201"/>
      <c r="Q692" s="201"/>
      <c r="R692" s="201"/>
      <c r="S692" s="201"/>
      <c r="T692" s="202"/>
      <c r="AT692" s="203" t="s">
        <v>180</v>
      </c>
      <c r="AU692" s="203" t="s">
        <v>89</v>
      </c>
      <c r="AV692" s="13" t="s">
        <v>40</v>
      </c>
      <c r="AW692" s="13" t="s">
        <v>38</v>
      </c>
      <c r="AX692" s="13" t="s">
        <v>80</v>
      </c>
      <c r="AY692" s="203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1916</v>
      </c>
      <c r="G693" s="205"/>
      <c r="H693" s="208">
        <v>3.25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24.15" customHeight="1">
      <c r="A694" s="36"/>
      <c r="B694" s="37"/>
      <c r="C694" s="180" t="s">
        <v>1323</v>
      </c>
      <c r="D694" s="180" t="s">
        <v>173</v>
      </c>
      <c r="E694" s="181" t="s">
        <v>682</v>
      </c>
      <c r="F694" s="182" t="s">
        <v>683</v>
      </c>
      <c r="G694" s="183" t="s">
        <v>176</v>
      </c>
      <c r="H694" s="184">
        <v>382.86599999999999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6.9999999999999994E-5</v>
      </c>
      <c r="R694" s="189">
        <f>Q694*H694</f>
        <v>2.6800619999999997E-2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1917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1705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1777</v>
      </c>
      <c r="G696" s="205"/>
      <c r="H696" s="208">
        <v>319.67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1918</v>
      </c>
      <c r="G697" s="205"/>
      <c r="H697" s="208">
        <v>63.195999999999998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2" customFormat="1" ht="24.15" customHeight="1">
      <c r="A698" s="36"/>
      <c r="B698" s="37"/>
      <c r="C698" s="180" t="s">
        <v>1327</v>
      </c>
      <c r="D698" s="180" t="s">
        <v>173</v>
      </c>
      <c r="E698" s="181" t="s">
        <v>696</v>
      </c>
      <c r="F698" s="182" t="s">
        <v>697</v>
      </c>
      <c r="G698" s="183" t="s">
        <v>176</v>
      </c>
      <c r="H698" s="184">
        <v>49.152000000000001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1.9000000000000001E-4</v>
      </c>
      <c r="R698" s="189">
        <f>Q698*H698</f>
        <v>9.3388800000000008E-3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1919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1705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1920</v>
      </c>
      <c r="G700" s="205"/>
      <c r="H700" s="208">
        <v>20.141999999999999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1921</v>
      </c>
      <c r="G701" s="205"/>
      <c r="H701" s="208">
        <v>22.74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1922</v>
      </c>
      <c r="G702" s="205"/>
      <c r="H702" s="208">
        <v>2.97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1923</v>
      </c>
      <c r="G703" s="205"/>
      <c r="H703" s="208">
        <v>3.3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14.4" customHeight="1">
      <c r="A704" s="36"/>
      <c r="B704" s="37"/>
      <c r="C704" s="215" t="s">
        <v>1331</v>
      </c>
      <c r="D704" s="215" t="s">
        <v>254</v>
      </c>
      <c r="E704" s="216" t="s">
        <v>690</v>
      </c>
      <c r="F704" s="217" t="s">
        <v>691</v>
      </c>
      <c r="G704" s="218" t="s">
        <v>176</v>
      </c>
      <c r="H704" s="219">
        <v>50.134999999999998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1.5E-3</v>
      </c>
      <c r="R704" s="189">
        <f>Q704*H704</f>
        <v>7.5202500000000005E-2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1924</v>
      </c>
    </row>
    <row r="705" spans="1:65" s="2" customFormat="1" ht="19.2">
      <c r="A705" s="36"/>
      <c r="B705" s="37"/>
      <c r="C705" s="38"/>
      <c r="D705" s="195" t="s">
        <v>258</v>
      </c>
      <c r="E705" s="38"/>
      <c r="F705" s="225" t="s">
        <v>269</v>
      </c>
      <c r="G705" s="38"/>
      <c r="H705" s="38"/>
      <c r="I705" s="226"/>
      <c r="J705" s="38"/>
      <c r="K705" s="38"/>
      <c r="L705" s="41"/>
      <c r="M705" s="227"/>
      <c r="N705" s="228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8" t="s">
        <v>258</v>
      </c>
      <c r="AU705" s="18" t="s">
        <v>89</v>
      </c>
    </row>
    <row r="706" spans="1:65" s="14" customFormat="1" ht="10.199999999999999">
      <c r="B706" s="204"/>
      <c r="C706" s="205"/>
      <c r="D706" s="195" t="s">
        <v>180</v>
      </c>
      <c r="E706" s="205"/>
      <c r="F706" s="207" t="s">
        <v>1925</v>
      </c>
      <c r="G706" s="205"/>
      <c r="H706" s="208">
        <v>50.134999999999998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4</v>
      </c>
      <c r="AX706" s="14" t="s">
        <v>40</v>
      </c>
      <c r="AY706" s="214" t="s">
        <v>171</v>
      </c>
    </row>
    <row r="707" spans="1:65" s="2" customFormat="1" ht="24.15" customHeight="1">
      <c r="A707" s="36"/>
      <c r="B707" s="37"/>
      <c r="C707" s="180" t="s">
        <v>1335</v>
      </c>
      <c r="D707" s="180" t="s">
        <v>173</v>
      </c>
      <c r="E707" s="181" t="s">
        <v>1234</v>
      </c>
      <c r="F707" s="182" t="s">
        <v>1235</v>
      </c>
      <c r="G707" s="183" t="s">
        <v>554</v>
      </c>
      <c r="H707" s="184">
        <v>2.3570000000000002</v>
      </c>
      <c r="I707" s="185"/>
      <c r="J707" s="186">
        <f>ROUND(I707*H707,2)</f>
        <v>0</v>
      </c>
      <c r="K707" s="182" t="s">
        <v>177</v>
      </c>
      <c r="L707" s="41"/>
      <c r="M707" s="187" t="s">
        <v>32</v>
      </c>
      <c r="N707" s="188" t="s">
        <v>51</v>
      </c>
      <c r="O707" s="66"/>
      <c r="P707" s="189">
        <f>O707*H707</f>
        <v>0</v>
      </c>
      <c r="Q707" s="189">
        <v>0</v>
      </c>
      <c r="R707" s="189">
        <f>Q707*H707</f>
        <v>0</v>
      </c>
      <c r="S707" s="189">
        <v>0</v>
      </c>
      <c r="T707" s="190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91" t="s">
        <v>297</v>
      </c>
      <c r="AT707" s="191" t="s">
        <v>173</v>
      </c>
      <c r="AU707" s="191" t="s">
        <v>89</v>
      </c>
      <c r="AY707" s="18" t="s">
        <v>171</v>
      </c>
      <c r="BE707" s="192">
        <f>IF(N707="základní",J707,0)</f>
        <v>0</v>
      </c>
      <c r="BF707" s="192">
        <f>IF(N707="snížená",J707,0)</f>
        <v>0</v>
      </c>
      <c r="BG707" s="192">
        <f>IF(N707="zákl. přenesená",J707,0)</f>
        <v>0</v>
      </c>
      <c r="BH707" s="192">
        <f>IF(N707="sníž. přenesená",J707,0)</f>
        <v>0</v>
      </c>
      <c r="BI707" s="192">
        <f>IF(N707="nulová",J707,0)</f>
        <v>0</v>
      </c>
      <c r="BJ707" s="18" t="s">
        <v>40</v>
      </c>
      <c r="BK707" s="192">
        <f>ROUND(I707*H707,2)</f>
        <v>0</v>
      </c>
      <c r="BL707" s="18" t="s">
        <v>297</v>
      </c>
      <c r="BM707" s="191" t="s">
        <v>1926</v>
      </c>
    </row>
    <row r="708" spans="1:65" s="2" customFormat="1" ht="24.15" customHeight="1">
      <c r="A708" s="36"/>
      <c r="B708" s="37"/>
      <c r="C708" s="180" t="s">
        <v>1339</v>
      </c>
      <c r="D708" s="180" t="s">
        <v>173</v>
      </c>
      <c r="E708" s="181" t="s">
        <v>1927</v>
      </c>
      <c r="F708" s="182" t="s">
        <v>1928</v>
      </c>
      <c r="G708" s="183" t="s">
        <v>554</v>
      </c>
      <c r="H708" s="184">
        <v>2.3570000000000002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1929</v>
      </c>
    </row>
    <row r="709" spans="1:65" s="12" customFormat="1" ht="22.8" customHeight="1">
      <c r="B709" s="164"/>
      <c r="C709" s="165"/>
      <c r="D709" s="166" t="s">
        <v>79</v>
      </c>
      <c r="E709" s="178" t="s">
        <v>709</v>
      </c>
      <c r="F709" s="178" t="s">
        <v>710</v>
      </c>
      <c r="G709" s="165"/>
      <c r="H709" s="165"/>
      <c r="I709" s="168"/>
      <c r="J709" s="179">
        <f>BK709</f>
        <v>0</v>
      </c>
      <c r="K709" s="165"/>
      <c r="L709" s="170"/>
      <c r="M709" s="171"/>
      <c r="N709" s="172"/>
      <c r="O709" s="172"/>
      <c r="P709" s="173">
        <f>SUM(P710:P736)</f>
        <v>0</v>
      </c>
      <c r="Q709" s="172"/>
      <c r="R709" s="173">
        <f>SUM(R710:R736)</f>
        <v>1.5628492899999999</v>
      </c>
      <c r="S709" s="172"/>
      <c r="T709" s="174">
        <f>SUM(T710:T736)</f>
        <v>1.9369417799999999</v>
      </c>
      <c r="AR709" s="175" t="s">
        <v>89</v>
      </c>
      <c r="AT709" s="176" t="s">
        <v>79</v>
      </c>
      <c r="AU709" s="176" t="s">
        <v>40</v>
      </c>
      <c r="AY709" s="175" t="s">
        <v>171</v>
      </c>
      <c r="BK709" s="177">
        <f>SUM(BK710:BK736)</f>
        <v>0</v>
      </c>
    </row>
    <row r="710" spans="1:65" s="2" customFormat="1" ht="24.15" customHeight="1">
      <c r="A710" s="36"/>
      <c r="B710" s="37"/>
      <c r="C710" s="180" t="s">
        <v>1343</v>
      </c>
      <c r="D710" s="180" t="s">
        <v>173</v>
      </c>
      <c r="E710" s="181" t="s">
        <v>1930</v>
      </c>
      <c r="F710" s="182" t="s">
        <v>1238</v>
      </c>
      <c r="G710" s="183" t="s">
        <v>176</v>
      </c>
      <c r="H710" s="184">
        <v>3.25</v>
      </c>
      <c r="I710" s="185"/>
      <c r="J710" s="186">
        <f>ROUND(I710*H710,2)</f>
        <v>0</v>
      </c>
      <c r="K710" s="182" t="s">
        <v>393</v>
      </c>
      <c r="L710" s="41"/>
      <c r="M710" s="187" t="s">
        <v>32</v>
      </c>
      <c r="N710" s="188" t="s">
        <v>51</v>
      </c>
      <c r="O710" s="66"/>
      <c r="P710" s="189">
        <f>O710*H710</f>
        <v>0</v>
      </c>
      <c r="Q710" s="189">
        <v>6.8279999999999999E-3</v>
      </c>
      <c r="R710" s="189">
        <f>Q710*H710</f>
        <v>2.2190999999999999E-2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297</v>
      </c>
      <c r="AT710" s="191" t="s">
        <v>173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1931</v>
      </c>
    </row>
    <row r="711" spans="1:65" s="13" customFormat="1" ht="10.199999999999999">
      <c r="B711" s="193"/>
      <c r="C711" s="194"/>
      <c r="D711" s="195" t="s">
        <v>180</v>
      </c>
      <c r="E711" s="196" t="s">
        <v>32</v>
      </c>
      <c r="F711" s="197" t="s">
        <v>1705</v>
      </c>
      <c r="G711" s="194"/>
      <c r="H711" s="196" t="s">
        <v>32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180</v>
      </c>
      <c r="AU711" s="203" t="s">
        <v>89</v>
      </c>
      <c r="AV711" s="13" t="s">
        <v>40</v>
      </c>
      <c r="AW711" s="13" t="s">
        <v>38</v>
      </c>
      <c r="AX711" s="13" t="s">
        <v>80</v>
      </c>
      <c r="AY711" s="203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1932</v>
      </c>
      <c r="G712" s="205"/>
      <c r="H712" s="208">
        <v>3.25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24.15" customHeight="1">
      <c r="A713" s="36"/>
      <c r="B713" s="37"/>
      <c r="C713" s="180" t="s">
        <v>1347</v>
      </c>
      <c r="D713" s="180" t="s">
        <v>173</v>
      </c>
      <c r="E713" s="181" t="s">
        <v>712</v>
      </c>
      <c r="F713" s="182" t="s">
        <v>713</v>
      </c>
      <c r="G713" s="183" t="s">
        <v>176</v>
      </c>
      <c r="H713" s="184">
        <v>51.201999999999998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1.5789999999999998E-2</v>
      </c>
      <c r="R713" s="189">
        <f>Q713*H713</f>
        <v>0.80847957999999986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1933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1705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1934</v>
      </c>
      <c r="G715" s="205"/>
      <c r="H715" s="208">
        <v>38.003999999999998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1932</v>
      </c>
      <c r="G716" s="205"/>
      <c r="H716" s="208">
        <v>3.25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4" customFormat="1" ht="10.199999999999999">
      <c r="B717" s="204"/>
      <c r="C717" s="205"/>
      <c r="D717" s="195" t="s">
        <v>180</v>
      </c>
      <c r="E717" s="206" t="s">
        <v>32</v>
      </c>
      <c r="F717" s="207" t="s">
        <v>1935</v>
      </c>
      <c r="G717" s="205"/>
      <c r="H717" s="208">
        <v>7.3239999999999998</v>
      </c>
      <c r="I717" s="209"/>
      <c r="J717" s="205"/>
      <c r="K717" s="205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180</v>
      </c>
      <c r="AU717" s="214" t="s">
        <v>89</v>
      </c>
      <c r="AV717" s="14" t="s">
        <v>89</v>
      </c>
      <c r="AW717" s="14" t="s">
        <v>38</v>
      </c>
      <c r="AX717" s="14" t="s">
        <v>80</v>
      </c>
      <c r="AY717" s="214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1936</v>
      </c>
      <c r="G718" s="205"/>
      <c r="H718" s="208">
        <v>2.6240000000000001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2" customFormat="1" ht="14.4" customHeight="1">
      <c r="A719" s="36"/>
      <c r="B719" s="37"/>
      <c r="C719" s="180" t="s">
        <v>1352</v>
      </c>
      <c r="D719" s="180" t="s">
        <v>173</v>
      </c>
      <c r="E719" s="181" t="s">
        <v>1937</v>
      </c>
      <c r="F719" s="182" t="s">
        <v>1938</v>
      </c>
      <c r="G719" s="183" t="s">
        <v>176</v>
      </c>
      <c r="H719" s="184">
        <v>40.881</v>
      </c>
      <c r="I719" s="185"/>
      <c r="J719" s="186">
        <f>ROUND(I719*H719,2)</f>
        <v>0</v>
      </c>
      <c r="K719" s="182" t="s">
        <v>177</v>
      </c>
      <c r="L719" s="41"/>
      <c r="M719" s="187" t="s">
        <v>32</v>
      </c>
      <c r="N719" s="188" t="s">
        <v>51</v>
      </c>
      <c r="O719" s="66"/>
      <c r="P719" s="189">
        <f>O719*H719</f>
        <v>0</v>
      </c>
      <c r="Q719" s="189">
        <v>1.771E-2</v>
      </c>
      <c r="R719" s="189">
        <f>Q719*H719</f>
        <v>0.72400251000000004</v>
      </c>
      <c r="S719" s="189">
        <v>0</v>
      </c>
      <c r="T719" s="190">
        <f>S719*H719</f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297</v>
      </c>
      <c r="AT719" s="191" t="s">
        <v>173</v>
      </c>
      <c r="AU719" s="191" t="s">
        <v>89</v>
      </c>
      <c r="AY719" s="18" t="s">
        <v>171</v>
      </c>
      <c r="BE719" s="192">
        <f>IF(N719="základní",J719,0)</f>
        <v>0</v>
      </c>
      <c r="BF719" s="192">
        <f>IF(N719="snížená",J719,0)</f>
        <v>0</v>
      </c>
      <c r="BG719" s="192">
        <f>IF(N719="zákl. přenesená",J719,0)</f>
        <v>0</v>
      </c>
      <c r="BH719" s="192">
        <f>IF(N719="sníž. přenesená",J719,0)</f>
        <v>0</v>
      </c>
      <c r="BI719" s="192">
        <f>IF(N719="nulová",J719,0)</f>
        <v>0</v>
      </c>
      <c r="BJ719" s="18" t="s">
        <v>40</v>
      </c>
      <c r="BK719" s="192">
        <f>ROUND(I719*H719,2)</f>
        <v>0</v>
      </c>
      <c r="BL719" s="18" t="s">
        <v>297</v>
      </c>
      <c r="BM719" s="191" t="s">
        <v>1939</v>
      </c>
    </row>
    <row r="720" spans="1:65" s="13" customFormat="1" ht="10.199999999999999">
      <c r="B720" s="193"/>
      <c r="C720" s="194"/>
      <c r="D720" s="195" t="s">
        <v>180</v>
      </c>
      <c r="E720" s="196" t="s">
        <v>32</v>
      </c>
      <c r="F720" s="197" t="s">
        <v>1517</v>
      </c>
      <c r="G720" s="194"/>
      <c r="H720" s="196" t="s">
        <v>32</v>
      </c>
      <c r="I720" s="198"/>
      <c r="J720" s="194"/>
      <c r="K720" s="194"/>
      <c r="L720" s="199"/>
      <c r="M720" s="200"/>
      <c r="N720" s="201"/>
      <c r="O720" s="201"/>
      <c r="P720" s="201"/>
      <c r="Q720" s="201"/>
      <c r="R720" s="201"/>
      <c r="S720" s="201"/>
      <c r="T720" s="202"/>
      <c r="AT720" s="203" t="s">
        <v>180</v>
      </c>
      <c r="AU720" s="203" t="s">
        <v>89</v>
      </c>
      <c r="AV720" s="13" t="s">
        <v>40</v>
      </c>
      <c r="AW720" s="13" t="s">
        <v>38</v>
      </c>
      <c r="AX720" s="13" t="s">
        <v>80</v>
      </c>
      <c r="AY720" s="203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1902</v>
      </c>
      <c r="G721" s="205"/>
      <c r="H721" s="208">
        <v>28.280999999999999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202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1636</v>
      </c>
      <c r="G723" s="205"/>
      <c r="H723" s="208">
        <v>-3.96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1903</v>
      </c>
      <c r="G724" s="205"/>
      <c r="H724" s="208">
        <v>-3.6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1940</v>
      </c>
      <c r="G725" s="205"/>
      <c r="H725" s="208">
        <v>20.16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2" customFormat="1" ht="14.4" customHeight="1">
      <c r="A726" s="36"/>
      <c r="B726" s="37"/>
      <c r="C726" s="180" t="s">
        <v>1360</v>
      </c>
      <c r="D726" s="180" t="s">
        <v>173</v>
      </c>
      <c r="E726" s="181" t="s">
        <v>1244</v>
      </c>
      <c r="F726" s="182" t="s">
        <v>1245</v>
      </c>
      <c r="G726" s="183" t="s">
        <v>176</v>
      </c>
      <c r="H726" s="184">
        <v>81.762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0</v>
      </c>
      <c r="R726" s="189">
        <f>Q726*H726</f>
        <v>0</v>
      </c>
      <c r="S726" s="189">
        <v>2.3689999999999999E-2</v>
      </c>
      <c r="T726" s="190">
        <f>S726*H726</f>
        <v>1.9369417799999999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1941</v>
      </c>
    </row>
    <row r="727" spans="1:65" s="2" customFormat="1" ht="19.2">
      <c r="A727" s="36"/>
      <c r="B727" s="37"/>
      <c r="C727" s="38"/>
      <c r="D727" s="195" t="s">
        <v>258</v>
      </c>
      <c r="E727" s="38"/>
      <c r="F727" s="225" t="s">
        <v>1247</v>
      </c>
      <c r="G727" s="38"/>
      <c r="H727" s="38"/>
      <c r="I727" s="226"/>
      <c r="J727" s="38"/>
      <c r="K727" s="38"/>
      <c r="L727" s="41"/>
      <c r="M727" s="227"/>
      <c r="N727" s="228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8" t="s">
        <v>258</v>
      </c>
      <c r="AU727" s="18" t="s">
        <v>89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1517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1895</v>
      </c>
      <c r="G729" s="205"/>
      <c r="H729" s="208">
        <v>56.561999999999998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202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1896</v>
      </c>
      <c r="G731" s="205"/>
      <c r="H731" s="208">
        <v>-7.92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1897</v>
      </c>
      <c r="G732" s="205"/>
      <c r="H732" s="208">
        <v>-7.2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1898</v>
      </c>
      <c r="G733" s="205"/>
      <c r="H733" s="208">
        <v>40.32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14.4" customHeight="1">
      <c r="A734" s="36"/>
      <c r="B734" s="37"/>
      <c r="C734" s="180" t="s">
        <v>1370</v>
      </c>
      <c r="D734" s="180" t="s">
        <v>173</v>
      </c>
      <c r="E734" s="181" t="s">
        <v>1942</v>
      </c>
      <c r="F734" s="182" t="s">
        <v>1943</v>
      </c>
      <c r="G734" s="183" t="s">
        <v>176</v>
      </c>
      <c r="H734" s="184">
        <v>40.881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2.0000000000000001E-4</v>
      </c>
      <c r="R734" s="189">
        <f>Q734*H734</f>
        <v>8.1761999999999998E-3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297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297</v>
      </c>
      <c r="BM734" s="191" t="s">
        <v>1944</v>
      </c>
    </row>
    <row r="735" spans="1:65" s="2" customFormat="1" ht="24.15" customHeight="1">
      <c r="A735" s="36"/>
      <c r="B735" s="37"/>
      <c r="C735" s="180" t="s">
        <v>1374</v>
      </c>
      <c r="D735" s="180" t="s">
        <v>173</v>
      </c>
      <c r="E735" s="181" t="s">
        <v>1249</v>
      </c>
      <c r="F735" s="182" t="s">
        <v>1250</v>
      </c>
      <c r="G735" s="183" t="s">
        <v>554</v>
      </c>
      <c r="H735" s="184">
        <v>1.5629999999999999</v>
      </c>
      <c r="I735" s="185"/>
      <c r="J735" s="186">
        <f>ROUND(I735*H735,2)</f>
        <v>0</v>
      </c>
      <c r="K735" s="182" t="s">
        <v>177</v>
      </c>
      <c r="L735" s="41"/>
      <c r="M735" s="187" t="s">
        <v>32</v>
      </c>
      <c r="N735" s="188" t="s">
        <v>51</v>
      </c>
      <c r="O735" s="66"/>
      <c r="P735" s="189">
        <f>O735*H735</f>
        <v>0</v>
      </c>
      <c r="Q735" s="189">
        <v>0</v>
      </c>
      <c r="R735" s="189">
        <f>Q735*H735</f>
        <v>0</v>
      </c>
      <c r="S735" s="189">
        <v>0</v>
      </c>
      <c r="T735" s="190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91" t="s">
        <v>297</v>
      </c>
      <c r="AT735" s="191" t="s">
        <v>173</v>
      </c>
      <c r="AU735" s="191" t="s">
        <v>89</v>
      </c>
      <c r="AY735" s="18" t="s">
        <v>171</v>
      </c>
      <c r="BE735" s="192">
        <f>IF(N735="základní",J735,0)</f>
        <v>0</v>
      </c>
      <c r="BF735" s="192">
        <f>IF(N735="snížená",J735,0)</f>
        <v>0</v>
      </c>
      <c r="BG735" s="192">
        <f>IF(N735="zákl. přenesená",J735,0)</f>
        <v>0</v>
      </c>
      <c r="BH735" s="192">
        <f>IF(N735="sníž. přenesená",J735,0)</f>
        <v>0</v>
      </c>
      <c r="BI735" s="192">
        <f>IF(N735="nulová",J735,0)</f>
        <v>0</v>
      </c>
      <c r="BJ735" s="18" t="s">
        <v>40</v>
      </c>
      <c r="BK735" s="192">
        <f>ROUND(I735*H735,2)</f>
        <v>0</v>
      </c>
      <c r="BL735" s="18" t="s">
        <v>297</v>
      </c>
      <c r="BM735" s="191" t="s">
        <v>1945</v>
      </c>
    </row>
    <row r="736" spans="1:65" s="2" customFormat="1" ht="24.15" customHeight="1">
      <c r="A736" s="36"/>
      <c r="B736" s="37"/>
      <c r="C736" s="180" t="s">
        <v>1378</v>
      </c>
      <c r="D736" s="180" t="s">
        <v>173</v>
      </c>
      <c r="E736" s="181" t="s">
        <v>1252</v>
      </c>
      <c r="F736" s="182" t="s">
        <v>1253</v>
      </c>
      <c r="G736" s="183" t="s">
        <v>554</v>
      </c>
      <c r="H736" s="184">
        <v>1.5629999999999999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0</v>
      </c>
      <c r="R736" s="189">
        <f>Q736*H736</f>
        <v>0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1946</v>
      </c>
    </row>
    <row r="737" spans="1:65" s="12" customFormat="1" ht="22.8" customHeight="1">
      <c r="B737" s="164"/>
      <c r="C737" s="165"/>
      <c r="D737" s="166" t="s">
        <v>79</v>
      </c>
      <c r="E737" s="178" t="s">
        <v>1947</v>
      </c>
      <c r="F737" s="178" t="s">
        <v>1948</v>
      </c>
      <c r="G737" s="165"/>
      <c r="H737" s="165"/>
      <c r="I737" s="168"/>
      <c r="J737" s="179">
        <f>BK737</f>
        <v>0</v>
      </c>
      <c r="K737" s="165"/>
      <c r="L737" s="170"/>
      <c r="M737" s="171"/>
      <c r="N737" s="172"/>
      <c r="O737" s="172"/>
      <c r="P737" s="173">
        <f>SUM(P738:P761)</f>
        <v>0</v>
      </c>
      <c r="Q737" s="172"/>
      <c r="R737" s="173">
        <f>SUM(R738:R761)</f>
        <v>0.40770402999999994</v>
      </c>
      <c r="S737" s="172"/>
      <c r="T737" s="174">
        <f>SUM(T738:T761)</f>
        <v>0</v>
      </c>
      <c r="AR737" s="175" t="s">
        <v>89</v>
      </c>
      <c r="AT737" s="176" t="s">
        <v>79</v>
      </c>
      <c r="AU737" s="176" t="s">
        <v>40</v>
      </c>
      <c r="AY737" s="175" t="s">
        <v>171</v>
      </c>
      <c r="BK737" s="177">
        <f>SUM(BK738:BK761)</f>
        <v>0</v>
      </c>
    </row>
    <row r="738" spans="1:65" s="2" customFormat="1" ht="24.15" customHeight="1">
      <c r="A738" s="36"/>
      <c r="B738" s="37"/>
      <c r="C738" s="180" t="s">
        <v>1382</v>
      </c>
      <c r="D738" s="180" t="s">
        <v>173</v>
      </c>
      <c r="E738" s="181" t="s">
        <v>1949</v>
      </c>
      <c r="F738" s="182" t="s">
        <v>1950</v>
      </c>
      <c r="G738" s="183" t="s">
        <v>176</v>
      </c>
      <c r="H738" s="184">
        <v>20.721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0</v>
      </c>
      <c r="R738" s="189">
        <f>Q738*H738</f>
        <v>0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1951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1517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4" customFormat="1" ht="10.199999999999999">
      <c r="B740" s="204"/>
      <c r="C740" s="205"/>
      <c r="D740" s="195" t="s">
        <v>180</v>
      </c>
      <c r="E740" s="206" t="s">
        <v>32</v>
      </c>
      <c r="F740" s="207" t="s">
        <v>1902</v>
      </c>
      <c r="G740" s="205"/>
      <c r="H740" s="208">
        <v>28.280999999999999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180</v>
      </c>
      <c r="AU740" s="214" t="s">
        <v>89</v>
      </c>
      <c r="AV740" s="14" t="s">
        <v>89</v>
      </c>
      <c r="AW740" s="14" t="s">
        <v>38</v>
      </c>
      <c r="AX740" s="14" t="s">
        <v>80</v>
      </c>
      <c r="AY740" s="214" t="s">
        <v>171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202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1636</v>
      </c>
      <c r="G742" s="205"/>
      <c r="H742" s="208">
        <v>-3.96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1903</v>
      </c>
      <c r="G743" s="205"/>
      <c r="H743" s="208">
        <v>-3.6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2" customFormat="1" ht="14.4" customHeight="1">
      <c r="A744" s="36"/>
      <c r="B744" s="37"/>
      <c r="C744" s="215" t="s">
        <v>1390</v>
      </c>
      <c r="D744" s="215" t="s">
        <v>254</v>
      </c>
      <c r="E744" s="216" t="s">
        <v>1952</v>
      </c>
      <c r="F744" s="217" t="s">
        <v>1953</v>
      </c>
      <c r="G744" s="218" t="s">
        <v>176</v>
      </c>
      <c r="H744" s="219">
        <v>22.792999999999999</v>
      </c>
      <c r="I744" s="220"/>
      <c r="J744" s="221">
        <f>ROUND(I744*H744,2)</f>
        <v>0</v>
      </c>
      <c r="K744" s="217" t="s">
        <v>177</v>
      </c>
      <c r="L744" s="222"/>
      <c r="M744" s="223" t="s">
        <v>32</v>
      </c>
      <c r="N744" s="224" t="s">
        <v>51</v>
      </c>
      <c r="O744" s="66"/>
      <c r="P744" s="189">
        <f>O744*H744</f>
        <v>0</v>
      </c>
      <c r="Q744" s="189">
        <v>1E-4</v>
      </c>
      <c r="R744" s="189">
        <f>Q744*H744</f>
        <v>2.2793000000000002E-3</v>
      </c>
      <c r="S744" s="189">
        <v>0</v>
      </c>
      <c r="T744" s="190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91" t="s">
        <v>389</v>
      </c>
      <c r="AT744" s="191" t="s">
        <v>254</v>
      </c>
      <c r="AU744" s="191" t="s">
        <v>89</v>
      </c>
      <c r="AY744" s="18" t="s">
        <v>171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8" t="s">
        <v>40</v>
      </c>
      <c r="BK744" s="192">
        <f>ROUND(I744*H744,2)</f>
        <v>0</v>
      </c>
      <c r="BL744" s="18" t="s">
        <v>297</v>
      </c>
      <c r="BM744" s="191" t="s">
        <v>1954</v>
      </c>
    </row>
    <row r="745" spans="1:65" s="2" customFormat="1" ht="19.2">
      <c r="A745" s="36"/>
      <c r="B745" s="37"/>
      <c r="C745" s="38"/>
      <c r="D745" s="195" t="s">
        <v>258</v>
      </c>
      <c r="E745" s="38"/>
      <c r="F745" s="225" t="s">
        <v>293</v>
      </c>
      <c r="G745" s="38"/>
      <c r="H745" s="38"/>
      <c r="I745" s="226"/>
      <c r="J745" s="38"/>
      <c r="K745" s="38"/>
      <c r="L745" s="41"/>
      <c r="M745" s="227"/>
      <c r="N745" s="228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8" t="s">
        <v>258</v>
      </c>
      <c r="AU745" s="18" t="s">
        <v>89</v>
      </c>
    </row>
    <row r="746" spans="1:65" s="14" customFormat="1" ht="10.199999999999999">
      <c r="B746" s="204"/>
      <c r="C746" s="205"/>
      <c r="D746" s="195" t="s">
        <v>180</v>
      </c>
      <c r="E746" s="205"/>
      <c r="F746" s="207" t="s">
        <v>1955</v>
      </c>
      <c r="G746" s="205"/>
      <c r="H746" s="208">
        <v>22.792999999999999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4</v>
      </c>
      <c r="AX746" s="14" t="s">
        <v>40</v>
      </c>
      <c r="AY746" s="214" t="s">
        <v>171</v>
      </c>
    </row>
    <row r="747" spans="1:65" s="2" customFormat="1" ht="24.15" customHeight="1">
      <c r="A747" s="36"/>
      <c r="B747" s="37"/>
      <c r="C747" s="180" t="s">
        <v>1396</v>
      </c>
      <c r="D747" s="180" t="s">
        <v>173</v>
      </c>
      <c r="E747" s="181" t="s">
        <v>1956</v>
      </c>
      <c r="F747" s="182" t="s">
        <v>1957</v>
      </c>
      <c r="G747" s="183" t="s">
        <v>176</v>
      </c>
      <c r="H747" s="184">
        <v>20.721</v>
      </c>
      <c r="I747" s="185"/>
      <c r="J747" s="186">
        <f>ROUND(I747*H747,2)</f>
        <v>0</v>
      </c>
      <c r="K747" s="182" t="s">
        <v>177</v>
      </c>
      <c r="L747" s="41"/>
      <c r="M747" s="187" t="s">
        <v>32</v>
      </c>
      <c r="N747" s="188" t="s">
        <v>51</v>
      </c>
      <c r="O747" s="66"/>
      <c r="P747" s="189">
        <f>O747*H747</f>
        <v>0</v>
      </c>
      <c r="Q747" s="189">
        <v>1.9029999999999998E-2</v>
      </c>
      <c r="R747" s="189">
        <f>Q747*H747</f>
        <v>0.39432062999999995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297</v>
      </c>
      <c r="AT747" s="191" t="s">
        <v>173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297</v>
      </c>
      <c r="BM747" s="191" t="s">
        <v>1958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1517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1902</v>
      </c>
      <c r="G749" s="205"/>
      <c r="H749" s="208">
        <v>28.280999999999999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202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1636</v>
      </c>
      <c r="G751" s="205"/>
      <c r="H751" s="208">
        <v>-3.96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1903</v>
      </c>
      <c r="G752" s="205"/>
      <c r="H752" s="208">
        <v>-3.6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2" customFormat="1" ht="24.15" customHeight="1">
      <c r="A753" s="36"/>
      <c r="B753" s="37"/>
      <c r="C753" s="180" t="s">
        <v>1400</v>
      </c>
      <c r="D753" s="180" t="s">
        <v>173</v>
      </c>
      <c r="E753" s="181" t="s">
        <v>1959</v>
      </c>
      <c r="F753" s="182" t="s">
        <v>1960</v>
      </c>
      <c r="G753" s="183" t="s">
        <v>190</v>
      </c>
      <c r="H753" s="184">
        <v>15.6</v>
      </c>
      <c r="I753" s="185"/>
      <c r="J753" s="186">
        <f>ROUND(I753*H753,2)</f>
        <v>0</v>
      </c>
      <c r="K753" s="182" t="s">
        <v>177</v>
      </c>
      <c r="L753" s="41"/>
      <c r="M753" s="187" t="s">
        <v>32</v>
      </c>
      <c r="N753" s="188" t="s">
        <v>51</v>
      </c>
      <c r="O753" s="66"/>
      <c r="P753" s="189">
        <f>O753*H753</f>
        <v>0</v>
      </c>
      <c r="Q753" s="189">
        <v>5.1999999999999995E-4</v>
      </c>
      <c r="R753" s="189">
        <f>Q753*H753</f>
        <v>8.1119999999999994E-3</v>
      </c>
      <c r="S753" s="189">
        <v>0</v>
      </c>
      <c r="T753" s="190">
        <f>S753*H753</f>
        <v>0</v>
      </c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R753" s="191" t="s">
        <v>297</v>
      </c>
      <c r="AT753" s="191" t="s">
        <v>173</v>
      </c>
      <c r="AU753" s="191" t="s">
        <v>89</v>
      </c>
      <c r="AY753" s="18" t="s">
        <v>171</v>
      </c>
      <c r="BE753" s="192">
        <f>IF(N753="základní",J753,0)</f>
        <v>0</v>
      </c>
      <c r="BF753" s="192">
        <f>IF(N753="snížená",J753,0)</f>
        <v>0</v>
      </c>
      <c r="BG753" s="192">
        <f>IF(N753="zákl. přenesená",J753,0)</f>
        <v>0</v>
      </c>
      <c r="BH753" s="192">
        <f>IF(N753="sníž. přenesená",J753,0)</f>
        <v>0</v>
      </c>
      <c r="BI753" s="192">
        <f>IF(N753="nulová",J753,0)</f>
        <v>0</v>
      </c>
      <c r="BJ753" s="18" t="s">
        <v>40</v>
      </c>
      <c r="BK753" s="192">
        <f>ROUND(I753*H753,2)</f>
        <v>0</v>
      </c>
      <c r="BL753" s="18" t="s">
        <v>297</v>
      </c>
      <c r="BM753" s="191" t="s">
        <v>1961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1523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1962</v>
      </c>
      <c r="G755" s="205"/>
      <c r="H755" s="208">
        <v>15.6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1406</v>
      </c>
      <c r="D756" s="180" t="s">
        <v>173</v>
      </c>
      <c r="E756" s="181" t="s">
        <v>1963</v>
      </c>
      <c r="F756" s="182" t="s">
        <v>1964</v>
      </c>
      <c r="G756" s="183" t="s">
        <v>190</v>
      </c>
      <c r="H756" s="184">
        <v>23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4.0000000000000003E-5</v>
      </c>
      <c r="R756" s="189">
        <f>Q756*H756</f>
        <v>9.2000000000000003E-4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1965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1523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1966</v>
      </c>
      <c r="G758" s="205"/>
      <c r="H758" s="208">
        <v>23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24.15" customHeight="1">
      <c r="A759" s="36"/>
      <c r="B759" s="37"/>
      <c r="C759" s="180" t="s">
        <v>1410</v>
      </c>
      <c r="D759" s="180" t="s">
        <v>173</v>
      </c>
      <c r="E759" s="181" t="s">
        <v>1967</v>
      </c>
      <c r="F759" s="182" t="s">
        <v>1968</v>
      </c>
      <c r="G759" s="183" t="s">
        <v>176</v>
      </c>
      <c r="H759" s="184">
        <v>20.721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1E-4</v>
      </c>
      <c r="R759" s="189">
        <f>Q759*H759</f>
        <v>2.0720999999999999E-3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1969</v>
      </c>
    </row>
    <row r="760" spans="1:65" s="2" customFormat="1" ht="37.799999999999997" customHeight="1">
      <c r="A760" s="36"/>
      <c r="B760" s="37"/>
      <c r="C760" s="180" t="s">
        <v>1413</v>
      </c>
      <c r="D760" s="180" t="s">
        <v>173</v>
      </c>
      <c r="E760" s="181" t="s">
        <v>1970</v>
      </c>
      <c r="F760" s="182" t="s">
        <v>1971</v>
      </c>
      <c r="G760" s="183" t="s">
        <v>554</v>
      </c>
      <c r="H760" s="184">
        <v>0.40799999999999997</v>
      </c>
      <c r="I760" s="185"/>
      <c r="J760" s="186">
        <f>ROUND(I760*H760,2)</f>
        <v>0</v>
      </c>
      <c r="K760" s="182" t="s">
        <v>177</v>
      </c>
      <c r="L760" s="41"/>
      <c r="M760" s="187" t="s">
        <v>32</v>
      </c>
      <c r="N760" s="188" t="s">
        <v>51</v>
      </c>
      <c r="O760" s="66"/>
      <c r="P760" s="189">
        <f>O760*H760</f>
        <v>0</v>
      </c>
      <c r="Q760" s="189">
        <v>0</v>
      </c>
      <c r="R760" s="189">
        <f>Q760*H760</f>
        <v>0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297</v>
      </c>
      <c r="AT760" s="191" t="s">
        <v>173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1972</v>
      </c>
    </row>
    <row r="761" spans="1:65" s="2" customFormat="1" ht="24.15" customHeight="1">
      <c r="A761" s="36"/>
      <c r="B761" s="37"/>
      <c r="C761" s="180" t="s">
        <v>1415</v>
      </c>
      <c r="D761" s="180" t="s">
        <v>173</v>
      </c>
      <c r="E761" s="181" t="s">
        <v>1973</v>
      </c>
      <c r="F761" s="182" t="s">
        <v>1974</v>
      </c>
      <c r="G761" s="183" t="s">
        <v>554</v>
      </c>
      <c r="H761" s="184">
        <v>0.40799999999999997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1975</v>
      </c>
    </row>
    <row r="762" spans="1:65" s="12" customFormat="1" ht="22.8" customHeight="1">
      <c r="B762" s="164"/>
      <c r="C762" s="165"/>
      <c r="D762" s="166" t="s">
        <v>79</v>
      </c>
      <c r="E762" s="178" t="s">
        <v>720</v>
      </c>
      <c r="F762" s="178" t="s">
        <v>721</v>
      </c>
      <c r="G762" s="165"/>
      <c r="H762" s="165"/>
      <c r="I762" s="168"/>
      <c r="J762" s="179">
        <f>BK762</f>
        <v>0</v>
      </c>
      <c r="K762" s="165"/>
      <c r="L762" s="170"/>
      <c r="M762" s="171"/>
      <c r="N762" s="172"/>
      <c r="O762" s="172"/>
      <c r="P762" s="173">
        <f>SUM(P763:P835)</f>
        <v>0</v>
      </c>
      <c r="Q762" s="172"/>
      <c r="R762" s="173">
        <f>SUM(R763:R835)</f>
        <v>1.1223719999999999</v>
      </c>
      <c r="S762" s="172"/>
      <c r="T762" s="174">
        <f>SUM(T763:T835)</f>
        <v>0.58519799999999988</v>
      </c>
      <c r="AR762" s="175" t="s">
        <v>89</v>
      </c>
      <c r="AT762" s="176" t="s">
        <v>79</v>
      </c>
      <c r="AU762" s="176" t="s">
        <v>40</v>
      </c>
      <c r="AY762" s="175" t="s">
        <v>171</v>
      </c>
      <c r="BK762" s="177">
        <f>SUM(BK763:BK835)</f>
        <v>0</v>
      </c>
    </row>
    <row r="763" spans="1:65" s="2" customFormat="1" ht="14.4" customHeight="1">
      <c r="A763" s="36"/>
      <c r="B763" s="37"/>
      <c r="C763" s="180" t="s">
        <v>1417</v>
      </c>
      <c r="D763" s="180" t="s">
        <v>173</v>
      </c>
      <c r="E763" s="181" t="s">
        <v>723</v>
      </c>
      <c r="F763" s="182" t="s">
        <v>724</v>
      </c>
      <c r="G763" s="183" t="s">
        <v>190</v>
      </c>
      <c r="H763" s="184">
        <v>111.2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0</v>
      </c>
      <c r="R763" s="189">
        <f>Q763*H763</f>
        <v>0</v>
      </c>
      <c r="S763" s="189">
        <v>1.7600000000000001E-3</v>
      </c>
      <c r="T763" s="190">
        <f>S763*H763</f>
        <v>0.19571200000000002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1976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1977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4" customFormat="1" ht="10.199999999999999">
      <c r="B765" s="204"/>
      <c r="C765" s="205"/>
      <c r="D765" s="195" t="s">
        <v>180</v>
      </c>
      <c r="E765" s="206" t="s">
        <v>32</v>
      </c>
      <c r="F765" s="207" t="s">
        <v>1978</v>
      </c>
      <c r="G765" s="205"/>
      <c r="H765" s="208">
        <v>51.5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180</v>
      </c>
      <c r="AU765" s="214" t="s">
        <v>89</v>
      </c>
      <c r="AV765" s="14" t="s">
        <v>89</v>
      </c>
      <c r="AW765" s="14" t="s">
        <v>38</v>
      </c>
      <c r="AX765" s="14" t="s">
        <v>80</v>
      </c>
      <c r="AY765" s="214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1979</v>
      </c>
      <c r="G766" s="205"/>
      <c r="H766" s="208">
        <v>6.5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14" customFormat="1" ht="10.199999999999999">
      <c r="B767" s="204"/>
      <c r="C767" s="205"/>
      <c r="D767" s="195" t="s">
        <v>180</v>
      </c>
      <c r="E767" s="206" t="s">
        <v>32</v>
      </c>
      <c r="F767" s="207" t="s">
        <v>1980</v>
      </c>
      <c r="G767" s="205"/>
      <c r="H767" s="208">
        <v>53.2</v>
      </c>
      <c r="I767" s="209"/>
      <c r="J767" s="205"/>
      <c r="K767" s="205"/>
      <c r="L767" s="210"/>
      <c r="M767" s="211"/>
      <c r="N767" s="212"/>
      <c r="O767" s="212"/>
      <c r="P767" s="212"/>
      <c r="Q767" s="212"/>
      <c r="R767" s="212"/>
      <c r="S767" s="212"/>
      <c r="T767" s="213"/>
      <c r="AT767" s="214" t="s">
        <v>180</v>
      </c>
      <c r="AU767" s="214" t="s">
        <v>89</v>
      </c>
      <c r="AV767" s="14" t="s">
        <v>89</v>
      </c>
      <c r="AW767" s="14" t="s">
        <v>38</v>
      </c>
      <c r="AX767" s="14" t="s">
        <v>80</v>
      </c>
      <c r="AY767" s="214" t="s">
        <v>171</v>
      </c>
    </row>
    <row r="768" spans="1:65" s="2" customFormat="1" ht="14.4" customHeight="1">
      <c r="A768" s="36"/>
      <c r="B768" s="37"/>
      <c r="C768" s="180" t="s">
        <v>1421</v>
      </c>
      <c r="D768" s="180" t="s">
        <v>173</v>
      </c>
      <c r="E768" s="181" t="s">
        <v>730</v>
      </c>
      <c r="F768" s="182" t="s">
        <v>731</v>
      </c>
      <c r="G768" s="183" t="s">
        <v>190</v>
      </c>
      <c r="H768" s="184">
        <v>17.100000000000001</v>
      </c>
      <c r="I768" s="185"/>
      <c r="J768" s="186">
        <f>ROUND(I768*H768,2)</f>
        <v>0</v>
      </c>
      <c r="K768" s="182" t="s">
        <v>177</v>
      </c>
      <c r="L768" s="41"/>
      <c r="M768" s="187" t="s">
        <v>32</v>
      </c>
      <c r="N768" s="188" t="s">
        <v>51</v>
      </c>
      <c r="O768" s="66"/>
      <c r="P768" s="189">
        <f>O768*H768</f>
        <v>0</v>
      </c>
      <c r="Q768" s="189">
        <v>0</v>
      </c>
      <c r="R768" s="189">
        <f>Q768*H768</f>
        <v>0</v>
      </c>
      <c r="S768" s="189">
        <v>6.7000000000000002E-4</v>
      </c>
      <c r="T768" s="190">
        <f>S768*H768</f>
        <v>1.1457000000000002E-2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91" t="s">
        <v>297</v>
      </c>
      <c r="AT768" s="191" t="s">
        <v>173</v>
      </c>
      <c r="AU768" s="191" t="s">
        <v>89</v>
      </c>
      <c r="AY768" s="18" t="s">
        <v>171</v>
      </c>
      <c r="BE768" s="192">
        <f>IF(N768="základní",J768,0)</f>
        <v>0</v>
      </c>
      <c r="BF768" s="192">
        <f>IF(N768="snížená",J768,0)</f>
        <v>0</v>
      </c>
      <c r="BG768" s="192">
        <f>IF(N768="zákl. přenesená",J768,0)</f>
        <v>0</v>
      </c>
      <c r="BH768" s="192">
        <f>IF(N768="sníž. přenesená",J768,0)</f>
        <v>0</v>
      </c>
      <c r="BI768" s="192">
        <f>IF(N768="nulová",J768,0)</f>
        <v>0</v>
      </c>
      <c r="BJ768" s="18" t="s">
        <v>40</v>
      </c>
      <c r="BK768" s="192">
        <f>ROUND(I768*H768,2)</f>
        <v>0</v>
      </c>
      <c r="BL768" s="18" t="s">
        <v>297</v>
      </c>
      <c r="BM768" s="191" t="s">
        <v>1981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1977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1982</v>
      </c>
      <c r="G770" s="205"/>
      <c r="H770" s="208">
        <v>17.100000000000001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14.4" customHeight="1">
      <c r="A771" s="36"/>
      <c r="B771" s="37"/>
      <c r="C771" s="180" t="s">
        <v>1425</v>
      </c>
      <c r="D771" s="180" t="s">
        <v>173</v>
      </c>
      <c r="E771" s="181" t="s">
        <v>739</v>
      </c>
      <c r="F771" s="182" t="s">
        <v>740</v>
      </c>
      <c r="G771" s="183" t="s">
        <v>190</v>
      </c>
      <c r="H771" s="184">
        <v>51.5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0</v>
      </c>
      <c r="R771" s="189">
        <f>Q771*H771</f>
        <v>0</v>
      </c>
      <c r="S771" s="189">
        <v>1.6999999999999999E-3</v>
      </c>
      <c r="T771" s="190">
        <f>S771*H771</f>
        <v>8.7549999999999989E-2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1983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1977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1984</v>
      </c>
      <c r="G773" s="205"/>
      <c r="H773" s="208">
        <v>51.5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2" customFormat="1" ht="14.4" customHeight="1">
      <c r="A774" s="36"/>
      <c r="B774" s="37"/>
      <c r="C774" s="180" t="s">
        <v>1434</v>
      </c>
      <c r="D774" s="180" t="s">
        <v>173</v>
      </c>
      <c r="E774" s="181" t="s">
        <v>743</v>
      </c>
      <c r="F774" s="182" t="s">
        <v>744</v>
      </c>
      <c r="G774" s="183" t="s">
        <v>190</v>
      </c>
      <c r="H774" s="184">
        <v>6.5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1.7700000000000001E-3</v>
      </c>
      <c r="T774" s="190">
        <f>S774*H774</f>
        <v>1.1505000000000001E-2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1985</v>
      </c>
    </row>
    <row r="775" spans="1:65" s="13" customFormat="1" ht="10.199999999999999">
      <c r="B775" s="193"/>
      <c r="C775" s="194"/>
      <c r="D775" s="195" t="s">
        <v>180</v>
      </c>
      <c r="E775" s="196" t="s">
        <v>32</v>
      </c>
      <c r="F775" s="197" t="s">
        <v>1977</v>
      </c>
      <c r="G775" s="194"/>
      <c r="H775" s="196" t="s">
        <v>32</v>
      </c>
      <c r="I775" s="198"/>
      <c r="J775" s="194"/>
      <c r="K775" s="194"/>
      <c r="L775" s="199"/>
      <c r="M775" s="200"/>
      <c r="N775" s="201"/>
      <c r="O775" s="201"/>
      <c r="P775" s="201"/>
      <c r="Q775" s="201"/>
      <c r="R775" s="201"/>
      <c r="S775" s="201"/>
      <c r="T775" s="202"/>
      <c r="AT775" s="203" t="s">
        <v>180</v>
      </c>
      <c r="AU775" s="203" t="s">
        <v>89</v>
      </c>
      <c r="AV775" s="13" t="s">
        <v>40</v>
      </c>
      <c r="AW775" s="13" t="s">
        <v>38</v>
      </c>
      <c r="AX775" s="13" t="s">
        <v>80</v>
      </c>
      <c r="AY775" s="203" t="s">
        <v>171</v>
      </c>
    </row>
    <row r="776" spans="1:65" s="14" customFormat="1" ht="10.199999999999999">
      <c r="B776" s="204"/>
      <c r="C776" s="205"/>
      <c r="D776" s="195" t="s">
        <v>180</v>
      </c>
      <c r="E776" s="206" t="s">
        <v>32</v>
      </c>
      <c r="F776" s="207" t="s">
        <v>1986</v>
      </c>
      <c r="G776" s="205"/>
      <c r="H776" s="208">
        <v>6.5</v>
      </c>
      <c r="I776" s="209"/>
      <c r="J776" s="205"/>
      <c r="K776" s="205"/>
      <c r="L776" s="210"/>
      <c r="M776" s="211"/>
      <c r="N776" s="212"/>
      <c r="O776" s="212"/>
      <c r="P776" s="212"/>
      <c r="Q776" s="212"/>
      <c r="R776" s="212"/>
      <c r="S776" s="212"/>
      <c r="T776" s="213"/>
      <c r="AT776" s="214" t="s">
        <v>180</v>
      </c>
      <c r="AU776" s="214" t="s">
        <v>89</v>
      </c>
      <c r="AV776" s="14" t="s">
        <v>89</v>
      </c>
      <c r="AW776" s="14" t="s">
        <v>38</v>
      </c>
      <c r="AX776" s="14" t="s">
        <v>80</v>
      </c>
      <c r="AY776" s="214" t="s">
        <v>171</v>
      </c>
    </row>
    <row r="777" spans="1:65" s="2" customFormat="1" ht="14.4" customHeight="1">
      <c r="A777" s="36"/>
      <c r="B777" s="37"/>
      <c r="C777" s="180" t="s">
        <v>1438</v>
      </c>
      <c r="D777" s="180" t="s">
        <v>173</v>
      </c>
      <c r="E777" s="181" t="s">
        <v>751</v>
      </c>
      <c r="F777" s="182" t="s">
        <v>752</v>
      </c>
      <c r="G777" s="183" t="s">
        <v>190</v>
      </c>
      <c r="H777" s="184">
        <v>53.2</v>
      </c>
      <c r="I777" s="185"/>
      <c r="J777" s="186">
        <f>ROUND(I777*H777,2)</f>
        <v>0</v>
      </c>
      <c r="K777" s="182" t="s">
        <v>177</v>
      </c>
      <c r="L777" s="41"/>
      <c r="M777" s="187" t="s">
        <v>32</v>
      </c>
      <c r="N777" s="188" t="s">
        <v>51</v>
      </c>
      <c r="O777" s="66"/>
      <c r="P777" s="189">
        <f>O777*H777</f>
        <v>0</v>
      </c>
      <c r="Q777" s="189">
        <v>0</v>
      </c>
      <c r="R777" s="189">
        <f>Q777*H777</f>
        <v>0</v>
      </c>
      <c r="S777" s="189">
        <v>1.91E-3</v>
      </c>
      <c r="T777" s="190">
        <f>S777*H777</f>
        <v>0.10161200000000001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91" t="s">
        <v>297</v>
      </c>
      <c r="AT777" s="191" t="s">
        <v>173</v>
      </c>
      <c r="AU777" s="191" t="s">
        <v>89</v>
      </c>
      <c r="AY777" s="18" t="s">
        <v>171</v>
      </c>
      <c r="BE777" s="192">
        <f>IF(N777="základní",J777,0)</f>
        <v>0</v>
      </c>
      <c r="BF777" s="192">
        <f>IF(N777="snížená",J777,0)</f>
        <v>0</v>
      </c>
      <c r="BG777" s="192">
        <f>IF(N777="zákl. přenesená",J777,0)</f>
        <v>0</v>
      </c>
      <c r="BH777" s="192">
        <f>IF(N777="sníž. přenesená",J777,0)</f>
        <v>0</v>
      </c>
      <c r="BI777" s="192">
        <f>IF(N777="nulová",J777,0)</f>
        <v>0</v>
      </c>
      <c r="BJ777" s="18" t="s">
        <v>40</v>
      </c>
      <c r="BK777" s="192">
        <f>ROUND(I777*H777,2)</f>
        <v>0</v>
      </c>
      <c r="BL777" s="18" t="s">
        <v>297</v>
      </c>
      <c r="BM777" s="191" t="s">
        <v>1987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1977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1988</v>
      </c>
      <c r="G779" s="205"/>
      <c r="H779" s="208">
        <v>53.2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2" customFormat="1" ht="14.4" customHeight="1">
      <c r="A780" s="36"/>
      <c r="B780" s="37"/>
      <c r="C780" s="180" t="s">
        <v>1442</v>
      </c>
      <c r="D780" s="180" t="s">
        <v>173</v>
      </c>
      <c r="E780" s="181" t="s">
        <v>756</v>
      </c>
      <c r="F780" s="182" t="s">
        <v>757</v>
      </c>
      <c r="G780" s="183" t="s">
        <v>190</v>
      </c>
      <c r="H780" s="184">
        <v>87.2</v>
      </c>
      <c r="I780" s="185"/>
      <c r="J780" s="186">
        <f>ROUND(I780*H780,2)</f>
        <v>0</v>
      </c>
      <c r="K780" s="182" t="s">
        <v>177</v>
      </c>
      <c r="L780" s="41"/>
      <c r="M780" s="187" t="s">
        <v>32</v>
      </c>
      <c r="N780" s="188" t="s">
        <v>51</v>
      </c>
      <c r="O780" s="66"/>
      <c r="P780" s="189">
        <f>O780*H780</f>
        <v>0</v>
      </c>
      <c r="Q780" s="189">
        <v>0</v>
      </c>
      <c r="R780" s="189">
        <f>Q780*H780</f>
        <v>0</v>
      </c>
      <c r="S780" s="189">
        <v>1.67E-3</v>
      </c>
      <c r="T780" s="190">
        <f>S780*H780</f>
        <v>0.145624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297</v>
      </c>
      <c r="AT780" s="191" t="s">
        <v>173</v>
      </c>
      <c r="AU780" s="191" t="s">
        <v>89</v>
      </c>
      <c r="AY780" s="18" t="s">
        <v>171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8" t="s">
        <v>40</v>
      </c>
      <c r="BK780" s="192">
        <f>ROUND(I780*H780,2)</f>
        <v>0</v>
      </c>
      <c r="BL780" s="18" t="s">
        <v>297</v>
      </c>
      <c r="BM780" s="191" t="s">
        <v>1989</v>
      </c>
    </row>
    <row r="781" spans="1:65" s="13" customFormat="1" ht="10.199999999999999">
      <c r="B781" s="193"/>
      <c r="C781" s="194"/>
      <c r="D781" s="195" t="s">
        <v>180</v>
      </c>
      <c r="E781" s="196" t="s">
        <v>32</v>
      </c>
      <c r="F781" s="197" t="s">
        <v>1517</v>
      </c>
      <c r="G781" s="194"/>
      <c r="H781" s="196" t="s">
        <v>32</v>
      </c>
      <c r="I781" s="198"/>
      <c r="J781" s="194"/>
      <c r="K781" s="194"/>
      <c r="L781" s="199"/>
      <c r="M781" s="200"/>
      <c r="N781" s="201"/>
      <c r="O781" s="201"/>
      <c r="P781" s="201"/>
      <c r="Q781" s="201"/>
      <c r="R781" s="201"/>
      <c r="S781" s="201"/>
      <c r="T781" s="202"/>
      <c r="AT781" s="203" t="s">
        <v>180</v>
      </c>
      <c r="AU781" s="203" t="s">
        <v>89</v>
      </c>
      <c r="AV781" s="13" t="s">
        <v>40</v>
      </c>
      <c r="AW781" s="13" t="s">
        <v>38</v>
      </c>
      <c r="AX781" s="13" t="s">
        <v>80</v>
      </c>
      <c r="AY781" s="203" t="s">
        <v>171</v>
      </c>
    </row>
    <row r="782" spans="1:65" s="14" customFormat="1" ht="10.199999999999999">
      <c r="B782" s="204"/>
      <c r="C782" s="205"/>
      <c r="D782" s="195" t="s">
        <v>180</v>
      </c>
      <c r="E782" s="206" t="s">
        <v>32</v>
      </c>
      <c r="F782" s="207" t="s">
        <v>1990</v>
      </c>
      <c r="G782" s="205"/>
      <c r="H782" s="208">
        <v>87.2</v>
      </c>
      <c r="I782" s="209"/>
      <c r="J782" s="205"/>
      <c r="K782" s="205"/>
      <c r="L782" s="210"/>
      <c r="M782" s="211"/>
      <c r="N782" s="212"/>
      <c r="O782" s="212"/>
      <c r="P782" s="212"/>
      <c r="Q782" s="212"/>
      <c r="R782" s="212"/>
      <c r="S782" s="212"/>
      <c r="T782" s="213"/>
      <c r="AT782" s="214" t="s">
        <v>180</v>
      </c>
      <c r="AU782" s="214" t="s">
        <v>89</v>
      </c>
      <c r="AV782" s="14" t="s">
        <v>89</v>
      </c>
      <c r="AW782" s="14" t="s">
        <v>38</v>
      </c>
      <c r="AX782" s="14" t="s">
        <v>80</v>
      </c>
      <c r="AY782" s="214" t="s">
        <v>171</v>
      </c>
    </row>
    <row r="783" spans="1:65" s="2" customFormat="1" ht="14.4" customHeight="1">
      <c r="A783" s="36"/>
      <c r="B783" s="37"/>
      <c r="C783" s="180" t="s">
        <v>1446</v>
      </c>
      <c r="D783" s="180" t="s">
        <v>173</v>
      </c>
      <c r="E783" s="181" t="s">
        <v>770</v>
      </c>
      <c r="F783" s="182" t="s">
        <v>771</v>
      </c>
      <c r="G783" s="183" t="s">
        <v>190</v>
      </c>
      <c r="H783" s="184">
        <v>6.6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2.5999999999999999E-3</v>
      </c>
      <c r="T783" s="190">
        <f>S783*H783</f>
        <v>1.7159999999999998E-2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1991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1977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1992</v>
      </c>
      <c r="G785" s="205"/>
      <c r="H785" s="208">
        <v>6.6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1451</v>
      </c>
      <c r="D786" s="180" t="s">
        <v>173</v>
      </c>
      <c r="E786" s="181" t="s">
        <v>774</v>
      </c>
      <c r="F786" s="182" t="s">
        <v>775</v>
      </c>
      <c r="G786" s="183" t="s">
        <v>190</v>
      </c>
      <c r="H786" s="184">
        <v>3.7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3.9399999999999999E-3</v>
      </c>
      <c r="T786" s="190">
        <f>S786*H786</f>
        <v>1.4578000000000001E-2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1993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1977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1994</v>
      </c>
      <c r="G788" s="205"/>
      <c r="H788" s="208">
        <v>3.7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1455</v>
      </c>
      <c r="D789" s="180" t="s">
        <v>173</v>
      </c>
      <c r="E789" s="181" t="s">
        <v>1995</v>
      </c>
      <c r="F789" s="182" t="s">
        <v>1996</v>
      </c>
      <c r="G789" s="183" t="s">
        <v>190</v>
      </c>
      <c r="H789" s="184">
        <v>14.1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6.8000000000000005E-4</v>
      </c>
      <c r="R789" s="189">
        <f>Q789*H789</f>
        <v>9.588000000000001E-3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1997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1698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1998</v>
      </c>
      <c r="G791" s="205"/>
      <c r="H791" s="208">
        <v>14.1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1460</v>
      </c>
      <c r="D792" s="180" t="s">
        <v>173</v>
      </c>
      <c r="E792" s="181" t="s">
        <v>778</v>
      </c>
      <c r="F792" s="182" t="s">
        <v>779</v>
      </c>
      <c r="G792" s="183" t="s">
        <v>190</v>
      </c>
      <c r="H792" s="184">
        <v>64.5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1.32E-3</v>
      </c>
      <c r="R792" s="189">
        <f>Q792*H792</f>
        <v>8.5139999999999993E-2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1999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1698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2000</v>
      </c>
      <c r="G794" s="205"/>
      <c r="H794" s="208">
        <v>6.5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14" customFormat="1" ht="10.199999999999999">
      <c r="B795" s="204"/>
      <c r="C795" s="205"/>
      <c r="D795" s="195" t="s">
        <v>180</v>
      </c>
      <c r="E795" s="206" t="s">
        <v>32</v>
      </c>
      <c r="F795" s="207" t="s">
        <v>2001</v>
      </c>
      <c r="G795" s="205"/>
      <c r="H795" s="208">
        <v>51.5</v>
      </c>
      <c r="I795" s="209"/>
      <c r="J795" s="205"/>
      <c r="K795" s="205"/>
      <c r="L795" s="210"/>
      <c r="M795" s="211"/>
      <c r="N795" s="212"/>
      <c r="O795" s="212"/>
      <c r="P795" s="212"/>
      <c r="Q795" s="212"/>
      <c r="R795" s="212"/>
      <c r="S795" s="212"/>
      <c r="T795" s="213"/>
      <c r="AT795" s="214" t="s">
        <v>180</v>
      </c>
      <c r="AU795" s="214" t="s">
        <v>89</v>
      </c>
      <c r="AV795" s="14" t="s">
        <v>89</v>
      </c>
      <c r="AW795" s="14" t="s">
        <v>38</v>
      </c>
      <c r="AX795" s="14" t="s">
        <v>80</v>
      </c>
      <c r="AY795" s="214" t="s">
        <v>171</v>
      </c>
    </row>
    <row r="796" spans="1:65" s="14" customFormat="1" ht="10.199999999999999">
      <c r="B796" s="204"/>
      <c r="C796" s="205"/>
      <c r="D796" s="195" t="s">
        <v>180</v>
      </c>
      <c r="E796" s="206" t="s">
        <v>32</v>
      </c>
      <c r="F796" s="207" t="s">
        <v>2002</v>
      </c>
      <c r="G796" s="205"/>
      <c r="H796" s="208">
        <v>6.5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180</v>
      </c>
      <c r="AU796" s="214" t="s">
        <v>89</v>
      </c>
      <c r="AV796" s="14" t="s">
        <v>89</v>
      </c>
      <c r="AW796" s="14" t="s">
        <v>38</v>
      </c>
      <c r="AX796" s="14" t="s">
        <v>80</v>
      </c>
      <c r="AY796" s="214" t="s">
        <v>171</v>
      </c>
    </row>
    <row r="797" spans="1:65" s="2" customFormat="1" ht="14.4" customHeight="1">
      <c r="A797" s="36"/>
      <c r="B797" s="37"/>
      <c r="C797" s="180" t="s">
        <v>1464</v>
      </c>
      <c r="D797" s="180" t="s">
        <v>173</v>
      </c>
      <c r="E797" s="181" t="s">
        <v>784</v>
      </c>
      <c r="F797" s="182" t="s">
        <v>785</v>
      </c>
      <c r="G797" s="183" t="s">
        <v>190</v>
      </c>
      <c r="H797" s="184">
        <v>53.2</v>
      </c>
      <c r="I797" s="185"/>
      <c r="J797" s="186">
        <f>ROUND(I797*H797,2)</f>
        <v>0</v>
      </c>
      <c r="K797" s="182" t="s">
        <v>177</v>
      </c>
      <c r="L797" s="41"/>
      <c r="M797" s="187" t="s">
        <v>32</v>
      </c>
      <c r="N797" s="188" t="s">
        <v>51</v>
      </c>
      <c r="O797" s="66"/>
      <c r="P797" s="189">
        <f>O797*H797</f>
        <v>0</v>
      </c>
      <c r="Q797" s="189">
        <v>4.3400000000000001E-3</v>
      </c>
      <c r="R797" s="189">
        <f>Q797*H797</f>
        <v>0.23088800000000001</v>
      </c>
      <c r="S797" s="189">
        <v>0</v>
      </c>
      <c r="T797" s="190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91" t="s">
        <v>297</v>
      </c>
      <c r="AT797" s="191" t="s">
        <v>173</v>
      </c>
      <c r="AU797" s="191" t="s">
        <v>89</v>
      </c>
      <c r="AY797" s="18" t="s">
        <v>171</v>
      </c>
      <c r="BE797" s="192">
        <f>IF(N797="základní",J797,0)</f>
        <v>0</v>
      </c>
      <c r="BF797" s="192">
        <f>IF(N797="snížená",J797,0)</f>
        <v>0</v>
      </c>
      <c r="BG797" s="192">
        <f>IF(N797="zákl. přenesená",J797,0)</f>
        <v>0</v>
      </c>
      <c r="BH797" s="192">
        <f>IF(N797="sníž. přenesená",J797,0)</f>
        <v>0</v>
      </c>
      <c r="BI797" s="192">
        <f>IF(N797="nulová",J797,0)</f>
        <v>0</v>
      </c>
      <c r="BJ797" s="18" t="s">
        <v>40</v>
      </c>
      <c r="BK797" s="192">
        <f>ROUND(I797*H797,2)</f>
        <v>0</v>
      </c>
      <c r="BL797" s="18" t="s">
        <v>297</v>
      </c>
      <c r="BM797" s="191" t="s">
        <v>2003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1698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2004</v>
      </c>
      <c r="G799" s="205"/>
      <c r="H799" s="208">
        <v>28.4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2005</v>
      </c>
      <c r="G800" s="205"/>
      <c r="H800" s="208">
        <v>24.8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1468</v>
      </c>
      <c r="D801" s="180" t="s">
        <v>173</v>
      </c>
      <c r="E801" s="181" t="s">
        <v>808</v>
      </c>
      <c r="F801" s="182" t="s">
        <v>809</v>
      </c>
      <c r="G801" s="183" t="s">
        <v>190</v>
      </c>
      <c r="H801" s="184">
        <v>51.5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3.47E-3</v>
      </c>
      <c r="R801" s="189">
        <f>Q801*H801</f>
        <v>0.178705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2006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1698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2007</v>
      </c>
      <c r="G803" s="205"/>
      <c r="H803" s="208">
        <v>51.5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24.15" customHeight="1">
      <c r="A804" s="36"/>
      <c r="B804" s="37"/>
      <c r="C804" s="180" t="s">
        <v>1472</v>
      </c>
      <c r="D804" s="180" t="s">
        <v>173</v>
      </c>
      <c r="E804" s="181" t="s">
        <v>813</v>
      </c>
      <c r="F804" s="182" t="s">
        <v>814</v>
      </c>
      <c r="G804" s="183" t="s">
        <v>190</v>
      </c>
      <c r="H804" s="184">
        <v>13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2.2699999999999999E-3</v>
      </c>
      <c r="R804" s="189">
        <f>Q804*H804</f>
        <v>2.9509999999999998E-2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2008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1698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2009</v>
      </c>
      <c r="G806" s="205"/>
      <c r="H806" s="208">
        <v>6.5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2010</v>
      </c>
      <c r="G807" s="205"/>
      <c r="H807" s="208">
        <v>6.5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2" customFormat="1" ht="24.15" customHeight="1">
      <c r="A808" s="36"/>
      <c r="B808" s="37"/>
      <c r="C808" s="180" t="s">
        <v>1476</v>
      </c>
      <c r="D808" s="180" t="s">
        <v>173</v>
      </c>
      <c r="E808" s="181" t="s">
        <v>1285</v>
      </c>
      <c r="F808" s="182" t="s">
        <v>1286</v>
      </c>
      <c r="G808" s="183" t="s">
        <v>190</v>
      </c>
      <c r="H808" s="184">
        <v>28.4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4.3699999999999998E-3</v>
      </c>
      <c r="R808" s="189">
        <f>Q808*H808</f>
        <v>0.12410799999999998</v>
      </c>
      <c r="S808" s="189">
        <v>0</v>
      </c>
      <c r="T808" s="190">
        <f>S808*H808</f>
        <v>0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2011</v>
      </c>
    </row>
    <row r="809" spans="1:65" s="13" customFormat="1" ht="10.199999999999999">
      <c r="B809" s="193"/>
      <c r="C809" s="194"/>
      <c r="D809" s="195" t="s">
        <v>180</v>
      </c>
      <c r="E809" s="196" t="s">
        <v>32</v>
      </c>
      <c r="F809" s="197" t="s">
        <v>1698</v>
      </c>
      <c r="G809" s="194"/>
      <c r="H809" s="196" t="s">
        <v>32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180</v>
      </c>
      <c r="AU809" s="203" t="s">
        <v>89</v>
      </c>
      <c r="AV809" s="13" t="s">
        <v>40</v>
      </c>
      <c r="AW809" s="13" t="s">
        <v>38</v>
      </c>
      <c r="AX809" s="13" t="s">
        <v>80</v>
      </c>
      <c r="AY809" s="203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2012</v>
      </c>
      <c r="G810" s="205"/>
      <c r="H810" s="208">
        <v>28.4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1482</v>
      </c>
      <c r="D811" s="180" t="s">
        <v>173</v>
      </c>
      <c r="E811" s="181" t="s">
        <v>818</v>
      </c>
      <c r="F811" s="182" t="s">
        <v>819</v>
      </c>
      <c r="G811" s="183" t="s">
        <v>190</v>
      </c>
      <c r="H811" s="184">
        <v>24.8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5.8399999999999997E-3</v>
      </c>
      <c r="R811" s="189">
        <f>Q811*H811</f>
        <v>0.14483199999999999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2013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1698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4" customFormat="1" ht="10.199999999999999">
      <c r="B813" s="204"/>
      <c r="C813" s="205"/>
      <c r="D813" s="195" t="s">
        <v>180</v>
      </c>
      <c r="E813" s="206" t="s">
        <v>32</v>
      </c>
      <c r="F813" s="207" t="s">
        <v>2014</v>
      </c>
      <c r="G813" s="205"/>
      <c r="H813" s="208">
        <v>24.8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180</v>
      </c>
      <c r="AU813" s="214" t="s">
        <v>89</v>
      </c>
      <c r="AV813" s="14" t="s">
        <v>89</v>
      </c>
      <c r="AW813" s="14" t="s">
        <v>38</v>
      </c>
      <c r="AX813" s="14" t="s">
        <v>80</v>
      </c>
      <c r="AY813" s="214" t="s">
        <v>171</v>
      </c>
    </row>
    <row r="814" spans="1:65" s="2" customFormat="1" ht="24.15" customHeight="1">
      <c r="A814" s="36"/>
      <c r="B814" s="37"/>
      <c r="C814" s="180" t="s">
        <v>1486</v>
      </c>
      <c r="D814" s="180" t="s">
        <v>173</v>
      </c>
      <c r="E814" s="181" t="s">
        <v>1291</v>
      </c>
      <c r="F814" s="182" t="s">
        <v>1292</v>
      </c>
      <c r="G814" s="183" t="s">
        <v>582</v>
      </c>
      <c r="H814" s="184">
        <v>4</v>
      </c>
      <c r="I814" s="185"/>
      <c r="J814" s="186">
        <f>ROUND(I814*H814,2)</f>
        <v>0</v>
      </c>
      <c r="K814" s="182" t="s">
        <v>177</v>
      </c>
      <c r="L814" s="41"/>
      <c r="M814" s="187" t="s">
        <v>32</v>
      </c>
      <c r="N814" s="188" t="s">
        <v>51</v>
      </c>
      <c r="O814" s="66"/>
      <c r="P814" s="189">
        <f>O814*H814</f>
        <v>0</v>
      </c>
      <c r="Q814" s="189">
        <v>0</v>
      </c>
      <c r="R814" s="189">
        <f>Q814*H814</f>
        <v>0</v>
      </c>
      <c r="S814" s="189">
        <v>0</v>
      </c>
      <c r="T814" s="190">
        <f>S814*H814</f>
        <v>0</v>
      </c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R814" s="191" t="s">
        <v>297</v>
      </c>
      <c r="AT814" s="191" t="s">
        <v>173</v>
      </c>
      <c r="AU814" s="191" t="s">
        <v>89</v>
      </c>
      <c r="AY814" s="18" t="s">
        <v>171</v>
      </c>
      <c r="BE814" s="192">
        <f>IF(N814="základní",J814,0)</f>
        <v>0</v>
      </c>
      <c r="BF814" s="192">
        <f>IF(N814="snížená",J814,0)</f>
        <v>0</v>
      </c>
      <c r="BG814" s="192">
        <f>IF(N814="zákl. přenesená",J814,0)</f>
        <v>0</v>
      </c>
      <c r="BH814" s="192">
        <f>IF(N814="sníž. přenesená",J814,0)</f>
        <v>0</v>
      </c>
      <c r="BI814" s="192">
        <f>IF(N814="nulová",J814,0)</f>
        <v>0</v>
      </c>
      <c r="BJ814" s="18" t="s">
        <v>40</v>
      </c>
      <c r="BK814" s="192">
        <f>ROUND(I814*H814,2)</f>
        <v>0</v>
      </c>
      <c r="BL814" s="18" t="s">
        <v>297</v>
      </c>
      <c r="BM814" s="191" t="s">
        <v>2015</v>
      </c>
    </row>
    <row r="815" spans="1:65" s="2" customFormat="1" ht="24.15" customHeight="1">
      <c r="A815" s="36"/>
      <c r="B815" s="37"/>
      <c r="C815" s="180" t="s">
        <v>1490</v>
      </c>
      <c r="D815" s="180" t="s">
        <v>173</v>
      </c>
      <c r="E815" s="181" t="s">
        <v>824</v>
      </c>
      <c r="F815" s="182" t="s">
        <v>825</v>
      </c>
      <c r="G815" s="183" t="s">
        <v>190</v>
      </c>
      <c r="H815" s="184">
        <v>87.2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2.9099999999999998E-3</v>
      </c>
      <c r="R815" s="189">
        <f>Q815*H815</f>
        <v>0.25375199999999998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2016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1698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1699</v>
      </c>
      <c r="G817" s="205"/>
      <c r="H817" s="208">
        <v>87.2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24.15" customHeight="1">
      <c r="A818" s="36"/>
      <c r="B818" s="37"/>
      <c r="C818" s="180" t="s">
        <v>1496</v>
      </c>
      <c r="D818" s="180" t="s">
        <v>173</v>
      </c>
      <c r="E818" s="181" t="s">
        <v>2017</v>
      </c>
      <c r="F818" s="182" t="s">
        <v>2018</v>
      </c>
      <c r="G818" s="183" t="s">
        <v>190</v>
      </c>
      <c r="H818" s="184">
        <v>20.6</v>
      </c>
      <c r="I818" s="185"/>
      <c r="J818" s="186">
        <f>ROUND(I818*H818,2)</f>
        <v>0</v>
      </c>
      <c r="K818" s="182" t="s">
        <v>177</v>
      </c>
      <c r="L818" s="41"/>
      <c r="M818" s="187" t="s">
        <v>32</v>
      </c>
      <c r="N818" s="188" t="s">
        <v>51</v>
      </c>
      <c r="O818" s="66"/>
      <c r="P818" s="189">
        <f>O818*H818</f>
        <v>0</v>
      </c>
      <c r="Q818" s="189">
        <v>2.2000000000000001E-3</v>
      </c>
      <c r="R818" s="189">
        <f>Q818*H818</f>
        <v>4.5320000000000006E-2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297</v>
      </c>
      <c r="AT818" s="191" t="s">
        <v>173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2019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1698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2020</v>
      </c>
      <c r="G820" s="205"/>
      <c r="H820" s="208">
        <v>14.1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14" customFormat="1" ht="10.199999999999999">
      <c r="B821" s="204"/>
      <c r="C821" s="205"/>
      <c r="D821" s="195" t="s">
        <v>180</v>
      </c>
      <c r="E821" s="206" t="s">
        <v>32</v>
      </c>
      <c r="F821" s="207" t="s">
        <v>2021</v>
      </c>
      <c r="G821" s="205"/>
      <c r="H821" s="208">
        <v>6.5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180</v>
      </c>
      <c r="AU821" s="214" t="s">
        <v>89</v>
      </c>
      <c r="AV821" s="14" t="s">
        <v>89</v>
      </c>
      <c r="AW821" s="14" t="s">
        <v>38</v>
      </c>
      <c r="AX821" s="14" t="s">
        <v>80</v>
      </c>
      <c r="AY821" s="214" t="s">
        <v>171</v>
      </c>
    </row>
    <row r="822" spans="1:65" s="2" customFormat="1" ht="14.4" customHeight="1">
      <c r="A822" s="36"/>
      <c r="B822" s="37"/>
      <c r="C822" s="180" t="s">
        <v>1502</v>
      </c>
      <c r="D822" s="180" t="s">
        <v>173</v>
      </c>
      <c r="E822" s="181" t="s">
        <v>837</v>
      </c>
      <c r="F822" s="182" t="s">
        <v>838</v>
      </c>
      <c r="G822" s="183" t="s">
        <v>190</v>
      </c>
      <c r="H822" s="184">
        <v>6.5</v>
      </c>
      <c r="I822" s="185"/>
      <c r="J822" s="186">
        <f>ROUND(I822*H822,2)</f>
        <v>0</v>
      </c>
      <c r="K822" s="182" t="s">
        <v>177</v>
      </c>
      <c r="L822" s="41"/>
      <c r="M822" s="187" t="s">
        <v>32</v>
      </c>
      <c r="N822" s="188" t="s">
        <v>51</v>
      </c>
      <c r="O822" s="66"/>
      <c r="P822" s="189">
        <f>O822*H822</f>
        <v>0</v>
      </c>
      <c r="Q822" s="189">
        <v>1.6299999999999999E-3</v>
      </c>
      <c r="R822" s="189">
        <f>Q822*H822</f>
        <v>1.0595E-2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297</v>
      </c>
      <c r="AT822" s="191" t="s">
        <v>173</v>
      </c>
      <c r="AU822" s="191" t="s">
        <v>89</v>
      </c>
      <c r="AY822" s="18" t="s">
        <v>171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8" t="s">
        <v>40</v>
      </c>
      <c r="BK822" s="192">
        <f>ROUND(I822*H822,2)</f>
        <v>0</v>
      </c>
      <c r="BL822" s="18" t="s">
        <v>297</v>
      </c>
      <c r="BM822" s="191" t="s">
        <v>2022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1698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2023</v>
      </c>
      <c r="G824" s="205"/>
      <c r="H824" s="208">
        <v>6.5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24.15" customHeight="1">
      <c r="A825" s="36"/>
      <c r="B825" s="37"/>
      <c r="C825" s="180" t="s">
        <v>1506</v>
      </c>
      <c r="D825" s="180" t="s">
        <v>173</v>
      </c>
      <c r="E825" s="181" t="s">
        <v>2024</v>
      </c>
      <c r="F825" s="182" t="s">
        <v>2025</v>
      </c>
      <c r="G825" s="183" t="s">
        <v>582</v>
      </c>
      <c r="H825" s="184">
        <v>1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2.5000000000000001E-4</v>
      </c>
      <c r="R825" s="189">
        <f>Q825*H825</f>
        <v>2.5000000000000001E-4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2026</v>
      </c>
    </row>
    <row r="826" spans="1:65" s="13" customFormat="1" ht="10.199999999999999">
      <c r="B826" s="193"/>
      <c r="C826" s="194"/>
      <c r="D826" s="195" t="s">
        <v>180</v>
      </c>
      <c r="E826" s="196" t="s">
        <v>32</v>
      </c>
      <c r="F826" s="197" t="s">
        <v>1698</v>
      </c>
      <c r="G826" s="194"/>
      <c r="H826" s="196" t="s">
        <v>32</v>
      </c>
      <c r="I826" s="198"/>
      <c r="J826" s="194"/>
      <c r="K826" s="194"/>
      <c r="L826" s="199"/>
      <c r="M826" s="200"/>
      <c r="N826" s="201"/>
      <c r="O826" s="201"/>
      <c r="P826" s="201"/>
      <c r="Q826" s="201"/>
      <c r="R826" s="201"/>
      <c r="S826" s="201"/>
      <c r="T826" s="202"/>
      <c r="AT826" s="203" t="s">
        <v>180</v>
      </c>
      <c r="AU826" s="203" t="s">
        <v>89</v>
      </c>
      <c r="AV826" s="13" t="s">
        <v>40</v>
      </c>
      <c r="AW826" s="13" t="s">
        <v>38</v>
      </c>
      <c r="AX826" s="13" t="s">
        <v>80</v>
      </c>
      <c r="AY826" s="203" t="s">
        <v>171</v>
      </c>
    </row>
    <row r="827" spans="1:65" s="14" customFormat="1" ht="10.199999999999999">
      <c r="B827" s="204"/>
      <c r="C827" s="205"/>
      <c r="D827" s="195" t="s">
        <v>180</v>
      </c>
      <c r="E827" s="206" t="s">
        <v>32</v>
      </c>
      <c r="F827" s="207" t="s">
        <v>845</v>
      </c>
      <c r="G827" s="205"/>
      <c r="H827" s="208">
        <v>1</v>
      </c>
      <c r="I827" s="209"/>
      <c r="J827" s="205"/>
      <c r="K827" s="205"/>
      <c r="L827" s="210"/>
      <c r="M827" s="211"/>
      <c r="N827" s="212"/>
      <c r="O827" s="212"/>
      <c r="P827" s="212"/>
      <c r="Q827" s="212"/>
      <c r="R827" s="212"/>
      <c r="S827" s="212"/>
      <c r="T827" s="213"/>
      <c r="AT827" s="214" t="s">
        <v>180</v>
      </c>
      <c r="AU827" s="214" t="s">
        <v>89</v>
      </c>
      <c r="AV827" s="14" t="s">
        <v>89</v>
      </c>
      <c r="AW827" s="14" t="s">
        <v>38</v>
      </c>
      <c r="AX827" s="14" t="s">
        <v>80</v>
      </c>
      <c r="AY827" s="214" t="s">
        <v>171</v>
      </c>
    </row>
    <row r="828" spans="1:65" s="2" customFormat="1" ht="24.15" customHeight="1">
      <c r="A828" s="36"/>
      <c r="B828" s="37"/>
      <c r="C828" s="180" t="s">
        <v>2027</v>
      </c>
      <c r="D828" s="180" t="s">
        <v>173</v>
      </c>
      <c r="E828" s="181" t="s">
        <v>2028</v>
      </c>
      <c r="F828" s="182" t="s">
        <v>2029</v>
      </c>
      <c r="G828" s="183" t="s">
        <v>190</v>
      </c>
      <c r="H828" s="184">
        <v>3.7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2.1199999999999999E-3</v>
      </c>
      <c r="R828" s="189">
        <f>Q828*H828</f>
        <v>7.8440000000000003E-3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2030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1698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2031</v>
      </c>
      <c r="G830" s="205"/>
      <c r="H830" s="208">
        <v>3.7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2032</v>
      </c>
      <c r="D831" s="180" t="s">
        <v>173</v>
      </c>
      <c r="E831" s="181" t="s">
        <v>2033</v>
      </c>
      <c r="F831" s="182" t="s">
        <v>2034</v>
      </c>
      <c r="G831" s="183" t="s">
        <v>582</v>
      </c>
      <c r="H831" s="184">
        <v>1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1.8400000000000001E-3</v>
      </c>
      <c r="R831" s="189">
        <f>Q831*H831</f>
        <v>1.8400000000000001E-3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2035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1698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845</v>
      </c>
      <c r="G833" s="205"/>
      <c r="H833" s="208">
        <v>1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2" customFormat="1" ht="24.15" customHeight="1">
      <c r="A834" s="36"/>
      <c r="B834" s="37"/>
      <c r="C834" s="180" t="s">
        <v>2036</v>
      </c>
      <c r="D834" s="180" t="s">
        <v>173</v>
      </c>
      <c r="E834" s="181" t="s">
        <v>1307</v>
      </c>
      <c r="F834" s="182" t="s">
        <v>1308</v>
      </c>
      <c r="G834" s="183" t="s">
        <v>554</v>
      </c>
      <c r="H834" s="184">
        <v>1.1220000000000001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0</v>
      </c>
      <c r="R834" s="189">
        <f>Q834*H834</f>
        <v>0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2037</v>
      </c>
    </row>
    <row r="835" spans="1:65" s="2" customFormat="1" ht="24.15" customHeight="1">
      <c r="A835" s="36"/>
      <c r="B835" s="37"/>
      <c r="C835" s="180" t="s">
        <v>2038</v>
      </c>
      <c r="D835" s="180" t="s">
        <v>173</v>
      </c>
      <c r="E835" s="181" t="s">
        <v>1310</v>
      </c>
      <c r="F835" s="182" t="s">
        <v>1311</v>
      </c>
      <c r="G835" s="183" t="s">
        <v>554</v>
      </c>
      <c r="H835" s="184">
        <v>1.1220000000000001</v>
      </c>
      <c r="I835" s="185"/>
      <c r="J835" s="186">
        <f>ROUND(I835*H835,2)</f>
        <v>0</v>
      </c>
      <c r="K835" s="182" t="s">
        <v>177</v>
      </c>
      <c r="L835" s="41"/>
      <c r="M835" s="187" t="s">
        <v>32</v>
      </c>
      <c r="N835" s="188" t="s">
        <v>51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297</v>
      </c>
      <c r="AT835" s="191" t="s">
        <v>173</v>
      </c>
      <c r="AU835" s="191" t="s">
        <v>89</v>
      </c>
      <c r="AY835" s="18" t="s">
        <v>171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8" t="s">
        <v>40</v>
      </c>
      <c r="BK835" s="192">
        <f>ROUND(I835*H835,2)</f>
        <v>0</v>
      </c>
      <c r="BL835" s="18" t="s">
        <v>297</v>
      </c>
      <c r="BM835" s="191" t="s">
        <v>2039</v>
      </c>
    </row>
    <row r="836" spans="1:65" s="12" customFormat="1" ht="22.8" customHeight="1">
      <c r="B836" s="164"/>
      <c r="C836" s="165"/>
      <c r="D836" s="166" t="s">
        <v>79</v>
      </c>
      <c r="E836" s="178" t="s">
        <v>1313</v>
      </c>
      <c r="F836" s="178" t="s">
        <v>1314</v>
      </c>
      <c r="G836" s="165"/>
      <c r="H836" s="165"/>
      <c r="I836" s="168"/>
      <c r="J836" s="179">
        <f>BK836</f>
        <v>0</v>
      </c>
      <c r="K836" s="165"/>
      <c r="L836" s="170"/>
      <c r="M836" s="171"/>
      <c r="N836" s="172"/>
      <c r="O836" s="172"/>
      <c r="P836" s="173">
        <f>SUM(P837:P902)</f>
        <v>0</v>
      </c>
      <c r="Q836" s="172"/>
      <c r="R836" s="173">
        <f>SUM(R837:R902)</f>
        <v>7.9157383999999995</v>
      </c>
      <c r="S836" s="172"/>
      <c r="T836" s="174">
        <f>SUM(T837:T902)</f>
        <v>2.0154332999999998</v>
      </c>
      <c r="AR836" s="175" t="s">
        <v>89</v>
      </c>
      <c r="AT836" s="176" t="s">
        <v>79</v>
      </c>
      <c r="AU836" s="176" t="s">
        <v>40</v>
      </c>
      <c r="AY836" s="175" t="s">
        <v>171</v>
      </c>
      <c r="BK836" s="177">
        <f>SUM(BK837:BK902)</f>
        <v>0</v>
      </c>
    </row>
    <row r="837" spans="1:65" s="2" customFormat="1" ht="14.4" customHeight="1">
      <c r="A837" s="36"/>
      <c r="B837" s="37"/>
      <c r="C837" s="180" t="s">
        <v>2040</v>
      </c>
      <c r="D837" s="180" t="s">
        <v>173</v>
      </c>
      <c r="E837" s="181" t="s">
        <v>1315</v>
      </c>
      <c r="F837" s="182" t="s">
        <v>1316</v>
      </c>
      <c r="G837" s="183" t="s">
        <v>176</v>
      </c>
      <c r="H837" s="184">
        <v>81.762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0</v>
      </c>
      <c r="R837" s="189">
        <f>Q837*H837</f>
        <v>0</v>
      </c>
      <c r="S837" s="189">
        <v>2.4649999999999998E-2</v>
      </c>
      <c r="T837" s="190">
        <f>S837*H837</f>
        <v>2.0154332999999998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2041</v>
      </c>
    </row>
    <row r="838" spans="1:65" s="2" customFormat="1" ht="19.2">
      <c r="A838" s="36"/>
      <c r="B838" s="37"/>
      <c r="C838" s="38"/>
      <c r="D838" s="195" t="s">
        <v>258</v>
      </c>
      <c r="E838" s="38"/>
      <c r="F838" s="225" t="s">
        <v>2042</v>
      </c>
      <c r="G838" s="38"/>
      <c r="H838" s="38"/>
      <c r="I838" s="226"/>
      <c r="J838" s="38"/>
      <c r="K838" s="38"/>
      <c r="L838" s="41"/>
      <c r="M838" s="227"/>
      <c r="N838" s="228"/>
      <c r="O838" s="66"/>
      <c r="P838" s="66"/>
      <c r="Q838" s="66"/>
      <c r="R838" s="66"/>
      <c r="S838" s="66"/>
      <c r="T838" s="67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T838" s="18" t="s">
        <v>258</v>
      </c>
      <c r="AU838" s="18" t="s">
        <v>89</v>
      </c>
    </row>
    <row r="839" spans="1:65" s="13" customFormat="1" ht="10.199999999999999">
      <c r="B839" s="193"/>
      <c r="C839" s="194"/>
      <c r="D839" s="195" t="s">
        <v>180</v>
      </c>
      <c r="E839" s="196" t="s">
        <v>32</v>
      </c>
      <c r="F839" s="197" t="s">
        <v>1517</v>
      </c>
      <c r="G839" s="194"/>
      <c r="H839" s="196" t="s">
        <v>32</v>
      </c>
      <c r="I839" s="198"/>
      <c r="J839" s="194"/>
      <c r="K839" s="194"/>
      <c r="L839" s="199"/>
      <c r="M839" s="200"/>
      <c r="N839" s="201"/>
      <c r="O839" s="201"/>
      <c r="P839" s="201"/>
      <c r="Q839" s="201"/>
      <c r="R839" s="201"/>
      <c r="S839" s="201"/>
      <c r="T839" s="202"/>
      <c r="AT839" s="203" t="s">
        <v>180</v>
      </c>
      <c r="AU839" s="203" t="s">
        <v>89</v>
      </c>
      <c r="AV839" s="13" t="s">
        <v>40</v>
      </c>
      <c r="AW839" s="13" t="s">
        <v>38</v>
      </c>
      <c r="AX839" s="13" t="s">
        <v>80</v>
      </c>
      <c r="AY839" s="203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1895</v>
      </c>
      <c r="G840" s="205"/>
      <c r="H840" s="208">
        <v>56.561999999999998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13" customFormat="1" ht="10.199999999999999">
      <c r="B841" s="193"/>
      <c r="C841" s="194"/>
      <c r="D841" s="195" t="s">
        <v>180</v>
      </c>
      <c r="E841" s="196" t="s">
        <v>32</v>
      </c>
      <c r="F841" s="197" t="s">
        <v>202</v>
      </c>
      <c r="G841" s="194"/>
      <c r="H841" s="196" t="s">
        <v>32</v>
      </c>
      <c r="I841" s="198"/>
      <c r="J841" s="194"/>
      <c r="K841" s="194"/>
      <c r="L841" s="199"/>
      <c r="M841" s="200"/>
      <c r="N841" s="201"/>
      <c r="O841" s="201"/>
      <c r="P841" s="201"/>
      <c r="Q841" s="201"/>
      <c r="R841" s="201"/>
      <c r="S841" s="201"/>
      <c r="T841" s="202"/>
      <c r="AT841" s="203" t="s">
        <v>180</v>
      </c>
      <c r="AU841" s="203" t="s">
        <v>89</v>
      </c>
      <c r="AV841" s="13" t="s">
        <v>40</v>
      </c>
      <c r="AW841" s="13" t="s">
        <v>38</v>
      </c>
      <c r="AX841" s="13" t="s">
        <v>80</v>
      </c>
      <c r="AY841" s="203" t="s">
        <v>171</v>
      </c>
    </row>
    <row r="842" spans="1:65" s="14" customFormat="1" ht="10.199999999999999">
      <c r="B842" s="204"/>
      <c r="C842" s="205"/>
      <c r="D842" s="195" t="s">
        <v>180</v>
      </c>
      <c r="E842" s="206" t="s">
        <v>32</v>
      </c>
      <c r="F842" s="207" t="s">
        <v>1896</v>
      </c>
      <c r="G842" s="205"/>
      <c r="H842" s="208">
        <v>-7.92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38</v>
      </c>
      <c r="AX842" s="14" t="s">
        <v>80</v>
      </c>
      <c r="AY842" s="214" t="s">
        <v>171</v>
      </c>
    </row>
    <row r="843" spans="1:65" s="14" customFormat="1" ht="10.199999999999999">
      <c r="B843" s="204"/>
      <c r="C843" s="205"/>
      <c r="D843" s="195" t="s">
        <v>180</v>
      </c>
      <c r="E843" s="206" t="s">
        <v>32</v>
      </c>
      <c r="F843" s="207" t="s">
        <v>1897</v>
      </c>
      <c r="G843" s="205"/>
      <c r="H843" s="208">
        <v>-7.2</v>
      </c>
      <c r="I843" s="209"/>
      <c r="J843" s="205"/>
      <c r="K843" s="205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180</v>
      </c>
      <c r="AU843" s="214" t="s">
        <v>89</v>
      </c>
      <c r="AV843" s="14" t="s">
        <v>89</v>
      </c>
      <c r="AW843" s="14" t="s">
        <v>38</v>
      </c>
      <c r="AX843" s="14" t="s">
        <v>80</v>
      </c>
      <c r="AY843" s="214" t="s">
        <v>171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1898</v>
      </c>
      <c r="G844" s="205"/>
      <c r="H844" s="208">
        <v>40.32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2" customFormat="1" ht="14.4" customHeight="1">
      <c r="A845" s="36"/>
      <c r="B845" s="37"/>
      <c r="C845" s="180" t="s">
        <v>2043</v>
      </c>
      <c r="D845" s="180" t="s">
        <v>173</v>
      </c>
      <c r="E845" s="181" t="s">
        <v>1320</v>
      </c>
      <c r="F845" s="182" t="s">
        <v>1321</v>
      </c>
      <c r="G845" s="183" t="s">
        <v>176</v>
      </c>
      <c r="H845" s="184">
        <v>2.8</v>
      </c>
      <c r="I845" s="185"/>
      <c r="J845" s="186">
        <f>ROUND(I845*H845,2)</f>
        <v>0</v>
      </c>
      <c r="K845" s="182" t="s">
        <v>177</v>
      </c>
      <c r="L845" s="41"/>
      <c r="M845" s="187" t="s">
        <v>32</v>
      </c>
      <c r="N845" s="188" t="s">
        <v>51</v>
      </c>
      <c r="O845" s="66"/>
      <c r="P845" s="189">
        <f>O845*H845</f>
        <v>0</v>
      </c>
      <c r="Q845" s="189">
        <v>2.5999999999999998E-4</v>
      </c>
      <c r="R845" s="189">
        <f>Q845*H845</f>
        <v>7.2799999999999991E-4</v>
      </c>
      <c r="S845" s="189">
        <v>0</v>
      </c>
      <c r="T845" s="190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297</v>
      </c>
      <c r="AT845" s="191" t="s">
        <v>173</v>
      </c>
      <c r="AU845" s="191" t="s">
        <v>89</v>
      </c>
      <c r="AY845" s="18" t="s">
        <v>171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8" t="s">
        <v>40</v>
      </c>
      <c r="BK845" s="192">
        <f>ROUND(I845*H845,2)</f>
        <v>0</v>
      </c>
      <c r="BL845" s="18" t="s">
        <v>297</v>
      </c>
      <c r="BM845" s="191" t="s">
        <v>2044</v>
      </c>
    </row>
    <row r="846" spans="1:65" s="13" customFormat="1" ht="10.199999999999999">
      <c r="B846" s="193"/>
      <c r="C846" s="194"/>
      <c r="D846" s="195" t="s">
        <v>180</v>
      </c>
      <c r="E846" s="196" t="s">
        <v>32</v>
      </c>
      <c r="F846" s="197" t="s">
        <v>1566</v>
      </c>
      <c r="G846" s="194"/>
      <c r="H846" s="196" t="s">
        <v>32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180</v>
      </c>
      <c r="AU846" s="203" t="s">
        <v>89</v>
      </c>
      <c r="AV846" s="13" t="s">
        <v>40</v>
      </c>
      <c r="AW846" s="13" t="s">
        <v>38</v>
      </c>
      <c r="AX846" s="13" t="s">
        <v>80</v>
      </c>
      <c r="AY846" s="203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1587</v>
      </c>
      <c r="G847" s="205"/>
      <c r="H847" s="208">
        <v>2.8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5" customFormat="1" ht="10.199999999999999">
      <c r="B848" s="234"/>
      <c r="C848" s="235"/>
      <c r="D848" s="195" t="s">
        <v>180</v>
      </c>
      <c r="E848" s="236" t="s">
        <v>32</v>
      </c>
      <c r="F848" s="237" t="s">
        <v>1126</v>
      </c>
      <c r="G848" s="235"/>
      <c r="H848" s="238">
        <v>2.8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AT848" s="244" t="s">
        <v>180</v>
      </c>
      <c r="AU848" s="244" t="s">
        <v>89</v>
      </c>
      <c r="AV848" s="15" t="s">
        <v>178</v>
      </c>
      <c r="AW848" s="15" t="s">
        <v>4</v>
      </c>
      <c r="AX848" s="15" t="s">
        <v>40</v>
      </c>
      <c r="AY848" s="244" t="s">
        <v>171</v>
      </c>
    </row>
    <row r="849" spans="1:65" s="2" customFormat="1" ht="14.4" customHeight="1">
      <c r="A849" s="36"/>
      <c r="B849" s="37"/>
      <c r="C849" s="215" t="s">
        <v>2045</v>
      </c>
      <c r="D849" s="215" t="s">
        <v>254</v>
      </c>
      <c r="E849" s="216" t="s">
        <v>1324</v>
      </c>
      <c r="F849" s="217" t="s">
        <v>1325</v>
      </c>
      <c r="G849" s="218" t="s">
        <v>176</v>
      </c>
      <c r="H849" s="219">
        <v>2.8</v>
      </c>
      <c r="I849" s="220"/>
      <c r="J849" s="221">
        <f>ROUND(I849*H849,2)</f>
        <v>0</v>
      </c>
      <c r="K849" s="217" t="s">
        <v>177</v>
      </c>
      <c r="L849" s="222"/>
      <c r="M849" s="223" t="s">
        <v>32</v>
      </c>
      <c r="N849" s="224" t="s">
        <v>51</v>
      </c>
      <c r="O849" s="66"/>
      <c r="P849" s="189">
        <f>O849*H849</f>
        <v>0</v>
      </c>
      <c r="Q849" s="189">
        <v>2.639E-2</v>
      </c>
      <c r="R849" s="189">
        <f>Q849*H849</f>
        <v>7.3891999999999999E-2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389</v>
      </c>
      <c r="AT849" s="191" t="s">
        <v>254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2046</v>
      </c>
    </row>
    <row r="850" spans="1:65" s="2" customFormat="1" ht="24.15" customHeight="1">
      <c r="A850" s="36"/>
      <c r="B850" s="37"/>
      <c r="C850" s="180" t="s">
        <v>2047</v>
      </c>
      <c r="D850" s="180" t="s">
        <v>173</v>
      </c>
      <c r="E850" s="181" t="s">
        <v>2048</v>
      </c>
      <c r="F850" s="182" t="s">
        <v>2049</v>
      </c>
      <c r="G850" s="183" t="s">
        <v>176</v>
      </c>
      <c r="H850" s="184">
        <v>182.4</v>
      </c>
      <c r="I850" s="185"/>
      <c r="J850" s="186">
        <f>ROUND(I850*H850,2)</f>
        <v>0</v>
      </c>
      <c r="K850" s="182" t="s">
        <v>177</v>
      </c>
      <c r="L850" s="41"/>
      <c r="M850" s="187" t="s">
        <v>32</v>
      </c>
      <c r="N850" s="188" t="s">
        <v>51</v>
      </c>
      <c r="O850" s="66"/>
      <c r="P850" s="189">
        <f>O850*H850</f>
        <v>0</v>
      </c>
      <c r="Q850" s="189">
        <v>2.7E-4</v>
      </c>
      <c r="R850" s="189">
        <f>Q850*H850</f>
        <v>4.9248E-2</v>
      </c>
      <c r="S850" s="189">
        <v>0</v>
      </c>
      <c r="T850" s="190">
        <f>S850*H850</f>
        <v>0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91" t="s">
        <v>297</v>
      </c>
      <c r="AT850" s="191" t="s">
        <v>173</v>
      </c>
      <c r="AU850" s="191" t="s">
        <v>89</v>
      </c>
      <c r="AY850" s="18" t="s">
        <v>171</v>
      </c>
      <c r="BE850" s="192">
        <f>IF(N850="základní",J850,0)</f>
        <v>0</v>
      </c>
      <c r="BF850" s="192">
        <f>IF(N850="snížená",J850,0)</f>
        <v>0</v>
      </c>
      <c r="BG850" s="192">
        <f>IF(N850="zákl. přenesená",J850,0)</f>
        <v>0</v>
      </c>
      <c r="BH850" s="192">
        <f>IF(N850="sníž. přenesená",J850,0)</f>
        <v>0</v>
      </c>
      <c r="BI850" s="192">
        <f>IF(N850="nulová",J850,0)</f>
        <v>0</v>
      </c>
      <c r="BJ850" s="18" t="s">
        <v>40</v>
      </c>
      <c r="BK850" s="192">
        <f>ROUND(I850*H850,2)</f>
        <v>0</v>
      </c>
      <c r="BL850" s="18" t="s">
        <v>297</v>
      </c>
      <c r="BM850" s="191" t="s">
        <v>2050</v>
      </c>
    </row>
    <row r="851" spans="1:65" s="13" customFormat="1" ht="10.199999999999999">
      <c r="B851" s="193"/>
      <c r="C851" s="194"/>
      <c r="D851" s="195" t="s">
        <v>180</v>
      </c>
      <c r="E851" s="196" t="s">
        <v>32</v>
      </c>
      <c r="F851" s="197" t="s">
        <v>1566</v>
      </c>
      <c r="G851" s="194"/>
      <c r="H851" s="196" t="s">
        <v>32</v>
      </c>
      <c r="I851" s="198"/>
      <c r="J851" s="194"/>
      <c r="K851" s="194"/>
      <c r="L851" s="199"/>
      <c r="M851" s="200"/>
      <c r="N851" s="201"/>
      <c r="O851" s="201"/>
      <c r="P851" s="201"/>
      <c r="Q851" s="201"/>
      <c r="R851" s="201"/>
      <c r="S851" s="201"/>
      <c r="T851" s="202"/>
      <c r="AT851" s="203" t="s">
        <v>180</v>
      </c>
      <c r="AU851" s="203" t="s">
        <v>89</v>
      </c>
      <c r="AV851" s="13" t="s">
        <v>40</v>
      </c>
      <c r="AW851" s="13" t="s">
        <v>38</v>
      </c>
      <c r="AX851" s="13" t="s">
        <v>80</v>
      </c>
      <c r="AY851" s="203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2051</v>
      </c>
      <c r="G852" s="205"/>
      <c r="H852" s="208">
        <v>144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2052</v>
      </c>
      <c r="G853" s="205"/>
      <c r="H853" s="208">
        <v>38.4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5" customFormat="1" ht="10.199999999999999">
      <c r="B854" s="234"/>
      <c r="C854" s="235"/>
      <c r="D854" s="195" t="s">
        <v>180</v>
      </c>
      <c r="E854" s="236" t="s">
        <v>32</v>
      </c>
      <c r="F854" s="237" t="s">
        <v>1126</v>
      </c>
      <c r="G854" s="235"/>
      <c r="H854" s="238">
        <v>182.4</v>
      </c>
      <c r="I854" s="239"/>
      <c r="J854" s="235"/>
      <c r="K854" s="235"/>
      <c r="L854" s="240"/>
      <c r="M854" s="241"/>
      <c r="N854" s="242"/>
      <c r="O854" s="242"/>
      <c r="P854" s="242"/>
      <c r="Q854" s="242"/>
      <c r="R854" s="242"/>
      <c r="S854" s="242"/>
      <c r="T854" s="243"/>
      <c r="AT854" s="244" t="s">
        <v>180</v>
      </c>
      <c r="AU854" s="244" t="s">
        <v>89</v>
      </c>
      <c r="AV854" s="15" t="s">
        <v>178</v>
      </c>
      <c r="AW854" s="15" t="s">
        <v>38</v>
      </c>
      <c r="AX854" s="15" t="s">
        <v>40</v>
      </c>
      <c r="AY854" s="244" t="s">
        <v>171</v>
      </c>
    </row>
    <row r="855" spans="1:65" s="2" customFormat="1" ht="14.4" customHeight="1">
      <c r="A855" s="36"/>
      <c r="B855" s="37"/>
      <c r="C855" s="215" t="s">
        <v>2053</v>
      </c>
      <c r="D855" s="215" t="s">
        <v>254</v>
      </c>
      <c r="E855" s="216" t="s">
        <v>2054</v>
      </c>
      <c r="F855" s="217" t="s">
        <v>2055</v>
      </c>
      <c r="G855" s="218" t="s">
        <v>176</v>
      </c>
      <c r="H855" s="219">
        <v>182.4</v>
      </c>
      <c r="I855" s="220"/>
      <c r="J855" s="221">
        <f>ROUND(I855*H855,2)</f>
        <v>0</v>
      </c>
      <c r="K855" s="217" t="s">
        <v>177</v>
      </c>
      <c r="L855" s="222"/>
      <c r="M855" s="223" t="s">
        <v>32</v>
      </c>
      <c r="N855" s="224" t="s">
        <v>51</v>
      </c>
      <c r="O855" s="66"/>
      <c r="P855" s="189">
        <f>O855*H855</f>
        <v>0</v>
      </c>
      <c r="Q855" s="189">
        <v>2.562E-2</v>
      </c>
      <c r="R855" s="189">
        <f>Q855*H855</f>
        <v>4.6730879999999999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389</v>
      </c>
      <c r="AT855" s="191" t="s">
        <v>254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2056</v>
      </c>
    </row>
    <row r="856" spans="1:65" s="2" customFormat="1" ht="14.4" customHeight="1">
      <c r="A856" s="36"/>
      <c r="B856" s="37"/>
      <c r="C856" s="180" t="s">
        <v>2057</v>
      </c>
      <c r="D856" s="180" t="s">
        <v>173</v>
      </c>
      <c r="E856" s="181" t="s">
        <v>1328</v>
      </c>
      <c r="F856" s="182" t="s">
        <v>1329</v>
      </c>
      <c r="G856" s="183" t="s">
        <v>176</v>
      </c>
      <c r="H856" s="184">
        <v>93.24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2.5999999999999998E-4</v>
      </c>
      <c r="R856" s="189">
        <f>Q856*H856</f>
        <v>2.4242399999999997E-2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2058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1566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1583</v>
      </c>
      <c r="G858" s="205"/>
      <c r="H858" s="208">
        <v>69.12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14" customFormat="1" ht="10.199999999999999">
      <c r="B859" s="204"/>
      <c r="C859" s="205"/>
      <c r="D859" s="195" t="s">
        <v>180</v>
      </c>
      <c r="E859" s="206" t="s">
        <v>32</v>
      </c>
      <c r="F859" s="207" t="s">
        <v>1584</v>
      </c>
      <c r="G859" s="205"/>
      <c r="H859" s="208">
        <v>20.16</v>
      </c>
      <c r="I859" s="209"/>
      <c r="J859" s="205"/>
      <c r="K859" s="205"/>
      <c r="L859" s="210"/>
      <c r="M859" s="211"/>
      <c r="N859" s="212"/>
      <c r="O859" s="212"/>
      <c r="P859" s="212"/>
      <c r="Q859" s="212"/>
      <c r="R859" s="212"/>
      <c r="S859" s="212"/>
      <c r="T859" s="213"/>
      <c r="AT859" s="214" t="s">
        <v>180</v>
      </c>
      <c r="AU859" s="214" t="s">
        <v>89</v>
      </c>
      <c r="AV859" s="14" t="s">
        <v>89</v>
      </c>
      <c r="AW859" s="14" t="s">
        <v>38</v>
      </c>
      <c r="AX859" s="14" t="s">
        <v>80</v>
      </c>
      <c r="AY859" s="214" t="s">
        <v>171</v>
      </c>
    </row>
    <row r="860" spans="1:65" s="14" customFormat="1" ht="10.199999999999999">
      <c r="B860" s="204"/>
      <c r="C860" s="205"/>
      <c r="D860" s="195" t="s">
        <v>180</v>
      </c>
      <c r="E860" s="206" t="s">
        <v>32</v>
      </c>
      <c r="F860" s="207" t="s">
        <v>1588</v>
      </c>
      <c r="G860" s="205"/>
      <c r="H860" s="208">
        <v>3.96</v>
      </c>
      <c r="I860" s="209"/>
      <c r="J860" s="205"/>
      <c r="K860" s="205"/>
      <c r="L860" s="210"/>
      <c r="M860" s="211"/>
      <c r="N860" s="212"/>
      <c r="O860" s="212"/>
      <c r="P860" s="212"/>
      <c r="Q860" s="212"/>
      <c r="R860" s="212"/>
      <c r="S860" s="212"/>
      <c r="T860" s="213"/>
      <c r="AT860" s="214" t="s">
        <v>180</v>
      </c>
      <c r="AU860" s="214" t="s">
        <v>89</v>
      </c>
      <c r="AV860" s="14" t="s">
        <v>89</v>
      </c>
      <c r="AW860" s="14" t="s">
        <v>38</v>
      </c>
      <c r="AX860" s="14" t="s">
        <v>80</v>
      </c>
      <c r="AY860" s="214" t="s">
        <v>171</v>
      </c>
    </row>
    <row r="861" spans="1:65" s="15" customFormat="1" ht="10.199999999999999">
      <c r="B861" s="234"/>
      <c r="C861" s="235"/>
      <c r="D861" s="195" t="s">
        <v>180</v>
      </c>
      <c r="E861" s="236" t="s">
        <v>32</v>
      </c>
      <c r="F861" s="237" t="s">
        <v>1126</v>
      </c>
      <c r="G861" s="235"/>
      <c r="H861" s="238">
        <v>93.24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AT861" s="244" t="s">
        <v>180</v>
      </c>
      <c r="AU861" s="244" t="s">
        <v>89</v>
      </c>
      <c r="AV861" s="15" t="s">
        <v>178</v>
      </c>
      <c r="AW861" s="15" t="s">
        <v>4</v>
      </c>
      <c r="AX861" s="15" t="s">
        <v>40</v>
      </c>
      <c r="AY861" s="244" t="s">
        <v>171</v>
      </c>
    </row>
    <row r="862" spans="1:65" s="2" customFormat="1" ht="14.4" customHeight="1">
      <c r="A862" s="36"/>
      <c r="B862" s="37"/>
      <c r="C862" s="215" t="s">
        <v>2059</v>
      </c>
      <c r="D862" s="215" t="s">
        <v>254</v>
      </c>
      <c r="E862" s="216" t="s">
        <v>1332</v>
      </c>
      <c r="F862" s="217" t="s">
        <v>1333</v>
      </c>
      <c r="G862" s="218" t="s">
        <v>176</v>
      </c>
      <c r="H862" s="219">
        <v>93.24</v>
      </c>
      <c r="I862" s="220"/>
      <c r="J862" s="221">
        <f>ROUND(I862*H862,2)</f>
        <v>0</v>
      </c>
      <c r="K862" s="217" t="s">
        <v>177</v>
      </c>
      <c r="L862" s="222"/>
      <c r="M862" s="223" t="s">
        <v>32</v>
      </c>
      <c r="N862" s="224" t="s">
        <v>51</v>
      </c>
      <c r="O862" s="66"/>
      <c r="P862" s="189">
        <f>O862*H862</f>
        <v>0</v>
      </c>
      <c r="Q862" s="189">
        <v>2.87E-2</v>
      </c>
      <c r="R862" s="189">
        <f>Q862*H862</f>
        <v>2.6759879999999998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389</v>
      </c>
      <c r="AT862" s="191" t="s">
        <v>254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2060</v>
      </c>
    </row>
    <row r="863" spans="1:65" s="2" customFormat="1" ht="24.15" customHeight="1">
      <c r="A863" s="36"/>
      <c r="B863" s="37"/>
      <c r="C863" s="180" t="s">
        <v>2061</v>
      </c>
      <c r="D863" s="180" t="s">
        <v>173</v>
      </c>
      <c r="E863" s="181" t="s">
        <v>1344</v>
      </c>
      <c r="F863" s="182" t="s">
        <v>1345</v>
      </c>
      <c r="G863" s="183" t="s">
        <v>190</v>
      </c>
      <c r="H863" s="184">
        <v>400.4</v>
      </c>
      <c r="I863" s="185"/>
      <c r="J863" s="186">
        <f>ROUND(I863*H863,2)</f>
        <v>0</v>
      </c>
      <c r="K863" s="182" t="s">
        <v>177</v>
      </c>
      <c r="L863" s="41"/>
      <c r="M863" s="187" t="s">
        <v>32</v>
      </c>
      <c r="N863" s="188" t="s">
        <v>51</v>
      </c>
      <c r="O863" s="66"/>
      <c r="P863" s="189">
        <f>O863*H863</f>
        <v>0</v>
      </c>
      <c r="Q863" s="189">
        <v>2.7999999999999998E-4</v>
      </c>
      <c r="R863" s="189">
        <f>Q863*H863</f>
        <v>0.11211199999999999</v>
      </c>
      <c r="S863" s="189">
        <v>0</v>
      </c>
      <c r="T863" s="190">
        <f>S863*H863</f>
        <v>0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91" t="s">
        <v>297</v>
      </c>
      <c r="AT863" s="191" t="s">
        <v>173</v>
      </c>
      <c r="AU863" s="191" t="s">
        <v>89</v>
      </c>
      <c r="AY863" s="18" t="s">
        <v>171</v>
      </c>
      <c r="BE863" s="192">
        <f>IF(N863="základní",J863,0)</f>
        <v>0</v>
      </c>
      <c r="BF863" s="192">
        <f>IF(N863="snížená",J863,0)</f>
        <v>0</v>
      </c>
      <c r="BG863" s="192">
        <f>IF(N863="zákl. přenesená",J863,0)</f>
        <v>0</v>
      </c>
      <c r="BH863" s="192">
        <f>IF(N863="sníž. přenesená",J863,0)</f>
        <v>0</v>
      </c>
      <c r="BI863" s="192">
        <f>IF(N863="nulová",J863,0)</f>
        <v>0</v>
      </c>
      <c r="BJ863" s="18" t="s">
        <v>40</v>
      </c>
      <c r="BK863" s="192">
        <f>ROUND(I863*H863,2)</f>
        <v>0</v>
      </c>
      <c r="BL863" s="18" t="s">
        <v>297</v>
      </c>
      <c r="BM863" s="191" t="s">
        <v>2062</v>
      </c>
    </row>
    <row r="864" spans="1:65" s="13" customFormat="1" ht="10.199999999999999">
      <c r="B864" s="193"/>
      <c r="C864" s="194"/>
      <c r="D864" s="195" t="s">
        <v>180</v>
      </c>
      <c r="E864" s="196" t="s">
        <v>32</v>
      </c>
      <c r="F864" s="197" t="s">
        <v>1566</v>
      </c>
      <c r="G864" s="194"/>
      <c r="H864" s="196" t="s">
        <v>32</v>
      </c>
      <c r="I864" s="198"/>
      <c r="J864" s="194"/>
      <c r="K864" s="194"/>
      <c r="L864" s="199"/>
      <c r="M864" s="200"/>
      <c r="N864" s="201"/>
      <c r="O864" s="201"/>
      <c r="P864" s="201"/>
      <c r="Q864" s="201"/>
      <c r="R864" s="201"/>
      <c r="S864" s="201"/>
      <c r="T864" s="202"/>
      <c r="AT864" s="203" t="s">
        <v>180</v>
      </c>
      <c r="AU864" s="203" t="s">
        <v>89</v>
      </c>
      <c r="AV864" s="13" t="s">
        <v>40</v>
      </c>
      <c r="AW864" s="13" t="s">
        <v>38</v>
      </c>
      <c r="AX864" s="13" t="s">
        <v>80</v>
      </c>
      <c r="AY864" s="203" t="s">
        <v>171</v>
      </c>
    </row>
    <row r="865" spans="1:65" s="14" customFormat="1" ht="10.199999999999999">
      <c r="B865" s="204"/>
      <c r="C865" s="205"/>
      <c r="D865" s="195" t="s">
        <v>180</v>
      </c>
      <c r="E865" s="206" t="s">
        <v>32</v>
      </c>
      <c r="F865" s="207" t="s">
        <v>1591</v>
      </c>
      <c r="G865" s="205"/>
      <c r="H865" s="208">
        <v>115.2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1:65" s="14" customFormat="1" ht="10.199999999999999">
      <c r="B866" s="204"/>
      <c r="C866" s="205"/>
      <c r="D866" s="195" t="s">
        <v>180</v>
      </c>
      <c r="E866" s="206" t="s">
        <v>32</v>
      </c>
      <c r="F866" s="207" t="s">
        <v>1592</v>
      </c>
      <c r="G866" s="205"/>
      <c r="H866" s="208">
        <v>36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1:65" s="14" customFormat="1" ht="10.199999999999999">
      <c r="B867" s="204"/>
      <c r="C867" s="205"/>
      <c r="D867" s="195" t="s">
        <v>180</v>
      </c>
      <c r="E867" s="206" t="s">
        <v>32</v>
      </c>
      <c r="F867" s="207" t="s">
        <v>1593</v>
      </c>
      <c r="G867" s="205"/>
      <c r="H867" s="208">
        <v>168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1:65" s="14" customFormat="1" ht="10.199999999999999">
      <c r="B868" s="204"/>
      <c r="C868" s="205"/>
      <c r="D868" s="195" t="s">
        <v>180</v>
      </c>
      <c r="E868" s="206" t="s">
        <v>32</v>
      </c>
      <c r="F868" s="207" t="s">
        <v>1594</v>
      </c>
      <c r="G868" s="205"/>
      <c r="H868" s="208">
        <v>51.2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1595</v>
      </c>
      <c r="G869" s="205"/>
      <c r="H869" s="208">
        <v>6.8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14" customFormat="1" ht="10.199999999999999">
      <c r="B870" s="204"/>
      <c r="C870" s="205"/>
      <c r="D870" s="195" t="s">
        <v>180</v>
      </c>
      <c r="E870" s="206" t="s">
        <v>32</v>
      </c>
      <c r="F870" s="207" t="s">
        <v>1596</v>
      </c>
      <c r="G870" s="205"/>
      <c r="H870" s="208">
        <v>11.6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1:65" s="14" customFormat="1" ht="10.199999999999999">
      <c r="B871" s="204"/>
      <c r="C871" s="205"/>
      <c r="D871" s="195" t="s">
        <v>180</v>
      </c>
      <c r="E871" s="206" t="s">
        <v>32</v>
      </c>
      <c r="F871" s="207" t="s">
        <v>1645</v>
      </c>
      <c r="G871" s="205"/>
      <c r="H871" s="208">
        <v>11.6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1:65" s="15" customFormat="1" ht="10.199999999999999">
      <c r="B872" s="234"/>
      <c r="C872" s="235"/>
      <c r="D872" s="195" t="s">
        <v>180</v>
      </c>
      <c r="E872" s="236" t="s">
        <v>32</v>
      </c>
      <c r="F872" s="237" t="s">
        <v>1126</v>
      </c>
      <c r="G872" s="235"/>
      <c r="H872" s="238">
        <v>400.40000000000003</v>
      </c>
      <c r="I872" s="239"/>
      <c r="J872" s="235"/>
      <c r="K872" s="235"/>
      <c r="L872" s="240"/>
      <c r="M872" s="241"/>
      <c r="N872" s="242"/>
      <c r="O872" s="242"/>
      <c r="P872" s="242"/>
      <c r="Q872" s="242"/>
      <c r="R872" s="242"/>
      <c r="S872" s="242"/>
      <c r="T872" s="243"/>
      <c r="AT872" s="244" t="s">
        <v>180</v>
      </c>
      <c r="AU872" s="244" t="s">
        <v>89</v>
      </c>
      <c r="AV872" s="15" t="s">
        <v>178</v>
      </c>
      <c r="AW872" s="15" t="s">
        <v>4</v>
      </c>
      <c r="AX872" s="15" t="s">
        <v>40</v>
      </c>
      <c r="AY872" s="244" t="s">
        <v>171</v>
      </c>
    </row>
    <row r="873" spans="1:65" s="2" customFormat="1" ht="24.15" customHeight="1">
      <c r="A873" s="36"/>
      <c r="B873" s="37"/>
      <c r="C873" s="180" t="s">
        <v>2063</v>
      </c>
      <c r="D873" s="180" t="s">
        <v>173</v>
      </c>
      <c r="E873" s="181" t="s">
        <v>2064</v>
      </c>
      <c r="F873" s="182" t="s">
        <v>2065</v>
      </c>
      <c r="G873" s="183" t="s">
        <v>582</v>
      </c>
      <c r="H873" s="184">
        <v>2</v>
      </c>
      <c r="I873" s="185"/>
      <c r="J873" s="186">
        <f>ROUND(I873*H873,2)</f>
        <v>0</v>
      </c>
      <c r="K873" s="182" t="s">
        <v>177</v>
      </c>
      <c r="L873" s="41"/>
      <c r="M873" s="187" t="s">
        <v>32</v>
      </c>
      <c r="N873" s="188" t="s">
        <v>51</v>
      </c>
      <c r="O873" s="66"/>
      <c r="P873" s="189">
        <f>O873*H873</f>
        <v>0</v>
      </c>
      <c r="Q873" s="189">
        <v>9.2000000000000003E-4</v>
      </c>
      <c r="R873" s="189">
        <f>Q873*H873</f>
        <v>1.8400000000000001E-3</v>
      </c>
      <c r="S873" s="189">
        <v>0</v>
      </c>
      <c r="T873" s="190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1" t="s">
        <v>297</v>
      </c>
      <c r="AT873" s="191" t="s">
        <v>173</v>
      </c>
      <c r="AU873" s="191" t="s">
        <v>89</v>
      </c>
      <c r="AY873" s="18" t="s">
        <v>171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8" t="s">
        <v>40</v>
      </c>
      <c r="BK873" s="192">
        <f>ROUND(I873*H873,2)</f>
        <v>0</v>
      </c>
      <c r="BL873" s="18" t="s">
        <v>297</v>
      </c>
      <c r="BM873" s="191" t="s">
        <v>2066</v>
      </c>
    </row>
    <row r="874" spans="1:65" s="13" customFormat="1" ht="10.199999999999999">
      <c r="B874" s="193"/>
      <c r="C874" s="194"/>
      <c r="D874" s="195" t="s">
        <v>180</v>
      </c>
      <c r="E874" s="196" t="s">
        <v>32</v>
      </c>
      <c r="F874" s="197" t="s">
        <v>1566</v>
      </c>
      <c r="G874" s="194"/>
      <c r="H874" s="196" t="s">
        <v>32</v>
      </c>
      <c r="I874" s="198"/>
      <c r="J874" s="194"/>
      <c r="K874" s="194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180</v>
      </c>
      <c r="AU874" s="203" t="s">
        <v>89</v>
      </c>
      <c r="AV874" s="13" t="s">
        <v>40</v>
      </c>
      <c r="AW874" s="13" t="s">
        <v>38</v>
      </c>
      <c r="AX874" s="13" t="s">
        <v>80</v>
      </c>
      <c r="AY874" s="203" t="s">
        <v>171</v>
      </c>
    </row>
    <row r="875" spans="1:65" s="14" customFormat="1" ht="10.199999999999999">
      <c r="B875" s="204"/>
      <c r="C875" s="205"/>
      <c r="D875" s="195" t="s">
        <v>180</v>
      </c>
      <c r="E875" s="206" t="s">
        <v>32</v>
      </c>
      <c r="F875" s="207" t="s">
        <v>2067</v>
      </c>
      <c r="G875" s="205"/>
      <c r="H875" s="208">
        <v>2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1:65" s="15" customFormat="1" ht="10.199999999999999">
      <c r="B876" s="234"/>
      <c r="C876" s="235"/>
      <c r="D876" s="195" t="s">
        <v>180</v>
      </c>
      <c r="E876" s="236" t="s">
        <v>32</v>
      </c>
      <c r="F876" s="237" t="s">
        <v>1126</v>
      </c>
      <c r="G876" s="235"/>
      <c r="H876" s="238">
        <v>2</v>
      </c>
      <c r="I876" s="239"/>
      <c r="J876" s="235"/>
      <c r="K876" s="235"/>
      <c r="L876" s="240"/>
      <c r="M876" s="241"/>
      <c r="N876" s="242"/>
      <c r="O876" s="242"/>
      <c r="P876" s="242"/>
      <c r="Q876" s="242"/>
      <c r="R876" s="242"/>
      <c r="S876" s="242"/>
      <c r="T876" s="243"/>
      <c r="AT876" s="244" t="s">
        <v>180</v>
      </c>
      <c r="AU876" s="244" t="s">
        <v>89</v>
      </c>
      <c r="AV876" s="15" t="s">
        <v>178</v>
      </c>
      <c r="AW876" s="15" t="s">
        <v>4</v>
      </c>
      <c r="AX876" s="15" t="s">
        <v>40</v>
      </c>
      <c r="AY876" s="244" t="s">
        <v>171</v>
      </c>
    </row>
    <row r="877" spans="1:65" s="2" customFormat="1" ht="14.4" customHeight="1">
      <c r="A877" s="36"/>
      <c r="B877" s="37"/>
      <c r="C877" s="215" t="s">
        <v>2068</v>
      </c>
      <c r="D877" s="215" t="s">
        <v>254</v>
      </c>
      <c r="E877" s="216" t="s">
        <v>2069</v>
      </c>
      <c r="F877" s="217" t="s">
        <v>2070</v>
      </c>
      <c r="G877" s="218" t="s">
        <v>582</v>
      </c>
      <c r="H877" s="219">
        <v>2</v>
      </c>
      <c r="I877" s="220"/>
      <c r="J877" s="221">
        <f>ROUND(I877*H877,2)</f>
        <v>0</v>
      </c>
      <c r="K877" s="217" t="s">
        <v>177</v>
      </c>
      <c r="L877" s="222"/>
      <c r="M877" s="223" t="s">
        <v>32</v>
      </c>
      <c r="N877" s="224" t="s">
        <v>51</v>
      </c>
      <c r="O877" s="66"/>
      <c r="P877" s="189">
        <f>O877*H877</f>
        <v>0</v>
      </c>
      <c r="Q877" s="189">
        <v>7.3999999999999996E-2</v>
      </c>
      <c r="R877" s="189">
        <f>Q877*H877</f>
        <v>0.14799999999999999</v>
      </c>
      <c r="S877" s="189">
        <v>0</v>
      </c>
      <c r="T877" s="190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389</v>
      </c>
      <c r="AT877" s="191" t="s">
        <v>254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2071</v>
      </c>
    </row>
    <row r="878" spans="1:65" s="2" customFormat="1" ht="24.15" customHeight="1">
      <c r="A878" s="36"/>
      <c r="B878" s="37"/>
      <c r="C878" s="180" t="s">
        <v>2072</v>
      </c>
      <c r="D878" s="180" t="s">
        <v>173</v>
      </c>
      <c r="E878" s="181" t="s">
        <v>1348</v>
      </c>
      <c r="F878" s="182" t="s">
        <v>1349</v>
      </c>
      <c r="G878" s="183" t="s">
        <v>582</v>
      </c>
      <c r="H878" s="184">
        <v>2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0</v>
      </c>
      <c r="R878" s="189">
        <f>Q878*H878</f>
        <v>0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2073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1566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4" customFormat="1" ht="10.199999999999999">
      <c r="B880" s="204"/>
      <c r="C880" s="205"/>
      <c r="D880" s="195" t="s">
        <v>180</v>
      </c>
      <c r="E880" s="206" t="s">
        <v>32</v>
      </c>
      <c r="F880" s="207" t="s">
        <v>2074</v>
      </c>
      <c r="G880" s="205"/>
      <c r="H880" s="208">
        <v>2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5" customFormat="1" ht="10.199999999999999">
      <c r="B881" s="234"/>
      <c r="C881" s="235"/>
      <c r="D881" s="195" t="s">
        <v>180</v>
      </c>
      <c r="E881" s="236" t="s">
        <v>32</v>
      </c>
      <c r="F881" s="237" t="s">
        <v>1126</v>
      </c>
      <c r="G881" s="235"/>
      <c r="H881" s="238">
        <v>2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AT881" s="244" t="s">
        <v>180</v>
      </c>
      <c r="AU881" s="244" t="s">
        <v>89</v>
      </c>
      <c r="AV881" s="15" t="s">
        <v>178</v>
      </c>
      <c r="AW881" s="15" t="s">
        <v>4</v>
      </c>
      <c r="AX881" s="15" t="s">
        <v>40</v>
      </c>
      <c r="AY881" s="244" t="s">
        <v>171</v>
      </c>
    </row>
    <row r="882" spans="1:65" s="2" customFormat="1" ht="24.15" customHeight="1">
      <c r="A882" s="36"/>
      <c r="B882" s="37"/>
      <c r="C882" s="180" t="s">
        <v>2075</v>
      </c>
      <c r="D882" s="180" t="s">
        <v>173</v>
      </c>
      <c r="E882" s="181" t="s">
        <v>1353</v>
      </c>
      <c r="F882" s="182" t="s">
        <v>1354</v>
      </c>
      <c r="G882" s="183" t="s">
        <v>582</v>
      </c>
      <c r="H882" s="184">
        <v>33</v>
      </c>
      <c r="I882" s="185"/>
      <c r="J882" s="186">
        <f>ROUND(I882*H882,2)</f>
        <v>0</v>
      </c>
      <c r="K882" s="182" t="s">
        <v>177</v>
      </c>
      <c r="L882" s="41"/>
      <c r="M882" s="187" t="s">
        <v>32</v>
      </c>
      <c r="N882" s="188" t="s">
        <v>51</v>
      </c>
      <c r="O882" s="66"/>
      <c r="P882" s="189">
        <f>O882*H882</f>
        <v>0</v>
      </c>
      <c r="Q882" s="189">
        <v>0</v>
      </c>
      <c r="R882" s="189">
        <f>Q882*H882</f>
        <v>0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297</v>
      </c>
      <c r="AT882" s="191" t="s">
        <v>173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2076</v>
      </c>
    </row>
    <row r="883" spans="1:65" s="13" customFormat="1" ht="10.199999999999999">
      <c r="B883" s="193"/>
      <c r="C883" s="194"/>
      <c r="D883" s="195" t="s">
        <v>180</v>
      </c>
      <c r="E883" s="196" t="s">
        <v>32</v>
      </c>
      <c r="F883" s="197" t="s">
        <v>1566</v>
      </c>
      <c r="G883" s="194"/>
      <c r="H883" s="196" t="s">
        <v>32</v>
      </c>
      <c r="I883" s="198"/>
      <c r="J883" s="194"/>
      <c r="K883" s="194"/>
      <c r="L883" s="199"/>
      <c r="M883" s="200"/>
      <c r="N883" s="201"/>
      <c r="O883" s="201"/>
      <c r="P883" s="201"/>
      <c r="Q883" s="201"/>
      <c r="R883" s="201"/>
      <c r="S883" s="201"/>
      <c r="T883" s="202"/>
      <c r="AT883" s="203" t="s">
        <v>180</v>
      </c>
      <c r="AU883" s="203" t="s">
        <v>89</v>
      </c>
      <c r="AV883" s="13" t="s">
        <v>40</v>
      </c>
      <c r="AW883" s="13" t="s">
        <v>38</v>
      </c>
      <c r="AX883" s="13" t="s">
        <v>80</v>
      </c>
      <c r="AY883" s="203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2077</v>
      </c>
      <c r="G884" s="205"/>
      <c r="H884" s="208">
        <v>12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2078</v>
      </c>
      <c r="G885" s="205"/>
      <c r="H885" s="208">
        <v>4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2079</v>
      </c>
      <c r="G886" s="205"/>
      <c r="H886" s="208">
        <v>12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2080</v>
      </c>
      <c r="G887" s="205"/>
      <c r="H887" s="208">
        <v>4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2081</v>
      </c>
      <c r="G888" s="205"/>
      <c r="H888" s="208">
        <v>1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5" customFormat="1" ht="10.199999999999999">
      <c r="B889" s="234"/>
      <c r="C889" s="235"/>
      <c r="D889" s="195" t="s">
        <v>180</v>
      </c>
      <c r="E889" s="236" t="s">
        <v>32</v>
      </c>
      <c r="F889" s="237" t="s">
        <v>1126</v>
      </c>
      <c r="G889" s="235"/>
      <c r="H889" s="238">
        <v>33</v>
      </c>
      <c r="I889" s="239"/>
      <c r="J889" s="235"/>
      <c r="K889" s="235"/>
      <c r="L889" s="240"/>
      <c r="M889" s="241"/>
      <c r="N889" s="242"/>
      <c r="O889" s="242"/>
      <c r="P889" s="242"/>
      <c r="Q889" s="242"/>
      <c r="R889" s="242"/>
      <c r="S889" s="242"/>
      <c r="T889" s="243"/>
      <c r="AT889" s="244" t="s">
        <v>180</v>
      </c>
      <c r="AU889" s="244" t="s">
        <v>89</v>
      </c>
      <c r="AV889" s="15" t="s">
        <v>178</v>
      </c>
      <c r="AW889" s="15" t="s">
        <v>4</v>
      </c>
      <c r="AX889" s="15" t="s">
        <v>40</v>
      </c>
      <c r="AY889" s="244" t="s">
        <v>171</v>
      </c>
    </row>
    <row r="890" spans="1:65" s="2" customFormat="1" ht="14.4" customHeight="1">
      <c r="A890" s="36"/>
      <c r="B890" s="37"/>
      <c r="C890" s="215" t="s">
        <v>2082</v>
      </c>
      <c r="D890" s="215" t="s">
        <v>254</v>
      </c>
      <c r="E890" s="216" t="s">
        <v>1361</v>
      </c>
      <c r="F890" s="217" t="s">
        <v>1362</v>
      </c>
      <c r="G890" s="218" t="s">
        <v>190</v>
      </c>
      <c r="H890" s="219">
        <v>104.4</v>
      </c>
      <c r="I890" s="220"/>
      <c r="J890" s="221">
        <f>ROUND(I890*H890,2)</f>
        <v>0</v>
      </c>
      <c r="K890" s="217" t="s">
        <v>177</v>
      </c>
      <c r="L890" s="222"/>
      <c r="M890" s="223" t="s">
        <v>32</v>
      </c>
      <c r="N890" s="224" t="s">
        <v>51</v>
      </c>
      <c r="O890" s="66"/>
      <c r="P890" s="189">
        <f>O890*H890</f>
        <v>0</v>
      </c>
      <c r="Q890" s="189">
        <v>1.5E-3</v>
      </c>
      <c r="R890" s="189">
        <f>Q890*H890</f>
        <v>0.15660000000000002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389</v>
      </c>
      <c r="AT890" s="191" t="s">
        <v>254</v>
      </c>
      <c r="AU890" s="191" t="s">
        <v>89</v>
      </c>
      <c r="AY890" s="18" t="s">
        <v>171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8" t="s">
        <v>40</v>
      </c>
      <c r="BK890" s="192">
        <f>ROUND(I890*H890,2)</f>
        <v>0</v>
      </c>
      <c r="BL890" s="18" t="s">
        <v>297</v>
      </c>
      <c r="BM890" s="191" t="s">
        <v>2083</v>
      </c>
    </row>
    <row r="891" spans="1:65" s="2" customFormat="1" ht="19.2">
      <c r="A891" s="36"/>
      <c r="B891" s="37"/>
      <c r="C891" s="38"/>
      <c r="D891" s="195" t="s">
        <v>258</v>
      </c>
      <c r="E891" s="38"/>
      <c r="F891" s="225" t="s">
        <v>621</v>
      </c>
      <c r="G891" s="38"/>
      <c r="H891" s="38"/>
      <c r="I891" s="226"/>
      <c r="J891" s="38"/>
      <c r="K891" s="38"/>
      <c r="L891" s="41"/>
      <c r="M891" s="227"/>
      <c r="N891" s="228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8" t="s">
        <v>258</v>
      </c>
      <c r="AU891" s="18" t="s">
        <v>89</v>
      </c>
    </row>
    <row r="892" spans="1:65" s="13" customFormat="1" ht="10.199999999999999">
      <c r="B892" s="193"/>
      <c r="C892" s="194"/>
      <c r="D892" s="195" t="s">
        <v>180</v>
      </c>
      <c r="E892" s="196" t="s">
        <v>32</v>
      </c>
      <c r="F892" s="197" t="s">
        <v>1566</v>
      </c>
      <c r="G892" s="194"/>
      <c r="H892" s="196" t="s">
        <v>32</v>
      </c>
      <c r="I892" s="198"/>
      <c r="J892" s="194"/>
      <c r="K892" s="194"/>
      <c r="L892" s="199"/>
      <c r="M892" s="200"/>
      <c r="N892" s="201"/>
      <c r="O892" s="201"/>
      <c r="P892" s="201"/>
      <c r="Q892" s="201"/>
      <c r="R892" s="201"/>
      <c r="S892" s="201"/>
      <c r="T892" s="202"/>
      <c r="AT892" s="203" t="s">
        <v>180</v>
      </c>
      <c r="AU892" s="203" t="s">
        <v>89</v>
      </c>
      <c r="AV892" s="13" t="s">
        <v>40</v>
      </c>
      <c r="AW892" s="13" t="s">
        <v>38</v>
      </c>
      <c r="AX892" s="13" t="s">
        <v>80</v>
      </c>
      <c r="AY892" s="203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2084</v>
      </c>
      <c r="G893" s="205"/>
      <c r="H893" s="208">
        <v>28.8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2085</v>
      </c>
      <c r="G894" s="205"/>
      <c r="H894" s="208">
        <v>8.4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2086</v>
      </c>
      <c r="G895" s="205"/>
      <c r="H895" s="208">
        <v>36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14" customFormat="1" ht="10.199999999999999">
      <c r="B896" s="204"/>
      <c r="C896" s="205"/>
      <c r="D896" s="195" t="s">
        <v>180</v>
      </c>
      <c r="E896" s="206" t="s">
        <v>32</v>
      </c>
      <c r="F896" s="207" t="s">
        <v>2087</v>
      </c>
      <c r="G896" s="205"/>
      <c r="H896" s="208">
        <v>9.6</v>
      </c>
      <c r="I896" s="209"/>
      <c r="J896" s="205"/>
      <c r="K896" s="205"/>
      <c r="L896" s="210"/>
      <c r="M896" s="211"/>
      <c r="N896" s="212"/>
      <c r="O896" s="212"/>
      <c r="P896" s="212"/>
      <c r="Q896" s="212"/>
      <c r="R896" s="212"/>
      <c r="S896" s="212"/>
      <c r="T896" s="213"/>
      <c r="AT896" s="214" t="s">
        <v>180</v>
      </c>
      <c r="AU896" s="214" t="s">
        <v>89</v>
      </c>
      <c r="AV896" s="14" t="s">
        <v>89</v>
      </c>
      <c r="AW896" s="14" t="s">
        <v>38</v>
      </c>
      <c r="AX896" s="14" t="s">
        <v>80</v>
      </c>
      <c r="AY896" s="214" t="s">
        <v>171</v>
      </c>
    </row>
    <row r="897" spans="1:65" s="14" customFormat="1" ht="10.199999999999999">
      <c r="B897" s="204"/>
      <c r="C897" s="205"/>
      <c r="D897" s="195" t="s">
        <v>180</v>
      </c>
      <c r="E897" s="206" t="s">
        <v>32</v>
      </c>
      <c r="F897" s="207" t="s">
        <v>2088</v>
      </c>
      <c r="G897" s="205"/>
      <c r="H897" s="208">
        <v>2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180</v>
      </c>
      <c r="AU897" s="214" t="s">
        <v>89</v>
      </c>
      <c r="AV897" s="14" t="s">
        <v>89</v>
      </c>
      <c r="AW897" s="14" t="s">
        <v>38</v>
      </c>
      <c r="AX897" s="14" t="s">
        <v>80</v>
      </c>
      <c r="AY897" s="214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2089</v>
      </c>
      <c r="G898" s="205"/>
      <c r="H898" s="208">
        <v>2.2000000000000002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15" customFormat="1" ht="10.199999999999999">
      <c r="B899" s="234"/>
      <c r="C899" s="235"/>
      <c r="D899" s="195" t="s">
        <v>180</v>
      </c>
      <c r="E899" s="236" t="s">
        <v>32</v>
      </c>
      <c r="F899" s="237" t="s">
        <v>1126</v>
      </c>
      <c r="G899" s="235"/>
      <c r="H899" s="238">
        <v>87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AT899" s="244" t="s">
        <v>180</v>
      </c>
      <c r="AU899" s="244" t="s">
        <v>89</v>
      </c>
      <c r="AV899" s="15" t="s">
        <v>178</v>
      </c>
      <c r="AW899" s="15" t="s">
        <v>4</v>
      </c>
      <c r="AX899" s="15" t="s">
        <v>40</v>
      </c>
      <c r="AY899" s="244" t="s">
        <v>171</v>
      </c>
    </row>
    <row r="900" spans="1:65" s="14" customFormat="1" ht="10.199999999999999">
      <c r="B900" s="204"/>
      <c r="C900" s="205"/>
      <c r="D900" s="195" t="s">
        <v>180</v>
      </c>
      <c r="E900" s="205"/>
      <c r="F900" s="207" t="s">
        <v>2090</v>
      </c>
      <c r="G900" s="205"/>
      <c r="H900" s="208">
        <v>104.4</v>
      </c>
      <c r="I900" s="209"/>
      <c r="J900" s="205"/>
      <c r="K900" s="205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180</v>
      </c>
      <c r="AU900" s="214" t="s">
        <v>89</v>
      </c>
      <c r="AV900" s="14" t="s">
        <v>89</v>
      </c>
      <c r="AW900" s="14" t="s">
        <v>4</v>
      </c>
      <c r="AX900" s="14" t="s">
        <v>40</v>
      </c>
      <c r="AY900" s="214" t="s">
        <v>171</v>
      </c>
    </row>
    <row r="901" spans="1:65" s="2" customFormat="1" ht="24.15" customHeight="1">
      <c r="A901" s="36"/>
      <c r="B901" s="37"/>
      <c r="C901" s="180" t="s">
        <v>2091</v>
      </c>
      <c r="D901" s="180" t="s">
        <v>173</v>
      </c>
      <c r="E901" s="181" t="s">
        <v>1371</v>
      </c>
      <c r="F901" s="182" t="s">
        <v>1372</v>
      </c>
      <c r="G901" s="183" t="s">
        <v>554</v>
      </c>
      <c r="H901" s="184">
        <v>7.9160000000000004</v>
      </c>
      <c r="I901" s="185"/>
      <c r="J901" s="186">
        <f>ROUND(I901*H901,2)</f>
        <v>0</v>
      </c>
      <c r="K901" s="182" t="s">
        <v>177</v>
      </c>
      <c r="L901" s="41"/>
      <c r="M901" s="187" t="s">
        <v>32</v>
      </c>
      <c r="N901" s="188" t="s">
        <v>51</v>
      </c>
      <c r="O901" s="66"/>
      <c r="P901" s="189">
        <f>O901*H901</f>
        <v>0</v>
      </c>
      <c r="Q901" s="189">
        <v>0</v>
      </c>
      <c r="R901" s="189">
        <f>Q901*H901</f>
        <v>0</v>
      </c>
      <c r="S901" s="189">
        <v>0</v>
      </c>
      <c r="T901" s="190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1" t="s">
        <v>297</v>
      </c>
      <c r="AT901" s="191" t="s">
        <v>173</v>
      </c>
      <c r="AU901" s="191" t="s">
        <v>89</v>
      </c>
      <c r="AY901" s="18" t="s">
        <v>171</v>
      </c>
      <c r="BE901" s="192">
        <f>IF(N901="základní",J901,0)</f>
        <v>0</v>
      </c>
      <c r="BF901" s="192">
        <f>IF(N901="snížená",J901,0)</f>
        <v>0</v>
      </c>
      <c r="BG901" s="192">
        <f>IF(N901="zákl. přenesená",J901,0)</f>
        <v>0</v>
      </c>
      <c r="BH901" s="192">
        <f>IF(N901="sníž. přenesená",J901,0)</f>
        <v>0</v>
      </c>
      <c r="BI901" s="192">
        <f>IF(N901="nulová",J901,0)</f>
        <v>0</v>
      </c>
      <c r="BJ901" s="18" t="s">
        <v>40</v>
      </c>
      <c r="BK901" s="192">
        <f>ROUND(I901*H901,2)</f>
        <v>0</v>
      </c>
      <c r="BL901" s="18" t="s">
        <v>297</v>
      </c>
      <c r="BM901" s="191" t="s">
        <v>2092</v>
      </c>
    </row>
    <row r="902" spans="1:65" s="2" customFormat="1" ht="24.15" customHeight="1">
      <c r="A902" s="36"/>
      <c r="B902" s="37"/>
      <c r="C902" s="180" t="s">
        <v>2093</v>
      </c>
      <c r="D902" s="180" t="s">
        <v>173</v>
      </c>
      <c r="E902" s="181" t="s">
        <v>1375</v>
      </c>
      <c r="F902" s="182" t="s">
        <v>1376</v>
      </c>
      <c r="G902" s="183" t="s">
        <v>554</v>
      </c>
      <c r="H902" s="184">
        <v>7.9160000000000004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2094</v>
      </c>
    </row>
    <row r="903" spans="1:65" s="12" customFormat="1" ht="22.8" customHeight="1">
      <c r="B903" s="164"/>
      <c r="C903" s="165"/>
      <c r="D903" s="166" t="s">
        <v>79</v>
      </c>
      <c r="E903" s="178" t="s">
        <v>859</v>
      </c>
      <c r="F903" s="178" t="s">
        <v>860</v>
      </c>
      <c r="G903" s="165"/>
      <c r="H903" s="165"/>
      <c r="I903" s="168"/>
      <c r="J903" s="179">
        <f>BK903</f>
        <v>0</v>
      </c>
      <c r="K903" s="165"/>
      <c r="L903" s="170"/>
      <c r="M903" s="171"/>
      <c r="N903" s="172"/>
      <c r="O903" s="172"/>
      <c r="P903" s="173">
        <f>SUM(P904:P943)</f>
        <v>0</v>
      </c>
      <c r="Q903" s="172"/>
      <c r="R903" s="173">
        <f>SUM(R904:R943)</f>
        <v>0.22477000000000003</v>
      </c>
      <c r="S903" s="172"/>
      <c r="T903" s="174">
        <f>SUM(T904:T943)</f>
        <v>7.6080360000000002</v>
      </c>
      <c r="AR903" s="175" t="s">
        <v>89</v>
      </c>
      <c r="AT903" s="176" t="s">
        <v>79</v>
      </c>
      <c r="AU903" s="176" t="s">
        <v>40</v>
      </c>
      <c r="AY903" s="175" t="s">
        <v>171</v>
      </c>
      <c r="BK903" s="177">
        <f>SUM(BK904:BK943)</f>
        <v>0</v>
      </c>
    </row>
    <row r="904" spans="1:65" s="2" customFormat="1" ht="14.4" customHeight="1">
      <c r="A904" s="36"/>
      <c r="B904" s="37"/>
      <c r="C904" s="180" t="s">
        <v>2095</v>
      </c>
      <c r="D904" s="180" t="s">
        <v>173</v>
      </c>
      <c r="E904" s="181" t="s">
        <v>2096</v>
      </c>
      <c r="F904" s="182" t="s">
        <v>2097</v>
      </c>
      <c r="G904" s="183" t="s">
        <v>176</v>
      </c>
      <c r="H904" s="184">
        <v>360.96</v>
      </c>
      <c r="I904" s="185"/>
      <c r="J904" s="186">
        <f>ROUND(I904*H904,2)</f>
        <v>0</v>
      </c>
      <c r="K904" s="182" t="s">
        <v>177</v>
      </c>
      <c r="L904" s="41"/>
      <c r="M904" s="187" t="s">
        <v>32</v>
      </c>
      <c r="N904" s="188" t="s">
        <v>51</v>
      </c>
      <c r="O904" s="66"/>
      <c r="P904" s="189">
        <f>O904*H904</f>
        <v>0</v>
      </c>
      <c r="Q904" s="189">
        <v>0</v>
      </c>
      <c r="R904" s="189">
        <f>Q904*H904</f>
        <v>0</v>
      </c>
      <c r="S904" s="189">
        <v>1.7000000000000001E-2</v>
      </c>
      <c r="T904" s="190">
        <f>S904*H904</f>
        <v>6.1363200000000004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297</v>
      </c>
      <c r="AT904" s="191" t="s">
        <v>173</v>
      </c>
      <c r="AU904" s="191" t="s">
        <v>89</v>
      </c>
      <c r="AY904" s="18" t="s">
        <v>171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8" t="s">
        <v>40</v>
      </c>
      <c r="BK904" s="192">
        <f>ROUND(I904*H904,2)</f>
        <v>0</v>
      </c>
      <c r="BL904" s="18" t="s">
        <v>297</v>
      </c>
      <c r="BM904" s="191" t="s">
        <v>2098</v>
      </c>
    </row>
    <row r="905" spans="1:65" s="13" customFormat="1" ht="10.199999999999999">
      <c r="B905" s="193"/>
      <c r="C905" s="194"/>
      <c r="D905" s="195" t="s">
        <v>180</v>
      </c>
      <c r="E905" s="196" t="s">
        <v>32</v>
      </c>
      <c r="F905" s="197" t="s">
        <v>1517</v>
      </c>
      <c r="G905" s="194"/>
      <c r="H905" s="196" t="s">
        <v>32</v>
      </c>
      <c r="I905" s="198"/>
      <c r="J905" s="194"/>
      <c r="K905" s="194"/>
      <c r="L905" s="199"/>
      <c r="M905" s="200"/>
      <c r="N905" s="201"/>
      <c r="O905" s="201"/>
      <c r="P905" s="201"/>
      <c r="Q905" s="201"/>
      <c r="R905" s="201"/>
      <c r="S905" s="201"/>
      <c r="T905" s="202"/>
      <c r="AT905" s="203" t="s">
        <v>180</v>
      </c>
      <c r="AU905" s="203" t="s">
        <v>89</v>
      </c>
      <c r="AV905" s="13" t="s">
        <v>40</v>
      </c>
      <c r="AW905" s="13" t="s">
        <v>38</v>
      </c>
      <c r="AX905" s="13" t="s">
        <v>80</v>
      </c>
      <c r="AY905" s="203" t="s">
        <v>171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2099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2100</v>
      </c>
      <c r="G907" s="205"/>
      <c r="H907" s="208">
        <v>90.24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2101</v>
      </c>
      <c r="G908" s="205"/>
      <c r="H908" s="208">
        <v>90.24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5" customFormat="1" ht="10.199999999999999">
      <c r="B909" s="234"/>
      <c r="C909" s="235"/>
      <c r="D909" s="195" t="s">
        <v>180</v>
      </c>
      <c r="E909" s="236" t="s">
        <v>32</v>
      </c>
      <c r="F909" s="237" t="s">
        <v>1126</v>
      </c>
      <c r="G909" s="235"/>
      <c r="H909" s="238">
        <v>180.48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180</v>
      </c>
      <c r="AU909" s="244" t="s">
        <v>89</v>
      </c>
      <c r="AV909" s="15" t="s">
        <v>178</v>
      </c>
      <c r="AW909" s="15" t="s">
        <v>38</v>
      </c>
      <c r="AX909" s="15" t="s">
        <v>80</v>
      </c>
      <c r="AY909" s="244" t="s">
        <v>171</v>
      </c>
    </row>
    <row r="910" spans="1:65" s="2" customFormat="1" ht="14.4" customHeight="1">
      <c r="A910" s="36"/>
      <c r="B910" s="37"/>
      <c r="C910" s="180" t="s">
        <v>2102</v>
      </c>
      <c r="D910" s="180" t="s">
        <v>173</v>
      </c>
      <c r="E910" s="181" t="s">
        <v>2103</v>
      </c>
      <c r="F910" s="182" t="s">
        <v>2104</v>
      </c>
      <c r="G910" s="183" t="s">
        <v>176</v>
      </c>
      <c r="H910" s="184">
        <v>81.762</v>
      </c>
      <c r="I910" s="185"/>
      <c r="J910" s="186">
        <f>ROUND(I910*H910,2)</f>
        <v>0</v>
      </c>
      <c r="K910" s="182" t="s">
        <v>177</v>
      </c>
      <c r="L910" s="41"/>
      <c r="M910" s="187" t="s">
        <v>32</v>
      </c>
      <c r="N910" s="188" t="s">
        <v>51</v>
      </c>
      <c r="O910" s="66"/>
      <c r="P910" s="189">
        <f>O910*H910</f>
        <v>0</v>
      </c>
      <c r="Q910" s="189">
        <v>0</v>
      </c>
      <c r="R910" s="189">
        <f>Q910*H910</f>
        <v>0</v>
      </c>
      <c r="S910" s="189">
        <v>1.7999999999999999E-2</v>
      </c>
      <c r="T910" s="190">
        <f>S910*H910</f>
        <v>1.4717159999999998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1" t="s">
        <v>297</v>
      </c>
      <c r="AT910" s="191" t="s">
        <v>173</v>
      </c>
      <c r="AU910" s="191" t="s">
        <v>89</v>
      </c>
      <c r="AY910" s="18" t="s">
        <v>171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8" t="s">
        <v>40</v>
      </c>
      <c r="BK910" s="192">
        <f>ROUND(I910*H910,2)</f>
        <v>0</v>
      </c>
      <c r="BL910" s="18" t="s">
        <v>297</v>
      </c>
      <c r="BM910" s="191" t="s">
        <v>2105</v>
      </c>
    </row>
    <row r="911" spans="1:65" s="13" customFormat="1" ht="10.199999999999999">
      <c r="B911" s="193"/>
      <c r="C911" s="194"/>
      <c r="D911" s="195" t="s">
        <v>180</v>
      </c>
      <c r="E911" s="196" t="s">
        <v>32</v>
      </c>
      <c r="F911" s="197" t="s">
        <v>1517</v>
      </c>
      <c r="G911" s="194"/>
      <c r="H911" s="196" t="s">
        <v>32</v>
      </c>
      <c r="I911" s="198"/>
      <c r="J911" s="194"/>
      <c r="K911" s="194"/>
      <c r="L911" s="199"/>
      <c r="M911" s="200"/>
      <c r="N911" s="201"/>
      <c r="O911" s="201"/>
      <c r="P911" s="201"/>
      <c r="Q911" s="201"/>
      <c r="R911" s="201"/>
      <c r="S911" s="201"/>
      <c r="T911" s="202"/>
      <c r="AT911" s="203" t="s">
        <v>180</v>
      </c>
      <c r="AU911" s="203" t="s">
        <v>89</v>
      </c>
      <c r="AV911" s="13" t="s">
        <v>40</v>
      </c>
      <c r="AW911" s="13" t="s">
        <v>38</v>
      </c>
      <c r="AX911" s="13" t="s">
        <v>80</v>
      </c>
      <c r="AY911" s="203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1895</v>
      </c>
      <c r="G912" s="205"/>
      <c r="H912" s="208">
        <v>56.561999999999998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3" customFormat="1" ht="10.199999999999999">
      <c r="B913" s="193"/>
      <c r="C913" s="194"/>
      <c r="D913" s="195" t="s">
        <v>180</v>
      </c>
      <c r="E913" s="196" t="s">
        <v>32</v>
      </c>
      <c r="F913" s="197" t="s">
        <v>202</v>
      </c>
      <c r="G913" s="194"/>
      <c r="H913" s="196" t="s">
        <v>32</v>
      </c>
      <c r="I913" s="198"/>
      <c r="J913" s="194"/>
      <c r="K913" s="194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180</v>
      </c>
      <c r="AU913" s="203" t="s">
        <v>89</v>
      </c>
      <c r="AV913" s="13" t="s">
        <v>40</v>
      </c>
      <c r="AW913" s="13" t="s">
        <v>38</v>
      </c>
      <c r="AX913" s="13" t="s">
        <v>80</v>
      </c>
      <c r="AY913" s="203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1896</v>
      </c>
      <c r="G914" s="205"/>
      <c r="H914" s="208">
        <v>-7.92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1897</v>
      </c>
      <c r="G915" s="205"/>
      <c r="H915" s="208">
        <v>-7.2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14" customFormat="1" ht="10.199999999999999">
      <c r="B916" s="204"/>
      <c r="C916" s="205"/>
      <c r="D916" s="195" t="s">
        <v>180</v>
      </c>
      <c r="E916" s="206" t="s">
        <v>32</v>
      </c>
      <c r="F916" s="207" t="s">
        <v>1898</v>
      </c>
      <c r="G916" s="205"/>
      <c r="H916" s="208">
        <v>40.32</v>
      </c>
      <c r="I916" s="209"/>
      <c r="J916" s="205"/>
      <c r="K916" s="205"/>
      <c r="L916" s="210"/>
      <c r="M916" s="211"/>
      <c r="N916" s="212"/>
      <c r="O916" s="212"/>
      <c r="P916" s="212"/>
      <c r="Q916" s="212"/>
      <c r="R916" s="212"/>
      <c r="S916" s="212"/>
      <c r="T916" s="213"/>
      <c r="AT916" s="214" t="s">
        <v>180</v>
      </c>
      <c r="AU916" s="214" t="s">
        <v>89</v>
      </c>
      <c r="AV916" s="14" t="s">
        <v>89</v>
      </c>
      <c r="AW916" s="14" t="s">
        <v>38</v>
      </c>
      <c r="AX916" s="14" t="s">
        <v>80</v>
      </c>
      <c r="AY916" s="214" t="s">
        <v>171</v>
      </c>
    </row>
    <row r="917" spans="1:65" s="2" customFormat="1" ht="14.4" customHeight="1">
      <c r="A917" s="36"/>
      <c r="B917" s="37"/>
      <c r="C917" s="180" t="s">
        <v>2106</v>
      </c>
      <c r="D917" s="180" t="s">
        <v>173</v>
      </c>
      <c r="E917" s="181" t="s">
        <v>1383</v>
      </c>
      <c r="F917" s="182" t="s">
        <v>1384</v>
      </c>
      <c r="G917" s="183" t="s">
        <v>190</v>
      </c>
      <c r="H917" s="184">
        <v>3</v>
      </c>
      <c r="I917" s="185"/>
      <c r="J917" s="186">
        <f>ROUND(I917*H917,2)</f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>O917*H917</f>
        <v>0</v>
      </c>
      <c r="Q917" s="189">
        <v>6.0000000000000002E-5</v>
      </c>
      <c r="R917" s="189">
        <f>Q917*H917</f>
        <v>1.8000000000000001E-4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8" t="s">
        <v>40</v>
      </c>
      <c r="BK917" s="192">
        <f>ROUND(I917*H917,2)</f>
        <v>0</v>
      </c>
      <c r="BL917" s="18" t="s">
        <v>297</v>
      </c>
      <c r="BM917" s="191" t="s">
        <v>2107</v>
      </c>
    </row>
    <row r="918" spans="1:65" s="2" customFormat="1" ht="19.2">
      <c r="A918" s="36"/>
      <c r="B918" s="37"/>
      <c r="C918" s="38"/>
      <c r="D918" s="195" t="s">
        <v>258</v>
      </c>
      <c r="E918" s="38"/>
      <c r="F918" s="225" t="s">
        <v>2108</v>
      </c>
      <c r="G918" s="38"/>
      <c r="H918" s="38"/>
      <c r="I918" s="226"/>
      <c r="J918" s="38"/>
      <c r="K918" s="38"/>
      <c r="L918" s="41"/>
      <c r="M918" s="227"/>
      <c r="N918" s="228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8" t="s">
        <v>258</v>
      </c>
      <c r="AU918" s="18" t="s">
        <v>89</v>
      </c>
    </row>
    <row r="919" spans="1:65" s="13" customFormat="1" ht="10.199999999999999">
      <c r="B919" s="193"/>
      <c r="C919" s="194"/>
      <c r="D919" s="195" t="s">
        <v>180</v>
      </c>
      <c r="E919" s="196" t="s">
        <v>32</v>
      </c>
      <c r="F919" s="197" t="s">
        <v>1753</v>
      </c>
      <c r="G919" s="194"/>
      <c r="H919" s="196" t="s">
        <v>32</v>
      </c>
      <c r="I919" s="198"/>
      <c r="J919" s="194"/>
      <c r="K919" s="194"/>
      <c r="L919" s="199"/>
      <c r="M919" s="200"/>
      <c r="N919" s="201"/>
      <c r="O919" s="201"/>
      <c r="P919" s="201"/>
      <c r="Q919" s="201"/>
      <c r="R919" s="201"/>
      <c r="S919" s="201"/>
      <c r="T919" s="202"/>
      <c r="AT919" s="203" t="s">
        <v>180</v>
      </c>
      <c r="AU919" s="203" t="s">
        <v>89</v>
      </c>
      <c r="AV919" s="13" t="s">
        <v>40</v>
      </c>
      <c r="AW919" s="13" t="s">
        <v>38</v>
      </c>
      <c r="AX919" s="13" t="s">
        <v>80</v>
      </c>
      <c r="AY919" s="203" t="s">
        <v>171</v>
      </c>
    </row>
    <row r="920" spans="1:65" s="14" customFormat="1" ht="10.199999999999999">
      <c r="B920" s="204"/>
      <c r="C920" s="205"/>
      <c r="D920" s="195" t="s">
        <v>180</v>
      </c>
      <c r="E920" s="206" t="s">
        <v>32</v>
      </c>
      <c r="F920" s="207" t="s">
        <v>1388</v>
      </c>
      <c r="G920" s="205"/>
      <c r="H920" s="208">
        <v>3</v>
      </c>
      <c r="I920" s="209"/>
      <c r="J920" s="205"/>
      <c r="K920" s="205"/>
      <c r="L920" s="210"/>
      <c r="M920" s="211"/>
      <c r="N920" s="212"/>
      <c r="O920" s="212"/>
      <c r="P920" s="212"/>
      <c r="Q920" s="212"/>
      <c r="R920" s="212"/>
      <c r="S920" s="212"/>
      <c r="T920" s="213"/>
      <c r="AT920" s="214" t="s">
        <v>180</v>
      </c>
      <c r="AU920" s="214" t="s">
        <v>89</v>
      </c>
      <c r="AV920" s="14" t="s">
        <v>89</v>
      </c>
      <c r="AW920" s="14" t="s">
        <v>38</v>
      </c>
      <c r="AX920" s="14" t="s">
        <v>80</v>
      </c>
      <c r="AY920" s="214" t="s">
        <v>171</v>
      </c>
    </row>
    <row r="921" spans="1:65" s="2" customFormat="1" ht="14.4" customHeight="1">
      <c r="A921" s="36"/>
      <c r="B921" s="37"/>
      <c r="C921" s="180" t="s">
        <v>2109</v>
      </c>
      <c r="D921" s="180" t="s">
        <v>173</v>
      </c>
      <c r="E921" s="181" t="s">
        <v>2110</v>
      </c>
      <c r="F921" s="182" t="s">
        <v>2111</v>
      </c>
      <c r="G921" s="183" t="s">
        <v>190</v>
      </c>
      <c r="H921" s="184">
        <v>34.4</v>
      </c>
      <c r="I921" s="185"/>
      <c r="J921" s="186">
        <f>ROUND(I921*H921,2)</f>
        <v>0</v>
      </c>
      <c r="K921" s="182" t="s">
        <v>177</v>
      </c>
      <c r="L921" s="41"/>
      <c r="M921" s="187" t="s">
        <v>32</v>
      </c>
      <c r="N921" s="188" t="s">
        <v>51</v>
      </c>
      <c r="O921" s="66"/>
      <c r="P921" s="189">
        <f>O921*H921</f>
        <v>0</v>
      </c>
      <c r="Q921" s="189">
        <v>2.0000000000000001E-4</v>
      </c>
      <c r="R921" s="189">
        <f>Q921*H921</f>
        <v>6.8799999999999998E-3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297</v>
      </c>
      <c r="AT921" s="191" t="s">
        <v>173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2112</v>
      </c>
    </row>
    <row r="922" spans="1:65" s="13" customFormat="1" ht="10.199999999999999">
      <c r="B922" s="193"/>
      <c r="C922" s="194"/>
      <c r="D922" s="195" t="s">
        <v>180</v>
      </c>
      <c r="E922" s="196" t="s">
        <v>32</v>
      </c>
      <c r="F922" s="197" t="s">
        <v>1523</v>
      </c>
      <c r="G922" s="194"/>
      <c r="H922" s="196" t="s">
        <v>32</v>
      </c>
      <c r="I922" s="198"/>
      <c r="J922" s="194"/>
      <c r="K922" s="194"/>
      <c r="L922" s="199"/>
      <c r="M922" s="200"/>
      <c r="N922" s="201"/>
      <c r="O922" s="201"/>
      <c r="P922" s="201"/>
      <c r="Q922" s="201"/>
      <c r="R922" s="201"/>
      <c r="S922" s="201"/>
      <c r="T922" s="202"/>
      <c r="AT922" s="203" t="s">
        <v>180</v>
      </c>
      <c r="AU922" s="203" t="s">
        <v>89</v>
      </c>
      <c r="AV922" s="13" t="s">
        <v>40</v>
      </c>
      <c r="AW922" s="13" t="s">
        <v>38</v>
      </c>
      <c r="AX922" s="13" t="s">
        <v>80</v>
      </c>
      <c r="AY922" s="203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2113</v>
      </c>
      <c r="G923" s="205"/>
      <c r="H923" s="208">
        <v>19.7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4" customFormat="1" ht="10.199999999999999">
      <c r="B924" s="204"/>
      <c r="C924" s="205"/>
      <c r="D924" s="195" t="s">
        <v>180</v>
      </c>
      <c r="E924" s="206" t="s">
        <v>32</v>
      </c>
      <c r="F924" s="207" t="s">
        <v>2114</v>
      </c>
      <c r="G924" s="205"/>
      <c r="H924" s="208">
        <v>14.7</v>
      </c>
      <c r="I924" s="209"/>
      <c r="J924" s="205"/>
      <c r="K924" s="205"/>
      <c r="L924" s="210"/>
      <c r="M924" s="211"/>
      <c r="N924" s="212"/>
      <c r="O924" s="212"/>
      <c r="P924" s="212"/>
      <c r="Q924" s="212"/>
      <c r="R924" s="212"/>
      <c r="S924" s="212"/>
      <c r="T924" s="213"/>
      <c r="AT924" s="214" t="s">
        <v>180</v>
      </c>
      <c r="AU924" s="214" t="s">
        <v>89</v>
      </c>
      <c r="AV924" s="14" t="s">
        <v>89</v>
      </c>
      <c r="AW924" s="14" t="s">
        <v>38</v>
      </c>
      <c r="AX924" s="14" t="s">
        <v>80</v>
      </c>
      <c r="AY924" s="214" t="s">
        <v>171</v>
      </c>
    </row>
    <row r="925" spans="1:65" s="2" customFormat="1" ht="14.4" customHeight="1">
      <c r="A925" s="36"/>
      <c r="B925" s="37"/>
      <c r="C925" s="215" t="s">
        <v>2115</v>
      </c>
      <c r="D925" s="215" t="s">
        <v>254</v>
      </c>
      <c r="E925" s="216" t="s">
        <v>2116</v>
      </c>
      <c r="F925" s="217" t="s">
        <v>2117</v>
      </c>
      <c r="G925" s="218" t="s">
        <v>190</v>
      </c>
      <c r="H925" s="219">
        <v>36.119999999999997</v>
      </c>
      <c r="I925" s="220"/>
      <c r="J925" s="221">
        <f>ROUND(I925*H925,2)</f>
        <v>0</v>
      </c>
      <c r="K925" s="217" t="s">
        <v>643</v>
      </c>
      <c r="L925" s="222"/>
      <c r="M925" s="223" t="s">
        <v>32</v>
      </c>
      <c r="N925" s="224" t="s">
        <v>51</v>
      </c>
      <c r="O925" s="66"/>
      <c r="P925" s="189">
        <f>O925*H925</f>
        <v>0</v>
      </c>
      <c r="Q925" s="189">
        <v>1E-3</v>
      </c>
      <c r="R925" s="189">
        <f>Q925*H925</f>
        <v>3.6119999999999999E-2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389</v>
      </c>
      <c r="AT925" s="191" t="s">
        <v>254</v>
      </c>
      <c r="AU925" s="191" t="s">
        <v>89</v>
      </c>
      <c r="AY925" s="18" t="s">
        <v>171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8" t="s">
        <v>40</v>
      </c>
      <c r="BK925" s="192">
        <f>ROUND(I925*H925,2)</f>
        <v>0</v>
      </c>
      <c r="BL925" s="18" t="s">
        <v>297</v>
      </c>
      <c r="BM925" s="191" t="s">
        <v>2118</v>
      </c>
    </row>
    <row r="926" spans="1:65" s="14" customFormat="1" ht="10.199999999999999">
      <c r="B926" s="204"/>
      <c r="C926" s="205"/>
      <c r="D926" s="195" t="s">
        <v>180</v>
      </c>
      <c r="E926" s="205"/>
      <c r="F926" s="207" t="s">
        <v>2119</v>
      </c>
      <c r="G926" s="205"/>
      <c r="H926" s="208">
        <v>36.119999999999997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89</v>
      </c>
      <c r="AV926" s="14" t="s">
        <v>89</v>
      </c>
      <c r="AW926" s="14" t="s">
        <v>4</v>
      </c>
      <c r="AX926" s="14" t="s">
        <v>40</v>
      </c>
      <c r="AY926" s="214" t="s">
        <v>171</v>
      </c>
    </row>
    <row r="927" spans="1:65" s="2" customFormat="1" ht="14.4" customHeight="1">
      <c r="A927" s="36"/>
      <c r="B927" s="37"/>
      <c r="C927" s="180" t="s">
        <v>2120</v>
      </c>
      <c r="D927" s="180" t="s">
        <v>173</v>
      </c>
      <c r="E927" s="181" t="s">
        <v>1391</v>
      </c>
      <c r="F927" s="182" t="s">
        <v>1392</v>
      </c>
      <c r="G927" s="183" t="s">
        <v>190</v>
      </c>
      <c r="H927" s="184">
        <v>3</v>
      </c>
      <c r="I927" s="185"/>
      <c r="J927" s="186">
        <f>ROUND(I927*H927,2)</f>
        <v>0</v>
      </c>
      <c r="K927" s="182" t="s">
        <v>177</v>
      </c>
      <c r="L927" s="41"/>
      <c r="M927" s="187" t="s">
        <v>32</v>
      </c>
      <c r="N927" s="188" t="s">
        <v>51</v>
      </c>
      <c r="O927" s="66"/>
      <c r="P927" s="189">
        <f>O927*H927</f>
        <v>0</v>
      </c>
      <c r="Q927" s="189">
        <v>0</v>
      </c>
      <c r="R927" s="189">
        <f>Q927*H927</f>
        <v>0</v>
      </c>
      <c r="S927" s="189">
        <v>0</v>
      </c>
      <c r="T927" s="190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91" t="s">
        <v>297</v>
      </c>
      <c r="AT927" s="191" t="s">
        <v>173</v>
      </c>
      <c r="AU927" s="191" t="s">
        <v>89</v>
      </c>
      <c r="AY927" s="18" t="s">
        <v>171</v>
      </c>
      <c r="BE927" s="192">
        <f>IF(N927="základní",J927,0)</f>
        <v>0</v>
      </c>
      <c r="BF927" s="192">
        <f>IF(N927="snížená",J927,0)</f>
        <v>0</v>
      </c>
      <c r="BG927" s="192">
        <f>IF(N927="zákl. přenesená",J927,0)</f>
        <v>0</v>
      </c>
      <c r="BH927" s="192">
        <f>IF(N927="sníž. přenesená",J927,0)</f>
        <v>0</v>
      </c>
      <c r="BI927" s="192">
        <f>IF(N927="nulová",J927,0)</f>
        <v>0</v>
      </c>
      <c r="BJ927" s="18" t="s">
        <v>40</v>
      </c>
      <c r="BK927" s="192">
        <f>ROUND(I927*H927,2)</f>
        <v>0</v>
      </c>
      <c r="BL927" s="18" t="s">
        <v>297</v>
      </c>
      <c r="BM927" s="191" t="s">
        <v>2121</v>
      </c>
    </row>
    <row r="928" spans="1:65" s="13" customFormat="1" ht="10.199999999999999">
      <c r="B928" s="193"/>
      <c r="C928" s="194"/>
      <c r="D928" s="195" t="s">
        <v>180</v>
      </c>
      <c r="E928" s="196" t="s">
        <v>32</v>
      </c>
      <c r="F928" s="197" t="s">
        <v>1753</v>
      </c>
      <c r="G928" s="194"/>
      <c r="H928" s="196" t="s">
        <v>32</v>
      </c>
      <c r="I928" s="198"/>
      <c r="J928" s="194"/>
      <c r="K928" s="194"/>
      <c r="L928" s="199"/>
      <c r="M928" s="200"/>
      <c r="N928" s="201"/>
      <c r="O928" s="201"/>
      <c r="P928" s="201"/>
      <c r="Q928" s="201"/>
      <c r="R928" s="201"/>
      <c r="S928" s="201"/>
      <c r="T928" s="202"/>
      <c r="AT928" s="203" t="s">
        <v>180</v>
      </c>
      <c r="AU928" s="203" t="s">
        <v>89</v>
      </c>
      <c r="AV928" s="13" t="s">
        <v>40</v>
      </c>
      <c r="AW928" s="13" t="s">
        <v>38</v>
      </c>
      <c r="AX928" s="13" t="s">
        <v>80</v>
      </c>
      <c r="AY928" s="203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2122</v>
      </c>
      <c r="G929" s="205"/>
      <c r="H929" s="208">
        <v>3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2" customFormat="1" ht="14.4" customHeight="1">
      <c r="A930" s="36"/>
      <c r="B930" s="37"/>
      <c r="C930" s="215" t="s">
        <v>2123</v>
      </c>
      <c r="D930" s="215" t="s">
        <v>254</v>
      </c>
      <c r="E930" s="216" t="s">
        <v>1397</v>
      </c>
      <c r="F930" s="217" t="s">
        <v>1398</v>
      </c>
      <c r="G930" s="218" t="s">
        <v>190</v>
      </c>
      <c r="H930" s="219">
        <v>3</v>
      </c>
      <c r="I930" s="220"/>
      <c r="J930" s="221">
        <f>ROUND(I930*H930,2)</f>
        <v>0</v>
      </c>
      <c r="K930" s="217" t="s">
        <v>177</v>
      </c>
      <c r="L930" s="222"/>
      <c r="M930" s="223" t="s">
        <v>32</v>
      </c>
      <c r="N930" s="224" t="s">
        <v>51</v>
      </c>
      <c r="O930" s="66"/>
      <c r="P930" s="189">
        <f>O930*H930</f>
        <v>0</v>
      </c>
      <c r="Q930" s="189">
        <v>2.8999999999999998E-3</v>
      </c>
      <c r="R930" s="189">
        <f>Q930*H930</f>
        <v>8.6999999999999994E-3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389</v>
      </c>
      <c r="AT930" s="191" t="s">
        <v>254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2124</v>
      </c>
    </row>
    <row r="931" spans="1:65" s="2" customFormat="1" ht="24.15" customHeight="1">
      <c r="A931" s="36"/>
      <c r="B931" s="37"/>
      <c r="C931" s="180" t="s">
        <v>2125</v>
      </c>
      <c r="D931" s="180" t="s">
        <v>173</v>
      </c>
      <c r="E931" s="181" t="s">
        <v>1401</v>
      </c>
      <c r="F931" s="182" t="s">
        <v>1402</v>
      </c>
      <c r="G931" s="183" t="s">
        <v>190</v>
      </c>
      <c r="H931" s="184">
        <v>3</v>
      </c>
      <c r="I931" s="185"/>
      <c r="J931" s="186">
        <f>ROUND(I931*H931,2)</f>
        <v>0</v>
      </c>
      <c r="K931" s="182" t="s">
        <v>177</v>
      </c>
      <c r="L931" s="41"/>
      <c r="M931" s="187" t="s">
        <v>32</v>
      </c>
      <c r="N931" s="188" t="s">
        <v>51</v>
      </c>
      <c r="O931" s="66"/>
      <c r="P931" s="189">
        <f>O931*H931</f>
        <v>0</v>
      </c>
      <c r="Q931" s="189">
        <v>0</v>
      </c>
      <c r="R931" s="189">
        <f>Q931*H931</f>
        <v>0</v>
      </c>
      <c r="S931" s="189">
        <v>0</v>
      </c>
      <c r="T931" s="190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91" t="s">
        <v>297</v>
      </c>
      <c r="AT931" s="191" t="s">
        <v>173</v>
      </c>
      <c r="AU931" s="191" t="s">
        <v>89</v>
      </c>
      <c r="AY931" s="18" t="s">
        <v>171</v>
      </c>
      <c r="BE931" s="192">
        <f>IF(N931="základní",J931,0)</f>
        <v>0</v>
      </c>
      <c r="BF931" s="192">
        <f>IF(N931="snížená",J931,0)</f>
        <v>0</v>
      </c>
      <c r="BG931" s="192">
        <f>IF(N931="zákl. přenesená",J931,0)</f>
        <v>0</v>
      </c>
      <c r="BH931" s="192">
        <f>IF(N931="sníž. přenesená",J931,0)</f>
        <v>0</v>
      </c>
      <c r="BI931" s="192">
        <f>IF(N931="nulová",J931,0)</f>
        <v>0</v>
      </c>
      <c r="BJ931" s="18" t="s">
        <v>40</v>
      </c>
      <c r="BK931" s="192">
        <f>ROUND(I931*H931,2)</f>
        <v>0</v>
      </c>
      <c r="BL931" s="18" t="s">
        <v>297</v>
      </c>
      <c r="BM931" s="191" t="s">
        <v>2126</v>
      </c>
    </row>
    <row r="932" spans="1:65" s="13" customFormat="1" ht="10.199999999999999">
      <c r="B932" s="193"/>
      <c r="C932" s="194"/>
      <c r="D932" s="195" t="s">
        <v>180</v>
      </c>
      <c r="E932" s="196" t="s">
        <v>32</v>
      </c>
      <c r="F932" s="197" t="s">
        <v>1753</v>
      </c>
      <c r="G932" s="194"/>
      <c r="H932" s="196" t="s">
        <v>32</v>
      </c>
      <c r="I932" s="198"/>
      <c r="J932" s="194"/>
      <c r="K932" s="194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180</v>
      </c>
      <c r="AU932" s="203" t="s">
        <v>89</v>
      </c>
      <c r="AV932" s="13" t="s">
        <v>40</v>
      </c>
      <c r="AW932" s="13" t="s">
        <v>38</v>
      </c>
      <c r="AX932" s="13" t="s">
        <v>80</v>
      </c>
      <c r="AY932" s="203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2122</v>
      </c>
      <c r="G933" s="205"/>
      <c r="H933" s="208">
        <v>3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5" customFormat="1" ht="10.199999999999999">
      <c r="B934" s="234"/>
      <c r="C934" s="235"/>
      <c r="D934" s="195" t="s">
        <v>180</v>
      </c>
      <c r="E934" s="236" t="s">
        <v>32</v>
      </c>
      <c r="F934" s="237" t="s">
        <v>1126</v>
      </c>
      <c r="G934" s="235"/>
      <c r="H934" s="238">
        <v>3</v>
      </c>
      <c r="I934" s="239"/>
      <c r="J934" s="235"/>
      <c r="K934" s="235"/>
      <c r="L934" s="240"/>
      <c r="M934" s="241"/>
      <c r="N934" s="242"/>
      <c r="O934" s="242"/>
      <c r="P934" s="242"/>
      <c r="Q934" s="242"/>
      <c r="R934" s="242"/>
      <c r="S934" s="242"/>
      <c r="T934" s="243"/>
      <c r="AT934" s="244" t="s">
        <v>180</v>
      </c>
      <c r="AU934" s="244" t="s">
        <v>89</v>
      </c>
      <c r="AV934" s="15" t="s">
        <v>178</v>
      </c>
      <c r="AW934" s="15" t="s">
        <v>4</v>
      </c>
      <c r="AX934" s="15" t="s">
        <v>40</v>
      </c>
      <c r="AY934" s="244" t="s">
        <v>171</v>
      </c>
    </row>
    <row r="935" spans="1:65" s="2" customFormat="1" ht="24.15" customHeight="1">
      <c r="A935" s="36"/>
      <c r="B935" s="37"/>
      <c r="C935" s="180" t="s">
        <v>2127</v>
      </c>
      <c r="D935" s="180" t="s">
        <v>173</v>
      </c>
      <c r="E935" s="181" t="s">
        <v>875</v>
      </c>
      <c r="F935" s="182" t="s">
        <v>876</v>
      </c>
      <c r="G935" s="183" t="s">
        <v>582</v>
      </c>
      <c r="H935" s="184">
        <v>17</v>
      </c>
      <c r="I935" s="185"/>
      <c r="J935" s="186">
        <f>ROUND(I935*H935,2)</f>
        <v>0</v>
      </c>
      <c r="K935" s="182" t="s">
        <v>177</v>
      </c>
      <c r="L935" s="41"/>
      <c r="M935" s="187" t="s">
        <v>32</v>
      </c>
      <c r="N935" s="188" t="s">
        <v>51</v>
      </c>
      <c r="O935" s="66"/>
      <c r="P935" s="189">
        <f>O935*H935</f>
        <v>0</v>
      </c>
      <c r="Q935" s="189">
        <v>1.7000000000000001E-4</v>
      </c>
      <c r="R935" s="189">
        <f>Q935*H935</f>
        <v>2.8900000000000002E-3</v>
      </c>
      <c r="S935" s="189">
        <v>0</v>
      </c>
      <c r="T935" s="190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91" t="s">
        <v>297</v>
      </c>
      <c r="AT935" s="191" t="s">
        <v>173</v>
      </c>
      <c r="AU935" s="191" t="s">
        <v>89</v>
      </c>
      <c r="AY935" s="18" t="s">
        <v>171</v>
      </c>
      <c r="BE935" s="192">
        <f>IF(N935="základní",J935,0)</f>
        <v>0</v>
      </c>
      <c r="BF935" s="192">
        <f>IF(N935="snížená",J935,0)</f>
        <v>0</v>
      </c>
      <c r="BG935" s="192">
        <f>IF(N935="zákl. přenesená",J935,0)</f>
        <v>0</v>
      </c>
      <c r="BH935" s="192">
        <f>IF(N935="sníž. přenesená",J935,0)</f>
        <v>0</v>
      </c>
      <c r="BI935" s="192">
        <f>IF(N935="nulová",J935,0)</f>
        <v>0</v>
      </c>
      <c r="BJ935" s="18" t="s">
        <v>40</v>
      </c>
      <c r="BK935" s="192">
        <f>ROUND(I935*H935,2)</f>
        <v>0</v>
      </c>
      <c r="BL935" s="18" t="s">
        <v>297</v>
      </c>
      <c r="BM935" s="191" t="s">
        <v>2128</v>
      </c>
    </row>
    <row r="936" spans="1:65" s="13" customFormat="1" ht="10.199999999999999">
      <c r="B936" s="193"/>
      <c r="C936" s="194"/>
      <c r="D936" s="195" t="s">
        <v>180</v>
      </c>
      <c r="E936" s="196" t="s">
        <v>32</v>
      </c>
      <c r="F936" s="197" t="s">
        <v>1705</v>
      </c>
      <c r="G936" s="194"/>
      <c r="H936" s="196" t="s">
        <v>32</v>
      </c>
      <c r="I936" s="198"/>
      <c r="J936" s="194"/>
      <c r="K936" s="194"/>
      <c r="L936" s="199"/>
      <c r="M936" s="200"/>
      <c r="N936" s="201"/>
      <c r="O936" s="201"/>
      <c r="P936" s="201"/>
      <c r="Q936" s="201"/>
      <c r="R936" s="201"/>
      <c r="S936" s="201"/>
      <c r="T936" s="202"/>
      <c r="AT936" s="203" t="s">
        <v>180</v>
      </c>
      <c r="AU936" s="203" t="s">
        <v>89</v>
      </c>
      <c r="AV936" s="13" t="s">
        <v>40</v>
      </c>
      <c r="AW936" s="13" t="s">
        <v>38</v>
      </c>
      <c r="AX936" s="13" t="s">
        <v>80</v>
      </c>
      <c r="AY936" s="203" t="s">
        <v>171</v>
      </c>
    </row>
    <row r="937" spans="1:65" s="14" customFormat="1" ht="10.199999999999999">
      <c r="B937" s="204"/>
      <c r="C937" s="205"/>
      <c r="D937" s="195" t="s">
        <v>180</v>
      </c>
      <c r="E937" s="206" t="s">
        <v>32</v>
      </c>
      <c r="F937" s="207" t="s">
        <v>2129</v>
      </c>
      <c r="G937" s="205"/>
      <c r="H937" s="208">
        <v>17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180</v>
      </c>
      <c r="AU937" s="214" t="s">
        <v>89</v>
      </c>
      <c r="AV937" s="14" t="s">
        <v>89</v>
      </c>
      <c r="AW937" s="14" t="s">
        <v>38</v>
      </c>
      <c r="AX937" s="14" t="s">
        <v>80</v>
      </c>
      <c r="AY937" s="214" t="s">
        <v>171</v>
      </c>
    </row>
    <row r="938" spans="1:65" s="15" customFormat="1" ht="10.199999999999999">
      <c r="B938" s="234"/>
      <c r="C938" s="235"/>
      <c r="D938" s="195" t="s">
        <v>180</v>
      </c>
      <c r="E938" s="236" t="s">
        <v>32</v>
      </c>
      <c r="F938" s="237" t="s">
        <v>1126</v>
      </c>
      <c r="G938" s="235"/>
      <c r="H938" s="238">
        <v>17</v>
      </c>
      <c r="I938" s="239"/>
      <c r="J938" s="235"/>
      <c r="K938" s="235"/>
      <c r="L938" s="240"/>
      <c r="M938" s="241"/>
      <c r="N938" s="242"/>
      <c r="O938" s="242"/>
      <c r="P938" s="242"/>
      <c r="Q938" s="242"/>
      <c r="R938" s="242"/>
      <c r="S938" s="242"/>
      <c r="T938" s="243"/>
      <c r="AT938" s="244" t="s">
        <v>180</v>
      </c>
      <c r="AU938" s="244" t="s">
        <v>89</v>
      </c>
      <c r="AV938" s="15" t="s">
        <v>178</v>
      </c>
      <c r="AW938" s="15" t="s">
        <v>38</v>
      </c>
      <c r="AX938" s="15" t="s">
        <v>40</v>
      </c>
      <c r="AY938" s="244" t="s">
        <v>171</v>
      </c>
    </row>
    <row r="939" spans="1:65" s="2" customFormat="1" ht="24.15" customHeight="1">
      <c r="A939" s="36"/>
      <c r="B939" s="37"/>
      <c r="C939" s="180" t="s">
        <v>2130</v>
      </c>
      <c r="D939" s="180" t="s">
        <v>173</v>
      </c>
      <c r="E939" s="181" t="s">
        <v>880</v>
      </c>
      <c r="F939" s="182" t="s">
        <v>881</v>
      </c>
      <c r="G939" s="183" t="s">
        <v>882</v>
      </c>
      <c r="H939" s="184">
        <v>1</v>
      </c>
      <c r="I939" s="185"/>
      <c r="J939" s="186">
        <f>ROUND(I939*H939,2)</f>
        <v>0</v>
      </c>
      <c r="K939" s="182" t="s">
        <v>177</v>
      </c>
      <c r="L939" s="41"/>
      <c r="M939" s="187" t="s">
        <v>32</v>
      </c>
      <c r="N939" s="188" t="s">
        <v>51</v>
      </c>
      <c r="O939" s="66"/>
      <c r="P939" s="189">
        <f>O939*H939</f>
        <v>0</v>
      </c>
      <c r="Q939" s="189">
        <v>0</v>
      </c>
      <c r="R939" s="189">
        <f>Q939*H939</f>
        <v>0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297</v>
      </c>
      <c r="AT939" s="191" t="s">
        <v>173</v>
      </c>
      <c r="AU939" s="191" t="s">
        <v>89</v>
      </c>
      <c r="AY939" s="18" t="s">
        <v>171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8" t="s">
        <v>40</v>
      </c>
      <c r="BK939" s="192">
        <f>ROUND(I939*H939,2)</f>
        <v>0</v>
      </c>
      <c r="BL939" s="18" t="s">
        <v>297</v>
      </c>
      <c r="BM939" s="191" t="s">
        <v>2131</v>
      </c>
    </row>
    <row r="940" spans="1:65" s="2" customFormat="1" ht="24.15" customHeight="1">
      <c r="A940" s="36"/>
      <c r="B940" s="37"/>
      <c r="C940" s="180" t="s">
        <v>2132</v>
      </c>
      <c r="D940" s="180" t="s">
        <v>173</v>
      </c>
      <c r="E940" s="181" t="s">
        <v>885</v>
      </c>
      <c r="F940" s="182" t="s">
        <v>886</v>
      </c>
      <c r="G940" s="183" t="s">
        <v>582</v>
      </c>
      <c r="H940" s="184">
        <v>10</v>
      </c>
      <c r="I940" s="185"/>
      <c r="J940" s="186">
        <f>ROUND(I940*H940,2)</f>
        <v>0</v>
      </c>
      <c r="K940" s="182" t="s">
        <v>177</v>
      </c>
      <c r="L940" s="41"/>
      <c r="M940" s="187" t="s">
        <v>32</v>
      </c>
      <c r="N940" s="188" t="s">
        <v>51</v>
      </c>
      <c r="O940" s="66"/>
      <c r="P940" s="189">
        <f>O940*H940</f>
        <v>0</v>
      </c>
      <c r="Q940" s="189">
        <v>0</v>
      </c>
      <c r="R940" s="189">
        <f>Q940*H940</f>
        <v>0</v>
      </c>
      <c r="S940" s="189">
        <v>0</v>
      </c>
      <c r="T940" s="190">
        <f>S940*H940</f>
        <v>0</v>
      </c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R940" s="191" t="s">
        <v>297</v>
      </c>
      <c r="AT940" s="191" t="s">
        <v>173</v>
      </c>
      <c r="AU940" s="191" t="s">
        <v>89</v>
      </c>
      <c r="AY940" s="18" t="s">
        <v>171</v>
      </c>
      <c r="BE940" s="192">
        <f>IF(N940="základní",J940,0)</f>
        <v>0</v>
      </c>
      <c r="BF940" s="192">
        <f>IF(N940="snížená",J940,0)</f>
        <v>0</v>
      </c>
      <c r="BG940" s="192">
        <f>IF(N940="zákl. přenesená",J940,0)</f>
        <v>0</v>
      </c>
      <c r="BH940" s="192">
        <f>IF(N940="sníž. přenesená",J940,0)</f>
        <v>0</v>
      </c>
      <c r="BI940" s="192">
        <f>IF(N940="nulová",J940,0)</f>
        <v>0</v>
      </c>
      <c r="BJ940" s="18" t="s">
        <v>40</v>
      </c>
      <c r="BK940" s="192">
        <f>ROUND(I940*H940,2)</f>
        <v>0</v>
      </c>
      <c r="BL940" s="18" t="s">
        <v>297</v>
      </c>
      <c r="BM940" s="191" t="s">
        <v>2133</v>
      </c>
    </row>
    <row r="941" spans="1:65" s="2" customFormat="1" ht="14.4" customHeight="1">
      <c r="A941" s="36"/>
      <c r="B941" s="37"/>
      <c r="C941" s="215" t="s">
        <v>2134</v>
      </c>
      <c r="D941" s="215" t="s">
        <v>254</v>
      </c>
      <c r="E941" s="216" t="s">
        <v>889</v>
      </c>
      <c r="F941" s="217" t="s">
        <v>890</v>
      </c>
      <c r="G941" s="218" t="s">
        <v>582</v>
      </c>
      <c r="H941" s="219">
        <v>17</v>
      </c>
      <c r="I941" s="220"/>
      <c r="J941" s="221">
        <f>ROUND(I941*H941,2)</f>
        <v>0</v>
      </c>
      <c r="K941" s="217" t="s">
        <v>643</v>
      </c>
      <c r="L941" s="222"/>
      <c r="M941" s="223" t="s">
        <v>32</v>
      </c>
      <c r="N941" s="224" t="s">
        <v>51</v>
      </c>
      <c r="O941" s="66"/>
      <c r="P941" s="189">
        <f>O941*H941</f>
        <v>0</v>
      </c>
      <c r="Q941" s="189">
        <v>0.01</v>
      </c>
      <c r="R941" s="189">
        <f>Q941*H941</f>
        <v>0.17</v>
      </c>
      <c r="S941" s="189">
        <v>0</v>
      </c>
      <c r="T941" s="190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1" t="s">
        <v>389</v>
      </c>
      <c r="AT941" s="191" t="s">
        <v>254</v>
      </c>
      <c r="AU941" s="191" t="s">
        <v>89</v>
      </c>
      <c r="AY941" s="18" t="s">
        <v>171</v>
      </c>
      <c r="BE941" s="192">
        <f>IF(N941="základní",J941,0)</f>
        <v>0</v>
      </c>
      <c r="BF941" s="192">
        <f>IF(N941="snížená",J941,0)</f>
        <v>0</v>
      </c>
      <c r="BG941" s="192">
        <f>IF(N941="zákl. přenesená",J941,0)</f>
        <v>0</v>
      </c>
      <c r="BH941" s="192">
        <f>IF(N941="sníž. přenesená",J941,0)</f>
        <v>0</v>
      </c>
      <c r="BI941" s="192">
        <f>IF(N941="nulová",J941,0)</f>
        <v>0</v>
      </c>
      <c r="BJ941" s="18" t="s">
        <v>40</v>
      </c>
      <c r="BK941" s="192">
        <f>ROUND(I941*H941,2)</f>
        <v>0</v>
      </c>
      <c r="BL941" s="18" t="s">
        <v>297</v>
      </c>
      <c r="BM941" s="191" t="s">
        <v>2135</v>
      </c>
    </row>
    <row r="942" spans="1:65" s="2" customFormat="1" ht="24.15" customHeight="1">
      <c r="A942" s="36"/>
      <c r="B942" s="37"/>
      <c r="C942" s="180" t="s">
        <v>2136</v>
      </c>
      <c r="D942" s="180" t="s">
        <v>173</v>
      </c>
      <c r="E942" s="181" t="s">
        <v>1418</v>
      </c>
      <c r="F942" s="182" t="s">
        <v>1419</v>
      </c>
      <c r="G942" s="183" t="s">
        <v>554</v>
      </c>
      <c r="H942" s="184">
        <v>0.22500000000000001</v>
      </c>
      <c r="I942" s="185"/>
      <c r="J942" s="186">
        <f>ROUND(I942*H942,2)</f>
        <v>0</v>
      </c>
      <c r="K942" s="182" t="s">
        <v>177</v>
      </c>
      <c r="L942" s="41"/>
      <c r="M942" s="187" t="s">
        <v>32</v>
      </c>
      <c r="N942" s="188" t="s">
        <v>51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297</v>
      </c>
      <c r="AT942" s="191" t="s">
        <v>173</v>
      </c>
      <c r="AU942" s="191" t="s">
        <v>89</v>
      </c>
      <c r="AY942" s="18" t="s">
        <v>171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8" t="s">
        <v>40</v>
      </c>
      <c r="BK942" s="192">
        <f>ROUND(I942*H942,2)</f>
        <v>0</v>
      </c>
      <c r="BL942" s="18" t="s">
        <v>297</v>
      </c>
      <c r="BM942" s="191" t="s">
        <v>2137</v>
      </c>
    </row>
    <row r="943" spans="1:65" s="2" customFormat="1" ht="24.15" customHeight="1">
      <c r="A943" s="36"/>
      <c r="B943" s="37"/>
      <c r="C943" s="180" t="s">
        <v>2138</v>
      </c>
      <c r="D943" s="180" t="s">
        <v>173</v>
      </c>
      <c r="E943" s="181" t="s">
        <v>897</v>
      </c>
      <c r="F943" s="182" t="s">
        <v>898</v>
      </c>
      <c r="G943" s="183" t="s">
        <v>554</v>
      </c>
      <c r="H943" s="184">
        <v>0.22500000000000001</v>
      </c>
      <c r="I943" s="185"/>
      <c r="J943" s="186">
        <f>ROUND(I943*H943,2)</f>
        <v>0</v>
      </c>
      <c r="K943" s="182" t="s">
        <v>177</v>
      </c>
      <c r="L943" s="41"/>
      <c r="M943" s="187" t="s">
        <v>32</v>
      </c>
      <c r="N943" s="188" t="s">
        <v>51</v>
      </c>
      <c r="O943" s="66"/>
      <c r="P943" s="189">
        <f>O943*H943</f>
        <v>0</v>
      </c>
      <c r="Q943" s="189">
        <v>0</v>
      </c>
      <c r="R943" s="189">
        <f>Q943*H943</f>
        <v>0</v>
      </c>
      <c r="S943" s="189">
        <v>0</v>
      </c>
      <c r="T943" s="190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91" t="s">
        <v>297</v>
      </c>
      <c r="AT943" s="191" t="s">
        <v>173</v>
      </c>
      <c r="AU943" s="191" t="s">
        <v>89</v>
      </c>
      <c r="AY943" s="18" t="s">
        <v>171</v>
      </c>
      <c r="BE943" s="192">
        <f>IF(N943="základní",J943,0)</f>
        <v>0</v>
      </c>
      <c r="BF943" s="192">
        <f>IF(N943="snížená",J943,0)</f>
        <v>0</v>
      </c>
      <c r="BG943" s="192">
        <f>IF(N943="zákl. přenesená",J943,0)</f>
        <v>0</v>
      </c>
      <c r="BH943" s="192">
        <f>IF(N943="sníž. přenesená",J943,0)</f>
        <v>0</v>
      </c>
      <c r="BI943" s="192">
        <f>IF(N943="nulová",J943,0)</f>
        <v>0</v>
      </c>
      <c r="BJ943" s="18" t="s">
        <v>40</v>
      </c>
      <c r="BK943" s="192">
        <f>ROUND(I943*H943,2)</f>
        <v>0</v>
      </c>
      <c r="BL943" s="18" t="s">
        <v>297</v>
      </c>
      <c r="BM943" s="191" t="s">
        <v>2139</v>
      </c>
    </row>
    <row r="944" spans="1:65" s="12" customFormat="1" ht="22.8" customHeight="1">
      <c r="B944" s="164"/>
      <c r="C944" s="165"/>
      <c r="D944" s="166" t="s">
        <v>79</v>
      </c>
      <c r="E944" s="178" t="s">
        <v>2140</v>
      </c>
      <c r="F944" s="178" t="s">
        <v>2141</v>
      </c>
      <c r="G944" s="165"/>
      <c r="H944" s="165"/>
      <c r="I944" s="168"/>
      <c r="J944" s="179">
        <f>BK944</f>
        <v>0</v>
      </c>
      <c r="K944" s="165"/>
      <c r="L944" s="170"/>
      <c r="M944" s="171"/>
      <c r="N944" s="172"/>
      <c r="O944" s="172"/>
      <c r="P944" s="173">
        <f>SUM(P945:P960)</f>
        <v>0</v>
      </c>
      <c r="Q944" s="172"/>
      <c r="R944" s="173">
        <f>SUM(R945:R960)</f>
        <v>3.3031848000000003E-2</v>
      </c>
      <c r="S944" s="172"/>
      <c r="T944" s="174">
        <f>SUM(T945:T960)</f>
        <v>0</v>
      </c>
      <c r="AR944" s="175" t="s">
        <v>89</v>
      </c>
      <c r="AT944" s="176" t="s">
        <v>79</v>
      </c>
      <c r="AU944" s="176" t="s">
        <v>40</v>
      </c>
      <c r="AY944" s="175" t="s">
        <v>171</v>
      </c>
      <c r="BK944" s="177">
        <f>SUM(BK945:BK960)</f>
        <v>0</v>
      </c>
    </row>
    <row r="945" spans="1:65" s="2" customFormat="1" ht="14.4" customHeight="1">
      <c r="A945" s="36"/>
      <c r="B945" s="37"/>
      <c r="C945" s="180" t="s">
        <v>2142</v>
      </c>
      <c r="D945" s="180" t="s">
        <v>173</v>
      </c>
      <c r="E945" s="181" t="s">
        <v>2143</v>
      </c>
      <c r="F945" s="182" t="s">
        <v>2144</v>
      </c>
      <c r="G945" s="183" t="s">
        <v>190</v>
      </c>
      <c r="H945" s="184">
        <v>85.6</v>
      </c>
      <c r="I945" s="185"/>
      <c r="J945" s="186">
        <f>ROUND(I945*H945,2)</f>
        <v>0</v>
      </c>
      <c r="K945" s="182" t="s">
        <v>177</v>
      </c>
      <c r="L945" s="41"/>
      <c r="M945" s="187" t="s">
        <v>32</v>
      </c>
      <c r="N945" s="188" t="s">
        <v>51</v>
      </c>
      <c r="O945" s="66"/>
      <c r="P945" s="189">
        <f>O945*H945</f>
        <v>0</v>
      </c>
      <c r="Q945" s="189">
        <v>0</v>
      </c>
      <c r="R945" s="189">
        <f>Q945*H945</f>
        <v>0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297</v>
      </c>
      <c r="AT945" s="191" t="s">
        <v>173</v>
      </c>
      <c r="AU945" s="191" t="s">
        <v>89</v>
      </c>
      <c r="AY945" s="18" t="s">
        <v>171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8" t="s">
        <v>40</v>
      </c>
      <c r="BK945" s="192">
        <f>ROUND(I945*H945,2)</f>
        <v>0</v>
      </c>
      <c r="BL945" s="18" t="s">
        <v>297</v>
      </c>
      <c r="BM945" s="191" t="s">
        <v>2145</v>
      </c>
    </row>
    <row r="946" spans="1:65" s="13" customFormat="1" ht="10.199999999999999">
      <c r="B946" s="193"/>
      <c r="C946" s="194"/>
      <c r="D946" s="195" t="s">
        <v>180</v>
      </c>
      <c r="E946" s="196" t="s">
        <v>32</v>
      </c>
      <c r="F946" s="197" t="s">
        <v>2146</v>
      </c>
      <c r="G946" s="194"/>
      <c r="H946" s="196" t="s">
        <v>32</v>
      </c>
      <c r="I946" s="198"/>
      <c r="J946" s="194"/>
      <c r="K946" s="194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180</v>
      </c>
      <c r="AU946" s="203" t="s">
        <v>89</v>
      </c>
      <c r="AV946" s="13" t="s">
        <v>40</v>
      </c>
      <c r="AW946" s="13" t="s">
        <v>38</v>
      </c>
      <c r="AX946" s="13" t="s">
        <v>80</v>
      </c>
      <c r="AY946" s="203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2147</v>
      </c>
      <c r="G947" s="205"/>
      <c r="H947" s="208">
        <v>85.6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2" customFormat="1" ht="14.4" customHeight="1">
      <c r="A948" s="36"/>
      <c r="B948" s="37"/>
      <c r="C948" s="215" t="s">
        <v>2148</v>
      </c>
      <c r="D948" s="215" t="s">
        <v>254</v>
      </c>
      <c r="E948" s="216" t="s">
        <v>2149</v>
      </c>
      <c r="F948" s="217" t="s">
        <v>2150</v>
      </c>
      <c r="G948" s="218" t="s">
        <v>190</v>
      </c>
      <c r="H948" s="219">
        <v>89.88</v>
      </c>
      <c r="I948" s="220"/>
      <c r="J948" s="221">
        <f>ROUND(I948*H948,2)</f>
        <v>0</v>
      </c>
      <c r="K948" s="217" t="s">
        <v>177</v>
      </c>
      <c r="L948" s="222"/>
      <c r="M948" s="223" t="s">
        <v>32</v>
      </c>
      <c r="N948" s="224" t="s">
        <v>51</v>
      </c>
      <c r="O948" s="66"/>
      <c r="P948" s="189">
        <f>O948*H948</f>
        <v>0</v>
      </c>
      <c r="Q948" s="189">
        <v>0</v>
      </c>
      <c r="R948" s="189">
        <f>Q948*H948</f>
        <v>0</v>
      </c>
      <c r="S948" s="189">
        <v>0</v>
      </c>
      <c r="T948" s="190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91" t="s">
        <v>389</v>
      </c>
      <c r="AT948" s="191" t="s">
        <v>254</v>
      </c>
      <c r="AU948" s="191" t="s">
        <v>89</v>
      </c>
      <c r="AY948" s="18" t="s">
        <v>171</v>
      </c>
      <c r="BE948" s="192">
        <f>IF(N948="základní",J948,0)</f>
        <v>0</v>
      </c>
      <c r="BF948" s="192">
        <f>IF(N948="snížená",J948,0)</f>
        <v>0</v>
      </c>
      <c r="BG948" s="192">
        <f>IF(N948="zákl. přenesená",J948,0)</f>
        <v>0</v>
      </c>
      <c r="BH948" s="192">
        <f>IF(N948="sníž. přenesená",J948,0)</f>
        <v>0</v>
      </c>
      <c r="BI948" s="192">
        <f>IF(N948="nulová",J948,0)</f>
        <v>0</v>
      </c>
      <c r="BJ948" s="18" t="s">
        <v>40</v>
      </c>
      <c r="BK948" s="192">
        <f>ROUND(I948*H948,2)</f>
        <v>0</v>
      </c>
      <c r="BL948" s="18" t="s">
        <v>297</v>
      </c>
      <c r="BM948" s="191" t="s">
        <v>2151</v>
      </c>
    </row>
    <row r="949" spans="1:65" s="2" customFormat="1" ht="19.2">
      <c r="A949" s="36"/>
      <c r="B949" s="37"/>
      <c r="C949" s="38"/>
      <c r="D949" s="195" t="s">
        <v>258</v>
      </c>
      <c r="E949" s="38"/>
      <c r="F949" s="225" t="s">
        <v>259</v>
      </c>
      <c r="G949" s="38"/>
      <c r="H949" s="38"/>
      <c r="I949" s="226"/>
      <c r="J949" s="38"/>
      <c r="K949" s="38"/>
      <c r="L949" s="41"/>
      <c r="M949" s="227"/>
      <c r="N949" s="228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8" t="s">
        <v>258</v>
      </c>
      <c r="AU949" s="18" t="s">
        <v>89</v>
      </c>
    </row>
    <row r="950" spans="1:65" s="14" customFormat="1" ht="10.199999999999999">
      <c r="B950" s="204"/>
      <c r="C950" s="205"/>
      <c r="D950" s="195" t="s">
        <v>180</v>
      </c>
      <c r="E950" s="205"/>
      <c r="F950" s="207" t="s">
        <v>2152</v>
      </c>
      <c r="G950" s="205"/>
      <c r="H950" s="208">
        <v>89.88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4</v>
      </c>
      <c r="AX950" s="14" t="s">
        <v>40</v>
      </c>
      <c r="AY950" s="214" t="s">
        <v>171</v>
      </c>
    </row>
    <row r="951" spans="1:65" s="2" customFormat="1" ht="14.4" customHeight="1">
      <c r="A951" s="36"/>
      <c r="B951" s="37"/>
      <c r="C951" s="180" t="s">
        <v>2153</v>
      </c>
      <c r="D951" s="180" t="s">
        <v>173</v>
      </c>
      <c r="E951" s="181" t="s">
        <v>2154</v>
      </c>
      <c r="F951" s="182" t="s">
        <v>2155</v>
      </c>
      <c r="G951" s="183" t="s">
        <v>176</v>
      </c>
      <c r="H951" s="184">
        <v>53.76</v>
      </c>
      <c r="I951" s="185"/>
      <c r="J951" s="186">
        <f>ROUND(I951*H951,2)</f>
        <v>0</v>
      </c>
      <c r="K951" s="182" t="s">
        <v>177</v>
      </c>
      <c r="L951" s="41"/>
      <c r="M951" s="187" t="s">
        <v>32</v>
      </c>
      <c r="N951" s="188" t="s">
        <v>51</v>
      </c>
      <c r="O951" s="66"/>
      <c r="P951" s="189">
        <f>O951*H951</f>
        <v>0</v>
      </c>
      <c r="Q951" s="189">
        <v>0</v>
      </c>
      <c r="R951" s="189">
        <f>Q951*H951</f>
        <v>0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297</v>
      </c>
      <c r="AT951" s="191" t="s">
        <v>173</v>
      </c>
      <c r="AU951" s="191" t="s">
        <v>89</v>
      </c>
      <c r="AY951" s="18" t="s">
        <v>171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8" t="s">
        <v>40</v>
      </c>
      <c r="BK951" s="192">
        <f>ROUND(I951*H951,2)</f>
        <v>0</v>
      </c>
      <c r="BL951" s="18" t="s">
        <v>297</v>
      </c>
      <c r="BM951" s="191" t="s">
        <v>2156</v>
      </c>
    </row>
    <row r="952" spans="1:65" s="13" customFormat="1" ht="10.199999999999999">
      <c r="B952" s="193"/>
      <c r="C952" s="194"/>
      <c r="D952" s="195" t="s">
        <v>180</v>
      </c>
      <c r="E952" s="196" t="s">
        <v>32</v>
      </c>
      <c r="F952" s="197" t="s">
        <v>2146</v>
      </c>
      <c r="G952" s="194"/>
      <c r="H952" s="196" t="s">
        <v>32</v>
      </c>
      <c r="I952" s="198"/>
      <c r="J952" s="194"/>
      <c r="K952" s="194"/>
      <c r="L952" s="199"/>
      <c r="M952" s="200"/>
      <c r="N952" s="201"/>
      <c r="O952" s="201"/>
      <c r="P952" s="201"/>
      <c r="Q952" s="201"/>
      <c r="R952" s="201"/>
      <c r="S952" s="201"/>
      <c r="T952" s="202"/>
      <c r="AT952" s="203" t="s">
        <v>180</v>
      </c>
      <c r="AU952" s="203" t="s">
        <v>89</v>
      </c>
      <c r="AV952" s="13" t="s">
        <v>40</v>
      </c>
      <c r="AW952" s="13" t="s">
        <v>38</v>
      </c>
      <c r="AX952" s="13" t="s">
        <v>80</v>
      </c>
      <c r="AY952" s="203" t="s">
        <v>171</v>
      </c>
    </row>
    <row r="953" spans="1:65" s="14" customFormat="1" ht="10.199999999999999">
      <c r="B953" s="204"/>
      <c r="C953" s="205"/>
      <c r="D953" s="195" t="s">
        <v>180</v>
      </c>
      <c r="E953" s="206" t="s">
        <v>32</v>
      </c>
      <c r="F953" s="207" t="s">
        <v>2157</v>
      </c>
      <c r="G953" s="205"/>
      <c r="H953" s="208">
        <v>53.76</v>
      </c>
      <c r="I953" s="209"/>
      <c r="J953" s="205"/>
      <c r="K953" s="205"/>
      <c r="L953" s="210"/>
      <c r="M953" s="211"/>
      <c r="N953" s="212"/>
      <c r="O953" s="212"/>
      <c r="P953" s="212"/>
      <c r="Q953" s="212"/>
      <c r="R953" s="212"/>
      <c r="S953" s="212"/>
      <c r="T953" s="213"/>
      <c r="AT953" s="214" t="s">
        <v>180</v>
      </c>
      <c r="AU953" s="214" t="s">
        <v>89</v>
      </c>
      <c r="AV953" s="14" t="s">
        <v>89</v>
      </c>
      <c r="AW953" s="14" t="s">
        <v>38</v>
      </c>
      <c r="AX953" s="14" t="s">
        <v>80</v>
      </c>
      <c r="AY953" s="214" t="s">
        <v>171</v>
      </c>
    </row>
    <row r="954" spans="1:65" s="2" customFormat="1" ht="14.4" customHeight="1">
      <c r="A954" s="36"/>
      <c r="B954" s="37"/>
      <c r="C954" s="215" t="s">
        <v>2158</v>
      </c>
      <c r="D954" s="215" t="s">
        <v>254</v>
      </c>
      <c r="E954" s="216" t="s">
        <v>1447</v>
      </c>
      <c r="F954" s="217" t="s">
        <v>1448</v>
      </c>
      <c r="G954" s="218" t="s">
        <v>176</v>
      </c>
      <c r="H954" s="219">
        <v>56.448</v>
      </c>
      <c r="I954" s="220"/>
      <c r="J954" s="221">
        <f>ROUND(I954*H954,2)</f>
        <v>0</v>
      </c>
      <c r="K954" s="217" t="s">
        <v>177</v>
      </c>
      <c r="L954" s="222"/>
      <c r="M954" s="223" t="s">
        <v>32</v>
      </c>
      <c r="N954" s="224" t="s">
        <v>51</v>
      </c>
      <c r="O954" s="66"/>
      <c r="P954" s="189">
        <f>O954*H954</f>
        <v>0</v>
      </c>
      <c r="Q954" s="189">
        <v>0</v>
      </c>
      <c r="R954" s="189">
        <f>Q954*H954</f>
        <v>0</v>
      </c>
      <c r="S954" s="189">
        <v>0</v>
      </c>
      <c r="T954" s="190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91" t="s">
        <v>389</v>
      </c>
      <c r="AT954" s="191" t="s">
        <v>254</v>
      </c>
      <c r="AU954" s="191" t="s">
        <v>89</v>
      </c>
      <c r="AY954" s="18" t="s">
        <v>171</v>
      </c>
      <c r="BE954" s="192">
        <f>IF(N954="základní",J954,0)</f>
        <v>0</v>
      </c>
      <c r="BF954" s="192">
        <f>IF(N954="snížená",J954,0)</f>
        <v>0</v>
      </c>
      <c r="BG954" s="192">
        <f>IF(N954="zákl. přenesená",J954,0)</f>
        <v>0</v>
      </c>
      <c r="BH954" s="192">
        <f>IF(N954="sníž. přenesená",J954,0)</f>
        <v>0</v>
      </c>
      <c r="BI954" s="192">
        <f>IF(N954="nulová",J954,0)</f>
        <v>0</v>
      </c>
      <c r="BJ954" s="18" t="s">
        <v>40</v>
      </c>
      <c r="BK954" s="192">
        <f>ROUND(I954*H954,2)</f>
        <v>0</v>
      </c>
      <c r="BL954" s="18" t="s">
        <v>297</v>
      </c>
      <c r="BM954" s="191" t="s">
        <v>2159</v>
      </c>
    </row>
    <row r="955" spans="1:65" s="2" customFormat="1" ht="19.2">
      <c r="A955" s="36"/>
      <c r="B955" s="37"/>
      <c r="C955" s="38"/>
      <c r="D955" s="195" t="s">
        <v>258</v>
      </c>
      <c r="E955" s="38"/>
      <c r="F955" s="225" t="s">
        <v>259</v>
      </c>
      <c r="G955" s="38"/>
      <c r="H955" s="38"/>
      <c r="I955" s="226"/>
      <c r="J955" s="38"/>
      <c r="K955" s="38"/>
      <c r="L955" s="41"/>
      <c r="M955" s="227"/>
      <c r="N955" s="228"/>
      <c r="O955" s="66"/>
      <c r="P955" s="66"/>
      <c r="Q955" s="66"/>
      <c r="R955" s="66"/>
      <c r="S955" s="66"/>
      <c r="T955" s="67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T955" s="18" t="s">
        <v>258</v>
      </c>
      <c r="AU955" s="18" t="s">
        <v>89</v>
      </c>
    </row>
    <row r="956" spans="1:65" s="14" customFormat="1" ht="10.199999999999999">
      <c r="B956" s="204"/>
      <c r="C956" s="205"/>
      <c r="D956" s="195" t="s">
        <v>180</v>
      </c>
      <c r="E956" s="205"/>
      <c r="F956" s="207" t="s">
        <v>2160</v>
      </c>
      <c r="G956" s="205"/>
      <c r="H956" s="208">
        <v>56.448</v>
      </c>
      <c r="I956" s="209"/>
      <c r="J956" s="205"/>
      <c r="K956" s="205"/>
      <c r="L956" s="210"/>
      <c r="M956" s="211"/>
      <c r="N956" s="212"/>
      <c r="O956" s="212"/>
      <c r="P956" s="212"/>
      <c r="Q956" s="212"/>
      <c r="R956" s="212"/>
      <c r="S956" s="212"/>
      <c r="T956" s="213"/>
      <c r="AT956" s="214" t="s">
        <v>180</v>
      </c>
      <c r="AU956" s="214" t="s">
        <v>89</v>
      </c>
      <c r="AV956" s="14" t="s">
        <v>89</v>
      </c>
      <c r="AW956" s="14" t="s">
        <v>4</v>
      </c>
      <c r="AX956" s="14" t="s">
        <v>40</v>
      </c>
      <c r="AY956" s="214" t="s">
        <v>171</v>
      </c>
    </row>
    <row r="957" spans="1:65" s="2" customFormat="1" ht="14.4" customHeight="1">
      <c r="A957" s="36"/>
      <c r="B957" s="37"/>
      <c r="C957" s="180" t="s">
        <v>2161</v>
      </c>
      <c r="D957" s="180" t="s">
        <v>173</v>
      </c>
      <c r="E957" s="181" t="s">
        <v>2162</v>
      </c>
      <c r="F957" s="182" t="s">
        <v>2163</v>
      </c>
      <c r="G957" s="183" t="s">
        <v>176</v>
      </c>
      <c r="H957" s="184">
        <v>163.524</v>
      </c>
      <c r="I957" s="185"/>
      <c r="J957" s="186">
        <f>ROUND(I957*H957,2)</f>
        <v>0</v>
      </c>
      <c r="K957" s="182" t="s">
        <v>32</v>
      </c>
      <c r="L957" s="41"/>
      <c r="M957" s="187" t="s">
        <v>32</v>
      </c>
      <c r="N957" s="188" t="s">
        <v>51</v>
      </c>
      <c r="O957" s="66"/>
      <c r="P957" s="189">
        <f>O957*H957</f>
        <v>0</v>
      </c>
      <c r="Q957" s="189">
        <v>2.02E-4</v>
      </c>
      <c r="R957" s="189">
        <f>Q957*H957</f>
        <v>3.3031848000000003E-2</v>
      </c>
      <c r="S957" s="189">
        <v>0</v>
      </c>
      <c r="T957" s="190">
        <f>S957*H957</f>
        <v>0</v>
      </c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R957" s="191" t="s">
        <v>297</v>
      </c>
      <c r="AT957" s="191" t="s">
        <v>173</v>
      </c>
      <c r="AU957" s="191" t="s">
        <v>89</v>
      </c>
      <c r="AY957" s="18" t="s">
        <v>171</v>
      </c>
      <c r="BE957" s="192">
        <f>IF(N957="základní",J957,0)</f>
        <v>0</v>
      </c>
      <c r="BF957" s="192">
        <f>IF(N957="snížená",J957,0)</f>
        <v>0</v>
      </c>
      <c r="BG957" s="192">
        <f>IF(N957="zákl. přenesená",J957,0)</f>
        <v>0</v>
      </c>
      <c r="BH957" s="192">
        <f>IF(N957="sníž. přenesená",J957,0)</f>
        <v>0</v>
      </c>
      <c r="BI957" s="192">
        <f>IF(N957="nulová",J957,0)</f>
        <v>0</v>
      </c>
      <c r="BJ957" s="18" t="s">
        <v>40</v>
      </c>
      <c r="BK957" s="192">
        <f>ROUND(I957*H957,2)</f>
        <v>0</v>
      </c>
      <c r="BL957" s="18" t="s">
        <v>297</v>
      </c>
      <c r="BM957" s="191" t="s">
        <v>2164</v>
      </c>
    </row>
    <row r="958" spans="1:65" s="2" customFormat="1" ht="28.8">
      <c r="A958" s="36"/>
      <c r="B958" s="37"/>
      <c r="C958" s="38"/>
      <c r="D958" s="195" t="s">
        <v>258</v>
      </c>
      <c r="E958" s="38"/>
      <c r="F958" s="225" t="s">
        <v>2165</v>
      </c>
      <c r="G958" s="38"/>
      <c r="H958" s="38"/>
      <c r="I958" s="226"/>
      <c r="J958" s="38"/>
      <c r="K958" s="38"/>
      <c r="L958" s="41"/>
      <c r="M958" s="227"/>
      <c r="N958" s="228"/>
      <c r="O958" s="66"/>
      <c r="P958" s="66"/>
      <c r="Q958" s="66"/>
      <c r="R958" s="66"/>
      <c r="S958" s="66"/>
      <c r="T958" s="67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T958" s="18" t="s">
        <v>258</v>
      </c>
      <c r="AU958" s="18" t="s">
        <v>89</v>
      </c>
    </row>
    <row r="959" spans="1:65" s="13" customFormat="1" ht="10.199999999999999">
      <c r="B959" s="193"/>
      <c r="C959" s="194"/>
      <c r="D959" s="195" t="s">
        <v>180</v>
      </c>
      <c r="E959" s="196" t="s">
        <v>32</v>
      </c>
      <c r="F959" s="197" t="s">
        <v>2146</v>
      </c>
      <c r="G959" s="194"/>
      <c r="H959" s="196" t="s">
        <v>32</v>
      </c>
      <c r="I959" s="198"/>
      <c r="J959" s="194"/>
      <c r="K959" s="194"/>
      <c r="L959" s="199"/>
      <c r="M959" s="200"/>
      <c r="N959" s="201"/>
      <c r="O959" s="201"/>
      <c r="P959" s="201"/>
      <c r="Q959" s="201"/>
      <c r="R959" s="201"/>
      <c r="S959" s="201"/>
      <c r="T959" s="202"/>
      <c r="AT959" s="203" t="s">
        <v>180</v>
      </c>
      <c r="AU959" s="203" t="s">
        <v>89</v>
      </c>
      <c r="AV959" s="13" t="s">
        <v>40</v>
      </c>
      <c r="AW959" s="13" t="s">
        <v>38</v>
      </c>
      <c r="AX959" s="13" t="s">
        <v>80</v>
      </c>
      <c r="AY959" s="203" t="s">
        <v>171</v>
      </c>
    </row>
    <row r="960" spans="1:65" s="14" customFormat="1" ht="10.199999999999999">
      <c r="B960" s="204"/>
      <c r="C960" s="205"/>
      <c r="D960" s="195" t="s">
        <v>180</v>
      </c>
      <c r="E960" s="206" t="s">
        <v>32</v>
      </c>
      <c r="F960" s="207" t="s">
        <v>2166</v>
      </c>
      <c r="G960" s="205"/>
      <c r="H960" s="208">
        <v>163.524</v>
      </c>
      <c r="I960" s="209"/>
      <c r="J960" s="205"/>
      <c r="K960" s="205"/>
      <c r="L960" s="210"/>
      <c r="M960" s="211"/>
      <c r="N960" s="212"/>
      <c r="O960" s="212"/>
      <c r="P960" s="212"/>
      <c r="Q960" s="212"/>
      <c r="R960" s="212"/>
      <c r="S960" s="212"/>
      <c r="T960" s="213"/>
      <c r="AT960" s="214" t="s">
        <v>180</v>
      </c>
      <c r="AU960" s="214" t="s">
        <v>89</v>
      </c>
      <c r="AV960" s="14" t="s">
        <v>89</v>
      </c>
      <c r="AW960" s="14" t="s">
        <v>38</v>
      </c>
      <c r="AX960" s="14" t="s">
        <v>80</v>
      </c>
      <c r="AY960" s="214" t="s">
        <v>171</v>
      </c>
    </row>
    <row r="961" spans="1:65" s="12" customFormat="1" ht="22.8" customHeight="1">
      <c r="B961" s="164"/>
      <c r="C961" s="165"/>
      <c r="D961" s="166" t="s">
        <v>79</v>
      </c>
      <c r="E961" s="178" t="s">
        <v>1423</v>
      </c>
      <c r="F961" s="178" t="s">
        <v>1424</v>
      </c>
      <c r="G961" s="165"/>
      <c r="H961" s="165"/>
      <c r="I961" s="168"/>
      <c r="J961" s="179">
        <f>BK961</f>
        <v>0</v>
      </c>
      <c r="K961" s="165"/>
      <c r="L961" s="170"/>
      <c r="M961" s="171"/>
      <c r="N961" s="172"/>
      <c r="O961" s="172"/>
      <c r="P961" s="173">
        <f>SUM(P962:P1012)</f>
        <v>0</v>
      </c>
      <c r="Q961" s="172"/>
      <c r="R961" s="173">
        <f>SUM(R962:R1012)</f>
        <v>0.30188139999999997</v>
      </c>
      <c r="S961" s="172"/>
      <c r="T961" s="174">
        <f>SUM(T962:T1012)</f>
        <v>6.1783000000000005E-2</v>
      </c>
      <c r="AR961" s="175" t="s">
        <v>89</v>
      </c>
      <c r="AT961" s="176" t="s">
        <v>79</v>
      </c>
      <c r="AU961" s="176" t="s">
        <v>40</v>
      </c>
      <c r="AY961" s="175" t="s">
        <v>171</v>
      </c>
      <c r="BK961" s="177">
        <f>SUM(BK962:BK1012)</f>
        <v>0</v>
      </c>
    </row>
    <row r="962" spans="1:65" s="2" customFormat="1" ht="14.4" customHeight="1">
      <c r="A962" s="36"/>
      <c r="B962" s="37"/>
      <c r="C962" s="180" t="s">
        <v>2167</v>
      </c>
      <c r="D962" s="180" t="s">
        <v>173</v>
      </c>
      <c r="E962" s="181" t="s">
        <v>1426</v>
      </c>
      <c r="F962" s="182" t="s">
        <v>1427</v>
      </c>
      <c r="G962" s="183" t="s">
        <v>176</v>
      </c>
      <c r="H962" s="184">
        <v>89.7</v>
      </c>
      <c r="I962" s="185"/>
      <c r="J962" s="186">
        <f>ROUND(I962*H962,2)</f>
        <v>0</v>
      </c>
      <c r="K962" s="182" t="s">
        <v>177</v>
      </c>
      <c r="L962" s="41"/>
      <c r="M962" s="187" t="s">
        <v>32</v>
      </c>
      <c r="N962" s="188" t="s">
        <v>51</v>
      </c>
      <c r="O962" s="66"/>
      <c r="P962" s="189">
        <f>O962*H962</f>
        <v>0</v>
      </c>
      <c r="Q962" s="189">
        <v>0</v>
      </c>
      <c r="R962" s="189">
        <f>Q962*H962</f>
        <v>0</v>
      </c>
      <c r="S962" s="189">
        <v>0</v>
      </c>
      <c r="T962" s="190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1" t="s">
        <v>297</v>
      </c>
      <c r="AT962" s="191" t="s">
        <v>173</v>
      </c>
      <c r="AU962" s="191" t="s">
        <v>89</v>
      </c>
      <c r="AY962" s="18" t="s">
        <v>171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8" t="s">
        <v>40</v>
      </c>
      <c r="BK962" s="192">
        <f>ROUND(I962*H962,2)</f>
        <v>0</v>
      </c>
      <c r="BL962" s="18" t="s">
        <v>297</v>
      </c>
      <c r="BM962" s="191" t="s">
        <v>2168</v>
      </c>
    </row>
    <row r="963" spans="1:65" s="13" customFormat="1" ht="10.199999999999999">
      <c r="B963" s="193"/>
      <c r="C963" s="194"/>
      <c r="D963" s="195" t="s">
        <v>180</v>
      </c>
      <c r="E963" s="196" t="s">
        <v>32</v>
      </c>
      <c r="F963" s="197" t="s">
        <v>1566</v>
      </c>
      <c r="G963" s="194"/>
      <c r="H963" s="196" t="s">
        <v>32</v>
      </c>
      <c r="I963" s="198"/>
      <c r="J963" s="194"/>
      <c r="K963" s="194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180</v>
      </c>
      <c r="AU963" s="203" t="s">
        <v>89</v>
      </c>
      <c r="AV963" s="13" t="s">
        <v>40</v>
      </c>
      <c r="AW963" s="13" t="s">
        <v>38</v>
      </c>
      <c r="AX963" s="13" t="s">
        <v>80</v>
      </c>
      <c r="AY963" s="203" t="s">
        <v>171</v>
      </c>
    </row>
    <row r="964" spans="1:65" s="14" customFormat="1" ht="10.199999999999999">
      <c r="B964" s="204"/>
      <c r="C964" s="205"/>
      <c r="D964" s="195" t="s">
        <v>180</v>
      </c>
      <c r="E964" s="206" t="s">
        <v>32</v>
      </c>
      <c r="F964" s="207" t="s">
        <v>2169</v>
      </c>
      <c r="G964" s="205"/>
      <c r="H964" s="208">
        <v>57.6</v>
      </c>
      <c r="I964" s="209"/>
      <c r="J964" s="205"/>
      <c r="K964" s="205"/>
      <c r="L964" s="210"/>
      <c r="M964" s="211"/>
      <c r="N964" s="212"/>
      <c r="O964" s="212"/>
      <c r="P964" s="212"/>
      <c r="Q964" s="212"/>
      <c r="R964" s="212"/>
      <c r="S964" s="212"/>
      <c r="T964" s="213"/>
      <c r="AT964" s="214" t="s">
        <v>180</v>
      </c>
      <c r="AU964" s="214" t="s">
        <v>89</v>
      </c>
      <c r="AV964" s="14" t="s">
        <v>89</v>
      </c>
      <c r="AW964" s="14" t="s">
        <v>38</v>
      </c>
      <c r="AX964" s="14" t="s">
        <v>80</v>
      </c>
      <c r="AY964" s="214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2170</v>
      </c>
      <c r="G965" s="205"/>
      <c r="H965" s="208">
        <v>18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14" customFormat="1" ht="10.199999999999999">
      <c r="B966" s="204"/>
      <c r="C966" s="205"/>
      <c r="D966" s="195" t="s">
        <v>180</v>
      </c>
      <c r="E966" s="206" t="s">
        <v>32</v>
      </c>
      <c r="F966" s="207" t="s">
        <v>2171</v>
      </c>
      <c r="G966" s="205"/>
      <c r="H966" s="208">
        <v>3.4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180</v>
      </c>
      <c r="AU966" s="214" t="s">
        <v>89</v>
      </c>
      <c r="AV966" s="14" t="s">
        <v>89</v>
      </c>
      <c r="AW966" s="14" t="s">
        <v>38</v>
      </c>
      <c r="AX966" s="14" t="s">
        <v>80</v>
      </c>
      <c r="AY966" s="214" t="s">
        <v>171</v>
      </c>
    </row>
    <row r="967" spans="1:65" s="14" customFormat="1" ht="10.199999999999999">
      <c r="B967" s="204"/>
      <c r="C967" s="205"/>
      <c r="D967" s="195" t="s">
        <v>180</v>
      </c>
      <c r="E967" s="206" t="s">
        <v>32</v>
      </c>
      <c r="F967" s="207" t="s">
        <v>2172</v>
      </c>
      <c r="G967" s="205"/>
      <c r="H967" s="208">
        <v>5.8</v>
      </c>
      <c r="I967" s="209"/>
      <c r="J967" s="205"/>
      <c r="K967" s="205"/>
      <c r="L967" s="210"/>
      <c r="M967" s="211"/>
      <c r="N967" s="212"/>
      <c r="O967" s="212"/>
      <c r="P967" s="212"/>
      <c r="Q967" s="212"/>
      <c r="R967" s="212"/>
      <c r="S967" s="212"/>
      <c r="T967" s="213"/>
      <c r="AT967" s="214" t="s">
        <v>180</v>
      </c>
      <c r="AU967" s="214" t="s">
        <v>89</v>
      </c>
      <c r="AV967" s="14" t="s">
        <v>89</v>
      </c>
      <c r="AW967" s="14" t="s">
        <v>38</v>
      </c>
      <c r="AX967" s="14" t="s">
        <v>80</v>
      </c>
      <c r="AY967" s="214" t="s">
        <v>171</v>
      </c>
    </row>
    <row r="968" spans="1:65" s="14" customFormat="1" ht="10.199999999999999">
      <c r="B968" s="204"/>
      <c r="C968" s="205"/>
      <c r="D968" s="195" t="s">
        <v>180</v>
      </c>
      <c r="E968" s="206" t="s">
        <v>32</v>
      </c>
      <c r="F968" s="207" t="s">
        <v>2173</v>
      </c>
      <c r="G968" s="205"/>
      <c r="H968" s="208">
        <v>4.9000000000000004</v>
      </c>
      <c r="I968" s="209"/>
      <c r="J968" s="205"/>
      <c r="K968" s="205"/>
      <c r="L968" s="210"/>
      <c r="M968" s="211"/>
      <c r="N968" s="212"/>
      <c r="O968" s="212"/>
      <c r="P968" s="212"/>
      <c r="Q968" s="212"/>
      <c r="R968" s="212"/>
      <c r="S968" s="212"/>
      <c r="T968" s="213"/>
      <c r="AT968" s="214" t="s">
        <v>180</v>
      </c>
      <c r="AU968" s="214" t="s">
        <v>89</v>
      </c>
      <c r="AV968" s="14" t="s">
        <v>89</v>
      </c>
      <c r="AW968" s="14" t="s">
        <v>38</v>
      </c>
      <c r="AX968" s="14" t="s">
        <v>80</v>
      </c>
      <c r="AY968" s="214" t="s">
        <v>171</v>
      </c>
    </row>
    <row r="969" spans="1:65" s="2" customFormat="1" ht="14.4" customHeight="1">
      <c r="A969" s="36"/>
      <c r="B969" s="37"/>
      <c r="C969" s="180" t="s">
        <v>2174</v>
      </c>
      <c r="D969" s="180" t="s">
        <v>173</v>
      </c>
      <c r="E969" s="181" t="s">
        <v>2175</v>
      </c>
      <c r="F969" s="182" t="s">
        <v>2176</v>
      </c>
      <c r="G969" s="183" t="s">
        <v>176</v>
      </c>
      <c r="H969" s="184">
        <v>109.6</v>
      </c>
      <c r="I969" s="185"/>
      <c r="J969" s="186">
        <f>ROUND(I969*H969,2)</f>
        <v>0</v>
      </c>
      <c r="K969" s="182" t="s">
        <v>177</v>
      </c>
      <c r="L969" s="41"/>
      <c r="M969" s="187" t="s">
        <v>32</v>
      </c>
      <c r="N969" s="188" t="s">
        <v>51</v>
      </c>
      <c r="O969" s="66"/>
      <c r="P969" s="189">
        <f>O969*H969</f>
        <v>0</v>
      </c>
      <c r="Q969" s="189">
        <v>0</v>
      </c>
      <c r="R969" s="189">
        <f>Q969*H969</f>
        <v>0</v>
      </c>
      <c r="S969" s="189">
        <v>0</v>
      </c>
      <c r="T969" s="190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91" t="s">
        <v>297</v>
      </c>
      <c r="AT969" s="191" t="s">
        <v>173</v>
      </c>
      <c r="AU969" s="191" t="s">
        <v>89</v>
      </c>
      <c r="AY969" s="18" t="s">
        <v>171</v>
      </c>
      <c r="BE969" s="192">
        <f>IF(N969="základní",J969,0)</f>
        <v>0</v>
      </c>
      <c r="BF969" s="192">
        <f>IF(N969="snížená",J969,0)</f>
        <v>0</v>
      </c>
      <c r="BG969" s="192">
        <f>IF(N969="zákl. přenesená",J969,0)</f>
        <v>0</v>
      </c>
      <c r="BH969" s="192">
        <f>IF(N969="sníž. přenesená",J969,0)</f>
        <v>0</v>
      </c>
      <c r="BI969" s="192">
        <f>IF(N969="nulová",J969,0)</f>
        <v>0</v>
      </c>
      <c r="BJ969" s="18" t="s">
        <v>40</v>
      </c>
      <c r="BK969" s="192">
        <f>ROUND(I969*H969,2)</f>
        <v>0</v>
      </c>
      <c r="BL969" s="18" t="s">
        <v>297</v>
      </c>
      <c r="BM969" s="191" t="s">
        <v>2177</v>
      </c>
    </row>
    <row r="970" spans="1:65" s="13" customFormat="1" ht="10.199999999999999">
      <c r="B970" s="193"/>
      <c r="C970" s="194"/>
      <c r="D970" s="195" t="s">
        <v>180</v>
      </c>
      <c r="E970" s="196" t="s">
        <v>32</v>
      </c>
      <c r="F970" s="197" t="s">
        <v>1566</v>
      </c>
      <c r="G970" s="194"/>
      <c r="H970" s="196" t="s">
        <v>32</v>
      </c>
      <c r="I970" s="198"/>
      <c r="J970" s="194"/>
      <c r="K970" s="194"/>
      <c r="L970" s="199"/>
      <c r="M970" s="200"/>
      <c r="N970" s="201"/>
      <c r="O970" s="201"/>
      <c r="P970" s="201"/>
      <c r="Q970" s="201"/>
      <c r="R970" s="201"/>
      <c r="S970" s="201"/>
      <c r="T970" s="202"/>
      <c r="AT970" s="203" t="s">
        <v>180</v>
      </c>
      <c r="AU970" s="203" t="s">
        <v>89</v>
      </c>
      <c r="AV970" s="13" t="s">
        <v>40</v>
      </c>
      <c r="AW970" s="13" t="s">
        <v>38</v>
      </c>
      <c r="AX970" s="13" t="s">
        <v>80</v>
      </c>
      <c r="AY970" s="203" t="s">
        <v>171</v>
      </c>
    </row>
    <row r="971" spans="1:65" s="14" customFormat="1" ht="10.199999999999999">
      <c r="B971" s="204"/>
      <c r="C971" s="205"/>
      <c r="D971" s="195" t="s">
        <v>180</v>
      </c>
      <c r="E971" s="206" t="s">
        <v>32</v>
      </c>
      <c r="F971" s="207" t="s">
        <v>2178</v>
      </c>
      <c r="G971" s="205"/>
      <c r="H971" s="208">
        <v>84</v>
      </c>
      <c r="I971" s="209"/>
      <c r="J971" s="205"/>
      <c r="K971" s="205"/>
      <c r="L971" s="210"/>
      <c r="M971" s="211"/>
      <c r="N971" s="212"/>
      <c r="O971" s="212"/>
      <c r="P971" s="212"/>
      <c r="Q971" s="212"/>
      <c r="R971" s="212"/>
      <c r="S971" s="212"/>
      <c r="T971" s="213"/>
      <c r="AT971" s="214" t="s">
        <v>180</v>
      </c>
      <c r="AU971" s="214" t="s">
        <v>89</v>
      </c>
      <c r="AV971" s="14" t="s">
        <v>89</v>
      </c>
      <c r="AW971" s="14" t="s">
        <v>38</v>
      </c>
      <c r="AX971" s="14" t="s">
        <v>80</v>
      </c>
      <c r="AY971" s="214" t="s">
        <v>171</v>
      </c>
    </row>
    <row r="972" spans="1:65" s="14" customFormat="1" ht="10.199999999999999">
      <c r="B972" s="204"/>
      <c r="C972" s="205"/>
      <c r="D972" s="195" t="s">
        <v>180</v>
      </c>
      <c r="E972" s="206" t="s">
        <v>32</v>
      </c>
      <c r="F972" s="207" t="s">
        <v>2179</v>
      </c>
      <c r="G972" s="205"/>
      <c r="H972" s="208">
        <v>25.6</v>
      </c>
      <c r="I972" s="209"/>
      <c r="J972" s="205"/>
      <c r="K972" s="205"/>
      <c r="L972" s="210"/>
      <c r="M972" s="211"/>
      <c r="N972" s="212"/>
      <c r="O972" s="212"/>
      <c r="P972" s="212"/>
      <c r="Q972" s="212"/>
      <c r="R972" s="212"/>
      <c r="S972" s="212"/>
      <c r="T972" s="213"/>
      <c r="AT972" s="214" t="s">
        <v>180</v>
      </c>
      <c r="AU972" s="214" t="s">
        <v>89</v>
      </c>
      <c r="AV972" s="14" t="s">
        <v>89</v>
      </c>
      <c r="AW972" s="14" t="s">
        <v>38</v>
      </c>
      <c r="AX972" s="14" t="s">
        <v>80</v>
      </c>
      <c r="AY972" s="214" t="s">
        <v>171</v>
      </c>
    </row>
    <row r="973" spans="1:65" s="2" customFormat="1" ht="14.4" customHeight="1">
      <c r="A973" s="36"/>
      <c r="B973" s="37"/>
      <c r="C973" s="180" t="s">
        <v>2180</v>
      </c>
      <c r="D973" s="180" t="s">
        <v>173</v>
      </c>
      <c r="E973" s="181" t="s">
        <v>1435</v>
      </c>
      <c r="F973" s="182" t="s">
        <v>1436</v>
      </c>
      <c r="G973" s="183" t="s">
        <v>176</v>
      </c>
      <c r="H973" s="184">
        <v>89.7</v>
      </c>
      <c r="I973" s="185"/>
      <c r="J973" s="186">
        <f>ROUND(I973*H973,2)</f>
        <v>0</v>
      </c>
      <c r="K973" s="182" t="s">
        <v>177</v>
      </c>
      <c r="L973" s="41"/>
      <c r="M973" s="187" t="s">
        <v>32</v>
      </c>
      <c r="N973" s="188" t="s">
        <v>51</v>
      </c>
      <c r="O973" s="66"/>
      <c r="P973" s="189">
        <f>O973*H973</f>
        <v>0</v>
      </c>
      <c r="Q973" s="189">
        <v>1E-3</v>
      </c>
      <c r="R973" s="189">
        <f>Q973*H973</f>
        <v>8.9700000000000002E-2</v>
      </c>
      <c r="S973" s="189">
        <v>3.1E-4</v>
      </c>
      <c r="T973" s="190">
        <f>S973*H973</f>
        <v>2.7807000000000002E-2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91" t="s">
        <v>297</v>
      </c>
      <c r="AT973" s="191" t="s">
        <v>173</v>
      </c>
      <c r="AU973" s="191" t="s">
        <v>89</v>
      </c>
      <c r="AY973" s="18" t="s">
        <v>171</v>
      </c>
      <c r="BE973" s="192">
        <f>IF(N973="základní",J973,0)</f>
        <v>0</v>
      </c>
      <c r="BF973" s="192">
        <f>IF(N973="snížená",J973,0)</f>
        <v>0</v>
      </c>
      <c r="BG973" s="192">
        <f>IF(N973="zákl. přenesená",J973,0)</f>
        <v>0</v>
      </c>
      <c r="BH973" s="192">
        <f>IF(N973="sníž. přenesená",J973,0)</f>
        <v>0</v>
      </c>
      <c r="BI973" s="192">
        <f>IF(N973="nulová",J973,0)</f>
        <v>0</v>
      </c>
      <c r="BJ973" s="18" t="s">
        <v>40</v>
      </c>
      <c r="BK973" s="192">
        <f>ROUND(I973*H973,2)</f>
        <v>0</v>
      </c>
      <c r="BL973" s="18" t="s">
        <v>297</v>
      </c>
      <c r="BM973" s="191" t="s">
        <v>2181</v>
      </c>
    </row>
    <row r="974" spans="1:65" s="2" customFormat="1" ht="14.4" customHeight="1">
      <c r="A974" s="36"/>
      <c r="B974" s="37"/>
      <c r="C974" s="180" t="s">
        <v>2182</v>
      </c>
      <c r="D974" s="180" t="s">
        <v>173</v>
      </c>
      <c r="E974" s="181" t="s">
        <v>2183</v>
      </c>
      <c r="F974" s="182" t="s">
        <v>2184</v>
      </c>
      <c r="G974" s="183" t="s">
        <v>176</v>
      </c>
      <c r="H974" s="184">
        <v>109.6</v>
      </c>
      <c r="I974" s="185"/>
      <c r="J974" s="186">
        <f>ROUND(I974*H974,2)</f>
        <v>0</v>
      </c>
      <c r="K974" s="182" t="s">
        <v>177</v>
      </c>
      <c r="L974" s="41"/>
      <c r="M974" s="187" t="s">
        <v>32</v>
      </c>
      <c r="N974" s="188" t="s">
        <v>51</v>
      </c>
      <c r="O974" s="66"/>
      <c r="P974" s="189">
        <f>O974*H974</f>
        <v>0</v>
      </c>
      <c r="Q974" s="189">
        <v>1E-3</v>
      </c>
      <c r="R974" s="189">
        <f>Q974*H974</f>
        <v>0.1096</v>
      </c>
      <c r="S974" s="189">
        <v>3.1E-4</v>
      </c>
      <c r="T974" s="190">
        <f>S974*H974</f>
        <v>3.3975999999999999E-2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297</v>
      </c>
      <c r="AT974" s="191" t="s">
        <v>173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2185</v>
      </c>
    </row>
    <row r="975" spans="1:65" s="2" customFormat="1" ht="14.4" customHeight="1">
      <c r="A975" s="36"/>
      <c r="B975" s="37"/>
      <c r="C975" s="180" t="s">
        <v>2186</v>
      </c>
      <c r="D975" s="180" t="s">
        <v>173</v>
      </c>
      <c r="E975" s="181" t="s">
        <v>1439</v>
      </c>
      <c r="F975" s="182" t="s">
        <v>1440</v>
      </c>
      <c r="G975" s="183" t="s">
        <v>176</v>
      </c>
      <c r="H975" s="184">
        <v>89.7</v>
      </c>
      <c r="I975" s="185"/>
      <c r="J975" s="186">
        <f>ROUND(I975*H975,2)</f>
        <v>0</v>
      </c>
      <c r="K975" s="182" t="s">
        <v>177</v>
      </c>
      <c r="L975" s="41"/>
      <c r="M975" s="187" t="s">
        <v>32</v>
      </c>
      <c r="N975" s="188" t="s">
        <v>51</v>
      </c>
      <c r="O975" s="66"/>
      <c r="P975" s="189">
        <f>O975*H975</f>
        <v>0</v>
      </c>
      <c r="Q975" s="189">
        <v>0</v>
      </c>
      <c r="R975" s="189">
        <f>Q975*H975</f>
        <v>0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297</v>
      </c>
      <c r="AT975" s="191" t="s">
        <v>173</v>
      </c>
      <c r="AU975" s="191" t="s">
        <v>89</v>
      </c>
      <c r="AY975" s="18" t="s">
        <v>171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8" t="s">
        <v>40</v>
      </c>
      <c r="BK975" s="192">
        <f>ROUND(I975*H975,2)</f>
        <v>0</v>
      </c>
      <c r="BL975" s="18" t="s">
        <v>297</v>
      </c>
      <c r="BM975" s="191" t="s">
        <v>2187</v>
      </c>
    </row>
    <row r="976" spans="1:65" s="2" customFormat="1" ht="14.4" customHeight="1">
      <c r="A976" s="36"/>
      <c r="B976" s="37"/>
      <c r="C976" s="180" t="s">
        <v>2188</v>
      </c>
      <c r="D976" s="180" t="s">
        <v>173</v>
      </c>
      <c r="E976" s="181" t="s">
        <v>2189</v>
      </c>
      <c r="F976" s="182" t="s">
        <v>2190</v>
      </c>
      <c r="G976" s="183" t="s">
        <v>176</v>
      </c>
      <c r="H976" s="184">
        <v>109.6</v>
      </c>
      <c r="I976" s="185"/>
      <c r="J976" s="186">
        <f>ROUND(I976*H976,2)</f>
        <v>0</v>
      </c>
      <c r="K976" s="182" t="s">
        <v>177</v>
      </c>
      <c r="L976" s="41"/>
      <c r="M976" s="187" t="s">
        <v>32</v>
      </c>
      <c r="N976" s="188" t="s">
        <v>51</v>
      </c>
      <c r="O976" s="66"/>
      <c r="P976" s="189">
        <f>O976*H976</f>
        <v>0</v>
      </c>
      <c r="Q976" s="189">
        <v>0</v>
      </c>
      <c r="R976" s="189">
        <f>Q976*H976</f>
        <v>0</v>
      </c>
      <c r="S976" s="189">
        <v>0</v>
      </c>
      <c r="T976" s="190">
        <f>S976*H976</f>
        <v>0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91" t="s">
        <v>297</v>
      </c>
      <c r="AT976" s="191" t="s">
        <v>173</v>
      </c>
      <c r="AU976" s="191" t="s">
        <v>89</v>
      </c>
      <c r="AY976" s="18" t="s">
        <v>171</v>
      </c>
      <c r="BE976" s="192">
        <f>IF(N976="základní",J976,0)</f>
        <v>0</v>
      </c>
      <c r="BF976" s="192">
        <f>IF(N976="snížená",J976,0)</f>
        <v>0</v>
      </c>
      <c r="BG976" s="192">
        <f>IF(N976="zákl. přenesená",J976,0)</f>
        <v>0</v>
      </c>
      <c r="BH976" s="192">
        <f>IF(N976="sníž. přenesená",J976,0)</f>
        <v>0</v>
      </c>
      <c r="BI976" s="192">
        <f>IF(N976="nulová",J976,0)</f>
        <v>0</v>
      </c>
      <c r="BJ976" s="18" t="s">
        <v>40</v>
      </c>
      <c r="BK976" s="192">
        <f>ROUND(I976*H976,2)</f>
        <v>0</v>
      </c>
      <c r="BL976" s="18" t="s">
        <v>297</v>
      </c>
      <c r="BM976" s="191" t="s">
        <v>2191</v>
      </c>
    </row>
    <row r="977" spans="1:65" s="2" customFormat="1" ht="14.4" customHeight="1">
      <c r="A977" s="36"/>
      <c r="B977" s="37"/>
      <c r="C977" s="180" t="s">
        <v>2192</v>
      </c>
      <c r="D977" s="180" t="s">
        <v>173</v>
      </c>
      <c r="E977" s="181" t="s">
        <v>1443</v>
      </c>
      <c r="F977" s="182" t="s">
        <v>1444</v>
      </c>
      <c r="G977" s="183" t="s">
        <v>176</v>
      </c>
      <c r="H977" s="184">
        <v>210.4</v>
      </c>
      <c r="I977" s="185"/>
      <c r="J977" s="186">
        <f>ROUND(I977*H977,2)</f>
        <v>0</v>
      </c>
      <c r="K977" s="182" t="s">
        <v>177</v>
      </c>
      <c r="L977" s="41"/>
      <c r="M977" s="187" t="s">
        <v>32</v>
      </c>
      <c r="N977" s="188" t="s">
        <v>51</v>
      </c>
      <c r="O977" s="66"/>
      <c r="P977" s="189">
        <f>O977*H977</f>
        <v>0</v>
      </c>
      <c r="Q977" s="189">
        <v>0</v>
      </c>
      <c r="R977" s="189">
        <f>Q977*H977</f>
        <v>0</v>
      </c>
      <c r="S977" s="189">
        <v>0</v>
      </c>
      <c r="T977" s="190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91" t="s">
        <v>297</v>
      </c>
      <c r="AT977" s="191" t="s">
        <v>173</v>
      </c>
      <c r="AU977" s="191" t="s">
        <v>89</v>
      </c>
      <c r="AY977" s="18" t="s">
        <v>171</v>
      </c>
      <c r="BE977" s="192">
        <f>IF(N977="základní",J977,0)</f>
        <v>0</v>
      </c>
      <c r="BF977" s="192">
        <f>IF(N977="snížená",J977,0)</f>
        <v>0</v>
      </c>
      <c r="BG977" s="192">
        <f>IF(N977="zákl. přenesená",J977,0)</f>
        <v>0</v>
      </c>
      <c r="BH977" s="192">
        <f>IF(N977="sníž. přenesená",J977,0)</f>
        <v>0</v>
      </c>
      <c r="BI977" s="192">
        <f>IF(N977="nulová",J977,0)</f>
        <v>0</v>
      </c>
      <c r="BJ977" s="18" t="s">
        <v>40</v>
      </c>
      <c r="BK977" s="192">
        <f>ROUND(I977*H977,2)</f>
        <v>0</v>
      </c>
      <c r="BL977" s="18" t="s">
        <v>297</v>
      </c>
      <c r="BM977" s="191" t="s">
        <v>2193</v>
      </c>
    </row>
    <row r="978" spans="1:65" s="13" customFormat="1" ht="10.199999999999999">
      <c r="B978" s="193"/>
      <c r="C978" s="194"/>
      <c r="D978" s="195" t="s">
        <v>180</v>
      </c>
      <c r="E978" s="196" t="s">
        <v>32</v>
      </c>
      <c r="F978" s="197" t="s">
        <v>1580</v>
      </c>
      <c r="G978" s="194"/>
      <c r="H978" s="196" t="s">
        <v>32</v>
      </c>
      <c r="I978" s="198"/>
      <c r="J978" s="194"/>
      <c r="K978" s="194"/>
      <c r="L978" s="199"/>
      <c r="M978" s="200"/>
      <c r="N978" s="201"/>
      <c r="O978" s="201"/>
      <c r="P978" s="201"/>
      <c r="Q978" s="201"/>
      <c r="R978" s="201"/>
      <c r="S978" s="201"/>
      <c r="T978" s="202"/>
      <c r="AT978" s="203" t="s">
        <v>180</v>
      </c>
      <c r="AU978" s="203" t="s">
        <v>89</v>
      </c>
      <c r="AV978" s="13" t="s">
        <v>40</v>
      </c>
      <c r="AW978" s="13" t="s">
        <v>38</v>
      </c>
      <c r="AX978" s="13" t="s">
        <v>80</v>
      </c>
      <c r="AY978" s="203" t="s">
        <v>171</v>
      </c>
    </row>
    <row r="979" spans="1:65" s="14" customFormat="1" ht="10.199999999999999">
      <c r="B979" s="204"/>
      <c r="C979" s="205"/>
      <c r="D979" s="195" t="s">
        <v>180</v>
      </c>
      <c r="E979" s="206" t="s">
        <v>32</v>
      </c>
      <c r="F979" s="207" t="s">
        <v>1581</v>
      </c>
      <c r="G979" s="205"/>
      <c r="H979" s="208">
        <v>210.4</v>
      </c>
      <c r="I979" s="209"/>
      <c r="J979" s="205"/>
      <c r="K979" s="205"/>
      <c r="L979" s="210"/>
      <c r="M979" s="211"/>
      <c r="N979" s="212"/>
      <c r="O979" s="212"/>
      <c r="P979" s="212"/>
      <c r="Q979" s="212"/>
      <c r="R979" s="212"/>
      <c r="S979" s="212"/>
      <c r="T979" s="213"/>
      <c r="AT979" s="214" t="s">
        <v>180</v>
      </c>
      <c r="AU979" s="214" t="s">
        <v>89</v>
      </c>
      <c r="AV979" s="14" t="s">
        <v>89</v>
      </c>
      <c r="AW979" s="14" t="s">
        <v>38</v>
      </c>
      <c r="AX979" s="14" t="s">
        <v>80</v>
      </c>
      <c r="AY979" s="214" t="s">
        <v>171</v>
      </c>
    </row>
    <row r="980" spans="1:65" s="2" customFormat="1" ht="14.4" customHeight="1">
      <c r="A980" s="36"/>
      <c r="B980" s="37"/>
      <c r="C980" s="215" t="s">
        <v>2194</v>
      </c>
      <c r="D980" s="215" t="s">
        <v>254</v>
      </c>
      <c r="E980" s="216" t="s">
        <v>1447</v>
      </c>
      <c r="F980" s="217" t="s">
        <v>1448</v>
      </c>
      <c r="G980" s="218" t="s">
        <v>176</v>
      </c>
      <c r="H980" s="219">
        <v>220.92</v>
      </c>
      <c r="I980" s="220"/>
      <c r="J980" s="221">
        <f>ROUND(I980*H980,2)</f>
        <v>0</v>
      </c>
      <c r="K980" s="217" t="s">
        <v>177</v>
      </c>
      <c r="L980" s="222"/>
      <c r="M980" s="223" t="s">
        <v>32</v>
      </c>
      <c r="N980" s="224" t="s">
        <v>51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389</v>
      </c>
      <c r="AT980" s="191" t="s">
        <v>254</v>
      </c>
      <c r="AU980" s="191" t="s">
        <v>89</v>
      </c>
      <c r="AY980" s="18" t="s">
        <v>171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8" t="s">
        <v>40</v>
      </c>
      <c r="BK980" s="192">
        <f>ROUND(I980*H980,2)</f>
        <v>0</v>
      </c>
      <c r="BL980" s="18" t="s">
        <v>297</v>
      </c>
      <c r="BM980" s="191" t="s">
        <v>2195</v>
      </c>
    </row>
    <row r="981" spans="1:65" s="14" customFormat="1" ht="10.199999999999999">
      <c r="B981" s="204"/>
      <c r="C981" s="205"/>
      <c r="D981" s="195" t="s">
        <v>180</v>
      </c>
      <c r="E981" s="205"/>
      <c r="F981" s="207" t="s">
        <v>2196</v>
      </c>
      <c r="G981" s="205"/>
      <c r="H981" s="208">
        <v>220.92</v>
      </c>
      <c r="I981" s="209"/>
      <c r="J981" s="205"/>
      <c r="K981" s="205"/>
      <c r="L981" s="210"/>
      <c r="M981" s="211"/>
      <c r="N981" s="212"/>
      <c r="O981" s="212"/>
      <c r="P981" s="212"/>
      <c r="Q981" s="212"/>
      <c r="R981" s="212"/>
      <c r="S981" s="212"/>
      <c r="T981" s="213"/>
      <c r="AT981" s="214" t="s">
        <v>180</v>
      </c>
      <c r="AU981" s="214" t="s">
        <v>89</v>
      </c>
      <c r="AV981" s="14" t="s">
        <v>89</v>
      </c>
      <c r="AW981" s="14" t="s">
        <v>4</v>
      </c>
      <c r="AX981" s="14" t="s">
        <v>40</v>
      </c>
      <c r="AY981" s="214" t="s">
        <v>171</v>
      </c>
    </row>
    <row r="982" spans="1:65" s="2" customFormat="1" ht="24.15" customHeight="1">
      <c r="A982" s="36"/>
      <c r="B982" s="37"/>
      <c r="C982" s="180" t="s">
        <v>2197</v>
      </c>
      <c r="D982" s="180" t="s">
        <v>173</v>
      </c>
      <c r="E982" s="181" t="s">
        <v>1452</v>
      </c>
      <c r="F982" s="182" t="s">
        <v>1453</v>
      </c>
      <c r="G982" s="183" t="s">
        <v>176</v>
      </c>
      <c r="H982" s="184">
        <v>99.64</v>
      </c>
      <c r="I982" s="185"/>
      <c r="J982" s="186">
        <f>ROUND(I982*H982,2)</f>
        <v>0</v>
      </c>
      <c r="K982" s="182" t="s">
        <v>177</v>
      </c>
      <c r="L982" s="41"/>
      <c r="M982" s="187" t="s">
        <v>32</v>
      </c>
      <c r="N982" s="188" t="s">
        <v>51</v>
      </c>
      <c r="O982" s="66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297</v>
      </c>
      <c r="AT982" s="191" t="s">
        <v>173</v>
      </c>
      <c r="AU982" s="191" t="s">
        <v>89</v>
      </c>
      <c r="AY982" s="18" t="s">
        <v>171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8" t="s">
        <v>40</v>
      </c>
      <c r="BK982" s="192">
        <f>ROUND(I982*H982,2)</f>
        <v>0</v>
      </c>
      <c r="BL982" s="18" t="s">
        <v>297</v>
      </c>
      <c r="BM982" s="191" t="s">
        <v>2198</v>
      </c>
    </row>
    <row r="983" spans="1:65" s="13" customFormat="1" ht="10.199999999999999">
      <c r="B983" s="193"/>
      <c r="C983" s="194"/>
      <c r="D983" s="195" t="s">
        <v>180</v>
      </c>
      <c r="E983" s="196" t="s">
        <v>32</v>
      </c>
      <c r="F983" s="197" t="s">
        <v>1566</v>
      </c>
      <c r="G983" s="194"/>
      <c r="H983" s="196" t="s">
        <v>32</v>
      </c>
      <c r="I983" s="198"/>
      <c r="J983" s="194"/>
      <c r="K983" s="194"/>
      <c r="L983" s="199"/>
      <c r="M983" s="200"/>
      <c r="N983" s="201"/>
      <c r="O983" s="201"/>
      <c r="P983" s="201"/>
      <c r="Q983" s="201"/>
      <c r="R983" s="201"/>
      <c r="S983" s="201"/>
      <c r="T983" s="202"/>
      <c r="AT983" s="203" t="s">
        <v>180</v>
      </c>
      <c r="AU983" s="203" t="s">
        <v>89</v>
      </c>
      <c r="AV983" s="13" t="s">
        <v>40</v>
      </c>
      <c r="AW983" s="13" t="s">
        <v>38</v>
      </c>
      <c r="AX983" s="13" t="s">
        <v>80</v>
      </c>
      <c r="AY983" s="203" t="s">
        <v>171</v>
      </c>
    </row>
    <row r="984" spans="1:65" s="14" customFormat="1" ht="10.199999999999999">
      <c r="B984" s="204"/>
      <c r="C984" s="205"/>
      <c r="D984" s="195" t="s">
        <v>180</v>
      </c>
      <c r="E984" s="206" t="s">
        <v>32</v>
      </c>
      <c r="F984" s="207" t="s">
        <v>1583</v>
      </c>
      <c r="G984" s="205"/>
      <c r="H984" s="208">
        <v>69.12</v>
      </c>
      <c r="I984" s="209"/>
      <c r="J984" s="205"/>
      <c r="K984" s="205"/>
      <c r="L984" s="210"/>
      <c r="M984" s="211"/>
      <c r="N984" s="212"/>
      <c r="O984" s="212"/>
      <c r="P984" s="212"/>
      <c r="Q984" s="212"/>
      <c r="R984" s="212"/>
      <c r="S984" s="212"/>
      <c r="T984" s="213"/>
      <c r="AT984" s="214" t="s">
        <v>180</v>
      </c>
      <c r="AU984" s="214" t="s">
        <v>89</v>
      </c>
      <c r="AV984" s="14" t="s">
        <v>89</v>
      </c>
      <c r="AW984" s="14" t="s">
        <v>38</v>
      </c>
      <c r="AX984" s="14" t="s">
        <v>80</v>
      </c>
      <c r="AY984" s="214" t="s">
        <v>171</v>
      </c>
    </row>
    <row r="985" spans="1:65" s="14" customFormat="1" ht="10.199999999999999">
      <c r="B985" s="204"/>
      <c r="C985" s="205"/>
      <c r="D985" s="195" t="s">
        <v>180</v>
      </c>
      <c r="E985" s="206" t="s">
        <v>32</v>
      </c>
      <c r="F985" s="207" t="s">
        <v>1584</v>
      </c>
      <c r="G985" s="205"/>
      <c r="H985" s="208">
        <v>20.16</v>
      </c>
      <c r="I985" s="209"/>
      <c r="J985" s="205"/>
      <c r="K985" s="205"/>
      <c r="L985" s="210"/>
      <c r="M985" s="211"/>
      <c r="N985" s="212"/>
      <c r="O985" s="212"/>
      <c r="P985" s="212"/>
      <c r="Q985" s="212"/>
      <c r="R985" s="212"/>
      <c r="S985" s="212"/>
      <c r="T985" s="213"/>
      <c r="AT985" s="214" t="s">
        <v>180</v>
      </c>
      <c r="AU985" s="214" t="s">
        <v>89</v>
      </c>
      <c r="AV985" s="14" t="s">
        <v>89</v>
      </c>
      <c r="AW985" s="14" t="s">
        <v>38</v>
      </c>
      <c r="AX985" s="14" t="s">
        <v>80</v>
      </c>
      <c r="AY985" s="214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1587</v>
      </c>
      <c r="G986" s="205"/>
      <c r="H986" s="208">
        <v>2.8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14" customFormat="1" ht="10.199999999999999">
      <c r="B987" s="204"/>
      <c r="C987" s="205"/>
      <c r="D987" s="195" t="s">
        <v>180</v>
      </c>
      <c r="E987" s="206" t="s">
        <v>32</v>
      </c>
      <c r="F987" s="207" t="s">
        <v>1588</v>
      </c>
      <c r="G987" s="205"/>
      <c r="H987" s="208">
        <v>3.96</v>
      </c>
      <c r="I987" s="209"/>
      <c r="J987" s="205"/>
      <c r="K987" s="205"/>
      <c r="L987" s="210"/>
      <c r="M987" s="211"/>
      <c r="N987" s="212"/>
      <c r="O987" s="212"/>
      <c r="P987" s="212"/>
      <c r="Q987" s="212"/>
      <c r="R987" s="212"/>
      <c r="S987" s="212"/>
      <c r="T987" s="213"/>
      <c r="AT987" s="214" t="s">
        <v>180</v>
      </c>
      <c r="AU987" s="214" t="s">
        <v>89</v>
      </c>
      <c r="AV987" s="14" t="s">
        <v>89</v>
      </c>
      <c r="AW987" s="14" t="s">
        <v>38</v>
      </c>
      <c r="AX987" s="14" t="s">
        <v>80</v>
      </c>
      <c r="AY987" s="214" t="s">
        <v>171</v>
      </c>
    </row>
    <row r="988" spans="1:65" s="14" customFormat="1" ht="10.199999999999999">
      <c r="B988" s="204"/>
      <c r="C988" s="205"/>
      <c r="D988" s="195" t="s">
        <v>180</v>
      </c>
      <c r="E988" s="206" t="s">
        <v>32</v>
      </c>
      <c r="F988" s="207" t="s">
        <v>1589</v>
      </c>
      <c r="G988" s="205"/>
      <c r="H988" s="208">
        <v>3.6</v>
      </c>
      <c r="I988" s="209"/>
      <c r="J988" s="205"/>
      <c r="K988" s="205"/>
      <c r="L988" s="210"/>
      <c r="M988" s="211"/>
      <c r="N988" s="212"/>
      <c r="O988" s="212"/>
      <c r="P988" s="212"/>
      <c r="Q988" s="212"/>
      <c r="R988" s="212"/>
      <c r="S988" s="212"/>
      <c r="T988" s="213"/>
      <c r="AT988" s="214" t="s">
        <v>180</v>
      </c>
      <c r="AU988" s="214" t="s">
        <v>89</v>
      </c>
      <c r="AV988" s="14" t="s">
        <v>89</v>
      </c>
      <c r="AW988" s="14" t="s">
        <v>38</v>
      </c>
      <c r="AX988" s="14" t="s">
        <v>80</v>
      </c>
      <c r="AY988" s="214" t="s">
        <v>171</v>
      </c>
    </row>
    <row r="989" spans="1:65" s="2" customFormat="1" ht="14.4" customHeight="1">
      <c r="A989" s="36"/>
      <c r="B989" s="37"/>
      <c r="C989" s="215" t="s">
        <v>2199</v>
      </c>
      <c r="D989" s="215" t="s">
        <v>254</v>
      </c>
      <c r="E989" s="216" t="s">
        <v>1456</v>
      </c>
      <c r="F989" s="217" t="s">
        <v>1457</v>
      </c>
      <c r="G989" s="218" t="s">
        <v>176</v>
      </c>
      <c r="H989" s="219">
        <v>104.622</v>
      </c>
      <c r="I989" s="220"/>
      <c r="J989" s="221">
        <f>ROUND(I989*H989,2)</f>
        <v>0</v>
      </c>
      <c r="K989" s="217" t="s">
        <v>177</v>
      </c>
      <c r="L989" s="222"/>
      <c r="M989" s="223" t="s">
        <v>32</v>
      </c>
      <c r="N989" s="224" t="s">
        <v>51</v>
      </c>
      <c r="O989" s="66"/>
      <c r="P989" s="189">
        <f>O989*H989</f>
        <v>0</v>
      </c>
      <c r="Q989" s="189">
        <v>0</v>
      </c>
      <c r="R989" s="189">
        <f>Q989*H989</f>
        <v>0</v>
      </c>
      <c r="S989" s="189">
        <v>0</v>
      </c>
      <c r="T989" s="190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1" t="s">
        <v>389</v>
      </c>
      <c r="AT989" s="191" t="s">
        <v>254</v>
      </c>
      <c r="AU989" s="191" t="s">
        <v>89</v>
      </c>
      <c r="AY989" s="18" t="s">
        <v>171</v>
      </c>
      <c r="BE989" s="192">
        <f>IF(N989="základní",J989,0)</f>
        <v>0</v>
      </c>
      <c r="BF989" s="192">
        <f>IF(N989="snížená",J989,0)</f>
        <v>0</v>
      </c>
      <c r="BG989" s="192">
        <f>IF(N989="zákl. přenesená",J989,0)</f>
        <v>0</v>
      </c>
      <c r="BH989" s="192">
        <f>IF(N989="sníž. přenesená",J989,0)</f>
        <v>0</v>
      </c>
      <c r="BI989" s="192">
        <f>IF(N989="nulová",J989,0)</f>
        <v>0</v>
      </c>
      <c r="BJ989" s="18" t="s">
        <v>40</v>
      </c>
      <c r="BK989" s="192">
        <f>ROUND(I989*H989,2)</f>
        <v>0</v>
      </c>
      <c r="BL989" s="18" t="s">
        <v>297</v>
      </c>
      <c r="BM989" s="191" t="s">
        <v>2200</v>
      </c>
    </row>
    <row r="990" spans="1:65" s="14" customFormat="1" ht="10.199999999999999">
      <c r="B990" s="204"/>
      <c r="C990" s="205"/>
      <c r="D990" s="195" t="s">
        <v>180</v>
      </c>
      <c r="E990" s="205"/>
      <c r="F990" s="207" t="s">
        <v>2201</v>
      </c>
      <c r="G990" s="205"/>
      <c r="H990" s="208">
        <v>104.622</v>
      </c>
      <c r="I990" s="209"/>
      <c r="J990" s="205"/>
      <c r="K990" s="205"/>
      <c r="L990" s="210"/>
      <c r="M990" s="211"/>
      <c r="N990" s="212"/>
      <c r="O990" s="212"/>
      <c r="P990" s="212"/>
      <c r="Q990" s="212"/>
      <c r="R990" s="212"/>
      <c r="S990" s="212"/>
      <c r="T990" s="213"/>
      <c r="AT990" s="214" t="s">
        <v>180</v>
      </c>
      <c r="AU990" s="214" t="s">
        <v>89</v>
      </c>
      <c r="AV990" s="14" t="s">
        <v>89</v>
      </c>
      <c r="AW990" s="14" t="s">
        <v>4</v>
      </c>
      <c r="AX990" s="14" t="s">
        <v>40</v>
      </c>
      <c r="AY990" s="214" t="s">
        <v>171</v>
      </c>
    </row>
    <row r="991" spans="1:65" s="2" customFormat="1" ht="24.15" customHeight="1">
      <c r="A991" s="36"/>
      <c r="B991" s="37"/>
      <c r="C991" s="180" t="s">
        <v>2202</v>
      </c>
      <c r="D991" s="180" t="s">
        <v>173</v>
      </c>
      <c r="E991" s="181" t="s">
        <v>2203</v>
      </c>
      <c r="F991" s="182" t="s">
        <v>2204</v>
      </c>
      <c r="G991" s="183" t="s">
        <v>176</v>
      </c>
      <c r="H991" s="184">
        <v>182.4</v>
      </c>
      <c r="I991" s="185"/>
      <c r="J991" s="186">
        <f>ROUND(I991*H991,2)</f>
        <v>0</v>
      </c>
      <c r="K991" s="182" t="s">
        <v>177</v>
      </c>
      <c r="L991" s="41"/>
      <c r="M991" s="187" t="s">
        <v>32</v>
      </c>
      <c r="N991" s="188" t="s">
        <v>51</v>
      </c>
      <c r="O991" s="66"/>
      <c r="P991" s="189">
        <f>O991*H991</f>
        <v>0</v>
      </c>
      <c r="Q991" s="189">
        <v>0</v>
      </c>
      <c r="R991" s="189">
        <f>Q991*H991</f>
        <v>0</v>
      </c>
      <c r="S991" s="189">
        <v>0</v>
      </c>
      <c r="T991" s="190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91" t="s">
        <v>297</v>
      </c>
      <c r="AT991" s="191" t="s">
        <v>173</v>
      </c>
      <c r="AU991" s="191" t="s">
        <v>89</v>
      </c>
      <c r="AY991" s="18" t="s">
        <v>171</v>
      </c>
      <c r="BE991" s="192">
        <f>IF(N991="základní",J991,0)</f>
        <v>0</v>
      </c>
      <c r="BF991" s="192">
        <f>IF(N991="snížená",J991,0)</f>
        <v>0</v>
      </c>
      <c r="BG991" s="192">
        <f>IF(N991="zákl. přenesená",J991,0)</f>
        <v>0</v>
      </c>
      <c r="BH991" s="192">
        <f>IF(N991="sníž. přenesená",J991,0)</f>
        <v>0</v>
      </c>
      <c r="BI991" s="192">
        <f>IF(N991="nulová",J991,0)</f>
        <v>0</v>
      </c>
      <c r="BJ991" s="18" t="s">
        <v>40</v>
      </c>
      <c r="BK991" s="192">
        <f>ROUND(I991*H991,2)</f>
        <v>0</v>
      </c>
      <c r="BL991" s="18" t="s">
        <v>297</v>
      </c>
      <c r="BM991" s="191" t="s">
        <v>2205</v>
      </c>
    </row>
    <row r="992" spans="1:65" s="13" customFormat="1" ht="10.199999999999999">
      <c r="B992" s="193"/>
      <c r="C992" s="194"/>
      <c r="D992" s="195" t="s">
        <v>180</v>
      </c>
      <c r="E992" s="196" t="s">
        <v>32</v>
      </c>
      <c r="F992" s="197" t="s">
        <v>1566</v>
      </c>
      <c r="G992" s="194"/>
      <c r="H992" s="196" t="s">
        <v>32</v>
      </c>
      <c r="I992" s="198"/>
      <c r="J992" s="194"/>
      <c r="K992" s="194"/>
      <c r="L992" s="199"/>
      <c r="M992" s="200"/>
      <c r="N992" s="201"/>
      <c r="O992" s="201"/>
      <c r="P992" s="201"/>
      <c r="Q992" s="201"/>
      <c r="R992" s="201"/>
      <c r="S992" s="201"/>
      <c r="T992" s="202"/>
      <c r="AT992" s="203" t="s">
        <v>180</v>
      </c>
      <c r="AU992" s="203" t="s">
        <v>89</v>
      </c>
      <c r="AV992" s="13" t="s">
        <v>40</v>
      </c>
      <c r="AW992" s="13" t="s">
        <v>38</v>
      </c>
      <c r="AX992" s="13" t="s">
        <v>80</v>
      </c>
      <c r="AY992" s="203" t="s">
        <v>171</v>
      </c>
    </row>
    <row r="993" spans="1:65" s="14" customFormat="1" ht="10.199999999999999">
      <c r="B993" s="204"/>
      <c r="C993" s="205"/>
      <c r="D993" s="195" t="s">
        <v>180</v>
      </c>
      <c r="E993" s="206" t="s">
        <v>32</v>
      </c>
      <c r="F993" s="207" t="s">
        <v>1585</v>
      </c>
      <c r="G993" s="205"/>
      <c r="H993" s="208">
        <v>144</v>
      </c>
      <c r="I993" s="209"/>
      <c r="J993" s="205"/>
      <c r="K993" s="205"/>
      <c r="L993" s="210"/>
      <c r="M993" s="211"/>
      <c r="N993" s="212"/>
      <c r="O993" s="212"/>
      <c r="P993" s="212"/>
      <c r="Q993" s="212"/>
      <c r="R993" s="212"/>
      <c r="S993" s="212"/>
      <c r="T993" s="213"/>
      <c r="AT993" s="214" t="s">
        <v>180</v>
      </c>
      <c r="AU993" s="214" t="s">
        <v>89</v>
      </c>
      <c r="AV993" s="14" t="s">
        <v>89</v>
      </c>
      <c r="AW993" s="14" t="s">
        <v>38</v>
      </c>
      <c r="AX993" s="14" t="s">
        <v>80</v>
      </c>
      <c r="AY993" s="214" t="s">
        <v>171</v>
      </c>
    </row>
    <row r="994" spans="1:65" s="14" customFormat="1" ht="10.199999999999999">
      <c r="B994" s="204"/>
      <c r="C994" s="205"/>
      <c r="D994" s="195" t="s">
        <v>180</v>
      </c>
      <c r="E994" s="206" t="s">
        <v>32</v>
      </c>
      <c r="F994" s="207" t="s">
        <v>1586</v>
      </c>
      <c r="G994" s="205"/>
      <c r="H994" s="208">
        <v>38.4</v>
      </c>
      <c r="I994" s="209"/>
      <c r="J994" s="205"/>
      <c r="K994" s="205"/>
      <c r="L994" s="210"/>
      <c r="M994" s="211"/>
      <c r="N994" s="212"/>
      <c r="O994" s="212"/>
      <c r="P994" s="212"/>
      <c r="Q994" s="212"/>
      <c r="R994" s="212"/>
      <c r="S994" s="212"/>
      <c r="T994" s="213"/>
      <c r="AT994" s="214" t="s">
        <v>180</v>
      </c>
      <c r="AU994" s="214" t="s">
        <v>89</v>
      </c>
      <c r="AV994" s="14" t="s">
        <v>89</v>
      </c>
      <c r="AW994" s="14" t="s">
        <v>38</v>
      </c>
      <c r="AX994" s="14" t="s">
        <v>80</v>
      </c>
      <c r="AY994" s="214" t="s">
        <v>171</v>
      </c>
    </row>
    <row r="995" spans="1:65" s="2" customFormat="1" ht="14.4" customHeight="1">
      <c r="A995" s="36"/>
      <c r="B995" s="37"/>
      <c r="C995" s="215" t="s">
        <v>2206</v>
      </c>
      <c r="D995" s="215" t="s">
        <v>254</v>
      </c>
      <c r="E995" s="216" t="s">
        <v>1456</v>
      </c>
      <c r="F995" s="217" t="s">
        <v>1457</v>
      </c>
      <c r="G995" s="218" t="s">
        <v>176</v>
      </c>
      <c r="H995" s="219">
        <v>191.52</v>
      </c>
      <c r="I995" s="220"/>
      <c r="J995" s="221">
        <f>ROUND(I995*H995,2)</f>
        <v>0</v>
      </c>
      <c r="K995" s="217" t="s">
        <v>177</v>
      </c>
      <c r="L995" s="222"/>
      <c r="M995" s="223" t="s">
        <v>32</v>
      </c>
      <c r="N995" s="224" t="s">
        <v>51</v>
      </c>
      <c r="O995" s="66"/>
      <c r="P995" s="189">
        <f>O995*H995</f>
        <v>0</v>
      </c>
      <c r="Q995" s="189">
        <v>0</v>
      </c>
      <c r="R995" s="189">
        <f>Q995*H995</f>
        <v>0</v>
      </c>
      <c r="S995" s="189">
        <v>0</v>
      </c>
      <c r="T995" s="190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91" t="s">
        <v>389</v>
      </c>
      <c r="AT995" s="191" t="s">
        <v>254</v>
      </c>
      <c r="AU995" s="191" t="s">
        <v>89</v>
      </c>
      <c r="AY995" s="18" t="s">
        <v>171</v>
      </c>
      <c r="BE995" s="192">
        <f>IF(N995="základní",J995,0)</f>
        <v>0</v>
      </c>
      <c r="BF995" s="192">
        <f>IF(N995="snížená",J995,0)</f>
        <v>0</v>
      </c>
      <c r="BG995" s="192">
        <f>IF(N995="zákl. přenesená",J995,0)</f>
        <v>0</v>
      </c>
      <c r="BH995" s="192">
        <f>IF(N995="sníž. přenesená",J995,0)</f>
        <v>0</v>
      </c>
      <c r="BI995" s="192">
        <f>IF(N995="nulová",J995,0)</f>
        <v>0</v>
      </c>
      <c r="BJ995" s="18" t="s">
        <v>40</v>
      </c>
      <c r="BK995" s="192">
        <f>ROUND(I995*H995,2)</f>
        <v>0</v>
      </c>
      <c r="BL995" s="18" t="s">
        <v>297</v>
      </c>
      <c r="BM995" s="191" t="s">
        <v>2207</v>
      </c>
    </row>
    <row r="996" spans="1:65" s="14" customFormat="1" ht="10.199999999999999">
      <c r="B996" s="204"/>
      <c r="C996" s="205"/>
      <c r="D996" s="195" t="s">
        <v>180</v>
      </c>
      <c r="E996" s="205"/>
      <c r="F996" s="207" t="s">
        <v>2208</v>
      </c>
      <c r="G996" s="205"/>
      <c r="H996" s="208">
        <v>191.52</v>
      </c>
      <c r="I996" s="209"/>
      <c r="J996" s="205"/>
      <c r="K996" s="205"/>
      <c r="L996" s="210"/>
      <c r="M996" s="211"/>
      <c r="N996" s="212"/>
      <c r="O996" s="212"/>
      <c r="P996" s="212"/>
      <c r="Q996" s="212"/>
      <c r="R996" s="212"/>
      <c r="S996" s="212"/>
      <c r="T996" s="213"/>
      <c r="AT996" s="214" t="s">
        <v>180</v>
      </c>
      <c r="AU996" s="214" t="s">
        <v>89</v>
      </c>
      <c r="AV996" s="14" t="s">
        <v>89</v>
      </c>
      <c r="AW996" s="14" t="s">
        <v>4</v>
      </c>
      <c r="AX996" s="14" t="s">
        <v>40</v>
      </c>
      <c r="AY996" s="214" t="s">
        <v>171</v>
      </c>
    </row>
    <row r="997" spans="1:65" s="2" customFormat="1" ht="14.4" customHeight="1">
      <c r="A997" s="36"/>
      <c r="B997" s="37"/>
      <c r="C997" s="180" t="s">
        <v>2209</v>
      </c>
      <c r="D997" s="180" t="s">
        <v>173</v>
      </c>
      <c r="E997" s="181" t="s">
        <v>1461</v>
      </c>
      <c r="F997" s="182" t="s">
        <v>1462</v>
      </c>
      <c r="G997" s="183" t="s">
        <v>176</v>
      </c>
      <c r="H997" s="184">
        <v>89.7</v>
      </c>
      <c r="I997" s="185"/>
      <c r="J997" s="186">
        <f>ROUND(I997*H997,2)</f>
        <v>0</v>
      </c>
      <c r="K997" s="182" t="s">
        <v>177</v>
      </c>
      <c r="L997" s="41"/>
      <c r="M997" s="187" t="s">
        <v>32</v>
      </c>
      <c r="N997" s="188" t="s">
        <v>51</v>
      </c>
      <c r="O997" s="66"/>
      <c r="P997" s="189">
        <f>O997*H997</f>
        <v>0</v>
      </c>
      <c r="Q997" s="189">
        <v>2.0000000000000001E-4</v>
      </c>
      <c r="R997" s="189">
        <f>Q997*H997</f>
        <v>1.7940000000000001E-2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297</v>
      </c>
      <c r="AT997" s="191" t="s">
        <v>173</v>
      </c>
      <c r="AU997" s="191" t="s">
        <v>89</v>
      </c>
      <c r="AY997" s="18" t="s">
        <v>171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8" t="s">
        <v>40</v>
      </c>
      <c r="BK997" s="192">
        <f>ROUND(I997*H997,2)</f>
        <v>0</v>
      </c>
      <c r="BL997" s="18" t="s">
        <v>297</v>
      </c>
      <c r="BM997" s="191" t="s">
        <v>2210</v>
      </c>
    </row>
    <row r="998" spans="1:65" s="2" customFormat="1" ht="14.4" customHeight="1">
      <c r="A998" s="36"/>
      <c r="B998" s="37"/>
      <c r="C998" s="180" t="s">
        <v>2211</v>
      </c>
      <c r="D998" s="180" t="s">
        <v>173</v>
      </c>
      <c r="E998" s="181" t="s">
        <v>2212</v>
      </c>
      <c r="F998" s="182" t="s">
        <v>2213</v>
      </c>
      <c r="G998" s="183" t="s">
        <v>176</v>
      </c>
      <c r="H998" s="184">
        <v>109.6</v>
      </c>
      <c r="I998" s="185"/>
      <c r="J998" s="186">
        <f>ROUND(I998*H998,2)</f>
        <v>0</v>
      </c>
      <c r="K998" s="182" t="s">
        <v>177</v>
      </c>
      <c r="L998" s="41"/>
      <c r="M998" s="187" t="s">
        <v>32</v>
      </c>
      <c r="N998" s="188" t="s">
        <v>51</v>
      </c>
      <c r="O998" s="66"/>
      <c r="P998" s="189">
        <f>O998*H998</f>
        <v>0</v>
      </c>
      <c r="Q998" s="189">
        <v>2.0000000000000001E-4</v>
      </c>
      <c r="R998" s="189">
        <f>Q998*H998</f>
        <v>2.1919999999999999E-2</v>
      </c>
      <c r="S998" s="189">
        <v>0</v>
      </c>
      <c r="T998" s="190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91" t="s">
        <v>297</v>
      </c>
      <c r="AT998" s="191" t="s">
        <v>173</v>
      </c>
      <c r="AU998" s="191" t="s">
        <v>89</v>
      </c>
      <c r="AY998" s="18" t="s">
        <v>171</v>
      </c>
      <c r="BE998" s="192">
        <f>IF(N998="základní",J998,0)</f>
        <v>0</v>
      </c>
      <c r="BF998" s="192">
        <f>IF(N998="snížená",J998,0)</f>
        <v>0</v>
      </c>
      <c r="BG998" s="192">
        <f>IF(N998="zákl. přenesená",J998,0)</f>
        <v>0</v>
      </c>
      <c r="BH998" s="192">
        <f>IF(N998="sníž. přenesená",J998,0)</f>
        <v>0</v>
      </c>
      <c r="BI998" s="192">
        <f>IF(N998="nulová",J998,0)</f>
        <v>0</v>
      </c>
      <c r="BJ998" s="18" t="s">
        <v>40</v>
      </c>
      <c r="BK998" s="192">
        <f>ROUND(I998*H998,2)</f>
        <v>0</v>
      </c>
      <c r="BL998" s="18" t="s">
        <v>297</v>
      </c>
      <c r="BM998" s="191" t="s">
        <v>2214</v>
      </c>
    </row>
    <row r="999" spans="1:65" s="2" customFormat="1" ht="24.15" customHeight="1">
      <c r="A999" s="36"/>
      <c r="B999" s="37"/>
      <c r="C999" s="180" t="s">
        <v>2215</v>
      </c>
      <c r="D999" s="180" t="s">
        <v>173</v>
      </c>
      <c r="E999" s="181" t="s">
        <v>1465</v>
      </c>
      <c r="F999" s="182" t="s">
        <v>1466</v>
      </c>
      <c r="G999" s="183" t="s">
        <v>176</v>
      </c>
      <c r="H999" s="184">
        <v>278.44</v>
      </c>
      <c r="I999" s="185"/>
      <c r="J999" s="186">
        <f>ROUND(I999*H999,2)</f>
        <v>0</v>
      </c>
      <c r="K999" s="182" t="s">
        <v>177</v>
      </c>
      <c r="L999" s="41"/>
      <c r="M999" s="187" t="s">
        <v>32</v>
      </c>
      <c r="N999" s="188" t="s">
        <v>51</v>
      </c>
      <c r="O999" s="66"/>
      <c r="P999" s="189">
        <f>O999*H999</f>
        <v>0</v>
      </c>
      <c r="Q999" s="189">
        <v>1.0000000000000001E-5</v>
      </c>
      <c r="R999" s="189">
        <f>Q999*H999</f>
        <v>2.7844000000000002E-3</v>
      </c>
      <c r="S999" s="189">
        <v>0</v>
      </c>
      <c r="T999" s="190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297</v>
      </c>
      <c r="AT999" s="191" t="s">
        <v>173</v>
      </c>
      <c r="AU999" s="191" t="s">
        <v>89</v>
      </c>
      <c r="AY999" s="18" t="s">
        <v>171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8" t="s">
        <v>40</v>
      </c>
      <c r="BK999" s="192">
        <f>ROUND(I999*H999,2)</f>
        <v>0</v>
      </c>
      <c r="BL999" s="18" t="s">
        <v>297</v>
      </c>
      <c r="BM999" s="191" t="s">
        <v>2216</v>
      </c>
    </row>
    <row r="1000" spans="1:65" s="13" customFormat="1" ht="10.199999999999999">
      <c r="B1000" s="193"/>
      <c r="C1000" s="194"/>
      <c r="D1000" s="195" t="s">
        <v>180</v>
      </c>
      <c r="E1000" s="196" t="s">
        <v>32</v>
      </c>
      <c r="F1000" s="197" t="s">
        <v>1566</v>
      </c>
      <c r="G1000" s="194"/>
      <c r="H1000" s="196" t="s">
        <v>32</v>
      </c>
      <c r="I1000" s="198"/>
      <c r="J1000" s="194"/>
      <c r="K1000" s="194"/>
      <c r="L1000" s="199"/>
      <c r="M1000" s="200"/>
      <c r="N1000" s="201"/>
      <c r="O1000" s="201"/>
      <c r="P1000" s="201"/>
      <c r="Q1000" s="201"/>
      <c r="R1000" s="201"/>
      <c r="S1000" s="201"/>
      <c r="T1000" s="202"/>
      <c r="AT1000" s="203" t="s">
        <v>180</v>
      </c>
      <c r="AU1000" s="203" t="s">
        <v>89</v>
      </c>
      <c r="AV1000" s="13" t="s">
        <v>40</v>
      </c>
      <c r="AW1000" s="13" t="s">
        <v>38</v>
      </c>
      <c r="AX1000" s="13" t="s">
        <v>80</v>
      </c>
      <c r="AY1000" s="203" t="s">
        <v>171</v>
      </c>
    </row>
    <row r="1001" spans="1:65" s="14" customFormat="1" ht="10.199999999999999">
      <c r="B1001" s="204"/>
      <c r="C1001" s="205"/>
      <c r="D1001" s="195" t="s">
        <v>180</v>
      </c>
      <c r="E1001" s="206" t="s">
        <v>32</v>
      </c>
      <c r="F1001" s="207" t="s">
        <v>1583</v>
      </c>
      <c r="G1001" s="205"/>
      <c r="H1001" s="208">
        <v>69.12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180</v>
      </c>
      <c r="AU1001" s="214" t="s">
        <v>89</v>
      </c>
      <c r="AV1001" s="14" t="s">
        <v>89</v>
      </c>
      <c r="AW1001" s="14" t="s">
        <v>38</v>
      </c>
      <c r="AX1001" s="14" t="s">
        <v>80</v>
      </c>
      <c r="AY1001" s="214" t="s">
        <v>171</v>
      </c>
    </row>
    <row r="1002" spans="1:65" s="14" customFormat="1" ht="10.199999999999999">
      <c r="B1002" s="204"/>
      <c r="C1002" s="205"/>
      <c r="D1002" s="195" t="s">
        <v>180</v>
      </c>
      <c r="E1002" s="206" t="s">
        <v>32</v>
      </c>
      <c r="F1002" s="207" t="s">
        <v>1584</v>
      </c>
      <c r="G1002" s="205"/>
      <c r="H1002" s="208">
        <v>20.16</v>
      </c>
      <c r="I1002" s="209"/>
      <c r="J1002" s="205"/>
      <c r="K1002" s="205"/>
      <c r="L1002" s="210"/>
      <c r="M1002" s="211"/>
      <c r="N1002" s="212"/>
      <c r="O1002" s="212"/>
      <c r="P1002" s="212"/>
      <c r="Q1002" s="212"/>
      <c r="R1002" s="212"/>
      <c r="S1002" s="212"/>
      <c r="T1002" s="213"/>
      <c r="AT1002" s="214" t="s">
        <v>180</v>
      </c>
      <c r="AU1002" s="214" t="s">
        <v>89</v>
      </c>
      <c r="AV1002" s="14" t="s">
        <v>89</v>
      </c>
      <c r="AW1002" s="14" t="s">
        <v>38</v>
      </c>
      <c r="AX1002" s="14" t="s">
        <v>80</v>
      </c>
      <c r="AY1002" s="214" t="s">
        <v>171</v>
      </c>
    </row>
    <row r="1003" spans="1:65" s="14" customFormat="1" ht="10.199999999999999">
      <c r="B1003" s="204"/>
      <c r="C1003" s="205"/>
      <c r="D1003" s="195" t="s">
        <v>180</v>
      </c>
      <c r="E1003" s="206" t="s">
        <v>32</v>
      </c>
      <c r="F1003" s="207" t="s">
        <v>1585</v>
      </c>
      <c r="G1003" s="205"/>
      <c r="H1003" s="208">
        <v>144</v>
      </c>
      <c r="I1003" s="209"/>
      <c r="J1003" s="205"/>
      <c r="K1003" s="205"/>
      <c r="L1003" s="210"/>
      <c r="M1003" s="211"/>
      <c r="N1003" s="212"/>
      <c r="O1003" s="212"/>
      <c r="P1003" s="212"/>
      <c r="Q1003" s="212"/>
      <c r="R1003" s="212"/>
      <c r="S1003" s="212"/>
      <c r="T1003" s="213"/>
      <c r="AT1003" s="214" t="s">
        <v>180</v>
      </c>
      <c r="AU1003" s="214" t="s">
        <v>89</v>
      </c>
      <c r="AV1003" s="14" t="s">
        <v>89</v>
      </c>
      <c r="AW1003" s="14" t="s">
        <v>38</v>
      </c>
      <c r="AX1003" s="14" t="s">
        <v>80</v>
      </c>
      <c r="AY1003" s="214" t="s">
        <v>171</v>
      </c>
    </row>
    <row r="1004" spans="1:65" s="14" customFormat="1" ht="10.199999999999999">
      <c r="B1004" s="204"/>
      <c r="C1004" s="205"/>
      <c r="D1004" s="195" t="s">
        <v>180</v>
      </c>
      <c r="E1004" s="206" t="s">
        <v>32</v>
      </c>
      <c r="F1004" s="207" t="s">
        <v>1586</v>
      </c>
      <c r="G1004" s="205"/>
      <c r="H1004" s="208">
        <v>38.4</v>
      </c>
      <c r="I1004" s="209"/>
      <c r="J1004" s="205"/>
      <c r="K1004" s="205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180</v>
      </c>
      <c r="AU1004" s="214" t="s">
        <v>89</v>
      </c>
      <c r="AV1004" s="14" t="s">
        <v>89</v>
      </c>
      <c r="AW1004" s="14" t="s">
        <v>38</v>
      </c>
      <c r="AX1004" s="14" t="s">
        <v>80</v>
      </c>
      <c r="AY1004" s="214" t="s">
        <v>171</v>
      </c>
    </row>
    <row r="1005" spans="1:65" s="14" customFormat="1" ht="10.199999999999999">
      <c r="B1005" s="204"/>
      <c r="C1005" s="205"/>
      <c r="D1005" s="195" t="s">
        <v>180</v>
      </c>
      <c r="E1005" s="206" t="s">
        <v>32</v>
      </c>
      <c r="F1005" s="207" t="s">
        <v>1587</v>
      </c>
      <c r="G1005" s="205"/>
      <c r="H1005" s="208">
        <v>2.8</v>
      </c>
      <c r="I1005" s="209"/>
      <c r="J1005" s="205"/>
      <c r="K1005" s="205"/>
      <c r="L1005" s="210"/>
      <c r="M1005" s="211"/>
      <c r="N1005" s="212"/>
      <c r="O1005" s="212"/>
      <c r="P1005" s="212"/>
      <c r="Q1005" s="212"/>
      <c r="R1005" s="212"/>
      <c r="S1005" s="212"/>
      <c r="T1005" s="213"/>
      <c r="AT1005" s="214" t="s">
        <v>180</v>
      </c>
      <c r="AU1005" s="214" t="s">
        <v>89</v>
      </c>
      <c r="AV1005" s="14" t="s">
        <v>89</v>
      </c>
      <c r="AW1005" s="14" t="s">
        <v>38</v>
      </c>
      <c r="AX1005" s="14" t="s">
        <v>80</v>
      </c>
      <c r="AY1005" s="214" t="s">
        <v>171</v>
      </c>
    </row>
    <row r="1006" spans="1:65" s="14" customFormat="1" ht="10.199999999999999">
      <c r="B1006" s="204"/>
      <c r="C1006" s="205"/>
      <c r="D1006" s="195" t="s">
        <v>180</v>
      </c>
      <c r="E1006" s="206" t="s">
        <v>32</v>
      </c>
      <c r="F1006" s="207" t="s">
        <v>1588</v>
      </c>
      <c r="G1006" s="205"/>
      <c r="H1006" s="208">
        <v>3.96</v>
      </c>
      <c r="I1006" s="209"/>
      <c r="J1006" s="205"/>
      <c r="K1006" s="205"/>
      <c r="L1006" s="210"/>
      <c r="M1006" s="211"/>
      <c r="N1006" s="212"/>
      <c r="O1006" s="212"/>
      <c r="P1006" s="212"/>
      <c r="Q1006" s="212"/>
      <c r="R1006" s="212"/>
      <c r="S1006" s="212"/>
      <c r="T1006" s="213"/>
      <c r="AT1006" s="214" t="s">
        <v>180</v>
      </c>
      <c r="AU1006" s="214" t="s">
        <v>89</v>
      </c>
      <c r="AV1006" s="14" t="s">
        <v>89</v>
      </c>
      <c r="AW1006" s="14" t="s">
        <v>38</v>
      </c>
      <c r="AX1006" s="14" t="s">
        <v>80</v>
      </c>
      <c r="AY1006" s="214" t="s">
        <v>171</v>
      </c>
    </row>
    <row r="1007" spans="1:65" s="2" customFormat="1" ht="14.4" customHeight="1">
      <c r="A1007" s="36"/>
      <c r="B1007" s="37"/>
      <c r="C1007" s="180" t="s">
        <v>2217</v>
      </c>
      <c r="D1007" s="180" t="s">
        <v>173</v>
      </c>
      <c r="E1007" s="181" t="s">
        <v>2218</v>
      </c>
      <c r="F1007" s="182" t="s">
        <v>2219</v>
      </c>
      <c r="G1007" s="183" t="s">
        <v>176</v>
      </c>
      <c r="H1007" s="184">
        <v>3.6</v>
      </c>
      <c r="I1007" s="185"/>
      <c r="J1007" s="186">
        <f>ROUND(I1007*H1007,2)</f>
        <v>0</v>
      </c>
      <c r="K1007" s="182" t="s">
        <v>177</v>
      </c>
      <c r="L1007" s="41"/>
      <c r="M1007" s="187" t="s">
        <v>32</v>
      </c>
      <c r="N1007" s="188" t="s">
        <v>51</v>
      </c>
      <c r="O1007" s="66"/>
      <c r="P1007" s="189">
        <f>O1007*H1007</f>
        <v>0</v>
      </c>
      <c r="Q1007" s="189">
        <v>1.0000000000000001E-5</v>
      </c>
      <c r="R1007" s="189">
        <f>Q1007*H1007</f>
        <v>3.6000000000000001E-5</v>
      </c>
      <c r="S1007" s="189">
        <v>0</v>
      </c>
      <c r="T1007" s="190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91" t="s">
        <v>297</v>
      </c>
      <c r="AT1007" s="191" t="s">
        <v>173</v>
      </c>
      <c r="AU1007" s="191" t="s">
        <v>89</v>
      </c>
      <c r="AY1007" s="18" t="s">
        <v>171</v>
      </c>
      <c r="BE1007" s="192">
        <f>IF(N1007="základní",J1007,0)</f>
        <v>0</v>
      </c>
      <c r="BF1007" s="192">
        <f>IF(N1007="snížená",J1007,0)</f>
        <v>0</v>
      </c>
      <c r="BG1007" s="192">
        <f>IF(N1007="zákl. přenesená",J1007,0)</f>
        <v>0</v>
      </c>
      <c r="BH1007" s="192">
        <f>IF(N1007="sníž. přenesená",J1007,0)</f>
        <v>0</v>
      </c>
      <c r="BI1007" s="192">
        <f>IF(N1007="nulová",J1007,0)</f>
        <v>0</v>
      </c>
      <c r="BJ1007" s="18" t="s">
        <v>40</v>
      </c>
      <c r="BK1007" s="192">
        <f>ROUND(I1007*H1007,2)</f>
        <v>0</v>
      </c>
      <c r="BL1007" s="18" t="s">
        <v>297</v>
      </c>
      <c r="BM1007" s="191" t="s">
        <v>2220</v>
      </c>
    </row>
    <row r="1008" spans="1:65" s="13" customFormat="1" ht="10.199999999999999">
      <c r="B1008" s="193"/>
      <c r="C1008" s="194"/>
      <c r="D1008" s="195" t="s">
        <v>180</v>
      </c>
      <c r="E1008" s="196" t="s">
        <v>32</v>
      </c>
      <c r="F1008" s="197" t="s">
        <v>1566</v>
      </c>
      <c r="G1008" s="194"/>
      <c r="H1008" s="196" t="s">
        <v>32</v>
      </c>
      <c r="I1008" s="198"/>
      <c r="J1008" s="194"/>
      <c r="K1008" s="194"/>
      <c r="L1008" s="199"/>
      <c r="M1008" s="200"/>
      <c r="N1008" s="201"/>
      <c r="O1008" s="201"/>
      <c r="P1008" s="201"/>
      <c r="Q1008" s="201"/>
      <c r="R1008" s="201"/>
      <c r="S1008" s="201"/>
      <c r="T1008" s="202"/>
      <c r="AT1008" s="203" t="s">
        <v>180</v>
      </c>
      <c r="AU1008" s="203" t="s">
        <v>89</v>
      </c>
      <c r="AV1008" s="13" t="s">
        <v>40</v>
      </c>
      <c r="AW1008" s="13" t="s">
        <v>38</v>
      </c>
      <c r="AX1008" s="13" t="s">
        <v>80</v>
      </c>
      <c r="AY1008" s="203" t="s">
        <v>171</v>
      </c>
    </row>
    <row r="1009" spans="1:65" s="14" customFormat="1" ht="10.199999999999999">
      <c r="B1009" s="204"/>
      <c r="C1009" s="205"/>
      <c r="D1009" s="195" t="s">
        <v>180</v>
      </c>
      <c r="E1009" s="206" t="s">
        <v>32</v>
      </c>
      <c r="F1009" s="207" t="s">
        <v>1589</v>
      </c>
      <c r="G1009" s="205"/>
      <c r="H1009" s="208">
        <v>3.6</v>
      </c>
      <c r="I1009" s="209"/>
      <c r="J1009" s="205"/>
      <c r="K1009" s="205"/>
      <c r="L1009" s="210"/>
      <c r="M1009" s="211"/>
      <c r="N1009" s="212"/>
      <c r="O1009" s="212"/>
      <c r="P1009" s="212"/>
      <c r="Q1009" s="212"/>
      <c r="R1009" s="212"/>
      <c r="S1009" s="212"/>
      <c r="T1009" s="213"/>
      <c r="AT1009" s="214" t="s">
        <v>180</v>
      </c>
      <c r="AU1009" s="214" t="s">
        <v>89</v>
      </c>
      <c r="AV1009" s="14" t="s">
        <v>89</v>
      </c>
      <c r="AW1009" s="14" t="s">
        <v>38</v>
      </c>
      <c r="AX1009" s="14" t="s">
        <v>80</v>
      </c>
      <c r="AY1009" s="214" t="s">
        <v>171</v>
      </c>
    </row>
    <row r="1010" spans="1:65" s="2" customFormat="1" ht="14.4" customHeight="1">
      <c r="A1010" s="36"/>
      <c r="B1010" s="37"/>
      <c r="C1010" s="180" t="s">
        <v>2221</v>
      </c>
      <c r="D1010" s="180" t="s">
        <v>173</v>
      </c>
      <c r="E1010" s="181" t="s">
        <v>1469</v>
      </c>
      <c r="F1010" s="182" t="s">
        <v>1470</v>
      </c>
      <c r="G1010" s="183" t="s">
        <v>176</v>
      </c>
      <c r="H1010" s="184">
        <v>210.4</v>
      </c>
      <c r="I1010" s="185"/>
      <c r="J1010" s="186">
        <f>ROUND(I1010*H1010,2)</f>
        <v>0</v>
      </c>
      <c r="K1010" s="182" t="s">
        <v>177</v>
      </c>
      <c r="L1010" s="41"/>
      <c r="M1010" s="187" t="s">
        <v>32</v>
      </c>
      <c r="N1010" s="188" t="s">
        <v>51</v>
      </c>
      <c r="O1010" s="66"/>
      <c r="P1010" s="189">
        <f>O1010*H1010</f>
        <v>0</v>
      </c>
      <c r="Q1010" s="189">
        <v>1.0000000000000001E-5</v>
      </c>
      <c r="R1010" s="189">
        <f>Q1010*H1010</f>
        <v>2.1040000000000004E-3</v>
      </c>
      <c r="S1010" s="189">
        <v>0</v>
      </c>
      <c r="T1010" s="190">
        <f>S1010*H1010</f>
        <v>0</v>
      </c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R1010" s="191" t="s">
        <v>297</v>
      </c>
      <c r="AT1010" s="191" t="s">
        <v>173</v>
      </c>
      <c r="AU1010" s="191" t="s">
        <v>89</v>
      </c>
      <c r="AY1010" s="18" t="s">
        <v>171</v>
      </c>
      <c r="BE1010" s="192">
        <f>IF(N1010="základní",J1010,0)</f>
        <v>0</v>
      </c>
      <c r="BF1010" s="192">
        <f>IF(N1010="snížená",J1010,0)</f>
        <v>0</v>
      </c>
      <c r="BG1010" s="192">
        <f>IF(N1010="zákl. přenesená",J1010,0)</f>
        <v>0</v>
      </c>
      <c r="BH1010" s="192">
        <f>IF(N1010="sníž. přenesená",J1010,0)</f>
        <v>0</v>
      </c>
      <c r="BI1010" s="192">
        <f>IF(N1010="nulová",J1010,0)</f>
        <v>0</v>
      </c>
      <c r="BJ1010" s="18" t="s">
        <v>40</v>
      </c>
      <c r="BK1010" s="192">
        <f>ROUND(I1010*H1010,2)</f>
        <v>0</v>
      </c>
      <c r="BL1010" s="18" t="s">
        <v>297</v>
      </c>
      <c r="BM1010" s="191" t="s">
        <v>2222</v>
      </c>
    </row>
    <row r="1011" spans="1:65" s="2" customFormat="1" ht="24.15" customHeight="1">
      <c r="A1011" s="36"/>
      <c r="B1011" s="37"/>
      <c r="C1011" s="180" t="s">
        <v>2223</v>
      </c>
      <c r="D1011" s="180" t="s">
        <v>173</v>
      </c>
      <c r="E1011" s="181" t="s">
        <v>1473</v>
      </c>
      <c r="F1011" s="182" t="s">
        <v>1474</v>
      </c>
      <c r="G1011" s="183" t="s">
        <v>176</v>
      </c>
      <c r="H1011" s="184">
        <v>89.7</v>
      </c>
      <c r="I1011" s="185"/>
      <c r="J1011" s="186">
        <f>ROUND(I1011*H1011,2)</f>
        <v>0</v>
      </c>
      <c r="K1011" s="182" t="s">
        <v>177</v>
      </c>
      <c r="L1011" s="41"/>
      <c r="M1011" s="187" t="s">
        <v>32</v>
      </c>
      <c r="N1011" s="188" t="s">
        <v>51</v>
      </c>
      <c r="O1011" s="66"/>
      <c r="P1011" s="189">
        <f>O1011*H1011</f>
        <v>0</v>
      </c>
      <c r="Q1011" s="189">
        <v>2.9E-4</v>
      </c>
      <c r="R1011" s="189">
        <f>Q1011*H1011</f>
        <v>2.6013000000000001E-2</v>
      </c>
      <c r="S1011" s="189">
        <v>0</v>
      </c>
      <c r="T1011" s="190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91" t="s">
        <v>297</v>
      </c>
      <c r="AT1011" s="191" t="s">
        <v>173</v>
      </c>
      <c r="AU1011" s="191" t="s">
        <v>89</v>
      </c>
      <c r="AY1011" s="18" t="s">
        <v>171</v>
      </c>
      <c r="BE1011" s="192">
        <f>IF(N1011="základní",J1011,0)</f>
        <v>0</v>
      </c>
      <c r="BF1011" s="192">
        <f>IF(N1011="snížená",J1011,0)</f>
        <v>0</v>
      </c>
      <c r="BG1011" s="192">
        <f>IF(N1011="zákl. přenesená",J1011,0)</f>
        <v>0</v>
      </c>
      <c r="BH1011" s="192">
        <f>IF(N1011="sníž. přenesená",J1011,0)</f>
        <v>0</v>
      </c>
      <c r="BI1011" s="192">
        <f>IF(N1011="nulová",J1011,0)</f>
        <v>0</v>
      </c>
      <c r="BJ1011" s="18" t="s">
        <v>40</v>
      </c>
      <c r="BK1011" s="192">
        <f>ROUND(I1011*H1011,2)</f>
        <v>0</v>
      </c>
      <c r="BL1011" s="18" t="s">
        <v>297</v>
      </c>
      <c r="BM1011" s="191" t="s">
        <v>2224</v>
      </c>
    </row>
    <row r="1012" spans="1:65" s="2" customFormat="1" ht="24.15" customHeight="1">
      <c r="A1012" s="36"/>
      <c r="B1012" s="37"/>
      <c r="C1012" s="180" t="s">
        <v>2225</v>
      </c>
      <c r="D1012" s="180" t="s">
        <v>173</v>
      </c>
      <c r="E1012" s="181" t="s">
        <v>2226</v>
      </c>
      <c r="F1012" s="182" t="s">
        <v>2227</v>
      </c>
      <c r="G1012" s="183" t="s">
        <v>176</v>
      </c>
      <c r="H1012" s="184">
        <v>109.6</v>
      </c>
      <c r="I1012" s="185"/>
      <c r="J1012" s="186">
        <f>ROUND(I1012*H1012,2)</f>
        <v>0</v>
      </c>
      <c r="K1012" s="182" t="s">
        <v>177</v>
      </c>
      <c r="L1012" s="41"/>
      <c r="M1012" s="187" t="s">
        <v>32</v>
      </c>
      <c r="N1012" s="188" t="s">
        <v>51</v>
      </c>
      <c r="O1012" s="66"/>
      <c r="P1012" s="189">
        <f>O1012*H1012</f>
        <v>0</v>
      </c>
      <c r="Q1012" s="189">
        <v>2.9E-4</v>
      </c>
      <c r="R1012" s="189">
        <f>Q1012*H1012</f>
        <v>3.1784E-2</v>
      </c>
      <c r="S1012" s="189">
        <v>0</v>
      </c>
      <c r="T1012" s="190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297</v>
      </c>
      <c r="AT1012" s="191" t="s">
        <v>173</v>
      </c>
      <c r="AU1012" s="191" t="s">
        <v>89</v>
      </c>
      <c r="AY1012" s="18" t="s">
        <v>171</v>
      </c>
      <c r="BE1012" s="192">
        <f>IF(N1012="základní",J1012,0)</f>
        <v>0</v>
      </c>
      <c r="BF1012" s="192">
        <f>IF(N1012="snížená",J1012,0)</f>
        <v>0</v>
      </c>
      <c r="BG1012" s="192">
        <f>IF(N1012="zákl. přenesená",J1012,0)</f>
        <v>0</v>
      </c>
      <c r="BH1012" s="192">
        <f>IF(N1012="sníž. přenesená",J1012,0)</f>
        <v>0</v>
      </c>
      <c r="BI1012" s="192">
        <f>IF(N1012="nulová",J1012,0)</f>
        <v>0</v>
      </c>
      <c r="BJ1012" s="18" t="s">
        <v>40</v>
      </c>
      <c r="BK1012" s="192">
        <f>ROUND(I1012*H1012,2)</f>
        <v>0</v>
      </c>
      <c r="BL1012" s="18" t="s">
        <v>297</v>
      </c>
      <c r="BM1012" s="191" t="s">
        <v>2228</v>
      </c>
    </row>
    <row r="1013" spans="1:65" s="12" customFormat="1" ht="22.8" customHeight="1">
      <c r="B1013" s="164"/>
      <c r="C1013" s="165"/>
      <c r="D1013" s="166" t="s">
        <v>79</v>
      </c>
      <c r="E1013" s="178" t="s">
        <v>2229</v>
      </c>
      <c r="F1013" s="178" t="s">
        <v>2230</v>
      </c>
      <c r="G1013" s="165"/>
      <c r="H1013" s="165"/>
      <c r="I1013" s="168"/>
      <c r="J1013" s="179">
        <f>BK1013</f>
        <v>0</v>
      </c>
      <c r="K1013" s="165"/>
      <c r="L1013" s="170"/>
      <c r="M1013" s="171"/>
      <c r="N1013" s="172"/>
      <c r="O1013" s="172"/>
      <c r="P1013" s="173">
        <f>SUM(P1014:P1019)</f>
        <v>0</v>
      </c>
      <c r="Q1013" s="172"/>
      <c r="R1013" s="173">
        <f>SUM(R1014:R1019)</f>
        <v>0.96</v>
      </c>
      <c r="S1013" s="172"/>
      <c r="T1013" s="174">
        <f>SUM(T1014:T1019)</f>
        <v>0</v>
      </c>
      <c r="AR1013" s="175" t="s">
        <v>89</v>
      </c>
      <c r="AT1013" s="176" t="s">
        <v>79</v>
      </c>
      <c r="AU1013" s="176" t="s">
        <v>40</v>
      </c>
      <c r="AY1013" s="175" t="s">
        <v>171</v>
      </c>
      <c r="BK1013" s="177">
        <f>SUM(BK1014:BK1019)</f>
        <v>0</v>
      </c>
    </row>
    <row r="1014" spans="1:65" s="2" customFormat="1" ht="14.4" customHeight="1">
      <c r="A1014" s="36"/>
      <c r="B1014" s="37"/>
      <c r="C1014" s="180" t="s">
        <v>2231</v>
      </c>
      <c r="D1014" s="180" t="s">
        <v>173</v>
      </c>
      <c r="E1014" s="181" t="s">
        <v>2232</v>
      </c>
      <c r="F1014" s="182" t="s">
        <v>2233</v>
      </c>
      <c r="G1014" s="183" t="s">
        <v>176</v>
      </c>
      <c r="H1014" s="184">
        <v>192</v>
      </c>
      <c r="I1014" s="185"/>
      <c r="J1014" s="186">
        <f>ROUND(I1014*H1014,2)</f>
        <v>0</v>
      </c>
      <c r="K1014" s="182" t="s">
        <v>177</v>
      </c>
      <c r="L1014" s="41"/>
      <c r="M1014" s="187" t="s">
        <v>32</v>
      </c>
      <c r="N1014" s="188" t="s">
        <v>51</v>
      </c>
      <c r="O1014" s="66"/>
      <c r="P1014" s="189">
        <f>O1014*H1014</f>
        <v>0</v>
      </c>
      <c r="Q1014" s="189">
        <v>0</v>
      </c>
      <c r="R1014" s="189">
        <f>Q1014*H1014</f>
        <v>0</v>
      </c>
      <c r="S1014" s="189">
        <v>0</v>
      </c>
      <c r="T1014" s="190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297</v>
      </c>
      <c r="AT1014" s="191" t="s">
        <v>173</v>
      </c>
      <c r="AU1014" s="191" t="s">
        <v>89</v>
      </c>
      <c r="AY1014" s="18" t="s">
        <v>171</v>
      </c>
      <c r="BE1014" s="192">
        <f>IF(N1014="základní",J1014,0)</f>
        <v>0</v>
      </c>
      <c r="BF1014" s="192">
        <f>IF(N1014="snížená",J1014,0)</f>
        <v>0</v>
      </c>
      <c r="BG1014" s="192">
        <f>IF(N1014="zákl. přenesená",J1014,0)</f>
        <v>0</v>
      </c>
      <c r="BH1014" s="192">
        <f>IF(N1014="sníž. přenesená",J1014,0)</f>
        <v>0</v>
      </c>
      <c r="BI1014" s="192">
        <f>IF(N1014="nulová",J1014,0)</f>
        <v>0</v>
      </c>
      <c r="BJ1014" s="18" t="s">
        <v>40</v>
      </c>
      <c r="BK1014" s="192">
        <f>ROUND(I1014*H1014,2)</f>
        <v>0</v>
      </c>
      <c r="BL1014" s="18" t="s">
        <v>297</v>
      </c>
      <c r="BM1014" s="191" t="s">
        <v>2234</v>
      </c>
    </row>
    <row r="1015" spans="1:65" s="13" customFormat="1" ht="10.199999999999999">
      <c r="B1015" s="193"/>
      <c r="C1015" s="194"/>
      <c r="D1015" s="195" t="s">
        <v>180</v>
      </c>
      <c r="E1015" s="196" t="s">
        <v>32</v>
      </c>
      <c r="F1015" s="197" t="s">
        <v>1753</v>
      </c>
      <c r="G1015" s="194"/>
      <c r="H1015" s="196" t="s">
        <v>32</v>
      </c>
      <c r="I1015" s="198"/>
      <c r="J1015" s="194"/>
      <c r="K1015" s="194"/>
      <c r="L1015" s="199"/>
      <c r="M1015" s="200"/>
      <c r="N1015" s="201"/>
      <c r="O1015" s="201"/>
      <c r="P1015" s="201"/>
      <c r="Q1015" s="201"/>
      <c r="R1015" s="201"/>
      <c r="S1015" s="201"/>
      <c r="T1015" s="202"/>
      <c r="AT1015" s="203" t="s">
        <v>180</v>
      </c>
      <c r="AU1015" s="203" t="s">
        <v>89</v>
      </c>
      <c r="AV1015" s="13" t="s">
        <v>40</v>
      </c>
      <c r="AW1015" s="13" t="s">
        <v>38</v>
      </c>
      <c r="AX1015" s="13" t="s">
        <v>80</v>
      </c>
      <c r="AY1015" s="203" t="s">
        <v>171</v>
      </c>
    </row>
    <row r="1016" spans="1:65" s="14" customFormat="1" ht="10.199999999999999">
      <c r="B1016" s="204"/>
      <c r="C1016" s="205"/>
      <c r="D1016" s="195" t="s">
        <v>180</v>
      </c>
      <c r="E1016" s="206" t="s">
        <v>32</v>
      </c>
      <c r="F1016" s="207" t="s">
        <v>2235</v>
      </c>
      <c r="G1016" s="205"/>
      <c r="H1016" s="208">
        <v>192</v>
      </c>
      <c r="I1016" s="209"/>
      <c r="J1016" s="205"/>
      <c r="K1016" s="205"/>
      <c r="L1016" s="210"/>
      <c r="M1016" s="211"/>
      <c r="N1016" s="212"/>
      <c r="O1016" s="212"/>
      <c r="P1016" s="212"/>
      <c r="Q1016" s="212"/>
      <c r="R1016" s="212"/>
      <c r="S1016" s="212"/>
      <c r="T1016" s="213"/>
      <c r="AT1016" s="214" t="s">
        <v>180</v>
      </c>
      <c r="AU1016" s="214" t="s">
        <v>89</v>
      </c>
      <c r="AV1016" s="14" t="s">
        <v>89</v>
      </c>
      <c r="AW1016" s="14" t="s">
        <v>38</v>
      </c>
      <c r="AX1016" s="14" t="s">
        <v>80</v>
      </c>
      <c r="AY1016" s="214" t="s">
        <v>171</v>
      </c>
    </row>
    <row r="1017" spans="1:65" s="2" customFormat="1" ht="24.15" customHeight="1">
      <c r="A1017" s="36"/>
      <c r="B1017" s="37"/>
      <c r="C1017" s="215" t="s">
        <v>2236</v>
      </c>
      <c r="D1017" s="215" t="s">
        <v>254</v>
      </c>
      <c r="E1017" s="216" t="s">
        <v>2237</v>
      </c>
      <c r="F1017" s="217" t="s">
        <v>2238</v>
      </c>
      <c r="G1017" s="218" t="s">
        <v>176</v>
      </c>
      <c r="H1017" s="219">
        <v>192</v>
      </c>
      <c r="I1017" s="220"/>
      <c r="J1017" s="221">
        <f>ROUND(I1017*H1017,2)</f>
        <v>0</v>
      </c>
      <c r="K1017" s="217" t="s">
        <v>643</v>
      </c>
      <c r="L1017" s="222"/>
      <c r="M1017" s="223" t="s">
        <v>32</v>
      </c>
      <c r="N1017" s="224" t="s">
        <v>51</v>
      </c>
      <c r="O1017" s="66"/>
      <c r="P1017" s="189">
        <f>O1017*H1017</f>
        <v>0</v>
      </c>
      <c r="Q1017" s="189">
        <v>5.0000000000000001E-3</v>
      </c>
      <c r="R1017" s="189">
        <f>Q1017*H1017</f>
        <v>0.96</v>
      </c>
      <c r="S1017" s="189">
        <v>0</v>
      </c>
      <c r="T1017" s="190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389</v>
      </c>
      <c r="AT1017" s="191" t="s">
        <v>254</v>
      </c>
      <c r="AU1017" s="191" t="s">
        <v>89</v>
      </c>
      <c r="AY1017" s="18" t="s">
        <v>171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8" t="s">
        <v>40</v>
      </c>
      <c r="BK1017" s="192">
        <f>ROUND(I1017*H1017,2)</f>
        <v>0</v>
      </c>
      <c r="BL1017" s="18" t="s">
        <v>297</v>
      </c>
      <c r="BM1017" s="191" t="s">
        <v>2239</v>
      </c>
    </row>
    <row r="1018" spans="1:65" s="2" customFormat="1" ht="24.15" customHeight="1">
      <c r="A1018" s="36"/>
      <c r="B1018" s="37"/>
      <c r="C1018" s="180" t="s">
        <v>2240</v>
      </c>
      <c r="D1018" s="180" t="s">
        <v>173</v>
      </c>
      <c r="E1018" s="181" t="s">
        <v>2241</v>
      </c>
      <c r="F1018" s="182" t="s">
        <v>2242</v>
      </c>
      <c r="G1018" s="183" t="s">
        <v>554</v>
      </c>
      <c r="H1018" s="184">
        <v>0.96</v>
      </c>
      <c r="I1018" s="185"/>
      <c r="J1018" s="186">
        <f>ROUND(I1018*H1018,2)</f>
        <v>0</v>
      </c>
      <c r="K1018" s="182" t="s">
        <v>177</v>
      </c>
      <c r="L1018" s="41"/>
      <c r="M1018" s="187" t="s">
        <v>32</v>
      </c>
      <c r="N1018" s="188" t="s">
        <v>51</v>
      </c>
      <c r="O1018" s="66"/>
      <c r="P1018" s="189">
        <f>O1018*H1018</f>
        <v>0</v>
      </c>
      <c r="Q1018" s="189">
        <v>0</v>
      </c>
      <c r="R1018" s="189">
        <f>Q1018*H1018</f>
        <v>0</v>
      </c>
      <c r="S1018" s="189">
        <v>0</v>
      </c>
      <c r="T1018" s="190">
        <f>S1018*H1018</f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297</v>
      </c>
      <c r="AT1018" s="191" t="s">
        <v>173</v>
      </c>
      <c r="AU1018" s="191" t="s">
        <v>89</v>
      </c>
      <c r="AY1018" s="18" t="s">
        <v>171</v>
      </c>
      <c r="BE1018" s="192">
        <f>IF(N1018="základní",J1018,0)</f>
        <v>0</v>
      </c>
      <c r="BF1018" s="192">
        <f>IF(N1018="snížená",J1018,0)</f>
        <v>0</v>
      </c>
      <c r="BG1018" s="192">
        <f>IF(N1018="zákl. přenesená",J1018,0)</f>
        <v>0</v>
      </c>
      <c r="BH1018" s="192">
        <f>IF(N1018="sníž. přenesená",J1018,0)</f>
        <v>0</v>
      </c>
      <c r="BI1018" s="192">
        <f>IF(N1018="nulová",J1018,0)</f>
        <v>0</v>
      </c>
      <c r="BJ1018" s="18" t="s">
        <v>40</v>
      </c>
      <c r="BK1018" s="192">
        <f>ROUND(I1018*H1018,2)</f>
        <v>0</v>
      </c>
      <c r="BL1018" s="18" t="s">
        <v>297</v>
      </c>
      <c r="BM1018" s="191" t="s">
        <v>2243</v>
      </c>
    </row>
    <row r="1019" spans="1:65" s="2" customFormat="1" ht="24.15" customHeight="1">
      <c r="A1019" s="36"/>
      <c r="B1019" s="37"/>
      <c r="C1019" s="180" t="s">
        <v>2244</v>
      </c>
      <c r="D1019" s="180" t="s">
        <v>173</v>
      </c>
      <c r="E1019" s="181" t="s">
        <v>2245</v>
      </c>
      <c r="F1019" s="182" t="s">
        <v>2246</v>
      </c>
      <c r="G1019" s="183" t="s">
        <v>554</v>
      </c>
      <c r="H1019" s="184">
        <v>0.96</v>
      </c>
      <c r="I1019" s="185"/>
      <c r="J1019" s="186">
        <f>ROUND(I1019*H1019,2)</f>
        <v>0</v>
      </c>
      <c r="K1019" s="182" t="s">
        <v>177</v>
      </c>
      <c r="L1019" s="41"/>
      <c r="M1019" s="187" t="s">
        <v>32</v>
      </c>
      <c r="N1019" s="188" t="s">
        <v>51</v>
      </c>
      <c r="O1019" s="66"/>
      <c r="P1019" s="189">
        <f>O1019*H1019</f>
        <v>0</v>
      </c>
      <c r="Q1019" s="189">
        <v>0</v>
      </c>
      <c r="R1019" s="189">
        <f>Q1019*H1019</f>
        <v>0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297</v>
      </c>
      <c r="AT1019" s="191" t="s">
        <v>173</v>
      </c>
      <c r="AU1019" s="191" t="s">
        <v>89</v>
      </c>
      <c r="AY1019" s="18" t="s">
        <v>171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8" t="s">
        <v>40</v>
      </c>
      <c r="BK1019" s="192">
        <f>ROUND(I1019*H1019,2)</f>
        <v>0</v>
      </c>
      <c r="BL1019" s="18" t="s">
        <v>297</v>
      </c>
      <c r="BM1019" s="191" t="s">
        <v>2247</v>
      </c>
    </row>
    <row r="1020" spans="1:65" s="12" customFormat="1" ht="22.8" customHeight="1">
      <c r="B1020" s="164"/>
      <c r="C1020" s="165"/>
      <c r="D1020" s="166" t="s">
        <v>79</v>
      </c>
      <c r="E1020" s="178" t="s">
        <v>1480</v>
      </c>
      <c r="F1020" s="178" t="s">
        <v>1481</v>
      </c>
      <c r="G1020" s="165"/>
      <c r="H1020" s="165"/>
      <c r="I1020" s="168"/>
      <c r="J1020" s="179">
        <f>BK1020</f>
        <v>0</v>
      </c>
      <c r="K1020" s="165"/>
      <c r="L1020" s="170"/>
      <c r="M1020" s="171"/>
      <c r="N1020" s="172"/>
      <c r="O1020" s="172"/>
      <c r="P1020" s="173">
        <f>SUM(P1021:P1028)</f>
        <v>0</v>
      </c>
      <c r="Q1020" s="172"/>
      <c r="R1020" s="173">
        <f>SUM(R1021:R1028)</f>
        <v>0</v>
      </c>
      <c r="S1020" s="172"/>
      <c r="T1020" s="174">
        <f>SUM(T1021:T1028)</f>
        <v>0.81762000000000001</v>
      </c>
      <c r="AR1020" s="175" t="s">
        <v>89</v>
      </c>
      <c r="AT1020" s="176" t="s">
        <v>79</v>
      </c>
      <c r="AU1020" s="176" t="s">
        <v>40</v>
      </c>
      <c r="AY1020" s="175" t="s">
        <v>171</v>
      </c>
      <c r="BK1020" s="177">
        <f>SUM(BK1021:BK1028)</f>
        <v>0</v>
      </c>
    </row>
    <row r="1021" spans="1:65" s="2" customFormat="1" ht="14.4" customHeight="1">
      <c r="A1021" s="36"/>
      <c r="B1021" s="37"/>
      <c r="C1021" s="180" t="s">
        <v>2248</v>
      </c>
      <c r="D1021" s="180" t="s">
        <v>173</v>
      </c>
      <c r="E1021" s="181" t="s">
        <v>1483</v>
      </c>
      <c r="F1021" s="182" t="s">
        <v>1484</v>
      </c>
      <c r="G1021" s="183" t="s">
        <v>176</v>
      </c>
      <c r="H1021" s="184">
        <v>81.762</v>
      </c>
      <c r="I1021" s="185"/>
      <c r="J1021" s="186">
        <f>ROUND(I1021*H1021,2)</f>
        <v>0</v>
      </c>
      <c r="K1021" s="182" t="s">
        <v>177</v>
      </c>
      <c r="L1021" s="41"/>
      <c r="M1021" s="187" t="s">
        <v>32</v>
      </c>
      <c r="N1021" s="188" t="s">
        <v>51</v>
      </c>
      <c r="O1021" s="66"/>
      <c r="P1021" s="189">
        <f>O1021*H1021</f>
        <v>0</v>
      </c>
      <c r="Q1021" s="189">
        <v>0</v>
      </c>
      <c r="R1021" s="189">
        <f>Q1021*H1021</f>
        <v>0</v>
      </c>
      <c r="S1021" s="189">
        <v>0.01</v>
      </c>
      <c r="T1021" s="190">
        <f>S1021*H1021</f>
        <v>0.81762000000000001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91" t="s">
        <v>297</v>
      </c>
      <c r="AT1021" s="191" t="s">
        <v>173</v>
      </c>
      <c r="AU1021" s="191" t="s">
        <v>89</v>
      </c>
      <c r="AY1021" s="18" t="s">
        <v>171</v>
      </c>
      <c r="BE1021" s="192">
        <f>IF(N1021="základní",J1021,0)</f>
        <v>0</v>
      </c>
      <c r="BF1021" s="192">
        <f>IF(N1021="snížená",J1021,0)</f>
        <v>0</v>
      </c>
      <c r="BG1021" s="192">
        <f>IF(N1021="zákl. přenesená",J1021,0)</f>
        <v>0</v>
      </c>
      <c r="BH1021" s="192">
        <f>IF(N1021="sníž. přenesená",J1021,0)</f>
        <v>0</v>
      </c>
      <c r="BI1021" s="192">
        <f>IF(N1021="nulová",J1021,0)</f>
        <v>0</v>
      </c>
      <c r="BJ1021" s="18" t="s">
        <v>40</v>
      </c>
      <c r="BK1021" s="192">
        <f>ROUND(I1021*H1021,2)</f>
        <v>0</v>
      </c>
      <c r="BL1021" s="18" t="s">
        <v>297</v>
      </c>
      <c r="BM1021" s="191" t="s">
        <v>2249</v>
      </c>
    </row>
    <row r="1022" spans="1:65" s="13" customFormat="1" ht="10.199999999999999">
      <c r="B1022" s="193"/>
      <c r="C1022" s="194"/>
      <c r="D1022" s="195" t="s">
        <v>180</v>
      </c>
      <c r="E1022" s="196" t="s">
        <v>32</v>
      </c>
      <c r="F1022" s="197" t="s">
        <v>1517</v>
      </c>
      <c r="G1022" s="194"/>
      <c r="H1022" s="196" t="s">
        <v>32</v>
      </c>
      <c r="I1022" s="198"/>
      <c r="J1022" s="194"/>
      <c r="K1022" s="194"/>
      <c r="L1022" s="199"/>
      <c r="M1022" s="200"/>
      <c r="N1022" s="201"/>
      <c r="O1022" s="201"/>
      <c r="P1022" s="201"/>
      <c r="Q1022" s="201"/>
      <c r="R1022" s="201"/>
      <c r="S1022" s="201"/>
      <c r="T1022" s="202"/>
      <c r="AT1022" s="203" t="s">
        <v>180</v>
      </c>
      <c r="AU1022" s="203" t="s">
        <v>89</v>
      </c>
      <c r="AV1022" s="13" t="s">
        <v>40</v>
      </c>
      <c r="AW1022" s="13" t="s">
        <v>38</v>
      </c>
      <c r="AX1022" s="13" t="s">
        <v>80</v>
      </c>
      <c r="AY1022" s="203" t="s">
        <v>171</v>
      </c>
    </row>
    <row r="1023" spans="1:65" s="14" customFormat="1" ht="10.199999999999999">
      <c r="B1023" s="204"/>
      <c r="C1023" s="205"/>
      <c r="D1023" s="195" t="s">
        <v>180</v>
      </c>
      <c r="E1023" s="206" t="s">
        <v>32</v>
      </c>
      <c r="F1023" s="207" t="s">
        <v>1895</v>
      </c>
      <c r="G1023" s="205"/>
      <c r="H1023" s="208">
        <v>56.561999999999998</v>
      </c>
      <c r="I1023" s="209"/>
      <c r="J1023" s="205"/>
      <c r="K1023" s="205"/>
      <c r="L1023" s="210"/>
      <c r="M1023" s="211"/>
      <c r="N1023" s="212"/>
      <c r="O1023" s="212"/>
      <c r="P1023" s="212"/>
      <c r="Q1023" s="212"/>
      <c r="R1023" s="212"/>
      <c r="S1023" s="212"/>
      <c r="T1023" s="213"/>
      <c r="AT1023" s="214" t="s">
        <v>180</v>
      </c>
      <c r="AU1023" s="214" t="s">
        <v>89</v>
      </c>
      <c r="AV1023" s="14" t="s">
        <v>89</v>
      </c>
      <c r="AW1023" s="14" t="s">
        <v>38</v>
      </c>
      <c r="AX1023" s="14" t="s">
        <v>80</v>
      </c>
      <c r="AY1023" s="214" t="s">
        <v>171</v>
      </c>
    </row>
    <row r="1024" spans="1:65" s="13" customFormat="1" ht="10.199999999999999">
      <c r="B1024" s="193"/>
      <c r="C1024" s="194"/>
      <c r="D1024" s="195" t="s">
        <v>180</v>
      </c>
      <c r="E1024" s="196" t="s">
        <v>32</v>
      </c>
      <c r="F1024" s="197" t="s">
        <v>202</v>
      </c>
      <c r="G1024" s="194"/>
      <c r="H1024" s="196" t="s">
        <v>32</v>
      </c>
      <c r="I1024" s="198"/>
      <c r="J1024" s="194"/>
      <c r="K1024" s="194"/>
      <c r="L1024" s="199"/>
      <c r="M1024" s="200"/>
      <c r="N1024" s="201"/>
      <c r="O1024" s="201"/>
      <c r="P1024" s="201"/>
      <c r="Q1024" s="201"/>
      <c r="R1024" s="201"/>
      <c r="S1024" s="201"/>
      <c r="T1024" s="202"/>
      <c r="AT1024" s="203" t="s">
        <v>180</v>
      </c>
      <c r="AU1024" s="203" t="s">
        <v>89</v>
      </c>
      <c r="AV1024" s="13" t="s">
        <v>40</v>
      </c>
      <c r="AW1024" s="13" t="s">
        <v>38</v>
      </c>
      <c r="AX1024" s="13" t="s">
        <v>80</v>
      </c>
      <c r="AY1024" s="203" t="s">
        <v>171</v>
      </c>
    </row>
    <row r="1025" spans="1:65" s="14" customFormat="1" ht="10.199999999999999">
      <c r="B1025" s="204"/>
      <c r="C1025" s="205"/>
      <c r="D1025" s="195" t="s">
        <v>180</v>
      </c>
      <c r="E1025" s="206" t="s">
        <v>32</v>
      </c>
      <c r="F1025" s="207" t="s">
        <v>1896</v>
      </c>
      <c r="G1025" s="205"/>
      <c r="H1025" s="208">
        <v>-7.92</v>
      </c>
      <c r="I1025" s="209"/>
      <c r="J1025" s="205"/>
      <c r="K1025" s="205"/>
      <c r="L1025" s="210"/>
      <c r="M1025" s="211"/>
      <c r="N1025" s="212"/>
      <c r="O1025" s="212"/>
      <c r="P1025" s="212"/>
      <c r="Q1025" s="212"/>
      <c r="R1025" s="212"/>
      <c r="S1025" s="212"/>
      <c r="T1025" s="213"/>
      <c r="AT1025" s="214" t="s">
        <v>180</v>
      </c>
      <c r="AU1025" s="214" t="s">
        <v>89</v>
      </c>
      <c r="AV1025" s="14" t="s">
        <v>89</v>
      </c>
      <c r="AW1025" s="14" t="s">
        <v>38</v>
      </c>
      <c r="AX1025" s="14" t="s">
        <v>80</v>
      </c>
      <c r="AY1025" s="214" t="s">
        <v>171</v>
      </c>
    </row>
    <row r="1026" spans="1:65" s="14" customFormat="1" ht="10.199999999999999">
      <c r="B1026" s="204"/>
      <c r="C1026" s="205"/>
      <c r="D1026" s="195" t="s">
        <v>180</v>
      </c>
      <c r="E1026" s="206" t="s">
        <v>32</v>
      </c>
      <c r="F1026" s="207" t="s">
        <v>1897</v>
      </c>
      <c r="G1026" s="205"/>
      <c r="H1026" s="208">
        <v>-7.2</v>
      </c>
      <c r="I1026" s="209"/>
      <c r="J1026" s="205"/>
      <c r="K1026" s="205"/>
      <c r="L1026" s="210"/>
      <c r="M1026" s="211"/>
      <c r="N1026" s="212"/>
      <c r="O1026" s="212"/>
      <c r="P1026" s="212"/>
      <c r="Q1026" s="212"/>
      <c r="R1026" s="212"/>
      <c r="S1026" s="212"/>
      <c r="T1026" s="213"/>
      <c r="AT1026" s="214" t="s">
        <v>180</v>
      </c>
      <c r="AU1026" s="214" t="s">
        <v>89</v>
      </c>
      <c r="AV1026" s="14" t="s">
        <v>89</v>
      </c>
      <c r="AW1026" s="14" t="s">
        <v>38</v>
      </c>
      <c r="AX1026" s="14" t="s">
        <v>80</v>
      </c>
      <c r="AY1026" s="214" t="s">
        <v>171</v>
      </c>
    </row>
    <row r="1027" spans="1:65" s="14" customFormat="1" ht="10.199999999999999">
      <c r="B1027" s="204"/>
      <c r="C1027" s="205"/>
      <c r="D1027" s="195" t="s">
        <v>180</v>
      </c>
      <c r="E1027" s="206" t="s">
        <v>32</v>
      </c>
      <c r="F1027" s="207" t="s">
        <v>1898</v>
      </c>
      <c r="G1027" s="205"/>
      <c r="H1027" s="208">
        <v>40.32</v>
      </c>
      <c r="I1027" s="209"/>
      <c r="J1027" s="205"/>
      <c r="K1027" s="205"/>
      <c r="L1027" s="210"/>
      <c r="M1027" s="211"/>
      <c r="N1027" s="212"/>
      <c r="O1027" s="212"/>
      <c r="P1027" s="212"/>
      <c r="Q1027" s="212"/>
      <c r="R1027" s="212"/>
      <c r="S1027" s="212"/>
      <c r="T1027" s="213"/>
      <c r="AT1027" s="214" t="s">
        <v>180</v>
      </c>
      <c r="AU1027" s="214" t="s">
        <v>89</v>
      </c>
      <c r="AV1027" s="14" t="s">
        <v>89</v>
      </c>
      <c r="AW1027" s="14" t="s">
        <v>38</v>
      </c>
      <c r="AX1027" s="14" t="s">
        <v>80</v>
      </c>
      <c r="AY1027" s="214" t="s">
        <v>171</v>
      </c>
    </row>
    <row r="1028" spans="1:65" s="2" customFormat="1" ht="24.15" customHeight="1">
      <c r="A1028" s="36"/>
      <c r="B1028" s="37"/>
      <c r="C1028" s="180" t="s">
        <v>2250</v>
      </c>
      <c r="D1028" s="180" t="s">
        <v>173</v>
      </c>
      <c r="E1028" s="181" t="s">
        <v>1487</v>
      </c>
      <c r="F1028" s="182" t="s">
        <v>1488</v>
      </c>
      <c r="G1028" s="183" t="s">
        <v>176</v>
      </c>
      <c r="H1028" s="184">
        <v>81.762</v>
      </c>
      <c r="I1028" s="185"/>
      <c r="J1028" s="186">
        <f>ROUND(I1028*H1028,2)</f>
        <v>0</v>
      </c>
      <c r="K1028" s="182" t="s">
        <v>177</v>
      </c>
      <c r="L1028" s="41"/>
      <c r="M1028" s="229" t="s">
        <v>32</v>
      </c>
      <c r="N1028" s="230" t="s">
        <v>51</v>
      </c>
      <c r="O1028" s="231"/>
      <c r="P1028" s="232">
        <f>O1028*H1028</f>
        <v>0</v>
      </c>
      <c r="Q1028" s="232">
        <v>0</v>
      </c>
      <c r="R1028" s="232">
        <f>Q1028*H1028</f>
        <v>0</v>
      </c>
      <c r="S1028" s="232">
        <v>0</v>
      </c>
      <c r="T1028" s="233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1" t="s">
        <v>297</v>
      </c>
      <c r="AT1028" s="191" t="s">
        <v>173</v>
      </c>
      <c r="AU1028" s="191" t="s">
        <v>89</v>
      </c>
      <c r="AY1028" s="18" t="s">
        <v>171</v>
      </c>
      <c r="BE1028" s="192">
        <f>IF(N1028="základní",J1028,0)</f>
        <v>0</v>
      </c>
      <c r="BF1028" s="192">
        <f>IF(N1028="snížená",J1028,0)</f>
        <v>0</v>
      </c>
      <c r="BG1028" s="192">
        <f>IF(N1028="zákl. přenesená",J1028,0)</f>
        <v>0</v>
      </c>
      <c r="BH1028" s="192">
        <f>IF(N1028="sníž. přenesená",J1028,0)</f>
        <v>0</v>
      </c>
      <c r="BI1028" s="192">
        <f>IF(N1028="nulová",J1028,0)</f>
        <v>0</v>
      </c>
      <c r="BJ1028" s="18" t="s">
        <v>40</v>
      </c>
      <c r="BK1028" s="192">
        <f>ROUND(I1028*H1028,2)</f>
        <v>0</v>
      </c>
      <c r="BL1028" s="18" t="s">
        <v>297</v>
      </c>
      <c r="BM1028" s="191" t="s">
        <v>2251</v>
      </c>
    </row>
    <row r="1029" spans="1:65" s="2" customFormat="1" ht="6.9" customHeight="1">
      <c r="A1029" s="36"/>
      <c r="B1029" s="49"/>
      <c r="C1029" s="50"/>
      <c r="D1029" s="50"/>
      <c r="E1029" s="50"/>
      <c r="F1029" s="50"/>
      <c r="G1029" s="50"/>
      <c r="H1029" s="50"/>
      <c r="I1029" s="50"/>
      <c r="J1029" s="50"/>
      <c r="K1029" s="50"/>
      <c r="L1029" s="41"/>
      <c r="M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</row>
  </sheetData>
  <sheetProtection algorithmName="SHA-512" hashValue="HpPucTnzACfrC8FE86sm3YgAAXQnyYPAdIi1zL0o7mPMQumI2FaTTZOvC6gGSMPupwcZF1PXBI/P43WFaWPMXQ==" saltValue="XIee1n6Ofk8Wmht287Mq6L1uM5nsuWhanWlWnnxGrPAz421wfipEjE+VaaJ4m9+kBwKJoN5pw0gcKyTyUVdecg==" spinCount="100000" sheet="1" objects="1" scenarios="1" formatColumns="0" formatRows="0" autoFilter="0"/>
  <autoFilter ref="C98:K1028" xr:uid="{00000000-0009-0000-0000-000003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8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98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2252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ROUND(J99,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ROUND((SUM(BE99:BE1086)),  0)</f>
        <v>0</v>
      </c>
      <c r="G33" s="36"/>
      <c r="H33" s="36"/>
      <c r="I33" s="126">
        <v>0.21</v>
      </c>
      <c r="J33" s="125">
        <f>ROUND(((SUM(BE99:BE1086))*I33),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ROUND((SUM(BF99:BF1086)),  0)</f>
        <v>0</v>
      </c>
      <c r="G34" s="36"/>
      <c r="H34" s="36"/>
      <c r="I34" s="126">
        <v>0.15</v>
      </c>
      <c r="J34" s="125">
        <f>ROUND(((SUM(BF99:BF1086))*I34),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ROUND((SUM(BG99:BG1086)),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ROUND((SUM(BH99:BH1086)),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ROUND((SUM(BI99:BI1086)),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SO04 - SO 04 - Jídelna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J100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J101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J109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J119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J469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J633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J641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J643</f>
        <v>0</v>
      </c>
      <c r="K67" s="143"/>
      <c r="L67" s="147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J644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J722</f>
        <v>0</v>
      </c>
      <c r="K69" s="99"/>
      <c r="L69" s="152"/>
    </row>
    <row r="70" spans="1:31" s="10" customFormat="1" ht="19.95" customHeight="1">
      <c r="B70" s="148"/>
      <c r="C70" s="99"/>
      <c r="D70" s="149" t="s">
        <v>2253</v>
      </c>
      <c r="E70" s="150"/>
      <c r="F70" s="150"/>
      <c r="G70" s="150"/>
      <c r="H70" s="150"/>
      <c r="I70" s="150"/>
      <c r="J70" s="151">
        <f>J759</f>
        <v>0</v>
      </c>
      <c r="K70" s="99"/>
      <c r="L70" s="152"/>
    </row>
    <row r="71" spans="1:31" s="10" customFormat="1" ht="19.95" customHeight="1">
      <c r="B71" s="148"/>
      <c r="C71" s="99"/>
      <c r="D71" s="149" t="s">
        <v>2254</v>
      </c>
      <c r="E71" s="150"/>
      <c r="F71" s="150"/>
      <c r="G71" s="150"/>
      <c r="H71" s="150"/>
      <c r="I71" s="150"/>
      <c r="J71" s="151">
        <f>J774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J789</f>
        <v>0</v>
      </c>
      <c r="K72" s="99"/>
      <c r="L72" s="152"/>
    </row>
    <row r="73" spans="1:31" s="10" customFormat="1" ht="19.95" customHeight="1">
      <c r="B73" s="148"/>
      <c r="C73" s="99"/>
      <c r="D73" s="149" t="s">
        <v>1512</v>
      </c>
      <c r="E73" s="150"/>
      <c r="F73" s="150"/>
      <c r="G73" s="150"/>
      <c r="H73" s="150"/>
      <c r="I73" s="150"/>
      <c r="J73" s="151">
        <f>J811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J836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J867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J943</f>
        <v>0</v>
      </c>
      <c r="K76" s="99"/>
      <c r="L76" s="152"/>
    </row>
    <row r="77" spans="1:31" s="10" customFormat="1" ht="19.95" customHeight="1">
      <c r="B77" s="148"/>
      <c r="C77" s="99"/>
      <c r="D77" s="149" t="s">
        <v>1513</v>
      </c>
      <c r="E77" s="150"/>
      <c r="F77" s="150"/>
      <c r="G77" s="150"/>
      <c r="H77" s="150"/>
      <c r="I77" s="150"/>
      <c r="J77" s="151">
        <f>J995</f>
        <v>0</v>
      </c>
      <c r="K77" s="99"/>
      <c r="L77" s="152"/>
    </row>
    <row r="78" spans="1:31" s="10" customFormat="1" ht="19.95" customHeight="1">
      <c r="B78" s="148"/>
      <c r="C78" s="99"/>
      <c r="D78" s="149" t="s">
        <v>903</v>
      </c>
      <c r="E78" s="150"/>
      <c r="F78" s="150"/>
      <c r="G78" s="150"/>
      <c r="H78" s="150"/>
      <c r="I78" s="150"/>
      <c r="J78" s="151">
        <f>J1023</f>
        <v>0</v>
      </c>
      <c r="K78" s="99"/>
      <c r="L78" s="152"/>
    </row>
    <row r="79" spans="1:31" s="10" customFormat="1" ht="19.95" customHeight="1">
      <c r="B79" s="148"/>
      <c r="C79" s="99"/>
      <c r="D79" s="149" t="s">
        <v>904</v>
      </c>
      <c r="E79" s="150"/>
      <c r="F79" s="150"/>
      <c r="G79" s="150"/>
      <c r="H79" s="150"/>
      <c r="I79" s="150"/>
      <c r="J79" s="151">
        <f>J1078</f>
        <v>0</v>
      </c>
      <c r="K79" s="99"/>
      <c r="L79" s="152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4" t="s">
        <v>156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16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3" t="str">
        <f>E7</f>
        <v>Zateplení objektů, rekonstrukce víceúčelového hřiště a zpevněných ploch ZŠ Děčín XXXII_revize_R03</v>
      </c>
      <c r="F89" s="384"/>
      <c r="G89" s="384"/>
      <c r="H89" s="384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0" t="s">
        <v>137</v>
      </c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36" t="str">
        <f>E9</f>
        <v>SO04 - SO 04 - Jídelna</v>
      </c>
      <c r="F91" s="385"/>
      <c r="G91" s="385"/>
      <c r="H91" s="385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0" t="s">
        <v>22</v>
      </c>
      <c r="D93" s="38"/>
      <c r="E93" s="38"/>
      <c r="F93" s="28" t="str">
        <f>F12</f>
        <v>Děčín XXXII</v>
      </c>
      <c r="G93" s="38"/>
      <c r="H93" s="38"/>
      <c r="I93" s="30" t="s">
        <v>24</v>
      </c>
      <c r="J93" s="61" t="str">
        <f>IF(J12="","",J12)</f>
        <v>23. 6. 2021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5.65" customHeight="1">
      <c r="A95" s="36"/>
      <c r="B95" s="37"/>
      <c r="C95" s="30" t="s">
        <v>30</v>
      </c>
      <c r="D95" s="38"/>
      <c r="E95" s="38"/>
      <c r="F95" s="28" t="str">
        <f>E15</f>
        <v>Statutární město Děčín, MmDěčín</v>
      </c>
      <c r="G95" s="38"/>
      <c r="H95" s="38"/>
      <c r="I95" s="30" t="s">
        <v>37</v>
      </c>
      <c r="J95" s="34" t="str">
        <f>E21</f>
        <v>P. Andrejkovič - PRO-DESIGN2013</v>
      </c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0" t="s">
        <v>35</v>
      </c>
      <c r="D96" s="38"/>
      <c r="E96" s="38"/>
      <c r="F96" s="28" t="str">
        <f>IF(E18="","",E18)</f>
        <v>Vyplň údaj</v>
      </c>
      <c r="G96" s="38"/>
      <c r="H96" s="38"/>
      <c r="I96" s="30" t="s">
        <v>41</v>
      </c>
      <c r="J96" s="34" t="str">
        <f>E24</f>
        <v>L. Štuller</v>
      </c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53"/>
      <c r="B98" s="154"/>
      <c r="C98" s="155" t="s">
        <v>157</v>
      </c>
      <c r="D98" s="156" t="s">
        <v>65</v>
      </c>
      <c r="E98" s="156" t="s">
        <v>61</v>
      </c>
      <c r="F98" s="156" t="s">
        <v>62</v>
      </c>
      <c r="G98" s="156" t="s">
        <v>158</v>
      </c>
      <c r="H98" s="156" t="s">
        <v>159</v>
      </c>
      <c r="I98" s="156" t="s">
        <v>160</v>
      </c>
      <c r="J98" s="156" t="s">
        <v>141</v>
      </c>
      <c r="K98" s="157" t="s">
        <v>161</v>
      </c>
      <c r="L98" s="158"/>
      <c r="M98" s="70" t="s">
        <v>32</v>
      </c>
      <c r="N98" s="71" t="s">
        <v>50</v>
      </c>
      <c r="O98" s="71" t="s">
        <v>162</v>
      </c>
      <c r="P98" s="71" t="s">
        <v>163</v>
      </c>
      <c r="Q98" s="71" t="s">
        <v>164</v>
      </c>
      <c r="R98" s="71" t="s">
        <v>165</v>
      </c>
      <c r="S98" s="71" t="s">
        <v>166</v>
      </c>
      <c r="T98" s="72" t="s">
        <v>167</v>
      </c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</row>
    <row r="99" spans="1:65" s="2" customFormat="1" ht="22.8" customHeight="1">
      <c r="A99" s="36"/>
      <c r="B99" s="37"/>
      <c r="C99" s="77" t="s">
        <v>168</v>
      </c>
      <c r="D99" s="38"/>
      <c r="E99" s="38"/>
      <c r="F99" s="38"/>
      <c r="G99" s="38"/>
      <c r="H99" s="38"/>
      <c r="I99" s="38"/>
      <c r="J99" s="159">
        <f>BK99</f>
        <v>0</v>
      </c>
      <c r="K99" s="38"/>
      <c r="L99" s="41"/>
      <c r="M99" s="73"/>
      <c r="N99" s="160"/>
      <c r="O99" s="74"/>
      <c r="P99" s="161">
        <f>P100+P643</f>
        <v>0</v>
      </c>
      <c r="Q99" s="74"/>
      <c r="R99" s="161">
        <f>R100+R643</f>
        <v>78.085939690000004</v>
      </c>
      <c r="S99" s="74"/>
      <c r="T99" s="162">
        <f>T100+T643</f>
        <v>36.462674899999996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8" t="s">
        <v>79</v>
      </c>
      <c r="AU99" s="18" t="s">
        <v>142</v>
      </c>
      <c r="BK99" s="163">
        <f>BK100+BK643</f>
        <v>0</v>
      </c>
    </row>
    <row r="100" spans="1:65" s="12" customFormat="1" ht="25.95" customHeight="1">
      <c r="B100" s="164"/>
      <c r="C100" s="165"/>
      <c r="D100" s="166" t="s">
        <v>79</v>
      </c>
      <c r="E100" s="167" t="s">
        <v>169</v>
      </c>
      <c r="F100" s="167" t="s">
        <v>170</v>
      </c>
      <c r="G100" s="165"/>
      <c r="H100" s="165"/>
      <c r="I100" s="168"/>
      <c r="J100" s="169">
        <f>BK100</f>
        <v>0</v>
      </c>
      <c r="K100" s="165"/>
      <c r="L100" s="170"/>
      <c r="M100" s="171"/>
      <c r="N100" s="172"/>
      <c r="O100" s="172"/>
      <c r="P100" s="173">
        <f>P101+P109+P119+P469+P633+P641</f>
        <v>0</v>
      </c>
      <c r="Q100" s="172"/>
      <c r="R100" s="173">
        <f>R101+R109+R119+R469+R633+R641</f>
        <v>56.771290659999998</v>
      </c>
      <c r="S100" s="172"/>
      <c r="T100" s="174">
        <f>T101+T109+T119+T469+T633+T641</f>
        <v>26.519761199999998</v>
      </c>
      <c r="AR100" s="175" t="s">
        <v>40</v>
      </c>
      <c r="AT100" s="176" t="s">
        <v>79</v>
      </c>
      <c r="AU100" s="176" t="s">
        <v>80</v>
      </c>
      <c r="AY100" s="175" t="s">
        <v>171</v>
      </c>
      <c r="BK100" s="177">
        <f>BK101+BK109+BK119+BK469+BK633+BK641</f>
        <v>0</v>
      </c>
    </row>
    <row r="101" spans="1:65" s="12" customFormat="1" ht="22.8" customHeight="1">
      <c r="B101" s="164"/>
      <c r="C101" s="165"/>
      <c r="D101" s="166" t="s">
        <v>79</v>
      </c>
      <c r="E101" s="178" t="s">
        <v>40</v>
      </c>
      <c r="F101" s="178" t="s">
        <v>172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SUM(P102:P108)</f>
        <v>0</v>
      </c>
      <c r="Q101" s="172"/>
      <c r="R101" s="173">
        <f>SUM(R102:R108)</f>
        <v>0</v>
      </c>
      <c r="S101" s="172"/>
      <c r="T101" s="174">
        <f>SUM(T102:T108)</f>
        <v>8.8793999999999986</v>
      </c>
      <c r="AR101" s="175" t="s">
        <v>40</v>
      </c>
      <c r="AT101" s="176" t="s">
        <v>79</v>
      </c>
      <c r="AU101" s="176" t="s">
        <v>40</v>
      </c>
      <c r="AY101" s="175" t="s">
        <v>171</v>
      </c>
      <c r="BK101" s="177">
        <f>SUM(BK102:BK108)</f>
        <v>0</v>
      </c>
    </row>
    <row r="102" spans="1:65" s="2" customFormat="1" ht="37.799999999999997" customHeight="1">
      <c r="A102" s="36"/>
      <c r="B102" s="37"/>
      <c r="C102" s="180" t="s">
        <v>40</v>
      </c>
      <c r="D102" s="180" t="s">
        <v>173</v>
      </c>
      <c r="E102" s="181" t="s">
        <v>174</v>
      </c>
      <c r="F102" s="182" t="s">
        <v>175</v>
      </c>
      <c r="G102" s="183" t="s">
        <v>176</v>
      </c>
      <c r="H102" s="184">
        <v>49.33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2255</v>
      </c>
    </row>
    <row r="103" spans="1:65" s="2" customFormat="1" ht="19.2">
      <c r="A103" s="36"/>
      <c r="B103" s="37"/>
      <c r="C103" s="38"/>
      <c r="D103" s="195" t="s">
        <v>258</v>
      </c>
      <c r="E103" s="38"/>
      <c r="F103" s="225" t="s">
        <v>2256</v>
      </c>
      <c r="G103" s="38"/>
      <c r="H103" s="38"/>
      <c r="I103" s="226"/>
      <c r="J103" s="38"/>
      <c r="K103" s="38"/>
      <c r="L103" s="41"/>
      <c r="M103" s="227"/>
      <c r="N103" s="228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8" t="s">
        <v>258</v>
      </c>
      <c r="AU103" s="18" t="s">
        <v>89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2257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2258</v>
      </c>
      <c r="G105" s="205"/>
      <c r="H105" s="208">
        <v>49.33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89</v>
      </c>
      <c r="D106" s="180" t="s">
        <v>173</v>
      </c>
      <c r="E106" s="181" t="s">
        <v>2259</v>
      </c>
      <c r="F106" s="182" t="s">
        <v>2260</v>
      </c>
      <c r="G106" s="183" t="s">
        <v>176</v>
      </c>
      <c r="H106" s="184">
        <v>49.33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0.18</v>
      </c>
      <c r="T106" s="190">
        <f>S106*H106</f>
        <v>8.8793999999999986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2261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2257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2258</v>
      </c>
      <c r="G108" s="205"/>
      <c r="H108" s="208">
        <v>49.33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12" customFormat="1" ht="22.8" customHeight="1">
      <c r="B109" s="164"/>
      <c r="C109" s="165"/>
      <c r="D109" s="166" t="s">
        <v>79</v>
      </c>
      <c r="E109" s="178" t="s">
        <v>187</v>
      </c>
      <c r="F109" s="178" t="s">
        <v>908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SUM(P110:P118)</f>
        <v>0</v>
      </c>
      <c r="Q109" s="172"/>
      <c r="R109" s="173">
        <f>SUM(R110:R118)</f>
        <v>5.3603588499999999</v>
      </c>
      <c r="S109" s="172"/>
      <c r="T109" s="174">
        <f>SUM(T110:T118)</f>
        <v>0</v>
      </c>
      <c r="AR109" s="175" t="s">
        <v>40</v>
      </c>
      <c r="AT109" s="176" t="s">
        <v>79</v>
      </c>
      <c r="AU109" s="176" t="s">
        <v>40</v>
      </c>
      <c r="AY109" s="175" t="s">
        <v>171</v>
      </c>
      <c r="BK109" s="177">
        <f>SUM(BK110:BK118)</f>
        <v>0</v>
      </c>
    </row>
    <row r="110" spans="1:65" s="2" customFormat="1" ht="24.15" customHeight="1">
      <c r="A110" s="36"/>
      <c r="B110" s="37"/>
      <c r="C110" s="180" t="s">
        <v>187</v>
      </c>
      <c r="D110" s="180" t="s">
        <v>173</v>
      </c>
      <c r="E110" s="181" t="s">
        <v>909</v>
      </c>
      <c r="F110" s="182" t="s">
        <v>910</v>
      </c>
      <c r="G110" s="183" t="s">
        <v>392</v>
      </c>
      <c r="H110" s="184">
        <v>1.4039999999999999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1.3271500000000001</v>
      </c>
      <c r="R110" s="189">
        <f>Q110*H110</f>
        <v>1.8633185999999999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2262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2257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3" customFormat="1" ht="10.199999999999999">
      <c r="B112" s="193"/>
      <c r="C112" s="194"/>
      <c r="D112" s="195" t="s">
        <v>180</v>
      </c>
      <c r="E112" s="196" t="s">
        <v>32</v>
      </c>
      <c r="F112" s="197" t="s">
        <v>2263</v>
      </c>
      <c r="G112" s="194"/>
      <c r="H112" s="196" t="s">
        <v>32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180</v>
      </c>
      <c r="AU112" s="203" t="s">
        <v>89</v>
      </c>
      <c r="AV112" s="13" t="s">
        <v>40</v>
      </c>
      <c r="AW112" s="13" t="s">
        <v>38</v>
      </c>
      <c r="AX112" s="13" t="s">
        <v>80</v>
      </c>
      <c r="AY112" s="203" t="s">
        <v>171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2264</v>
      </c>
      <c r="G113" s="205"/>
      <c r="H113" s="208">
        <v>0.19400000000000001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2265</v>
      </c>
      <c r="G114" s="205"/>
      <c r="H114" s="208">
        <v>1.21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178</v>
      </c>
      <c r="D115" s="180" t="s">
        <v>173</v>
      </c>
      <c r="E115" s="181" t="s">
        <v>913</v>
      </c>
      <c r="F115" s="182" t="s">
        <v>914</v>
      </c>
      <c r="G115" s="183" t="s">
        <v>392</v>
      </c>
      <c r="H115" s="184">
        <v>2.6349999999999998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1.3271500000000001</v>
      </c>
      <c r="R115" s="189">
        <f>Q115*H115</f>
        <v>3.49704025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2266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2257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3" customFormat="1" ht="10.199999999999999">
      <c r="B117" s="193"/>
      <c r="C117" s="194"/>
      <c r="D117" s="195" t="s">
        <v>180</v>
      </c>
      <c r="E117" s="196" t="s">
        <v>32</v>
      </c>
      <c r="F117" s="197" t="s">
        <v>2263</v>
      </c>
      <c r="G117" s="194"/>
      <c r="H117" s="196" t="s">
        <v>32</v>
      </c>
      <c r="I117" s="198"/>
      <c r="J117" s="194"/>
      <c r="K117" s="194"/>
      <c r="L117" s="199"/>
      <c r="M117" s="200"/>
      <c r="N117" s="201"/>
      <c r="O117" s="201"/>
      <c r="P117" s="201"/>
      <c r="Q117" s="201"/>
      <c r="R117" s="201"/>
      <c r="S117" s="201"/>
      <c r="T117" s="202"/>
      <c r="AT117" s="203" t="s">
        <v>180</v>
      </c>
      <c r="AU117" s="203" t="s">
        <v>89</v>
      </c>
      <c r="AV117" s="13" t="s">
        <v>40</v>
      </c>
      <c r="AW117" s="13" t="s">
        <v>38</v>
      </c>
      <c r="AX117" s="13" t="s">
        <v>80</v>
      </c>
      <c r="AY117" s="203" t="s">
        <v>171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2267</v>
      </c>
      <c r="G118" s="205"/>
      <c r="H118" s="208">
        <v>2.6349999999999998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12" customFormat="1" ht="22.8" customHeight="1">
      <c r="B119" s="164"/>
      <c r="C119" s="165"/>
      <c r="D119" s="166" t="s">
        <v>79</v>
      </c>
      <c r="E119" s="178" t="s">
        <v>193</v>
      </c>
      <c r="F119" s="178" t="s">
        <v>194</v>
      </c>
      <c r="G119" s="165"/>
      <c r="H119" s="165"/>
      <c r="I119" s="168"/>
      <c r="J119" s="179">
        <f>BK119</f>
        <v>0</v>
      </c>
      <c r="K119" s="165"/>
      <c r="L119" s="170"/>
      <c r="M119" s="171"/>
      <c r="N119" s="172"/>
      <c r="O119" s="172"/>
      <c r="P119" s="173">
        <f>SUM(P120:P468)</f>
        <v>0</v>
      </c>
      <c r="Q119" s="172"/>
      <c r="R119" s="173">
        <f>SUM(R120:R468)</f>
        <v>47.013664290000001</v>
      </c>
      <c r="S119" s="172"/>
      <c r="T119" s="174">
        <f>SUM(T120:T468)</f>
        <v>0</v>
      </c>
      <c r="AR119" s="175" t="s">
        <v>40</v>
      </c>
      <c r="AT119" s="176" t="s">
        <v>79</v>
      </c>
      <c r="AU119" s="176" t="s">
        <v>40</v>
      </c>
      <c r="AY119" s="175" t="s">
        <v>171</v>
      </c>
      <c r="BK119" s="177">
        <f>SUM(BK120:BK468)</f>
        <v>0</v>
      </c>
    </row>
    <row r="120" spans="1:65" s="2" customFormat="1" ht="14.4" customHeight="1">
      <c r="A120" s="36"/>
      <c r="B120" s="37"/>
      <c r="C120" s="180" t="s">
        <v>226</v>
      </c>
      <c r="D120" s="180" t="s">
        <v>173</v>
      </c>
      <c r="E120" s="181" t="s">
        <v>926</v>
      </c>
      <c r="F120" s="182" t="s">
        <v>927</v>
      </c>
      <c r="G120" s="183" t="s">
        <v>176</v>
      </c>
      <c r="H120" s="184">
        <v>28.582000000000001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2.0000000000000001E-4</v>
      </c>
      <c r="R120" s="189">
        <f>Q120*H120</f>
        <v>5.7164000000000008E-3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2268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2257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2269</v>
      </c>
      <c r="G122" s="205"/>
      <c r="H122" s="208">
        <v>0.64500000000000002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2270</v>
      </c>
      <c r="G123" s="205"/>
      <c r="H123" s="208">
        <v>12.817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2271</v>
      </c>
      <c r="G124" s="205"/>
      <c r="H124" s="208">
        <v>15.12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24.15" customHeight="1">
      <c r="A125" s="36"/>
      <c r="B125" s="37"/>
      <c r="C125" s="180" t="s">
        <v>193</v>
      </c>
      <c r="D125" s="180" t="s">
        <v>173</v>
      </c>
      <c r="E125" s="181" t="s">
        <v>1574</v>
      </c>
      <c r="F125" s="182" t="s">
        <v>1575</v>
      </c>
      <c r="G125" s="183" t="s">
        <v>176</v>
      </c>
      <c r="H125" s="184">
        <v>28.582000000000001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4.4099999999999999E-3</v>
      </c>
      <c r="R125" s="189">
        <f>Q125*H125</f>
        <v>0.12604662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2272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2257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2269</v>
      </c>
      <c r="G127" s="205"/>
      <c r="H127" s="208">
        <v>0.64500000000000002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2270</v>
      </c>
      <c r="G128" s="205"/>
      <c r="H128" s="208">
        <v>12.817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2271</v>
      </c>
      <c r="G129" s="205"/>
      <c r="H129" s="208">
        <v>15.12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237</v>
      </c>
      <c r="D130" s="180" t="s">
        <v>173</v>
      </c>
      <c r="E130" s="181" t="s">
        <v>2273</v>
      </c>
      <c r="F130" s="182" t="s">
        <v>2274</v>
      </c>
      <c r="G130" s="183" t="s">
        <v>176</v>
      </c>
      <c r="H130" s="184">
        <v>28.582000000000001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6.5599999999999999E-3</v>
      </c>
      <c r="R130" s="189">
        <f>Q130*H130</f>
        <v>0.18749792000000001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2275</v>
      </c>
    </row>
    <row r="131" spans="1:65" s="2" customFormat="1" ht="14.4" customHeight="1">
      <c r="A131" s="36"/>
      <c r="B131" s="37"/>
      <c r="C131" s="180" t="s">
        <v>242</v>
      </c>
      <c r="D131" s="180" t="s">
        <v>173</v>
      </c>
      <c r="E131" s="181" t="s">
        <v>936</v>
      </c>
      <c r="F131" s="182" t="s">
        <v>937</v>
      </c>
      <c r="G131" s="183" t="s">
        <v>176</v>
      </c>
      <c r="H131" s="184">
        <v>240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2276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2277</v>
      </c>
      <c r="G132" s="205"/>
      <c r="H132" s="208">
        <v>240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24.15" customHeight="1">
      <c r="A133" s="36"/>
      <c r="B133" s="37"/>
      <c r="C133" s="180" t="s">
        <v>253</v>
      </c>
      <c r="D133" s="180" t="s">
        <v>173</v>
      </c>
      <c r="E133" s="181" t="s">
        <v>940</v>
      </c>
      <c r="F133" s="182" t="s">
        <v>941</v>
      </c>
      <c r="G133" s="183" t="s">
        <v>176</v>
      </c>
      <c r="H133" s="184">
        <v>80.010000000000005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2278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2257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2279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2280</v>
      </c>
      <c r="G136" s="205"/>
      <c r="H136" s="208">
        <v>34.56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2281</v>
      </c>
      <c r="G137" s="205"/>
      <c r="H137" s="208">
        <v>7.56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2282</v>
      </c>
      <c r="G138" s="205"/>
      <c r="H138" s="208">
        <v>3.15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2283</v>
      </c>
      <c r="G139" s="205"/>
      <c r="H139" s="208">
        <v>5.46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2284</v>
      </c>
      <c r="G140" s="205"/>
      <c r="H140" s="208">
        <v>8.4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2285</v>
      </c>
      <c r="G141" s="205"/>
      <c r="H141" s="208">
        <v>1.44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2286</v>
      </c>
      <c r="G142" s="205"/>
      <c r="H142" s="208">
        <v>1.44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2287</v>
      </c>
      <c r="G143" s="205"/>
      <c r="H143" s="208">
        <v>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2288</v>
      </c>
      <c r="G144" s="205"/>
      <c r="H144" s="208">
        <v>12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24.15" customHeight="1">
      <c r="A145" s="36"/>
      <c r="B145" s="37"/>
      <c r="C145" s="180" t="s">
        <v>261</v>
      </c>
      <c r="D145" s="180" t="s">
        <v>173</v>
      </c>
      <c r="E145" s="181" t="s">
        <v>195</v>
      </c>
      <c r="F145" s="182" t="s">
        <v>196</v>
      </c>
      <c r="G145" s="183" t="s">
        <v>176</v>
      </c>
      <c r="H145" s="184">
        <v>139.011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1.4E-3</v>
      </c>
      <c r="R145" s="189">
        <f>Q145*H145</f>
        <v>0.19461539999999999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2289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2257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2290</v>
      </c>
      <c r="G147" s="205"/>
      <c r="H147" s="208">
        <v>139.011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265</v>
      </c>
      <c r="D148" s="180" t="s">
        <v>173</v>
      </c>
      <c r="E148" s="181" t="s">
        <v>227</v>
      </c>
      <c r="F148" s="182" t="s">
        <v>228</v>
      </c>
      <c r="G148" s="183" t="s">
        <v>176</v>
      </c>
      <c r="H148" s="184">
        <v>556.04200000000003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2.5999999999999998E-4</v>
      </c>
      <c r="R148" s="189">
        <f>Q148*H148</f>
        <v>0.14457091999999999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2291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2257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2292</v>
      </c>
      <c r="G150" s="205"/>
      <c r="H150" s="208">
        <v>151.98500000000001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2293</v>
      </c>
      <c r="G151" s="205"/>
      <c r="H151" s="208">
        <v>98.040999999999997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2294</v>
      </c>
      <c r="G152" s="205"/>
      <c r="H152" s="208">
        <v>128.59100000000001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2295</v>
      </c>
      <c r="G153" s="205"/>
      <c r="H153" s="208">
        <v>289.66000000000003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202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2296</v>
      </c>
      <c r="G155" s="205"/>
      <c r="H155" s="208">
        <v>-12.6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1903</v>
      </c>
      <c r="G156" s="205"/>
      <c r="H156" s="208">
        <v>-3.6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2297</v>
      </c>
      <c r="G157" s="205"/>
      <c r="H157" s="208">
        <v>-7.2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2298</v>
      </c>
      <c r="G158" s="205"/>
      <c r="H158" s="208">
        <v>-4.5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2299</v>
      </c>
      <c r="G159" s="205"/>
      <c r="H159" s="208">
        <v>-34.56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2300</v>
      </c>
      <c r="G160" s="205"/>
      <c r="H160" s="208">
        <v>-2.4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4" customFormat="1" ht="10.199999999999999">
      <c r="B161" s="204"/>
      <c r="C161" s="205"/>
      <c r="D161" s="195" t="s">
        <v>180</v>
      </c>
      <c r="E161" s="206" t="s">
        <v>32</v>
      </c>
      <c r="F161" s="207" t="s">
        <v>2301</v>
      </c>
      <c r="G161" s="205"/>
      <c r="H161" s="208">
        <v>-43.2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2302</v>
      </c>
      <c r="G162" s="205"/>
      <c r="H162" s="208">
        <v>-10.08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2303</v>
      </c>
      <c r="G163" s="205"/>
      <c r="H163" s="208">
        <v>-1.2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2304</v>
      </c>
      <c r="G164" s="205"/>
      <c r="H164" s="208">
        <v>-1.44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2305</v>
      </c>
      <c r="G165" s="205"/>
      <c r="H165" s="208">
        <v>-5.52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2306</v>
      </c>
      <c r="G166" s="205"/>
      <c r="H166" s="208">
        <v>-12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3" customFormat="1" ht="10.199999999999999">
      <c r="B167" s="193"/>
      <c r="C167" s="194"/>
      <c r="D167" s="195" t="s">
        <v>180</v>
      </c>
      <c r="E167" s="196" t="s">
        <v>32</v>
      </c>
      <c r="F167" s="197" t="s">
        <v>2307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2308</v>
      </c>
      <c r="G168" s="205"/>
      <c r="H168" s="208">
        <v>2.6219999999999999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2309</v>
      </c>
      <c r="G169" s="205"/>
      <c r="H169" s="208">
        <v>1.127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2310</v>
      </c>
      <c r="G170" s="205"/>
      <c r="H170" s="208">
        <v>2.254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2311</v>
      </c>
      <c r="G171" s="205"/>
      <c r="H171" s="208">
        <v>0.71899999999999997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2312</v>
      </c>
      <c r="G172" s="205"/>
      <c r="H172" s="208">
        <v>4.968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2313</v>
      </c>
      <c r="G173" s="205"/>
      <c r="H173" s="208">
        <v>0.59799999999999998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2314</v>
      </c>
      <c r="G174" s="205"/>
      <c r="H174" s="208">
        <v>6.6239999999999997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2315</v>
      </c>
      <c r="G175" s="205"/>
      <c r="H175" s="208">
        <v>2.8980000000000001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2316</v>
      </c>
      <c r="G176" s="205"/>
      <c r="H176" s="208">
        <v>0.50600000000000001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2317</v>
      </c>
      <c r="G177" s="205"/>
      <c r="H177" s="208">
        <v>0.41399999999999998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2318</v>
      </c>
      <c r="G178" s="205"/>
      <c r="H178" s="208">
        <v>0.80500000000000005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2319</v>
      </c>
      <c r="G179" s="205"/>
      <c r="H179" s="208">
        <v>2.5299999999999998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14.4" customHeight="1">
      <c r="A180" s="36"/>
      <c r="B180" s="37"/>
      <c r="C180" s="180" t="s">
        <v>271</v>
      </c>
      <c r="D180" s="180" t="s">
        <v>173</v>
      </c>
      <c r="E180" s="181" t="s">
        <v>234</v>
      </c>
      <c r="F180" s="182" t="s">
        <v>235</v>
      </c>
      <c r="G180" s="183" t="s">
        <v>176</v>
      </c>
      <c r="H180" s="184">
        <v>139.011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5.4599999999999996E-3</v>
      </c>
      <c r="R180" s="189">
        <f>Q180*H180</f>
        <v>0.75900005999999987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2320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2257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2290</v>
      </c>
      <c r="G182" s="205"/>
      <c r="H182" s="208">
        <v>139.011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275</v>
      </c>
      <c r="D183" s="180" t="s">
        <v>173</v>
      </c>
      <c r="E183" s="181" t="s">
        <v>238</v>
      </c>
      <c r="F183" s="182" t="s">
        <v>239</v>
      </c>
      <c r="G183" s="183" t="s">
        <v>176</v>
      </c>
      <c r="H183" s="184">
        <v>417.03300000000002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2.0999999999999999E-3</v>
      </c>
      <c r="R183" s="189">
        <f>Q183*H183</f>
        <v>0.87576929999999997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2321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2322</v>
      </c>
      <c r="G184" s="205"/>
      <c r="H184" s="208">
        <v>417.03300000000002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2" customFormat="1" ht="24.15" customHeight="1">
      <c r="A185" s="36"/>
      <c r="B185" s="37"/>
      <c r="C185" s="180" t="s">
        <v>280</v>
      </c>
      <c r="D185" s="180" t="s">
        <v>173</v>
      </c>
      <c r="E185" s="181" t="s">
        <v>2323</v>
      </c>
      <c r="F185" s="182" t="s">
        <v>2324</v>
      </c>
      <c r="G185" s="183" t="s">
        <v>176</v>
      </c>
      <c r="H185" s="184">
        <v>19.797999999999998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4.3800000000000002E-3</v>
      </c>
      <c r="R185" s="189">
        <f>Q185*H185</f>
        <v>8.6715239999999999E-2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2325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2257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2326</v>
      </c>
      <c r="G187" s="205"/>
      <c r="H187" s="208">
        <v>6.3360000000000003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2327</v>
      </c>
      <c r="G188" s="205"/>
      <c r="H188" s="208">
        <v>0.64500000000000002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2328</v>
      </c>
      <c r="G189" s="205"/>
      <c r="H189" s="208">
        <v>12.817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2" customFormat="1" ht="24.15" customHeight="1">
      <c r="A190" s="36"/>
      <c r="B190" s="37"/>
      <c r="C190" s="180" t="s">
        <v>8</v>
      </c>
      <c r="D190" s="180" t="s">
        <v>173</v>
      </c>
      <c r="E190" s="181" t="s">
        <v>243</v>
      </c>
      <c r="F190" s="182" t="s">
        <v>244</v>
      </c>
      <c r="G190" s="183" t="s">
        <v>190</v>
      </c>
      <c r="H190" s="184">
        <v>366.05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2329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2257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2330</v>
      </c>
      <c r="G192" s="205"/>
      <c r="H192" s="208">
        <v>22.8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2:51" s="14" customFormat="1" ht="10.199999999999999">
      <c r="B193" s="204"/>
      <c r="C193" s="205"/>
      <c r="D193" s="195" t="s">
        <v>180</v>
      </c>
      <c r="E193" s="206" t="s">
        <v>32</v>
      </c>
      <c r="F193" s="207" t="s">
        <v>2331</v>
      </c>
      <c r="G193" s="205"/>
      <c r="H193" s="208">
        <v>9.8000000000000007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2:51" s="14" customFormat="1" ht="10.199999999999999">
      <c r="B194" s="204"/>
      <c r="C194" s="205"/>
      <c r="D194" s="195" t="s">
        <v>180</v>
      </c>
      <c r="E194" s="206" t="s">
        <v>32</v>
      </c>
      <c r="F194" s="207" t="s">
        <v>2332</v>
      </c>
      <c r="G194" s="205"/>
      <c r="H194" s="208">
        <v>19.600000000000001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2:51" s="14" customFormat="1" ht="10.199999999999999">
      <c r="B195" s="204"/>
      <c r="C195" s="205"/>
      <c r="D195" s="195" t="s">
        <v>180</v>
      </c>
      <c r="E195" s="206" t="s">
        <v>32</v>
      </c>
      <c r="F195" s="207" t="s">
        <v>2333</v>
      </c>
      <c r="G195" s="205"/>
      <c r="H195" s="208">
        <v>6.25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2:51" s="14" customFormat="1" ht="10.199999999999999">
      <c r="B196" s="204"/>
      <c r="C196" s="205"/>
      <c r="D196" s="195" t="s">
        <v>180</v>
      </c>
      <c r="E196" s="206" t="s">
        <v>32</v>
      </c>
      <c r="F196" s="207" t="s">
        <v>2334</v>
      </c>
      <c r="G196" s="205"/>
      <c r="H196" s="208">
        <v>43.2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2:51" s="14" customFormat="1" ht="10.199999999999999">
      <c r="B197" s="204"/>
      <c r="C197" s="205"/>
      <c r="D197" s="195" t="s">
        <v>180</v>
      </c>
      <c r="E197" s="206" t="s">
        <v>32</v>
      </c>
      <c r="F197" s="207" t="s">
        <v>2335</v>
      </c>
      <c r="G197" s="205"/>
      <c r="H197" s="208">
        <v>5.2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2:51" s="14" customFormat="1" ht="10.199999999999999">
      <c r="B198" s="204"/>
      <c r="C198" s="205"/>
      <c r="D198" s="195" t="s">
        <v>180</v>
      </c>
      <c r="E198" s="206" t="s">
        <v>32</v>
      </c>
      <c r="F198" s="207" t="s">
        <v>2336</v>
      </c>
      <c r="G198" s="205"/>
      <c r="H198" s="208">
        <v>57.6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2:51" s="14" customFormat="1" ht="10.199999999999999">
      <c r="B199" s="204"/>
      <c r="C199" s="205"/>
      <c r="D199" s="195" t="s">
        <v>180</v>
      </c>
      <c r="E199" s="206" t="s">
        <v>32</v>
      </c>
      <c r="F199" s="207" t="s">
        <v>2337</v>
      </c>
      <c r="G199" s="205"/>
      <c r="H199" s="208">
        <v>25.2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2:51" s="14" customFormat="1" ht="10.199999999999999">
      <c r="B200" s="204"/>
      <c r="C200" s="205"/>
      <c r="D200" s="195" t="s">
        <v>180</v>
      </c>
      <c r="E200" s="206" t="s">
        <v>32</v>
      </c>
      <c r="F200" s="207" t="s">
        <v>2338</v>
      </c>
      <c r="G200" s="205"/>
      <c r="H200" s="208">
        <v>4.4000000000000004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2:51" s="14" customFormat="1" ht="10.199999999999999">
      <c r="B201" s="204"/>
      <c r="C201" s="205"/>
      <c r="D201" s="195" t="s">
        <v>180</v>
      </c>
      <c r="E201" s="206" t="s">
        <v>32</v>
      </c>
      <c r="F201" s="207" t="s">
        <v>2339</v>
      </c>
      <c r="G201" s="205"/>
      <c r="H201" s="208">
        <v>3.6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2:51" s="14" customFormat="1" ht="10.199999999999999">
      <c r="B202" s="204"/>
      <c r="C202" s="205"/>
      <c r="D202" s="195" t="s">
        <v>180</v>
      </c>
      <c r="E202" s="206" t="s">
        <v>32</v>
      </c>
      <c r="F202" s="207" t="s">
        <v>2340</v>
      </c>
      <c r="G202" s="205"/>
      <c r="H202" s="208">
        <v>7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2:51" s="14" customFormat="1" ht="10.199999999999999">
      <c r="B203" s="204"/>
      <c r="C203" s="205"/>
      <c r="D203" s="195" t="s">
        <v>180</v>
      </c>
      <c r="E203" s="206" t="s">
        <v>32</v>
      </c>
      <c r="F203" s="207" t="s">
        <v>2341</v>
      </c>
      <c r="G203" s="205"/>
      <c r="H203" s="208">
        <v>22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2:51" s="14" customFormat="1" ht="10.199999999999999">
      <c r="B204" s="204"/>
      <c r="C204" s="205"/>
      <c r="D204" s="195" t="s">
        <v>180</v>
      </c>
      <c r="E204" s="206" t="s">
        <v>32</v>
      </c>
      <c r="F204" s="207" t="s">
        <v>2334</v>
      </c>
      <c r="G204" s="205"/>
      <c r="H204" s="208">
        <v>43.2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2:51" s="14" customFormat="1" ht="10.199999999999999">
      <c r="B205" s="204"/>
      <c r="C205" s="205"/>
      <c r="D205" s="195" t="s">
        <v>180</v>
      </c>
      <c r="E205" s="206" t="s">
        <v>32</v>
      </c>
      <c r="F205" s="207" t="s">
        <v>2332</v>
      </c>
      <c r="G205" s="205"/>
      <c r="H205" s="208">
        <v>19.600000000000001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2:51" s="14" customFormat="1" ht="10.199999999999999">
      <c r="B206" s="204"/>
      <c r="C206" s="205"/>
      <c r="D206" s="195" t="s">
        <v>180</v>
      </c>
      <c r="E206" s="206" t="s">
        <v>32</v>
      </c>
      <c r="F206" s="207" t="s">
        <v>2342</v>
      </c>
      <c r="G206" s="205"/>
      <c r="H206" s="208">
        <v>5.7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2:51" s="14" customFormat="1" ht="10.199999999999999">
      <c r="B207" s="204"/>
      <c r="C207" s="205"/>
      <c r="D207" s="195" t="s">
        <v>180</v>
      </c>
      <c r="E207" s="206" t="s">
        <v>32</v>
      </c>
      <c r="F207" s="207" t="s">
        <v>2343</v>
      </c>
      <c r="G207" s="205"/>
      <c r="H207" s="208">
        <v>10.8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2:51" s="14" customFormat="1" ht="10.199999999999999">
      <c r="B208" s="204"/>
      <c r="C208" s="205"/>
      <c r="D208" s="195" t="s">
        <v>180</v>
      </c>
      <c r="E208" s="206" t="s">
        <v>32</v>
      </c>
      <c r="F208" s="207" t="s">
        <v>2344</v>
      </c>
      <c r="G208" s="205"/>
      <c r="H208" s="208">
        <v>22.4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2339</v>
      </c>
      <c r="G209" s="205"/>
      <c r="H209" s="208">
        <v>3.6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2345</v>
      </c>
      <c r="G210" s="205"/>
      <c r="H210" s="208">
        <v>4.8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14" customFormat="1" ht="10.199999999999999">
      <c r="B211" s="204"/>
      <c r="C211" s="205"/>
      <c r="D211" s="195" t="s">
        <v>180</v>
      </c>
      <c r="E211" s="206" t="s">
        <v>32</v>
      </c>
      <c r="F211" s="207" t="s">
        <v>2346</v>
      </c>
      <c r="G211" s="205"/>
      <c r="H211" s="208">
        <v>7.3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1:65" s="14" customFormat="1" ht="10.199999999999999">
      <c r="B212" s="204"/>
      <c r="C212" s="205"/>
      <c r="D212" s="195" t="s">
        <v>180</v>
      </c>
      <c r="E212" s="206" t="s">
        <v>32</v>
      </c>
      <c r="F212" s="207" t="s">
        <v>2341</v>
      </c>
      <c r="G212" s="205"/>
      <c r="H212" s="208">
        <v>22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1:65" s="2" customFormat="1" ht="14.4" customHeight="1">
      <c r="A213" s="36"/>
      <c r="B213" s="37"/>
      <c r="C213" s="215" t="s">
        <v>297</v>
      </c>
      <c r="D213" s="215" t="s">
        <v>254</v>
      </c>
      <c r="E213" s="216" t="s">
        <v>255</v>
      </c>
      <c r="F213" s="217" t="s">
        <v>256</v>
      </c>
      <c r="G213" s="218" t="s">
        <v>190</v>
      </c>
      <c r="H213" s="219">
        <v>384.35300000000001</v>
      </c>
      <c r="I213" s="220"/>
      <c r="J213" s="221">
        <f>ROUND(I213*H213,2)</f>
        <v>0</v>
      </c>
      <c r="K213" s="217" t="s">
        <v>177</v>
      </c>
      <c r="L213" s="222"/>
      <c r="M213" s="223" t="s">
        <v>32</v>
      </c>
      <c r="N213" s="224" t="s">
        <v>51</v>
      </c>
      <c r="O213" s="66"/>
      <c r="P213" s="189">
        <f>O213*H213</f>
        <v>0</v>
      </c>
      <c r="Q213" s="189">
        <v>4.0000000000000003E-5</v>
      </c>
      <c r="R213" s="189">
        <f>Q213*H213</f>
        <v>1.5374120000000002E-2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242</v>
      </c>
      <c r="AT213" s="191" t="s">
        <v>254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2347</v>
      </c>
    </row>
    <row r="214" spans="1:65" s="2" customFormat="1" ht="19.2">
      <c r="A214" s="36"/>
      <c r="B214" s="37"/>
      <c r="C214" s="38"/>
      <c r="D214" s="195" t="s">
        <v>258</v>
      </c>
      <c r="E214" s="38"/>
      <c r="F214" s="225" t="s">
        <v>259</v>
      </c>
      <c r="G214" s="38"/>
      <c r="H214" s="38"/>
      <c r="I214" s="226"/>
      <c r="J214" s="38"/>
      <c r="K214" s="38"/>
      <c r="L214" s="41"/>
      <c r="M214" s="227"/>
      <c r="N214" s="228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8" t="s">
        <v>258</v>
      </c>
      <c r="AU214" s="18" t="s">
        <v>89</v>
      </c>
    </row>
    <row r="215" spans="1:65" s="14" customFormat="1" ht="10.199999999999999">
      <c r="B215" s="204"/>
      <c r="C215" s="205"/>
      <c r="D215" s="195" t="s">
        <v>180</v>
      </c>
      <c r="E215" s="205"/>
      <c r="F215" s="207" t="s">
        <v>2348</v>
      </c>
      <c r="G215" s="205"/>
      <c r="H215" s="208">
        <v>384.35300000000001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4</v>
      </c>
      <c r="AX215" s="14" t="s">
        <v>40</v>
      </c>
      <c r="AY215" s="214" t="s">
        <v>171</v>
      </c>
    </row>
    <row r="216" spans="1:65" s="2" customFormat="1" ht="24.15" customHeight="1">
      <c r="A216" s="36"/>
      <c r="B216" s="37"/>
      <c r="C216" s="180" t="s">
        <v>303</v>
      </c>
      <c r="D216" s="180" t="s">
        <v>173</v>
      </c>
      <c r="E216" s="181" t="s">
        <v>262</v>
      </c>
      <c r="F216" s="182" t="s">
        <v>263</v>
      </c>
      <c r="G216" s="183" t="s">
        <v>176</v>
      </c>
      <c r="H216" s="184">
        <v>83.751999999999995</v>
      </c>
      <c r="I216" s="185"/>
      <c r="J216" s="186">
        <f>ROUND(I216*H216,2)</f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>O216*H216</f>
        <v>0</v>
      </c>
      <c r="Q216" s="189">
        <v>8.3199999999999993E-3</v>
      </c>
      <c r="R216" s="189">
        <f>Q216*H216</f>
        <v>0.69681663999999988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178</v>
      </c>
      <c r="AT216" s="191" t="s">
        <v>173</v>
      </c>
      <c r="AU216" s="191" t="s">
        <v>89</v>
      </c>
      <c r="AY216" s="18" t="s">
        <v>171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8" t="s">
        <v>40</v>
      </c>
      <c r="BK216" s="192">
        <f>ROUND(I216*H216,2)</f>
        <v>0</v>
      </c>
      <c r="BL216" s="18" t="s">
        <v>178</v>
      </c>
      <c r="BM216" s="191" t="s">
        <v>2349</v>
      </c>
    </row>
    <row r="217" spans="1:65" s="2" customFormat="1" ht="19.2">
      <c r="A217" s="36"/>
      <c r="B217" s="37"/>
      <c r="C217" s="38"/>
      <c r="D217" s="195" t="s">
        <v>258</v>
      </c>
      <c r="E217" s="38"/>
      <c r="F217" s="225" t="s">
        <v>2350</v>
      </c>
      <c r="G217" s="38"/>
      <c r="H217" s="38"/>
      <c r="I217" s="226"/>
      <c r="J217" s="38"/>
      <c r="K217" s="38"/>
      <c r="L217" s="41"/>
      <c r="M217" s="227"/>
      <c r="N217" s="228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8" t="s">
        <v>258</v>
      </c>
      <c r="AU217" s="18" t="s">
        <v>89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2257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2351</v>
      </c>
      <c r="G219" s="205"/>
      <c r="H219" s="208">
        <v>37.058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2352</v>
      </c>
      <c r="G220" s="205"/>
      <c r="H220" s="208">
        <v>13.452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2353</v>
      </c>
      <c r="G221" s="205"/>
      <c r="H221" s="208">
        <v>2.7770000000000001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2354</v>
      </c>
      <c r="G222" s="205"/>
      <c r="H222" s="208">
        <v>30.465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311</v>
      </c>
      <c r="D223" s="215" t="s">
        <v>254</v>
      </c>
      <c r="E223" s="216" t="s">
        <v>2355</v>
      </c>
      <c r="F223" s="217" t="s">
        <v>2356</v>
      </c>
      <c r="G223" s="218" t="s">
        <v>176</v>
      </c>
      <c r="H223" s="219">
        <v>85.427000000000007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1.5E-3</v>
      </c>
      <c r="R223" s="189">
        <f>Q223*H223</f>
        <v>0.12814050000000002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2357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269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2358</v>
      </c>
      <c r="G225" s="205"/>
      <c r="H225" s="208">
        <v>85.427000000000007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24.15" customHeight="1">
      <c r="A226" s="36"/>
      <c r="B226" s="37"/>
      <c r="C226" s="180" t="s">
        <v>316</v>
      </c>
      <c r="D226" s="180" t="s">
        <v>173</v>
      </c>
      <c r="E226" s="181" t="s">
        <v>272</v>
      </c>
      <c r="F226" s="182" t="s">
        <v>273</v>
      </c>
      <c r="G226" s="183" t="s">
        <v>176</v>
      </c>
      <c r="H226" s="184">
        <v>437.68</v>
      </c>
      <c r="I226" s="185"/>
      <c r="J226" s="186">
        <f>ROUND(I226*H226,2)</f>
        <v>0</v>
      </c>
      <c r="K226" s="182" t="s">
        <v>177</v>
      </c>
      <c r="L226" s="41"/>
      <c r="M226" s="187" t="s">
        <v>32</v>
      </c>
      <c r="N226" s="188" t="s">
        <v>51</v>
      </c>
      <c r="O226" s="66"/>
      <c r="P226" s="189">
        <f>O226*H226</f>
        <v>0</v>
      </c>
      <c r="Q226" s="189">
        <v>8.5000000000000006E-3</v>
      </c>
      <c r="R226" s="189">
        <f>Q226*H226</f>
        <v>3.7202800000000003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178</v>
      </c>
      <c r="AT226" s="191" t="s">
        <v>173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2359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2360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2257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2361</v>
      </c>
      <c r="G229" s="205"/>
      <c r="H229" s="208">
        <v>115.113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2362</v>
      </c>
      <c r="G230" s="205"/>
      <c r="H230" s="208">
        <v>82.456000000000003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2363</v>
      </c>
      <c r="G231" s="205"/>
      <c r="H231" s="208">
        <v>121.405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2364</v>
      </c>
      <c r="G232" s="205"/>
      <c r="H232" s="208">
        <v>239.58600000000001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202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2306</v>
      </c>
      <c r="G234" s="205"/>
      <c r="H234" s="208">
        <v>-12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2365</v>
      </c>
      <c r="G235" s="205"/>
      <c r="H235" s="208">
        <v>-4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2366</v>
      </c>
      <c r="G236" s="205"/>
      <c r="H236" s="208">
        <v>-48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2299</v>
      </c>
      <c r="G237" s="205"/>
      <c r="H237" s="208">
        <v>-34.56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2297</v>
      </c>
      <c r="G238" s="205"/>
      <c r="H238" s="208">
        <v>-7.2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2300</v>
      </c>
      <c r="G239" s="205"/>
      <c r="H239" s="208">
        <v>-2.4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2304</v>
      </c>
      <c r="G240" s="205"/>
      <c r="H240" s="208">
        <v>-1.44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2303</v>
      </c>
      <c r="G241" s="205"/>
      <c r="H241" s="208">
        <v>-1.2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2302</v>
      </c>
      <c r="G242" s="205"/>
      <c r="H242" s="208">
        <v>-10.08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14.4" customHeight="1">
      <c r="A243" s="36"/>
      <c r="B243" s="37"/>
      <c r="C243" s="215" t="s">
        <v>326</v>
      </c>
      <c r="D243" s="215" t="s">
        <v>254</v>
      </c>
      <c r="E243" s="216" t="s">
        <v>276</v>
      </c>
      <c r="F243" s="217" t="s">
        <v>277</v>
      </c>
      <c r="G243" s="218" t="s">
        <v>176</v>
      </c>
      <c r="H243" s="219">
        <v>446.43400000000003</v>
      </c>
      <c r="I243" s="220"/>
      <c r="J243" s="221">
        <f>ROUND(I243*H243,2)</f>
        <v>0</v>
      </c>
      <c r="K243" s="217" t="s">
        <v>177</v>
      </c>
      <c r="L243" s="222"/>
      <c r="M243" s="223" t="s">
        <v>32</v>
      </c>
      <c r="N243" s="224" t="s">
        <v>51</v>
      </c>
      <c r="O243" s="66"/>
      <c r="P243" s="189">
        <f>O243*H243</f>
        <v>0</v>
      </c>
      <c r="Q243" s="189">
        <v>2.0999999999999999E-3</v>
      </c>
      <c r="R243" s="189">
        <f>Q243*H243</f>
        <v>0.93751139999999999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242</v>
      </c>
      <c r="AT243" s="191" t="s">
        <v>254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2367</v>
      </c>
    </row>
    <row r="244" spans="1:65" s="2" customFormat="1" ht="19.2">
      <c r="A244" s="36"/>
      <c r="B244" s="37"/>
      <c r="C244" s="38"/>
      <c r="D244" s="195" t="s">
        <v>258</v>
      </c>
      <c r="E244" s="38"/>
      <c r="F244" s="225" t="s">
        <v>269</v>
      </c>
      <c r="G244" s="38"/>
      <c r="H244" s="38"/>
      <c r="I244" s="226"/>
      <c r="J244" s="38"/>
      <c r="K244" s="38"/>
      <c r="L244" s="41"/>
      <c r="M244" s="227"/>
      <c r="N244" s="228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8" t="s">
        <v>258</v>
      </c>
      <c r="AU244" s="18" t="s">
        <v>89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2368</v>
      </c>
      <c r="G245" s="205"/>
      <c r="H245" s="208">
        <v>446.43400000000003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24.15" customHeight="1">
      <c r="A246" s="36"/>
      <c r="B246" s="37"/>
      <c r="C246" s="180" t="s">
        <v>7</v>
      </c>
      <c r="D246" s="180" t="s">
        <v>173</v>
      </c>
      <c r="E246" s="181" t="s">
        <v>281</v>
      </c>
      <c r="F246" s="182" t="s">
        <v>282</v>
      </c>
      <c r="G246" s="183" t="s">
        <v>190</v>
      </c>
      <c r="H246" s="184">
        <v>297.5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1.7600000000000001E-3</v>
      </c>
      <c r="R246" s="189">
        <f>Q246*H246</f>
        <v>0.52360000000000007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2369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2257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2330</v>
      </c>
      <c r="G248" s="205"/>
      <c r="H248" s="208">
        <v>22.8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2331</v>
      </c>
      <c r="G249" s="205"/>
      <c r="H249" s="208">
        <v>9.8000000000000007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2332</v>
      </c>
      <c r="G250" s="205"/>
      <c r="H250" s="208">
        <v>19.600000000000001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2333</v>
      </c>
      <c r="G251" s="205"/>
      <c r="H251" s="208">
        <v>6.25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2334</v>
      </c>
      <c r="G252" s="205"/>
      <c r="H252" s="208">
        <v>43.2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2335</v>
      </c>
      <c r="G253" s="205"/>
      <c r="H253" s="208">
        <v>5.2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2336</v>
      </c>
      <c r="G254" s="205"/>
      <c r="H254" s="208">
        <v>57.6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2337</v>
      </c>
      <c r="G255" s="205"/>
      <c r="H255" s="208">
        <v>25.2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2338</v>
      </c>
      <c r="G256" s="205"/>
      <c r="H256" s="208">
        <v>4.4000000000000004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2339</v>
      </c>
      <c r="G257" s="205"/>
      <c r="H257" s="208">
        <v>3.6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2340</v>
      </c>
      <c r="G258" s="205"/>
      <c r="H258" s="208">
        <v>7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2341</v>
      </c>
      <c r="G259" s="205"/>
      <c r="H259" s="208">
        <v>22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2370</v>
      </c>
      <c r="G260" s="205"/>
      <c r="H260" s="208">
        <v>70.849999999999994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2" customFormat="1" ht="14.4" customHeight="1">
      <c r="A261" s="36"/>
      <c r="B261" s="37"/>
      <c r="C261" s="215" t="s">
        <v>335</v>
      </c>
      <c r="D261" s="215" t="s">
        <v>254</v>
      </c>
      <c r="E261" s="216" t="s">
        <v>290</v>
      </c>
      <c r="F261" s="217" t="s">
        <v>291</v>
      </c>
      <c r="G261" s="218" t="s">
        <v>176</v>
      </c>
      <c r="H261" s="219">
        <v>37.634</v>
      </c>
      <c r="I261" s="220"/>
      <c r="J261" s="221">
        <f>ROUND(I261*H261,2)</f>
        <v>0</v>
      </c>
      <c r="K261" s="217" t="s">
        <v>177</v>
      </c>
      <c r="L261" s="222"/>
      <c r="M261" s="223" t="s">
        <v>32</v>
      </c>
      <c r="N261" s="224" t="s">
        <v>51</v>
      </c>
      <c r="O261" s="66"/>
      <c r="P261" s="189">
        <f>O261*H261</f>
        <v>0</v>
      </c>
      <c r="Q261" s="189">
        <v>8.9999999999999998E-4</v>
      </c>
      <c r="R261" s="189">
        <f>Q261*H261</f>
        <v>3.3870600000000001E-2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242</v>
      </c>
      <c r="AT261" s="191" t="s">
        <v>254</v>
      </c>
      <c r="AU261" s="191" t="s">
        <v>89</v>
      </c>
      <c r="AY261" s="18" t="s">
        <v>171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8" t="s">
        <v>40</v>
      </c>
      <c r="BK261" s="192">
        <f>ROUND(I261*H261,2)</f>
        <v>0</v>
      </c>
      <c r="BL261" s="18" t="s">
        <v>178</v>
      </c>
      <c r="BM261" s="191" t="s">
        <v>2371</v>
      </c>
    </row>
    <row r="262" spans="1:65" s="2" customFormat="1" ht="19.2">
      <c r="A262" s="36"/>
      <c r="B262" s="37"/>
      <c r="C262" s="38"/>
      <c r="D262" s="195" t="s">
        <v>258</v>
      </c>
      <c r="E262" s="38"/>
      <c r="F262" s="225" t="s">
        <v>293</v>
      </c>
      <c r="G262" s="38"/>
      <c r="H262" s="38"/>
      <c r="I262" s="226"/>
      <c r="J262" s="38"/>
      <c r="K262" s="38"/>
      <c r="L262" s="41"/>
      <c r="M262" s="227"/>
      <c r="N262" s="228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8" t="s">
        <v>258</v>
      </c>
      <c r="AU262" s="18" t="s">
        <v>89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2372</v>
      </c>
      <c r="G263" s="205"/>
      <c r="H263" s="208">
        <v>26.065000000000001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2373</v>
      </c>
      <c r="G264" s="205"/>
      <c r="H264" s="208">
        <v>8.1479999999999997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2374</v>
      </c>
      <c r="G265" s="205"/>
      <c r="H265" s="208">
        <v>37.634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24.15" customHeight="1">
      <c r="A266" s="36"/>
      <c r="B266" s="37"/>
      <c r="C266" s="180" t="s">
        <v>340</v>
      </c>
      <c r="D266" s="180" t="s">
        <v>173</v>
      </c>
      <c r="E266" s="181" t="s">
        <v>2375</v>
      </c>
      <c r="F266" s="182" t="s">
        <v>2376</v>
      </c>
      <c r="G266" s="183" t="s">
        <v>176</v>
      </c>
      <c r="H266" s="184">
        <v>76.73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9.4400000000000005E-3</v>
      </c>
      <c r="R266" s="189">
        <f>Q266*H266</f>
        <v>0.72433120000000006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2377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2257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2378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2379</v>
      </c>
      <c r="G269" s="205"/>
      <c r="H269" s="208">
        <v>42.701000000000001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2380</v>
      </c>
      <c r="G270" s="205"/>
      <c r="H270" s="208">
        <v>39.488999999999997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3" customFormat="1" ht="10.199999999999999">
      <c r="B271" s="193"/>
      <c r="C271" s="194"/>
      <c r="D271" s="195" t="s">
        <v>180</v>
      </c>
      <c r="E271" s="196" t="s">
        <v>32</v>
      </c>
      <c r="F271" s="197" t="s">
        <v>202</v>
      </c>
      <c r="G271" s="194"/>
      <c r="H271" s="196" t="s">
        <v>32</v>
      </c>
      <c r="I271" s="198"/>
      <c r="J271" s="194"/>
      <c r="K271" s="194"/>
      <c r="L271" s="199"/>
      <c r="M271" s="200"/>
      <c r="N271" s="201"/>
      <c r="O271" s="201"/>
      <c r="P271" s="201"/>
      <c r="Q271" s="201"/>
      <c r="R271" s="201"/>
      <c r="S271" s="201"/>
      <c r="T271" s="202"/>
      <c r="AT271" s="203" t="s">
        <v>180</v>
      </c>
      <c r="AU271" s="203" t="s">
        <v>89</v>
      </c>
      <c r="AV271" s="13" t="s">
        <v>40</v>
      </c>
      <c r="AW271" s="13" t="s">
        <v>38</v>
      </c>
      <c r="AX271" s="13" t="s">
        <v>80</v>
      </c>
      <c r="AY271" s="203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2381</v>
      </c>
      <c r="G272" s="205"/>
      <c r="H272" s="208">
        <v>-5.46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215" t="s">
        <v>345</v>
      </c>
      <c r="D273" s="215" t="s">
        <v>254</v>
      </c>
      <c r="E273" s="216" t="s">
        <v>2382</v>
      </c>
      <c r="F273" s="217" t="s">
        <v>2383</v>
      </c>
      <c r="G273" s="218" t="s">
        <v>176</v>
      </c>
      <c r="H273" s="219">
        <v>78.265000000000001</v>
      </c>
      <c r="I273" s="220"/>
      <c r="J273" s="221">
        <f>ROUND(I273*H273,2)</f>
        <v>0</v>
      </c>
      <c r="K273" s="217" t="s">
        <v>177</v>
      </c>
      <c r="L273" s="222"/>
      <c r="M273" s="223" t="s">
        <v>32</v>
      </c>
      <c r="N273" s="224" t="s">
        <v>51</v>
      </c>
      <c r="O273" s="66"/>
      <c r="P273" s="189">
        <f>O273*H273</f>
        <v>0</v>
      </c>
      <c r="Q273" s="189">
        <v>1.6500000000000001E-2</v>
      </c>
      <c r="R273" s="189">
        <f>Q273*H273</f>
        <v>1.2913725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242</v>
      </c>
      <c r="AT273" s="191" t="s">
        <v>254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2384</v>
      </c>
    </row>
    <row r="274" spans="1:65" s="2" customFormat="1" ht="19.2">
      <c r="A274" s="36"/>
      <c r="B274" s="37"/>
      <c r="C274" s="38"/>
      <c r="D274" s="195" t="s">
        <v>258</v>
      </c>
      <c r="E274" s="38"/>
      <c r="F274" s="225" t="s">
        <v>269</v>
      </c>
      <c r="G274" s="38"/>
      <c r="H274" s="38"/>
      <c r="I274" s="226"/>
      <c r="J274" s="38"/>
      <c r="K274" s="38"/>
      <c r="L274" s="41"/>
      <c r="M274" s="227"/>
      <c r="N274" s="228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8" t="s">
        <v>258</v>
      </c>
      <c r="AU274" s="18" t="s">
        <v>89</v>
      </c>
    </row>
    <row r="275" spans="1:65" s="14" customFormat="1" ht="10.199999999999999">
      <c r="B275" s="204"/>
      <c r="C275" s="205"/>
      <c r="D275" s="195" t="s">
        <v>180</v>
      </c>
      <c r="E275" s="205"/>
      <c r="F275" s="207" t="s">
        <v>2385</v>
      </c>
      <c r="G275" s="205"/>
      <c r="H275" s="208">
        <v>78.265000000000001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4</v>
      </c>
      <c r="AX275" s="14" t="s">
        <v>40</v>
      </c>
      <c r="AY275" s="214" t="s">
        <v>171</v>
      </c>
    </row>
    <row r="276" spans="1:65" s="2" customFormat="1" ht="24.15" customHeight="1">
      <c r="A276" s="36"/>
      <c r="B276" s="37"/>
      <c r="C276" s="180" t="s">
        <v>349</v>
      </c>
      <c r="D276" s="180" t="s">
        <v>173</v>
      </c>
      <c r="E276" s="181" t="s">
        <v>298</v>
      </c>
      <c r="F276" s="182" t="s">
        <v>299</v>
      </c>
      <c r="G276" s="183" t="s">
        <v>176</v>
      </c>
      <c r="H276" s="184">
        <v>521.43200000000002</v>
      </c>
      <c r="I276" s="185"/>
      <c r="J276" s="186">
        <f>ROUND(I276*H276,2)</f>
        <v>0</v>
      </c>
      <c r="K276" s="182" t="s">
        <v>177</v>
      </c>
      <c r="L276" s="41"/>
      <c r="M276" s="187" t="s">
        <v>32</v>
      </c>
      <c r="N276" s="188" t="s">
        <v>51</v>
      </c>
      <c r="O276" s="66"/>
      <c r="P276" s="189">
        <f>O276*H276</f>
        <v>0</v>
      </c>
      <c r="Q276" s="189">
        <v>6.0000000000000002E-5</v>
      </c>
      <c r="R276" s="189">
        <f>Q276*H276</f>
        <v>3.1285920000000002E-2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178</v>
      </c>
      <c r="AT276" s="191" t="s">
        <v>173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2386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2387</v>
      </c>
      <c r="G277" s="205"/>
      <c r="H277" s="208">
        <v>83.751999999999995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2388</v>
      </c>
      <c r="G278" s="205"/>
      <c r="H278" s="208">
        <v>437.68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24.15" customHeight="1">
      <c r="A279" s="36"/>
      <c r="B279" s="37"/>
      <c r="C279" s="180" t="s">
        <v>353</v>
      </c>
      <c r="D279" s="180" t="s">
        <v>173</v>
      </c>
      <c r="E279" s="181" t="s">
        <v>2389</v>
      </c>
      <c r="F279" s="182" t="s">
        <v>2390</v>
      </c>
      <c r="G279" s="183" t="s">
        <v>176</v>
      </c>
      <c r="H279" s="184">
        <v>76.73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6.0000000000000002E-5</v>
      </c>
      <c r="R279" s="189">
        <f>Q279*H279</f>
        <v>4.6038000000000008E-3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2391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2392</v>
      </c>
      <c r="G280" s="205"/>
      <c r="H280" s="208">
        <v>76.73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2" customFormat="1" ht="24.15" customHeight="1">
      <c r="A281" s="36"/>
      <c r="B281" s="37"/>
      <c r="C281" s="180" t="s">
        <v>357</v>
      </c>
      <c r="D281" s="180" t="s">
        <v>173</v>
      </c>
      <c r="E281" s="181" t="s">
        <v>2393</v>
      </c>
      <c r="F281" s="182" t="s">
        <v>2394</v>
      </c>
      <c r="G281" s="183" t="s">
        <v>176</v>
      </c>
      <c r="H281" s="184">
        <v>76.73</v>
      </c>
      <c r="I281" s="185"/>
      <c r="J281" s="186">
        <f>ROUND(I281*H281,2)</f>
        <v>0</v>
      </c>
      <c r="K281" s="182" t="s">
        <v>177</v>
      </c>
      <c r="L281" s="41"/>
      <c r="M281" s="187" t="s">
        <v>32</v>
      </c>
      <c r="N281" s="188" t="s">
        <v>51</v>
      </c>
      <c r="O281" s="66"/>
      <c r="P281" s="189">
        <f>O281*H281</f>
        <v>0</v>
      </c>
      <c r="Q281" s="189">
        <v>0</v>
      </c>
      <c r="R281" s="189">
        <f>Q281*H281</f>
        <v>0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178</v>
      </c>
      <c r="AT281" s="191" t="s">
        <v>173</v>
      </c>
      <c r="AU281" s="191" t="s">
        <v>89</v>
      </c>
      <c r="AY281" s="18" t="s">
        <v>171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8" t="s">
        <v>40</v>
      </c>
      <c r="BK281" s="192">
        <f>ROUND(I281*H281,2)</f>
        <v>0</v>
      </c>
      <c r="BL281" s="18" t="s">
        <v>178</v>
      </c>
      <c r="BM281" s="191" t="s">
        <v>2395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2257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3" customFormat="1" ht="10.199999999999999">
      <c r="B283" s="193"/>
      <c r="C283" s="194"/>
      <c r="D283" s="195" t="s">
        <v>180</v>
      </c>
      <c r="E283" s="196" t="s">
        <v>32</v>
      </c>
      <c r="F283" s="197" t="s">
        <v>2396</v>
      </c>
      <c r="G283" s="194"/>
      <c r="H283" s="196" t="s">
        <v>32</v>
      </c>
      <c r="I283" s="198"/>
      <c r="J283" s="194"/>
      <c r="K283" s="194"/>
      <c r="L283" s="199"/>
      <c r="M283" s="200"/>
      <c r="N283" s="201"/>
      <c r="O283" s="201"/>
      <c r="P283" s="201"/>
      <c r="Q283" s="201"/>
      <c r="R283" s="201"/>
      <c r="S283" s="201"/>
      <c r="T283" s="202"/>
      <c r="AT283" s="203" t="s">
        <v>180</v>
      </c>
      <c r="AU283" s="203" t="s">
        <v>89</v>
      </c>
      <c r="AV283" s="13" t="s">
        <v>40</v>
      </c>
      <c r="AW283" s="13" t="s">
        <v>38</v>
      </c>
      <c r="AX283" s="13" t="s">
        <v>80</v>
      </c>
      <c r="AY283" s="203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2379</v>
      </c>
      <c r="G284" s="205"/>
      <c r="H284" s="208">
        <v>42.701000000000001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2380</v>
      </c>
      <c r="G285" s="205"/>
      <c r="H285" s="208">
        <v>39.488999999999997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202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2381</v>
      </c>
      <c r="G287" s="205"/>
      <c r="H287" s="208">
        <v>-5.46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14.4" customHeight="1">
      <c r="A288" s="36"/>
      <c r="B288" s="37"/>
      <c r="C288" s="180" t="s">
        <v>363</v>
      </c>
      <c r="D288" s="180" t="s">
        <v>173</v>
      </c>
      <c r="E288" s="181" t="s">
        <v>304</v>
      </c>
      <c r="F288" s="182" t="s">
        <v>305</v>
      </c>
      <c r="G288" s="183" t="s">
        <v>190</v>
      </c>
      <c r="H288" s="184">
        <v>137.47999999999999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6.0000000000000002E-5</v>
      </c>
      <c r="R288" s="189">
        <f>Q288*H288</f>
        <v>8.2487999999999988E-3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2397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2257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2398</v>
      </c>
      <c r="G290" s="205"/>
      <c r="H290" s="208">
        <v>137.47999999999999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2" customFormat="1" ht="14.4" customHeight="1">
      <c r="A291" s="36"/>
      <c r="B291" s="37"/>
      <c r="C291" s="215" t="s">
        <v>368</v>
      </c>
      <c r="D291" s="215" t="s">
        <v>254</v>
      </c>
      <c r="E291" s="216" t="s">
        <v>312</v>
      </c>
      <c r="F291" s="217" t="s">
        <v>313</v>
      </c>
      <c r="G291" s="218" t="s">
        <v>190</v>
      </c>
      <c r="H291" s="219">
        <v>144.35400000000001</v>
      </c>
      <c r="I291" s="220"/>
      <c r="J291" s="221">
        <f>ROUND(I291*H291,2)</f>
        <v>0</v>
      </c>
      <c r="K291" s="217" t="s">
        <v>177</v>
      </c>
      <c r="L291" s="222"/>
      <c r="M291" s="223" t="s">
        <v>32</v>
      </c>
      <c r="N291" s="224" t="s">
        <v>51</v>
      </c>
      <c r="O291" s="66"/>
      <c r="P291" s="189">
        <f>O291*H291</f>
        <v>0</v>
      </c>
      <c r="Q291" s="189">
        <v>5.0000000000000001E-4</v>
      </c>
      <c r="R291" s="189">
        <f>Q291*H291</f>
        <v>7.2177000000000005E-2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242</v>
      </c>
      <c r="AT291" s="191" t="s">
        <v>254</v>
      </c>
      <c r="AU291" s="191" t="s">
        <v>89</v>
      </c>
      <c r="AY291" s="18" t="s">
        <v>171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8" t="s">
        <v>40</v>
      </c>
      <c r="BK291" s="192">
        <f>ROUND(I291*H291,2)</f>
        <v>0</v>
      </c>
      <c r="BL291" s="18" t="s">
        <v>178</v>
      </c>
      <c r="BM291" s="191" t="s">
        <v>2399</v>
      </c>
    </row>
    <row r="292" spans="1:65" s="2" customFormat="1" ht="19.2">
      <c r="A292" s="36"/>
      <c r="B292" s="37"/>
      <c r="C292" s="38"/>
      <c r="D292" s="195" t="s">
        <v>258</v>
      </c>
      <c r="E292" s="38"/>
      <c r="F292" s="225" t="s">
        <v>259</v>
      </c>
      <c r="G292" s="38"/>
      <c r="H292" s="38"/>
      <c r="I292" s="226"/>
      <c r="J292" s="38"/>
      <c r="K292" s="38"/>
      <c r="L292" s="41"/>
      <c r="M292" s="227"/>
      <c r="N292" s="228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8" t="s">
        <v>258</v>
      </c>
      <c r="AU292" s="18" t="s">
        <v>89</v>
      </c>
    </row>
    <row r="293" spans="1:65" s="14" customFormat="1" ht="10.199999999999999">
      <c r="B293" s="204"/>
      <c r="C293" s="205"/>
      <c r="D293" s="195" t="s">
        <v>180</v>
      </c>
      <c r="E293" s="205"/>
      <c r="F293" s="207" t="s">
        <v>2400</v>
      </c>
      <c r="G293" s="205"/>
      <c r="H293" s="208">
        <v>144.35400000000001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4</v>
      </c>
      <c r="AX293" s="14" t="s">
        <v>40</v>
      </c>
      <c r="AY293" s="214" t="s">
        <v>171</v>
      </c>
    </row>
    <row r="294" spans="1:65" s="2" customFormat="1" ht="14.4" customHeight="1">
      <c r="A294" s="36"/>
      <c r="B294" s="37"/>
      <c r="C294" s="180" t="s">
        <v>379</v>
      </c>
      <c r="D294" s="180" t="s">
        <v>173</v>
      </c>
      <c r="E294" s="181" t="s">
        <v>317</v>
      </c>
      <c r="F294" s="182" t="s">
        <v>318</v>
      </c>
      <c r="G294" s="183" t="s">
        <v>190</v>
      </c>
      <c r="H294" s="184">
        <v>608.30200000000002</v>
      </c>
      <c r="I294" s="185"/>
      <c r="J294" s="186">
        <f>ROUND(I294*H294,2)</f>
        <v>0</v>
      </c>
      <c r="K294" s="182" t="s">
        <v>177</v>
      </c>
      <c r="L294" s="41"/>
      <c r="M294" s="187" t="s">
        <v>32</v>
      </c>
      <c r="N294" s="188" t="s">
        <v>51</v>
      </c>
      <c r="O294" s="66"/>
      <c r="P294" s="189">
        <f>O294*H294</f>
        <v>0</v>
      </c>
      <c r="Q294" s="189">
        <v>2.5000000000000001E-4</v>
      </c>
      <c r="R294" s="189">
        <f>Q294*H294</f>
        <v>0.1520755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178</v>
      </c>
      <c r="AT294" s="191" t="s">
        <v>173</v>
      </c>
      <c r="AU294" s="191" t="s">
        <v>89</v>
      </c>
      <c r="AY294" s="18" t="s">
        <v>171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8" t="s">
        <v>40</v>
      </c>
      <c r="BK294" s="192">
        <f>ROUND(I294*H294,2)</f>
        <v>0</v>
      </c>
      <c r="BL294" s="18" t="s">
        <v>178</v>
      </c>
      <c r="BM294" s="191" t="s">
        <v>2401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2257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2402</v>
      </c>
      <c r="G296" s="205"/>
      <c r="H296" s="208">
        <v>75.201999999999998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20.399999999999999">
      <c r="B297" s="204"/>
      <c r="C297" s="205"/>
      <c r="D297" s="195" t="s">
        <v>180</v>
      </c>
      <c r="E297" s="206" t="s">
        <v>32</v>
      </c>
      <c r="F297" s="207" t="s">
        <v>2403</v>
      </c>
      <c r="G297" s="205"/>
      <c r="H297" s="208">
        <v>147.4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2404</v>
      </c>
      <c r="G298" s="205"/>
      <c r="H298" s="208">
        <v>79.25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2370</v>
      </c>
      <c r="G299" s="205"/>
      <c r="H299" s="208">
        <v>70.849999999999994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2405</v>
      </c>
      <c r="G300" s="205"/>
      <c r="H300" s="208">
        <v>36.659999999999997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2406</v>
      </c>
      <c r="G301" s="205"/>
      <c r="H301" s="208">
        <v>61.46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2407</v>
      </c>
      <c r="G302" s="205"/>
      <c r="H302" s="208">
        <v>137.47999999999999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215" t="s">
        <v>383</v>
      </c>
      <c r="D303" s="215" t="s">
        <v>254</v>
      </c>
      <c r="E303" s="216" t="s">
        <v>327</v>
      </c>
      <c r="F303" s="217" t="s">
        <v>328</v>
      </c>
      <c r="G303" s="218" t="s">
        <v>190</v>
      </c>
      <c r="H303" s="219">
        <v>233.732</v>
      </c>
      <c r="I303" s="220"/>
      <c r="J303" s="221">
        <f>ROUND(I303*H303,2)</f>
        <v>0</v>
      </c>
      <c r="K303" s="217" t="s">
        <v>177</v>
      </c>
      <c r="L303" s="222"/>
      <c r="M303" s="223" t="s">
        <v>32</v>
      </c>
      <c r="N303" s="224" t="s">
        <v>51</v>
      </c>
      <c r="O303" s="66"/>
      <c r="P303" s="189">
        <f>O303*H303</f>
        <v>0</v>
      </c>
      <c r="Q303" s="189">
        <v>3.0000000000000001E-5</v>
      </c>
      <c r="R303" s="189">
        <f>Q303*H303</f>
        <v>7.0119600000000002E-3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242</v>
      </c>
      <c r="AT303" s="191" t="s">
        <v>254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2408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259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4" customFormat="1" ht="10.199999999999999">
      <c r="B305" s="204"/>
      <c r="C305" s="205"/>
      <c r="D305" s="195" t="s">
        <v>180</v>
      </c>
      <c r="E305" s="205"/>
      <c r="F305" s="207" t="s">
        <v>2409</v>
      </c>
      <c r="G305" s="205"/>
      <c r="H305" s="208">
        <v>233.732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4</v>
      </c>
      <c r="AX305" s="14" t="s">
        <v>40</v>
      </c>
      <c r="AY305" s="214" t="s">
        <v>171</v>
      </c>
    </row>
    <row r="306" spans="1:65" s="2" customFormat="1" ht="14.4" customHeight="1">
      <c r="A306" s="36"/>
      <c r="B306" s="37"/>
      <c r="C306" s="215" t="s">
        <v>389</v>
      </c>
      <c r="D306" s="215" t="s">
        <v>254</v>
      </c>
      <c r="E306" s="216" t="s">
        <v>2410</v>
      </c>
      <c r="F306" s="217" t="s">
        <v>2411</v>
      </c>
      <c r="G306" s="218" t="s">
        <v>190</v>
      </c>
      <c r="H306" s="219">
        <v>38.493000000000002</v>
      </c>
      <c r="I306" s="220"/>
      <c r="J306" s="221">
        <f>ROUND(I306*H306,2)</f>
        <v>0</v>
      </c>
      <c r="K306" s="217" t="s">
        <v>177</v>
      </c>
      <c r="L306" s="222"/>
      <c r="M306" s="223" t="s">
        <v>32</v>
      </c>
      <c r="N306" s="224" t="s">
        <v>51</v>
      </c>
      <c r="O306" s="66"/>
      <c r="P306" s="189">
        <f>O306*H306</f>
        <v>0</v>
      </c>
      <c r="Q306" s="189">
        <v>5.0000000000000001E-4</v>
      </c>
      <c r="R306" s="189">
        <f>Q306*H306</f>
        <v>1.92465E-2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242</v>
      </c>
      <c r="AT306" s="191" t="s">
        <v>254</v>
      </c>
      <c r="AU306" s="191" t="s">
        <v>89</v>
      </c>
      <c r="AY306" s="18" t="s">
        <v>171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8" t="s">
        <v>40</v>
      </c>
      <c r="BK306" s="192">
        <f>ROUND(I306*H306,2)</f>
        <v>0</v>
      </c>
      <c r="BL306" s="18" t="s">
        <v>178</v>
      </c>
      <c r="BM306" s="191" t="s">
        <v>2412</v>
      </c>
    </row>
    <row r="307" spans="1:65" s="2" customFormat="1" ht="19.2">
      <c r="A307" s="36"/>
      <c r="B307" s="37"/>
      <c r="C307" s="38"/>
      <c r="D307" s="195" t="s">
        <v>258</v>
      </c>
      <c r="E307" s="38"/>
      <c r="F307" s="225" t="s">
        <v>259</v>
      </c>
      <c r="G307" s="38"/>
      <c r="H307" s="38"/>
      <c r="I307" s="226"/>
      <c r="J307" s="38"/>
      <c r="K307" s="38"/>
      <c r="L307" s="41"/>
      <c r="M307" s="227"/>
      <c r="N307" s="228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8" t="s">
        <v>258</v>
      </c>
      <c r="AU307" s="18" t="s">
        <v>89</v>
      </c>
    </row>
    <row r="308" spans="1:65" s="14" customFormat="1" ht="10.199999999999999">
      <c r="B308" s="204"/>
      <c r="C308" s="205"/>
      <c r="D308" s="195" t="s">
        <v>180</v>
      </c>
      <c r="E308" s="205"/>
      <c r="F308" s="207" t="s">
        <v>2413</v>
      </c>
      <c r="G308" s="205"/>
      <c r="H308" s="208">
        <v>38.493000000000002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4</v>
      </c>
      <c r="AX308" s="14" t="s">
        <v>40</v>
      </c>
      <c r="AY308" s="214" t="s">
        <v>171</v>
      </c>
    </row>
    <row r="309" spans="1:65" s="2" customFormat="1" ht="14.4" customHeight="1">
      <c r="A309" s="36"/>
      <c r="B309" s="37"/>
      <c r="C309" s="215" t="s">
        <v>396</v>
      </c>
      <c r="D309" s="215" t="s">
        <v>254</v>
      </c>
      <c r="E309" s="216" t="s">
        <v>331</v>
      </c>
      <c r="F309" s="217" t="s">
        <v>332</v>
      </c>
      <c r="G309" s="218" t="s">
        <v>190</v>
      </c>
      <c r="H309" s="219">
        <v>64.533000000000001</v>
      </c>
      <c r="I309" s="220"/>
      <c r="J309" s="221">
        <f>ROUND(I309*H309,2)</f>
        <v>0</v>
      </c>
      <c r="K309" s="217" t="s">
        <v>177</v>
      </c>
      <c r="L309" s="222"/>
      <c r="M309" s="223" t="s">
        <v>32</v>
      </c>
      <c r="N309" s="224" t="s">
        <v>51</v>
      </c>
      <c r="O309" s="66"/>
      <c r="P309" s="189">
        <f>O309*H309</f>
        <v>0</v>
      </c>
      <c r="Q309" s="189">
        <v>5.0000000000000001E-4</v>
      </c>
      <c r="R309" s="189">
        <f>Q309*H309</f>
        <v>3.2266500000000004E-2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242</v>
      </c>
      <c r="AT309" s="191" t="s">
        <v>254</v>
      </c>
      <c r="AU309" s="191" t="s">
        <v>89</v>
      </c>
      <c r="AY309" s="18" t="s">
        <v>171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8" t="s">
        <v>40</v>
      </c>
      <c r="BK309" s="192">
        <f>ROUND(I309*H309,2)</f>
        <v>0</v>
      </c>
      <c r="BL309" s="18" t="s">
        <v>178</v>
      </c>
      <c r="BM309" s="191" t="s">
        <v>2414</v>
      </c>
    </row>
    <row r="310" spans="1:65" s="2" customFormat="1" ht="19.2">
      <c r="A310" s="36"/>
      <c r="B310" s="37"/>
      <c r="C310" s="38"/>
      <c r="D310" s="195" t="s">
        <v>258</v>
      </c>
      <c r="E310" s="38"/>
      <c r="F310" s="225" t="s">
        <v>259</v>
      </c>
      <c r="G310" s="38"/>
      <c r="H310" s="38"/>
      <c r="I310" s="226"/>
      <c r="J310" s="38"/>
      <c r="K310" s="38"/>
      <c r="L310" s="41"/>
      <c r="M310" s="227"/>
      <c r="N310" s="228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8" t="s">
        <v>258</v>
      </c>
      <c r="AU310" s="18" t="s">
        <v>89</v>
      </c>
    </row>
    <row r="311" spans="1:65" s="14" customFormat="1" ht="10.199999999999999">
      <c r="B311" s="204"/>
      <c r="C311" s="205"/>
      <c r="D311" s="195" t="s">
        <v>180</v>
      </c>
      <c r="E311" s="205"/>
      <c r="F311" s="207" t="s">
        <v>2415</v>
      </c>
      <c r="G311" s="205"/>
      <c r="H311" s="208">
        <v>64.533000000000001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4</v>
      </c>
      <c r="AX311" s="14" t="s">
        <v>40</v>
      </c>
      <c r="AY311" s="214" t="s">
        <v>171</v>
      </c>
    </row>
    <row r="312" spans="1:65" s="2" customFormat="1" ht="14.4" customHeight="1">
      <c r="A312" s="36"/>
      <c r="B312" s="37"/>
      <c r="C312" s="215" t="s">
        <v>400</v>
      </c>
      <c r="D312" s="215" t="s">
        <v>254</v>
      </c>
      <c r="E312" s="216" t="s">
        <v>336</v>
      </c>
      <c r="F312" s="217" t="s">
        <v>337</v>
      </c>
      <c r="G312" s="218" t="s">
        <v>190</v>
      </c>
      <c r="H312" s="219">
        <v>83.212999999999994</v>
      </c>
      <c r="I312" s="220"/>
      <c r="J312" s="221">
        <f>ROUND(I312*H312,2)</f>
        <v>0</v>
      </c>
      <c r="K312" s="217" t="s">
        <v>177</v>
      </c>
      <c r="L312" s="222"/>
      <c r="M312" s="223" t="s">
        <v>32</v>
      </c>
      <c r="N312" s="224" t="s">
        <v>51</v>
      </c>
      <c r="O312" s="66"/>
      <c r="P312" s="189">
        <f>O312*H312</f>
        <v>0</v>
      </c>
      <c r="Q312" s="189">
        <v>2.9999999999999997E-4</v>
      </c>
      <c r="R312" s="189">
        <f>Q312*H312</f>
        <v>2.4963899999999997E-2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242</v>
      </c>
      <c r="AT312" s="191" t="s">
        <v>254</v>
      </c>
      <c r="AU312" s="191" t="s">
        <v>89</v>
      </c>
      <c r="AY312" s="18" t="s">
        <v>171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8" t="s">
        <v>40</v>
      </c>
      <c r="BK312" s="192">
        <f>ROUND(I312*H312,2)</f>
        <v>0</v>
      </c>
      <c r="BL312" s="18" t="s">
        <v>178</v>
      </c>
      <c r="BM312" s="191" t="s">
        <v>2416</v>
      </c>
    </row>
    <row r="313" spans="1:65" s="2" customFormat="1" ht="19.2">
      <c r="A313" s="36"/>
      <c r="B313" s="37"/>
      <c r="C313" s="38"/>
      <c r="D313" s="195" t="s">
        <v>258</v>
      </c>
      <c r="E313" s="38"/>
      <c r="F313" s="225" t="s">
        <v>259</v>
      </c>
      <c r="G313" s="38"/>
      <c r="H313" s="38"/>
      <c r="I313" s="226"/>
      <c r="J313" s="38"/>
      <c r="K313" s="38"/>
      <c r="L313" s="41"/>
      <c r="M313" s="227"/>
      <c r="N313" s="228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8" t="s">
        <v>258</v>
      </c>
      <c r="AU313" s="18" t="s">
        <v>89</v>
      </c>
    </row>
    <row r="314" spans="1:65" s="14" customFormat="1" ht="10.199999999999999">
      <c r="B314" s="204"/>
      <c r="C314" s="205"/>
      <c r="D314" s="195" t="s">
        <v>180</v>
      </c>
      <c r="E314" s="205"/>
      <c r="F314" s="207" t="s">
        <v>2417</v>
      </c>
      <c r="G314" s="205"/>
      <c r="H314" s="208">
        <v>83.212999999999994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4</v>
      </c>
      <c r="AX314" s="14" t="s">
        <v>40</v>
      </c>
      <c r="AY314" s="214" t="s">
        <v>171</v>
      </c>
    </row>
    <row r="315" spans="1:65" s="2" customFormat="1" ht="14.4" customHeight="1">
      <c r="A315" s="36"/>
      <c r="B315" s="37"/>
      <c r="C315" s="215" t="s">
        <v>406</v>
      </c>
      <c r="D315" s="215" t="s">
        <v>254</v>
      </c>
      <c r="E315" s="216" t="s">
        <v>341</v>
      </c>
      <c r="F315" s="217" t="s">
        <v>342</v>
      </c>
      <c r="G315" s="218" t="s">
        <v>190</v>
      </c>
      <c r="H315" s="219">
        <v>74.393000000000001</v>
      </c>
      <c r="I315" s="220"/>
      <c r="J315" s="221">
        <f>ROUND(I315*H315,2)</f>
        <v>0</v>
      </c>
      <c r="K315" s="217" t="s">
        <v>177</v>
      </c>
      <c r="L315" s="222"/>
      <c r="M315" s="223" t="s">
        <v>32</v>
      </c>
      <c r="N315" s="224" t="s">
        <v>51</v>
      </c>
      <c r="O315" s="66"/>
      <c r="P315" s="189">
        <f>O315*H315</f>
        <v>0</v>
      </c>
      <c r="Q315" s="189">
        <v>2.0000000000000001E-4</v>
      </c>
      <c r="R315" s="189">
        <f>Q315*H315</f>
        <v>1.4878600000000001E-2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242</v>
      </c>
      <c r="AT315" s="191" t="s">
        <v>254</v>
      </c>
      <c r="AU315" s="191" t="s">
        <v>89</v>
      </c>
      <c r="AY315" s="18" t="s">
        <v>171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8" t="s">
        <v>40</v>
      </c>
      <c r="BK315" s="192">
        <f>ROUND(I315*H315,2)</f>
        <v>0</v>
      </c>
      <c r="BL315" s="18" t="s">
        <v>178</v>
      </c>
      <c r="BM315" s="191" t="s">
        <v>2418</v>
      </c>
    </row>
    <row r="316" spans="1:65" s="2" customFormat="1" ht="19.2">
      <c r="A316" s="36"/>
      <c r="B316" s="37"/>
      <c r="C316" s="38"/>
      <c r="D316" s="195" t="s">
        <v>258</v>
      </c>
      <c r="E316" s="38"/>
      <c r="F316" s="225" t="s">
        <v>259</v>
      </c>
      <c r="G316" s="38"/>
      <c r="H316" s="38"/>
      <c r="I316" s="226"/>
      <c r="J316" s="38"/>
      <c r="K316" s="38"/>
      <c r="L316" s="41"/>
      <c r="M316" s="227"/>
      <c r="N316" s="228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8" t="s">
        <v>258</v>
      </c>
      <c r="AU316" s="18" t="s">
        <v>89</v>
      </c>
    </row>
    <row r="317" spans="1:65" s="14" customFormat="1" ht="10.199999999999999">
      <c r="B317" s="204"/>
      <c r="C317" s="205"/>
      <c r="D317" s="195" t="s">
        <v>180</v>
      </c>
      <c r="E317" s="205"/>
      <c r="F317" s="207" t="s">
        <v>2419</v>
      </c>
      <c r="G317" s="205"/>
      <c r="H317" s="208">
        <v>74.393000000000001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4</v>
      </c>
      <c r="AX317" s="14" t="s">
        <v>40</v>
      </c>
      <c r="AY317" s="214" t="s">
        <v>171</v>
      </c>
    </row>
    <row r="318" spans="1:65" s="2" customFormat="1" ht="14.4" customHeight="1">
      <c r="A318" s="36"/>
      <c r="B318" s="37"/>
      <c r="C318" s="215" t="s">
        <v>415</v>
      </c>
      <c r="D318" s="215" t="s">
        <v>254</v>
      </c>
      <c r="E318" s="216" t="s">
        <v>346</v>
      </c>
      <c r="F318" s="217" t="s">
        <v>347</v>
      </c>
      <c r="G318" s="218" t="s">
        <v>190</v>
      </c>
      <c r="H318" s="219">
        <v>144.35400000000001</v>
      </c>
      <c r="I318" s="220"/>
      <c r="J318" s="221">
        <f>ROUND(I318*H318,2)</f>
        <v>0</v>
      </c>
      <c r="K318" s="217" t="s">
        <v>177</v>
      </c>
      <c r="L318" s="222"/>
      <c r="M318" s="223" t="s">
        <v>32</v>
      </c>
      <c r="N318" s="224" t="s">
        <v>51</v>
      </c>
      <c r="O318" s="66"/>
      <c r="P318" s="189">
        <f>O318*H318</f>
        <v>0</v>
      </c>
      <c r="Q318" s="189">
        <v>2.9999999999999997E-4</v>
      </c>
      <c r="R318" s="189">
        <f>Q318*H318</f>
        <v>4.3306200000000003E-2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242</v>
      </c>
      <c r="AT318" s="191" t="s">
        <v>254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2420</v>
      </c>
    </row>
    <row r="319" spans="1:65" s="2" customFormat="1" ht="19.2">
      <c r="A319" s="36"/>
      <c r="B319" s="37"/>
      <c r="C319" s="38"/>
      <c r="D319" s="195" t="s">
        <v>258</v>
      </c>
      <c r="E319" s="38"/>
      <c r="F319" s="225" t="s">
        <v>259</v>
      </c>
      <c r="G319" s="38"/>
      <c r="H319" s="38"/>
      <c r="I319" s="226"/>
      <c r="J319" s="38"/>
      <c r="K319" s="38"/>
      <c r="L319" s="41"/>
      <c r="M319" s="227"/>
      <c r="N319" s="228"/>
      <c r="O319" s="66"/>
      <c r="P319" s="66"/>
      <c r="Q319" s="66"/>
      <c r="R319" s="66"/>
      <c r="S319" s="66"/>
      <c r="T319" s="67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T319" s="18" t="s">
        <v>258</v>
      </c>
      <c r="AU319" s="18" t="s">
        <v>89</v>
      </c>
    </row>
    <row r="320" spans="1:65" s="14" customFormat="1" ht="10.199999999999999">
      <c r="B320" s="204"/>
      <c r="C320" s="205"/>
      <c r="D320" s="195" t="s">
        <v>180</v>
      </c>
      <c r="E320" s="205"/>
      <c r="F320" s="207" t="s">
        <v>2400</v>
      </c>
      <c r="G320" s="205"/>
      <c r="H320" s="208">
        <v>144.35400000000001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4</v>
      </c>
      <c r="AX320" s="14" t="s">
        <v>40</v>
      </c>
      <c r="AY320" s="214" t="s">
        <v>171</v>
      </c>
    </row>
    <row r="321" spans="1:65" s="2" customFormat="1" ht="24.15" customHeight="1">
      <c r="A321" s="36"/>
      <c r="B321" s="37"/>
      <c r="C321" s="180" t="s">
        <v>420</v>
      </c>
      <c r="D321" s="180" t="s">
        <v>173</v>
      </c>
      <c r="E321" s="181" t="s">
        <v>1680</v>
      </c>
      <c r="F321" s="182" t="s">
        <v>1681</v>
      </c>
      <c r="G321" s="183" t="s">
        <v>176</v>
      </c>
      <c r="H321" s="184">
        <v>556.04200000000003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1.146E-2</v>
      </c>
      <c r="R321" s="189">
        <f>Q321*H321</f>
        <v>6.3722413200000005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2421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2257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2292</v>
      </c>
      <c r="G323" s="205"/>
      <c r="H323" s="208">
        <v>151.98500000000001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2293</v>
      </c>
      <c r="G324" s="205"/>
      <c r="H324" s="208">
        <v>98.040999999999997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2294</v>
      </c>
      <c r="G325" s="205"/>
      <c r="H325" s="208">
        <v>128.59100000000001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2295</v>
      </c>
      <c r="G326" s="205"/>
      <c r="H326" s="208">
        <v>289.66000000000003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202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2296</v>
      </c>
      <c r="G328" s="205"/>
      <c r="H328" s="208">
        <v>-12.6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1903</v>
      </c>
      <c r="G329" s="205"/>
      <c r="H329" s="208">
        <v>-3.6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2297</v>
      </c>
      <c r="G330" s="205"/>
      <c r="H330" s="208">
        <v>-7.2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2298</v>
      </c>
      <c r="G331" s="205"/>
      <c r="H331" s="208">
        <v>-4.5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2299</v>
      </c>
      <c r="G332" s="205"/>
      <c r="H332" s="208">
        <v>-34.56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2300</v>
      </c>
      <c r="G333" s="205"/>
      <c r="H333" s="208">
        <v>-2.4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2301</v>
      </c>
      <c r="G334" s="205"/>
      <c r="H334" s="208">
        <v>-43.2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4" customFormat="1" ht="10.199999999999999">
      <c r="B335" s="204"/>
      <c r="C335" s="205"/>
      <c r="D335" s="195" t="s">
        <v>180</v>
      </c>
      <c r="E335" s="206" t="s">
        <v>32</v>
      </c>
      <c r="F335" s="207" t="s">
        <v>2302</v>
      </c>
      <c r="G335" s="205"/>
      <c r="H335" s="208">
        <v>-10.08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2303</v>
      </c>
      <c r="G336" s="205"/>
      <c r="H336" s="208">
        <v>-1.2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2:51" s="14" customFormat="1" ht="10.199999999999999">
      <c r="B337" s="204"/>
      <c r="C337" s="205"/>
      <c r="D337" s="195" t="s">
        <v>180</v>
      </c>
      <c r="E337" s="206" t="s">
        <v>32</v>
      </c>
      <c r="F337" s="207" t="s">
        <v>2304</v>
      </c>
      <c r="G337" s="205"/>
      <c r="H337" s="208">
        <v>-1.44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2:51" s="14" customFormat="1" ht="10.199999999999999">
      <c r="B338" s="204"/>
      <c r="C338" s="205"/>
      <c r="D338" s="195" t="s">
        <v>180</v>
      </c>
      <c r="E338" s="206" t="s">
        <v>32</v>
      </c>
      <c r="F338" s="207" t="s">
        <v>2305</v>
      </c>
      <c r="G338" s="205"/>
      <c r="H338" s="208">
        <v>-5.52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2:51" s="14" customFormat="1" ht="10.199999999999999">
      <c r="B339" s="204"/>
      <c r="C339" s="205"/>
      <c r="D339" s="195" t="s">
        <v>180</v>
      </c>
      <c r="E339" s="206" t="s">
        <v>32</v>
      </c>
      <c r="F339" s="207" t="s">
        <v>2306</v>
      </c>
      <c r="G339" s="205"/>
      <c r="H339" s="208">
        <v>-12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2:51" s="13" customFormat="1" ht="10.199999999999999">
      <c r="B340" s="193"/>
      <c r="C340" s="194"/>
      <c r="D340" s="195" t="s">
        <v>180</v>
      </c>
      <c r="E340" s="196" t="s">
        <v>32</v>
      </c>
      <c r="F340" s="197" t="s">
        <v>2307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2:51" s="14" customFormat="1" ht="10.199999999999999">
      <c r="B341" s="204"/>
      <c r="C341" s="205"/>
      <c r="D341" s="195" t="s">
        <v>180</v>
      </c>
      <c r="E341" s="206" t="s">
        <v>32</v>
      </c>
      <c r="F341" s="207" t="s">
        <v>2308</v>
      </c>
      <c r="G341" s="205"/>
      <c r="H341" s="208">
        <v>2.6219999999999999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2:51" s="14" customFormat="1" ht="10.199999999999999">
      <c r="B342" s="204"/>
      <c r="C342" s="205"/>
      <c r="D342" s="195" t="s">
        <v>180</v>
      </c>
      <c r="E342" s="206" t="s">
        <v>32</v>
      </c>
      <c r="F342" s="207" t="s">
        <v>2309</v>
      </c>
      <c r="G342" s="205"/>
      <c r="H342" s="208">
        <v>1.127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2:51" s="14" customFormat="1" ht="10.199999999999999">
      <c r="B343" s="204"/>
      <c r="C343" s="205"/>
      <c r="D343" s="195" t="s">
        <v>180</v>
      </c>
      <c r="E343" s="206" t="s">
        <v>32</v>
      </c>
      <c r="F343" s="207" t="s">
        <v>2310</v>
      </c>
      <c r="G343" s="205"/>
      <c r="H343" s="208">
        <v>2.254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2:51" s="14" customFormat="1" ht="10.199999999999999">
      <c r="B344" s="204"/>
      <c r="C344" s="205"/>
      <c r="D344" s="195" t="s">
        <v>180</v>
      </c>
      <c r="E344" s="206" t="s">
        <v>32</v>
      </c>
      <c r="F344" s="207" t="s">
        <v>2311</v>
      </c>
      <c r="G344" s="205"/>
      <c r="H344" s="208">
        <v>0.71899999999999997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2:51" s="14" customFormat="1" ht="10.199999999999999">
      <c r="B345" s="204"/>
      <c r="C345" s="205"/>
      <c r="D345" s="195" t="s">
        <v>180</v>
      </c>
      <c r="E345" s="206" t="s">
        <v>32</v>
      </c>
      <c r="F345" s="207" t="s">
        <v>2312</v>
      </c>
      <c r="G345" s="205"/>
      <c r="H345" s="208">
        <v>4.968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2:51" s="14" customFormat="1" ht="10.199999999999999">
      <c r="B346" s="204"/>
      <c r="C346" s="205"/>
      <c r="D346" s="195" t="s">
        <v>180</v>
      </c>
      <c r="E346" s="206" t="s">
        <v>32</v>
      </c>
      <c r="F346" s="207" t="s">
        <v>2313</v>
      </c>
      <c r="G346" s="205"/>
      <c r="H346" s="208">
        <v>0.59799999999999998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2:51" s="14" customFormat="1" ht="10.199999999999999">
      <c r="B347" s="204"/>
      <c r="C347" s="205"/>
      <c r="D347" s="195" t="s">
        <v>180</v>
      </c>
      <c r="E347" s="206" t="s">
        <v>32</v>
      </c>
      <c r="F347" s="207" t="s">
        <v>2314</v>
      </c>
      <c r="G347" s="205"/>
      <c r="H347" s="208">
        <v>6.6239999999999997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2:51" s="14" customFormat="1" ht="10.199999999999999">
      <c r="B348" s="204"/>
      <c r="C348" s="205"/>
      <c r="D348" s="195" t="s">
        <v>180</v>
      </c>
      <c r="E348" s="206" t="s">
        <v>32</v>
      </c>
      <c r="F348" s="207" t="s">
        <v>2315</v>
      </c>
      <c r="G348" s="205"/>
      <c r="H348" s="208">
        <v>2.8980000000000001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2:51" s="14" customFormat="1" ht="10.199999999999999">
      <c r="B349" s="204"/>
      <c r="C349" s="205"/>
      <c r="D349" s="195" t="s">
        <v>180</v>
      </c>
      <c r="E349" s="206" t="s">
        <v>32</v>
      </c>
      <c r="F349" s="207" t="s">
        <v>2316</v>
      </c>
      <c r="G349" s="205"/>
      <c r="H349" s="208">
        <v>0.50600000000000001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2:51" s="14" customFormat="1" ht="10.199999999999999">
      <c r="B350" s="204"/>
      <c r="C350" s="205"/>
      <c r="D350" s="195" t="s">
        <v>180</v>
      </c>
      <c r="E350" s="206" t="s">
        <v>32</v>
      </c>
      <c r="F350" s="207" t="s">
        <v>2317</v>
      </c>
      <c r="G350" s="205"/>
      <c r="H350" s="208">
        <v>0.41399999999999998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2:51" s="14" customFormat="1" ht="10.199999999999999">
      <c r="B351" s="204"/>
      <c r="C351" s="205"/>
      <c r="D351" s="195" t="s">
        <v>180</v>
      </c>
      <c r="E351" s="206" t="s">
        <v>32</v>
      </c>
      <c r="F351" s="207" t="s">
        <v>2318</v>
      </c>
      <c r="G351" s="205"/>
      <c r="H351" s="208">
        <v>0.80500000000000005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2:51" s="14" customFormat="1" ht="10.199999999999999">
      <c r="B352" s="204"/>
      <c r="C352" s="205"/>
      <c r="D352" s="195" t="s">
        <v>180</v>
      </c>
      <c r="E352" s="206" t="s">
        <v>32</v>
      </c>
      <c r="F352" s="207" t="s">
        <v>2319</v>
      </c>
      <c r="G352" s="205"/>
      <c r="H352" s="208">
        <v>2.5299999999999998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2" customFormat="1" ht="24.15" customHeight="1">
      <c r="A353" s="36"/>
      <c r="B353" s="37"/>
      <c r="C353" s="180" t="s">
        <v>424</v>
      </c>
      <c r="D353" s="180" t="s">
        <v>173</v>
      </c>
      <c r="E353" s="181" t="s">
        <v>350</v>
      </c>
      <c r="F353" s="182" t="s">
        <v>351</v>
      </c>
      <c r="G353" s="183" t="s">
        <v>176</v>
      </c>
      <c r="H353" s="184">
        <v>465.95400000000001</v>
      </c>
      <c r="I353" s="185"/>
      <c r="J353" s="186">
        <f>ROUND(I353*H353,2)</f>
        <v>0</v>
      </c>
      <c r="K353" s="182" t="s">
        <v>177</v>
      </c>
      <c r="L353" s="41"/>
      <c r="M353" s="187" t="s">
        <v>32</v>
      </c>
      <c r="N353" s="188" t="s">
        <v>51</v>
      </c>
      <c r="O353" s="66"/>
      <c r="P353" s="189">
        <f>O353*H353</f>
        <v>0</v>
      </c>
      <c r="Q353" s="189">
        <v>2.6800000000000001E-3</v>
      </c>
      <c r="R353" s="189">
        <f>Q353*H353</f>
        <v>1.24875672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178</v>
      </c>
      <c r="AT353" s="191" t="s">
        <v>173</v>
      </c>
      <c r="AU353" s="191" t="s">
        <v>89</v>
      </c>
      <c r="AY353" s="18" t="s">
        <v>171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8" t="s">
        <v>40</v>
      </c>
      <c r="BK353" s="192">
        <f>ROUND(I353*H353,2)</f>
        <v>0</v>
      </c>
      <c r="BL353" s="18" t="s">
        <v>178</v>
      </c>
      <c r="BM353" s="191" t="s">
        <v>2422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2257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2292</v>
      </c>
      <c r="G355" s="205"/>
      <c r="H355" s="208">
        <v>151.98500000000001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2293</v>
      </c>
      <c r="G356" s="205"/>
      <c r="H356" s="208">
        <v>98.040999999999997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2294</v>
      </c>
      <c r="G357" s="205"/>
      <c r="H357" s="208">
        <v>128.59100000000001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2295</v>
      </c>
      <c r="G358" s="205"/>
      <c r="H358" s="208">
        <v>289.66000000000003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202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2296</v>
      </c>
      <c r="G360" s="205"/>
      <c r="H360" s="208">
        <v>-12.6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1903</v>
      </c>
      <c r="G361" s="205"/>
      <c r="H361" s="208">
        <v>-3.6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14" customFormat="1" ht="10.199999999999999">
      <c r="B362" s="204"/>
      <c r="C362" s="205"/>
      <c r="D362" s="195" t="s">
        <v>180</v>
      </c>
      <c r="E362" s="206" t="s">
        <v>32</v>
      </c>
      <c r="F362" s="207" t="s">
        <v>2297</v>
      </c>
      <c r="G362" s="205"/>
      <c r="H362" s="208">
        <v>-7.2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2298</v>
      </c>
      <c r="G363" s="205"/>
      <c r="H363" s="208">
        <v>-4.5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2299</v>
      </c>
      <c r="G364" s="205"/>
      <c r="H364" s="208">
        <v>-34.56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2300</v>
      </c>
      <c r="G365" s="205"/>
      <c r="H365" s="208">
        <v>-2.4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2301</v>
      </c>
      <c r="G366" s="205"/>
      <c r="H366" s="208">
        <v>-43.2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2302</v>
      </c>
      <c r="G367" s="205"/>
      <c r="H367" s="208">
        <v>-10.08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2303</v>
      </c>
      <c r="G368" s="205"/>
      <c r="H368" s="208">
        <v>-1.2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2:51" s="14" customFormat="1" ht="10.199999999999999">
      <c r="B369" s="204"/>
      <c r="C369" s="205"/>
      <c r="D369" s="195" t="s">
        <v>180</v>
      </c>
      <c r="E369" s="206" t="s">
        <v>32</v>
      </c>
      <c r="F369" s="207" t="s">
        <v>2304</v>
      </c>
      <c r="G369" s="205"/>
      <c r="H369" s="208">
        <v>-1.44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2:51" s="14" customFormat="1" ht="10.199999999999999">
      <c r="B370" s="204"/>
      <c r="C370" s="205"/>
      <c r="D370" s="195" t="s">
        <v>180</v>
      </c>
      <c r="E370" s="206" t="s">
        <v>32</v>
      </c>
      <c r="F370" s="207" t="s">
        <v>2305</v>
      </c>
      <c r="G370" s="205"/>
      <c r="H370" s="208">
        <v>-5.52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2:51" s="14" customFormat="1" ht="10.199999999999999">
      <c r="B371" s="204"/>
      <c r="C371" s="205"/>
      <c r="D371" s="195" t="s">
        <v>180</v>
      </c>
      <c r="E371" s="206" t="s">
        <v>32</v>
      </c>
      <c r="F371" s="207" t="s">
        <v>2306</v>
      </c>
      <c r="G371" s="205"/>
      <c r="H371" s="208">
        <v>-12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2:51" s="13" customFormat="1" ht="10.199999999999999">
      <c r="B372" s="193"/>
      <c r="C372" s="194"/>
      <c r="D372" s="195" t="s">
        <v>180</v>
      </c>
      <c r="E372" s="196" t="s">
        <v>32</v>
      </c>
      <c r="F372" s="197" t="s">
        <v>2307</v>
      </c>
      <c r="G372" s="194"/>
      <c r="H372" s="196" t="s">
        <v>32</v>
      </c>
      <c r="I372" s="198"/>
      <c r="J372" s="194"/>
      <c r="K372" s="194"/>
      <c r="L372" s="199"/>
      <c r="M372" s="200"/>
      <c r="N372" s="201"/>
      <c r="O372" s="201"/>
      <c r="P372" s="201"/>
      <c r="Q372" s="201"/>
      <c r="R372" s="201"/>
      <c r="S372" s="201"/>
      <c r="T372" s="202"/>
      <c r="AT372" s="203" t="s">
        <v>180</v>
      </c>
      <c r="AU372" s="203" t="s">
        <v>89</v>
      </c>
      <c r="AV372" s="13" t="s">
        <v>40</v>
      </c>
      <c r="AW372" s="13" t="s">
        <v>38</v>
      </c>
      <c r="AX372" s="13" t="s">
        <v>80</v>
      </c>
      <c r="AY372" s="203" t="s">
        <v>171</v>
      </c>
    </row>
    <row r="373" spans="2:51" s="14" customFormat="1" ht="10.199999999999999">
      <c r="B373" s="204"/>
      <c r="C373" s="205"/>
      <c r="D373" s="195" t="s">
        <v>180</v>
      </c>
      <c r="E373" s="206" t="s">
        <v>32</v>
      </c>
      <c r="F373" s="207" t="s">
        <v>2308</v>
      </c>
      <c r="G373" s="205"/>
      <c r="H373" s="208">
        <v>2.6219999999999999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2:51" s="14" customFormat="1" ht="10.199999999999999">
      <c r="B374" s="204"/>
      <c r="C374" s="205"/>
      <c r="D374" s="195" t="s">
        <v>180</v>
      </c>
      <c r="E374" s="206" t="s">
        <v>32</v>
      </c>
      <c r="F374" s="207" t="s">
        <v>2309</v>
      </c>
      <c r="G374" s="205"/>
      <c r="H374" s="208">
        <v>1.127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2:51" s="14" customFormat="1" ht="10.199999999999999">
      <c r="B375" s="204"/>
      <c r="C375" s="205"/>
      <c r="D375" s="195" t="s">
        <v>180</v>
      </c>
      <c r="E375" s="206" t="s">
        <v>32</v>
      </c>
      <c r="F375" s="207" t="s">
        <v>2310</v>
      </c>
      <c r="G375" s="205"/>
      <c r="H375" s="208">
        <v>2.254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2:51" s="14" customFormat="1" ht="10.199999999999999">
      <c r="B376" s="204"/>
      <c r="C376" s="205"/>
      <c r="D376" s="195" t="s">
        <v>180</v>
      </c>
      <c r="E376" s="206" t="s">
        <v>32</v>
      </c>
      <c r="F376" s="207" t="s">
        <v>2311</v>
      </c>
      <c r="G376" s="205"/>
      <c r="H376" s="208">
        <v>0.71899999999999997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2:51" s="14" customFormat="1" ht="10.199999999999999">
      <c r="B377" s="204"/>
      <c r="C377" s="205"/>
      <c r="D377" s="195" t="s">
        <v>180</v>
      </c>
      <c r="E377" s="206" t="s">
        <v>32</v>
      </c>
      <c r="F377" s="207" t="s">
        <v>2312</v>
      </c>
      <c r="G377" s="205"/>
      <c r="H377" s="208">
        <v>4.968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2:51" s="14" customFormat="1" ht="10.199999999999999">
      <c r="B378" s="204"/>
      <c r="C378" s="205"/>
      <c r="D378" s="195" t="s">
        <v>180</v>
      </c>
      <c r="E378" s="206" t="s">
        <v>32</v>
      </c>
      <c r="F378" s="207" t="s">
        <v>2313</v>
      </c>
      <c r="G378" s="205"/>
      <c r="H378" s="208">
        <v>0.59799999999999998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2:51" s="14" customFormat="1" ht="10.199999999999999">
      <c r="B379" s="204"/>
      <c r="C379" s="205"/>
      <c r="D379" s="195" t="s">
        <v>180</v>
      </c>
      <c r="E379" s="206" t="s">
        <v>32</v>
      </c>
      <c r="F379" s="207" t="s">
        <v>2314</v>
      </c>
      <c r="G379" s="205"/>
      <c r="H379" s="208">
        <v>6.6239999999999997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2:51" s="14" customFormat="1" ht="10.199999999999999">
      <c r="B380" s="204"/>
      <c r="C380" s="205"/>
      <c r="D380" s="195" t="s">
        <v>180</v>
      </c>
      <c r="E380" s="206" t="s">
        <v>32</v>
      </c>
      <c r="F380" s="207" t="s">
        <v>2315</v>
      </c>
      <c r="G380" s="205"/>
      <c r="H380" s="208">
        <v>2.8980000000000001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2:51" s="14" customFormat="1" ht="10.199999999999999">
      <c r="B381" s="204"/>
      <c r="C381" s="205"/>
      <c r="D381" s="195" t="s">
        <v>180</v>
      </c>
      <c r="E381" s="206" t="s">
        <v>32</v>
      </c>
      <c r="F381" s="207" t="s">
        <v>2316</v>
      </c>
      <c r="G381" s="205"/>
      <c r="H381" s="208">
        <v>0.50600000000000001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2:51" s="14" customFormat="1" ht="10.199999999999999">
      <c r="B382" s="204"/>
      <c r="C382" s="205"/>
      <c r="D382" s="195" t="s">
        <v>180</v>
      </c>
      <c r="E382" s="206" t="s">
        <v>32</v>
      </c>
      <c r="F382" s="207" t="s">
        <v>2317</v>
      </c>
      <c r="G382" s="205"/>
      <c r="H382" s="208">
        <v>0.41399999999999998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2:51" s="14" customFormat="1" ht="10.199999999999999">
      <c r="B383" s="204"/>
      <c r="C383" s="205"/>
      <c r="D383" s="195" t="s">
        <v>180</v>
      </c>
      <c r="E383" s="206" t="s">
        <v>32</v>
      </c>
      <c r="F383" s="207" t="s">
        <v>2318</v>
      </c>
      <c r="G383" s="205"/>
      <c r="H383" s="208">
        <v>0.80500000000000005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2:51" s="14" customFormat="1" ht="10.199999999999999">
      <c r="B384" s="204"/>
      <c r="C384" s="205"/>
      <c r="D384" s="195" t="s">
        <v>180</v>
      </c>
      <c r="E384" s="206" t="s">
        <v>32</v>
      </c>
      <c r="F384" s="207" t="s">
        <v>2319</v>
      </c>
      <c r="G384" s="205"/>
      <c r="H384" s="208">
        <v>2.5299999999999998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2423</v>
      </c>
      <c r="G385" s="205"/>
      <c r="H385" s="208">
        <v>-90.087999999999994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2" customFormat="1" ht="24.15" customHeight="1">
      <c r="A386" s="36"/>
      <c r="B386" s="37"/>
      <c r="C386" s="180" t="s">
        <v>430</v>
      </c>
      <c r="D386" s="180" t="s">
        <v>173</v>
      </c>
      <c r="E386" s="181" t="s">
        <v>354</v>
      </c>
      <c r="F386" s="182" t="s">
        <v>355</v>
      </c>
      <c r="G386" s="183" t="s">
        <v>176</v>
      </c>
      <c r="H386" s="184">
        <v>90.087999999999994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6.28E-3</v>
      </c>
      <c r="R386" s="189">
        <f>Q386*H386</f>
        <v>0.56575263999999992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2424</v>
      </c>
    </row>
    <row r="387" spans="1:65" s="2" customFormat="1" ht="19.2">
      <c r="A387" s="36"/>
      <c r="B387" s="37"/>
      <c r="C387" s="38"/>
      <c r="D387" s="195" t="s">
        <v>258</v>
      </c>
      <c r="E387" s="38"/>
      <c r="F387" s="225" t="s">
        <v>2425</v>
      </c>
      <c r="G387" s="38"/>
      <c r="H387" s="38"/>
      <c r="I387" s="226"/>
      <c r="J387" s="38"/>
      <c r="K387" s="38"/>
      <c r="L387" s="41"/>
      <c r="M387" s="227"/>
      <c r="N387" s="228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8" t="s">
        <v>258</v>
      </c>
      <c r="AU387" s="18" t="s">
        <v>89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2257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2351</v>
      </c>
      <c r="G389" s="205"/>
      <c r="H389" s="208">
        <v>37.058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2352</v>
      </c>
      <c r="G390" s="205"/>
      <c r="H390" s="208">
        <v>13.452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2353</v>
      </c>
      <c r="G391" s="205"/>
      <c r="H391" s="208">
        <v>2.7770000000000001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2354</v>
      </c>
      <c r="G392" s="205"/>
      <c r="H392" s="208">
        <v>30.465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2326</v>
      </c>
      <c r="G393" s="205"/>
      <c r="H393" s="208">
        <v>6.3360000000000003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24.15" customHeight="1">
      <c r="A394" s="36"/>
      <c r="B394" s="37"/>
      <c r="C394" s="180" t="s">
        <v>435</v>
      </c>
      <c r="D394" s="180" t="s">
        <v>173</v>
      </c>
      <c r="E394" s="181" t="s">
        <v>1037</v>
      </c>
      <c r="F394" s="182" t="s">
        <v>1038</v>
      </c>
      <c r="G394" s="183" t="s">
        <v>176</v>
      </c>
      <c r="H394" s="184">
        <v>13.462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4.4099999999999999E-3</v>
      </c>
      <c r="R394" s="189">
        <f>Q394*H394</f>
        <v>5.9367419999999997E-2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2426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2257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2327</v>
      </c>
      <c r="G396" s="205"/>
      <c r="H396" s="208">
        <v>0.64500000000000002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2328</v>
      </c>
      <c r="G397" s="205"/>
      <c r="H397" s="208">
        <v>12.817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2" customFormat="1" ht="14.4" customHeight="1">
      <c r="A398" s="36"/>
      <c r="B398" s="37"/>
      <c r="C398" s="180" t="s">
        <v>439</v>
      </c>
      <c r="D398" s="180" t="s">
        <v>173</v>
      </c>
      <c r="E398" s="181" t="s">
        <v>358</v>
      </c>
      <c r="F398" s="182" t="s">
        <v>359</v>
      </c>
      <c r="G398" s="183" t="s">
        <v>190</v>
      </c>
      <c r="H398" s="184">
        <v>74.8</v>
      </c>
      <c r="I398" s="185"/>
      <c r="J398" s="186">
        <f>ROUND(I398*H398,2)</f>
        <v>0</v>
      </c>
      <c r="K398" s="182" t="s">
        <v>177</v>
      </c>
      <c r="L398" s="41"/>
      <c r="M398" s="187" t="s">
        <v>32</v>
      </c>
      <c r="N398" s="188" t="s">
        <v>51</v>
      </c>
      <c r="O398" s="66"/>
      <c r="P398" s="189">
        <f>O398*H398</f>
        <v>0</v>
      </c>
      <c r="Q398" s="189">
        <v>2.0650000000000002E-2</v>
      </c>
      <c r="R398" s="189">
        <f>Q398*H398</f>
        <v>1.5446200000000001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178</v>
      </c>
      <c r="AT398" s="191" t="s">
        <v>173</v>
      </c>
      <c r="AU398" s="191" t="s">
        <v>89</v>
      </c>
      <c r="AY398" s="18" t="s">
        <v>171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8" t="s">
        <v>40</v>
      </c>
      <c r="BK398" s="192">
        <f>ROUND(I398*H398,2)</f>
        <v>0</v>
      </c>
      <c r="BL398" s="18" t="s">
        <v>178</v>
      </c>
      <c r="BM398" s="191" t="s">
        <v>2427</v>
      </c>
    </row>
    <row r="399" spans="1:65" s="13" customFormat="1" ht="10.199999999999999">
      <c r="B399" s="193"/>
      <c r="C399" s="194"/>
      <c r="D399" s="195" t="s">
        <v>180</v>
      </c>
      <c r="E399" s="196" t="s">
        <v>32</v>
      </c>
      <c r="F399" s="197" t="s">
        <v>2428</v>
      </c>
      <c r="G399" s="194"/>
      <c r="H399" s="196" t="s">
        <v>32</v>
      </c>
      <c r="I399" s="198"/>
      <c r="J399" s="194"/>
      <c r="K399" s="194"/>
      <c r="L399" s="199"/>
      <c r="M399" s="200"/>
      <c r="N399" s="201"/>
      <c r="O399" s="201"/>
      <c r="P399" s="201"/>
      <c r="Q399" s="201"/>
      <c r="R399" s="201"/>
      <c r="S399" s="201"/>
      <c r="T399" s="202"/>
      <c r="AT399" s="203" t="s">
        <v>180</v>
      </c>
      <c r="AU399" s="203" t="s">
        <v>89</v>
      </c>
      <c r="AV399" s="13" t="s">
        <v>40</v>
      </c>
      <c r="AW399" s="13" t="s">
        <v>38</v>
      </c>
      <c r="AX399" s="13" t="s">
        <v>80</v>
      </c>
      <c r="AY399" s="203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2429</v>
      </c>
      <c r="G400" s="205"/>
      <c r="H400" s="208">
        <v>74.8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24.15" customHeight="1">
      <c r="A401" s="36"/>
      <c r="B401" s="37"/>
      <c r="C401" s="180" t="s">
        <v>444</v>
      </c>
      <c r="D401" s="180" t="s">
        <v>173</v>
      </c>
      <c r="E401" s="181" t="s">
        <v>364</v>
      </c>
      <c r="F401" s="182" t="s">
        <v>365</v>
      </c>
      <c r="G401" s="183" t="s">
        <v>176</v>
      </c>
      <c r="H401" s="184">
        <v>224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2430</v>
      </c>
    </row>
    <row r="402" spans="1:65" s="13" customFormat="1" ht="10.199999999999999">
      <c r="B402" s="193"/>
      <c r="C402" s="194"/>
      <c r="D402" s="195" t="s">
        <v>180</v>
      </c>
      <c r="E402" s="196" t="s">
        <v>32</v>
      </c>
      <c r="F402" s="197" t="s">
        <v>2257</v>
      </c>
      <c r="G402" s="194"/>
      <c r="H402" s="196" t="s">
        <v>32</v>
      </c>
      <c r="I402" s="198"/>
      <c r="J402" s="194"/>
      <c r="K402" s="194"/>
      <c r="L402" s="199"/>
      <c r="M402" s="200"/>
      <c r="N402" s="201"/>
      <c r="O402" s="201"/>
      <c r="P402" s="201"/>
      <c r="Q402" s="201"/>
      <c r="R402" s="201"/>
      <c r="S402" s="201"/>
      <c r="T402" s="202"/>
      <c r="AT402" s="203" t="s">
        <v>180</v>
      </c>
      <c r="AU402" s="203" t="s">
        <v>89</v>
      </c>
      <c r="AV402" s="13" t="s">
        <v>40</v>
      </c>
      <c r="AW402" s="13" t="s">
        <v>38</v>
      </c>
      <c r="AX402" s="13" t="s">
        <v>80</v>
      </c>
      <c r="AY402" s="203" t="s">
        <v>171</v>
      </c>
    </row>
    <row r="403" spans="1:65" s="14" customFormat="1" ht="20.399999999999999">
      <c r="B403" s="204"/>
      <c r="C403" s="205"/>
      <c r="D403" s="195" t="s">
        <v>180</v>
      </c>
      <c r="E403" s="206" t="s">
        <v>32</v>
      </c>
      <c r="F403" s="207" t="s">
        <v>2431</v>
      </c>
      <c r="G403" s="205"/>
      <c r="H403" s="208">
        <v>224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449</v>
      </c>
      <c r="D404" s="180" t="s">
        <v>173</v>
      </c>
      <c r="E404" s="181" t="s">
        <v>2432</v>
      </c>
      <c r="F404" s="182" t="s">
        <v>2433</v>
      </c>
      <c r="G404" s="183" t="s">
        <v>176</v>
      </c>
      <c r="H404" s="184">
        <v>138.30000000000001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2434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2257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2435</v>
      </c>
      <c r="G406" s="205"/>
      <c r="H406" s="208">
        <v>12.6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2436</v>
      </c>
      <c r="G407" s="205"/>
      <c r="H407" s="208">
        <v>3.6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2437</v>
      </c>
      <c r="G408" s="205"/>
      <c r="H408" s="208">
        <v>7.2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2438</v>
      </c>
      <c r="G409" s="205"/>
      <c r="H409" s="208">
        <v>4.5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2439</v>
      </c>
      <c r="G410" s="205"/>
      <c r="H410" s="208">
        <v>34.56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2440</v>
      </c>
      <c r="G411" s="205"/>
      <c r="H411" s="208">
        <v>2.4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2441</v>
      </c>
      <c r="G412" s="205"/>
      <c r="H412" s="208">
        <v>43.2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2442</v>
      </c>
      <c r="G413" s="205"/>
      <c r="H413" s="208">
        <v>10.08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2443</v>
      </c>
      <c r="G414" s="205"/>
      <c r="H414" s="208">
        <v>1.2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2444</v>
      </c>
      <c r="G415" s="205"/>
      <c r="H415" s="208">
        <v>1.44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2445</v>
      </c>
      <c r="G416" s="205"/>
      <c r="H416" s="208">
        <v>5.52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2446</v>
      </c>
      <c r="G417" s="205"/>
      <c r="H417" s="208">
        <v>12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453</v>
      </c>
      <c r="D418" s="180" t="s">
        <v>173</v>
      </c>
      <c r="E418" s="181" t="s">
        <v>380</v>
      </c>
      <c r="F418" s="182" t="s">
        <v>381</v>
      </c>
      <c r="G418" s="183" t="s">
        <v>176</v>
      </c>
      <c r="H418" s="184">
        <v>556.04200000000003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2447</v>
      </c>
    </row>
    <row r="419" spans="1:65" s="13" customFormat="1" ht="10.199999999999999">
      <c r="B419" s="193"/>
      <c r="C419" s="194"/>
      <c r="D419" s="195" t="s">
        <v>180</v>
      </c>
      <c r="E419" s="196" t="s">
        <v>32</v>
      </c>
      <c r="F419" s="197" t="s">
        <v>2257</v>
      </c>
      <c r="G419" s="194"/>
      <c r="H419" s="196" t="s">
        <v>32</v>
      </c>
      <c r="I419" s="198"/>
      <c r="J419" s="194"/>
      <c r="K419" s="194"/>
      <c r="L419" s="199"/>
      <c r="M419" s="200"/>
      <c r="N419" s="201"/>
      <c r="O419" s="201"/>
      <c r="P419" s="201"/>
      <c r="Q419" s="201"/>
      <c r="R419" s="201"/>
      <c r="S419" s="201"/>
      <c r="T419" s="202"/>
      <c r="AT419" s="203" t="s">
        <v>180</v>
      </c>
      <c r="AU419" s="203" t="s">
        <v>89</v>
      </c>
      <c r="AV419" s="13" t="s">
        <v>40</v>
      </c>
      <c r="AW419" s="13" t="s">
        <v>38</v>
      </c>
      <c r="AX419" s="13" t="s">
        <v>80</v>
      </c>
      <c r="AY419" s="203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2292</v>
      </c>
      <c r="G420" s="205"/>
      <c r="H420" s="208">
        <v>151.98500000000001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2293</v>
      </c>
      <c r="G421" s="205"/>
      <c r="H421" s="208">
        <v>98.040999999999997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2294</v>
      </c>
      <c r="G422" s="205"/>
      <c r="H422" s="208">
        <v>128.59100000000001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2295</v>
      </c>
      <c r="G423" s="205"/>
      <c r="H423" s="208">
        <v>289.66000000000003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3" customFormat="1" ht="10.199999999999999">
      <c r="B424" s="193"/>
      <c r="C424" s="194"/>
      <c r="D424" s="195" t="s">
        <v>180</v>
      </c>
      <c r="E424" s="196" t="s">
        <v>32</v>
      </c>
      <c r="F424" s="197" t="s">
        <v>202</v>
      </c>
      <c r="G424" s="194"/>
      <c r="H424" s="196" t="s">
        <v>32</v>
      </c>
      <c r="I424" s="198"/>
      <c r="J424" s="194"/>
      <c r="K424" s="194"/>
      <c r="L424" s="199"/>
      <c r="M424" s="200"/>
      <c r="N424" s="201"/>
      <c r="O424" s="201"/>
      <c r="P424" s="201"/>
      <c r="Q424" s="201"/>
      <c r="R424" s="201"/>
      <c r="S424" s="201"/>
      <c r="T424" s="202"/>
      <c r="AT424" s="203" t="s">
        <v>180</v>
      </c>
      <c r="AU424" s="203" t="s">
        <v>89</v>
      </c>
      <c r="AV424" s="13" t="s">
        <v>40</v>
      </c>
      <c r="AW424" s="13" t="s">
        <v>38</v>
      </c>
      <c r="AX424" s="13" t="s">
        <v>80</v>
      </c>
      <c r="AY424" s="203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2296</v>
      </c>
      <c r="G425" s="205"/>
      <c r="H425" s="208">
        <v>-12.6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1903</v>
      </c>
      <c r="G426" s="205"/>
      <c r="H426" s="208">
        <v>-3.6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14" customFormat="1" ht="10.199999999999999">
      <c r="B427" s="204"/>
      <c r="C427" s="205"/>
      <c r="D427" s="195" t="s">
        <v>180</v>
      </c>
      <c r="E427" s="206" t="s">
        <v>32</v>
      </c>
      <c r="F427" s="207" t="s">
        <v>2297</v>
      </c>
      <c r="G427" s="205"/>
      <c r="H427" s="208">
        <v>-7.2</v>
      </c>
      <c r="I427" s="209"/>
      <c r="J427" s="205"/>
      <c r="K427" s="205"/>
      <c r="L427" s="210"/>
      <c r="M427" s="211"/>
      <c r="N427" s="212"/>
      <c r="O427" s="212"/>
      <c r="P427" s="212"/>
      <c r="Q427" s="212"/>
      <c r="R427" s="212"/>
      <c r="S427" s="212"/>
      <c r="T427" s="213"/>
      <c r="AT427" s="214" t="s">
        <v>180</v>
      </c>
      <c r="AU427" s="214" t="s">
        <v>89</v>
      </c>
      <c r="AV427" s="14" t="s">
        <v>89</v>
      </c>
      <c r="AW427" s="14" t="s">
        <v>38</v>
      </c>
      <c r="AX427" s="14" t="s">
        <v>80</v>
      </c>
      <c r="AY427" s="214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2298</v>
      </c>
      <c r="G428" s="205"/>
      <c r="H428" s="208">
        <v>-4.5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2299</v>
      </c>
      <c r="G429" s="205"/>
      <c r="H429" s="208">
        <v>-34.56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6" t="s">
        <v>32</v>
      </c>
      <c r="F430" s="207" t="s">
        <v>2300</v>
      </c>
      <c r="G430" s="205"/>
      <c r="H430" s="208">
        <v>-2.4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38</v>
      </c>
      <c r="AX430" s="14" t="s">
        <v>80</v>
      </c>
      <c r="AY430" s="214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2301</v>
      </c>
      <c r="G431" s="205"/>
      <c r="H431" s="208">
        <v>-43.2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2302</v>
      </c>
      <c r="G432" s="205"/>
      <c r="H432" s="208">
        <v>-10.08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2:51" s="14" customFormat="1" ht="10.199999999999999">
      <c r="B433" s="204"/>
      <c r="C433" s="205"/>
      <c r="D433" s="195" t="s">
        <v>180</v>
      </c>
      <c r="E433" s="206" t="s">
        <v>32</v>
      </c>
      <c r="F433" s="207" t="s">
        <v>2303</v>
      </c>
      <c r="G433" s="205"/>
      <c r="H433" s="208">
        <v>-1.2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2:51" s="14" customFormat="1" ht="10.199999999999999">
      <c r="B434" s="204"/>
      <c r="C434" s="205"/>
      <c r="D434" s="195" t="s">
        <v>180</v>
      </c>
      <c r="E434" s="206" t="s">
        <v>32</v>
      </c>
      <c r="F434" s="207" t="s">
        <v>2304</v>
      </c>
      <c r="G434" s="205"/>
      <c r="H434" s="208">
        <v>-1.44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2:51" s="14" customFormat="1" ht="10.199999999999999">
      <c r="B435" s="204"/>
      <c r="C435" s="205"/>
      <c r="D435" s="195" t="s">
        <v>180</v>
      </c>
      <c r="E435" s="206" t="s">
        <v>32</v>
      </c>
      <c r="F435" s="207" t="s">
        <v>2305</v>
      </c>
      <c r="G435" s="205"/>
      <c r="H435" s="208">
        <v>-5.52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2:51" s="14" customFormat="1" ht="10.199999999999999">
      <c r="B436" s="204"/>
      <c r="C436" s="205"/>
      <c r="D436" s="195" t="s">
        <v>180</v>
      </c>
      <c r="E436" s="206" t="s">
        <v>32</v>
      </c>
      <c r="F436" s="207" t="s">
        <v>2306</v>
      </c>
      <c r="G436" s="205"/>
      <c r="H436" s="208">
        <v>-12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2:51" s="13" customFormat="1" ht="10.199999999999999">
      <c r="B437" s="193"/>
      <c r="C437" s="194"/>
      <c r="D437" s="195" t="s">
        <v>180</v>
      </c>
      <c r="E437" s="196" t="s">
        <v>32</v>
      </c>
      <c r="F437" s="197" t="s">
        <v>2307</v>
      </c>
      <c r="G437" s="194"/>
      <c r="H437" s="196" t="s">
        <v>32</v>
      </c>
      <c r="I437" s="198"/>
      <c r="J437" s="194"/>
      <c r="K437" s="194"/>
      <c r="L437" s="199"/>
      <c r="M437" s="200"/>
      <c r="N437" s="201"/>
      <c r="O437" s="201"/>
      <c r="P437" s="201"/>
      <c r="Q437" s="201"/>
      <c r="R437" s="201"/>
      <c r="S437" s="201"/>
      <c r="T437" s="202"/>
      <c r="AT437" s="203" t="s">
        <v>180</v>
      </c>
      <c r="AU437" s="203" t="s">
        <v>89</v>
      </c>
      <c r="AV437" s="13" t="s">
        <v>40</v>
      </c>
      <c r="AW437" s="13" t="s">
        <v>38</v>
      </c>
      <c r="AX437" s="13" t="s">
        <v>80</v>
      </c>
      <c r="AY437" s="203" t="s">
        <v>171</v>
      </c>
    </row>
    <row r="438" spans="2:51" s="14" customFormat="1" ht="10.199999999999999">
      <c r="B438" s="204"/>
      <c r="C438" s="205"/>
      <c r="D438" s="195" t="s">
        <v>180</v>
      </c>
      <c r="E438" s="206" t="s">
        <v>32</v>
      </c>
      <c r="F438" s="207" t="s">
        <v>2308</v>
      </c>
      <c r="G438" s="205"/>
      <c r="H438" s="208">
        <v>2.6219999999999999</v>
      </c>
      <c r="I438" s="209"/>
      <c r="J438" s="205"/>
      <c r="K438" s="205"/>
      <c r="L438" s="210"/>
      <c r="M438" s="211"/>
      <c r="N438" s="212"/>
      <c r="O438" s="212"/>
      <c r="P438" s="212"/>
      <c r="Q438" s="212"/>
      <c r="R438" s="212"/>
      <c r="S438" s="212"/>
      <c r="T438" s="213"/>
      <c r="AT438" s="214" t="s">
        <v>180</v>
      </c>
      <c r="AU438" s="214" t="s">
        <v>89</v>
      </c>
      <c r="AV438" s="14" t="s">
        <v>89</v>
      </c>
      <c r="AW438" s="14" t="s">
        <v>38</v>
      </c>
      <c r="AX438" s="14" t="s">
        <v>80</v>
      </c>
      <c r="AY438" s="214" t="s">
        <v>171</v>
      </c>
    </row>
    <row r="439" spans="2:51" s="14" customFormat="1" ht="10.199999999999999">
      <c r="B439" s="204"/>
      <c r="C439" s="205"/>
      <c r="D439" s="195" t="s">
        <v>180</v>
      </c>
      <c r="E439" s="206" t="s">
        <v>32</v>
      </c>
      <c r="F439" s="207" t="s">
        <v>2309</v>
      </c>
      <c r="G439" s="205"/>
      <c r="H439" s="208">
        <v>1.127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2:51" s="14" customFormat="1" ht="10.199999999999999">
      <c r="B440" s="204"/>
      <c r="C440" s="205"/>
      <c r="D440" s="195" t="s">
        <v>180</v>
      </c>
      <c r="E440" s="206" t="s">
        <v>32</v>
      </c>
      <c r="F440" s="207" t="s">
        <v>2310</v>
      </c>
      <c r="G440" s="205"/>
      <c r="H440" s="208">
        <v>2.254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2:51" s="14" customFormat="1" ht="10.199999999999999">
      <c r="B441" s="204"/>
      <c r="C441" s="205"/>
      <c r="D441" s="195" t="s">
        <v>180</v>
      </c>
      <c r="E441" s="206" t="s">
        <v>32</v>
      </c>
      <c r="F441" s="207" t="s">
        <v>2311</v>
      </c>
      <c r="G441" s="205"/>
      <c r="H441" s="208">
        <v>0.71899999999999997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2:51" s="14" customFormat="1" ht="10.199999999999999">
      <c r="B442" s="204"/>
      <c r="C442" s="205"/>
      <c r="D442" s="195" t="s">
        <v>180</v>
      </c>
      <c r="E442" s="206" t="s">
        <v>32</v>
      </c>
      <c r="F442" s="207" t="s">
        <v>2312</v>
      </c>
      <c r="G442" s="205"/>
      <c r="H442" s="208">
        <v>4.968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2:51" s="14" customFormat="1" ht="10.199999999999999">
      <c r="B443" s="204"/>
      <c r="C443" s="205"/>
      <c r="D443" s="195" t="s">
        <v>180</v>
      </c>
      <c r="E443" s="206" t="s">
        <v>32</v>
      </c>
      <c r="F443" s="207" t="s">
        <v>2313</v>
      </c>
      <c r="G443" s="205"/>
      <c r="H443" s="208">
        <v>0.59799999999999998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2:51" s="14" customFormat="1" ht="10.199999999999999">
      <c r="B444" s="204"/>
      <c r="C444" s="205"/>
      <c r="D444" s="195" t="s">
        <v>180</v>
      </c>
      <c r="E444" s="206" t="s">
        <v>32</v>
      </c>
      <c r="F444" s="207" t="s">
        <v>2314</v>
      </c>
      <c r="G444" s="205"/>
      <c r="H444" s="208">
        <v>6.6239999999999997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2:51" s="14" customFormat="1" ht="10.199999999999999">
      <c r="B445" s="204"/>
      <c r="C445" s="205"/>
      <c r="D445" s="195" t="s">
        <v>180</v>
      </c>
      <c r="E445" s="206" t="s">
        <v>32</v>
      </c>
      <c r="F445" s="207" t="s">
        <v>2315</v>
      </c>
      <c r="G445" s="205"/>
      <c r="H445" s="208">
        <v>2.8980000000000001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2:51" s="14" customFormat="1" ht="10.199999999999999">
      <c r="B446" s="204"/>
      <c r="C446" s="205"/>
      <c r="D446" s="195" t="s">
        <v>180</v>
      </c>
      <c r="E446" s="206" t="s">
        <v>32</v>
      </c>
      <c r="F446" s="207" t="s">
        <v>2316</v>
      </c>
      <c r="G446" s="205"/>
      <c r="H446" s="208">
        <v>0.50600000000000001</v>
      </c>
      <c r="I446" s="209"/>
      <c r="J446" s="205"/>
      <c r="K446" s="205"/>
      <c r="L446" s="210"/>
      <c r="M446" s="211"/>
      <c r="N446" s="212"/>
      <c r="O446" s="212"/>
      <c r="P446" s="212"/>
      <c r="Q446" s="212"/>
      <c r="R446" s="212"/>
      <c r="S446" s="212"/>
      <c r="T446" s="213"/>
      <c r="AT446" s="214" t="s">
        <v>180</v>
      </c>
      <c r="AU446" s="214" t="s">
        <v>89</v>
      </c>
      <c r="AV446" s="14" t="s">
        <v>89</v>
      </c>
      <c r="AW446" s="14" t="s">
        <v>38</v>
      </c>
      <c r="AX446" s="14" t="s">
        <v>80</v>
      </c>
      <c r="AY446" s="214" t="s">
        <v>171</v>
      </c>
    </row>
    <row r="447" spans="2:51" s="14" customFormat="1" ht="10.199999999999999">
      <c r="B447" s="204"/>
      <c r="C447" s="205"/>
      <c r="D447" s="195" t="s">
        <v>180</v>
      </c>
      <c r="E447" s="206" t="s">
        <v>32</v>
      </c>
      <c r="F447" s="207" t="s">
        <v>2317</v>
      </c>
      <c r="G447" s="205"/>
      <c r="H447" s="208">
        <v>0.41399999999999998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2:51" s="14" customFormat="1" ht="10.199999999999999">
      <c r="B448" s="204"/>
      <c r="C448" s="205"/>
      <c r="D448" s="195" t="s">
        <v>180</v>
      </c>
      <c r="E448" s="206" t="s">
        <v>32</v>
      </c>
      <c r="F448" s="207" t="s">
        <v>2318</v>
      </c>
      <c r="G448" s="205"/>
      <c r="H448" s="208">
        <v>0.80500000000000005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2319</v>
      </c>
      <c r="G449" s="205"/>
      <c r="H449" s="208">
        <v>2.5299999999999998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14.4" customHeight="1">
      <c r="A450" s="36"/>
      <c r="B450" s="37"/>
      <c r="C450" s="180" t="s">
        <v>458</v>
      </c>
      <c r="D450" s="180" t="s">
        <v>173</v>
      </c>
      <c r="E450" s="181" t="s">
        <v>384</v>
      </c>
      <c r="F450" s="182" t="s">
        <v>385</v>
      </c>
      <c r="G450" s="183" t="s">
        <v>176</v>
      </c>
      <c r="H450" s="184">
        <v>36.128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9.8680000000000004E-2</v>
      </c>
      <c r="R450" s="189">
        <f>Q450*H450</f>
        <v>3.5651110400000001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2448</v>
      </c>
    </row>
    <row r="451" spans="1:65" s="13" customFormat="1" ht="10.199999999999999">
      <c r="B451" s="193"/>
      <c r="C451" s="194"/>
      <c r="D451" s="195" t="s">
        <v>180</v>
      </c>
      <c r="E451" s="196" t="s">
        <v>32</v>
      </c>
      <c r="F451" s="197" t="s">
        <v>2449</v>
      </c>
      <c r="G451" s="194"/>
      <c r="H451" s="196" t="s">
        <v>32</v>
      </c>
      <c r="I451" s="198"/>
      <c r="J451" s="194"/>
      <c r="K451" s="194"/>
      <c r="L451" s="199"/>
      <c r="M451" s="200"/>
      <c r="N451" s="201"/>
      <c r="O451" s="201"/>
      <c r="P451" s="201"/>
      <c r="Q451" s="201"/>
      <c r="R451" s="201"/>
      <c r="S451" s="201"/>
      <c r="T451" s="202"/>
      <c r="AT451" s="203" t="s">
        <v>180</v>
      </c>
      <c r="AU451" s="203" t="s">
        <v>89</v>
      </c>
      <c r="AV451" s="13" t="s">
        <v>40</v>
      </c>
      <c r="AW451" s="13" t="s">
        <v>38</v>
      </c>
      <c r="AX451" s="13" t="s">
        <v>80</v>
      </c>
      <c r="AY451" s="203" t="s">
        <v>171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2450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2451</v>
      </c>
      <c r="G453" s="205"/>
      <c r="H453" s="208">
        <v>36.128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2" customFormat="1" ht="14.4" customHeight="1">
      <c r="A454" s="36"/>
      <c r="B454" s="37"/>
      <c r="C454" s="180" t="s">
        <v>463</v>
      </c>
      <c r="D454" s="180" t="s">
        <v>173</v>
      </c>
      <c r="E454" s="181" t="s">
        <v>390</v>
      </c>
      <c r="F454" s="182" t="s">
        <v>2452</v>
      </c>
      <c r="G454" s="183" t="s">
        <v>392</v>
      </c>
      <c r="H454" s="184">
        <v>9.0670000000000002</v>
      </c>
      <c r="I454" s="185"/>
      <c r="J454" s="186">
        <f>ROUND(I454*H454,2)</f>
        <v>0</v>
      </c>
      <c r="K454" s="182" t="s">
        <v>393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0.22</v>
      </c>
      <c r="R454" s="189">
        <f>Q454*H454</f>
        <v>1.99474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2453</v>
      </c>
    </row>
    <row r="455" spans="1:65" s="2" customFormat="1" ht="19.2">
      <c r="A455" s="36"/>
      <c r="B455" s="37"/>
      <c r="C455" s="38"/>
      <c r="D455" s="195" t="s">
        <v>258</v>
      </c>
      <c r="E455" s="38"/>
      <c r="F455" s="225" t="s">
        <v>2454</v>
      </c>
      <c r="G455" s="38"/>
      <c r="H455" s="38"/>
      <c r="I455" s="226"/>
      <c r="J455" s="38"/>
      <c r="K455" s="38"/>
      <c r="L455" s="41"/>
      <c r="M455" s="227"/>
      <c r="N455" s="228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8" t="s">
        <v>258</v>
      </c>
      <c r="AU455" s="18" t="s">
        <v>89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2455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2456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2457</v>
      </c>
      <c r="G458" s="205"/>
      <c r="H458" s="208">
        <v>9.0670000000000002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467</v>
      </c>
      <c r="D459" s="180" t="s">
        <v>173</v>
      </c>
      <c r="E459" s="181" t="s">
        <v>2458</v>
      </c>
      <c r="F459" s="182" t="s">
        <v>2459</v>
      </c>
      <c r="G459" s="183" t="s">
        <v>176</v>
      </c>
      <c r="H459" s="184">
        <v>49.33</v>
      </c>
      <c r="I459" s="185"/>
      <c r="J459" s="186">
        <f>ROUND(I459*H459,2)</f>
        <v>0</v>
      </c>
      <c r="K459" s="182" t="s">
        <v>393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0.14410500000000001</v>
      </c>
      <c r="R459" s="189">
        <f>Q459*H459</f>
        <v>7.1086996500000001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2460</v>
      </c>
    </row>
    <row r="460" spans="1:65" s="2" customFormat="1" ht="28.8">
      <c r="A460" s="36"/>
      <c r="B460" s="37"/>
      <c r="C460" s="38"/>
      <c r="D460" s="195" t="s">
        <v>258</v>
      </c>
      <c r="E460" s="38"/>
      <c r="F460" s="225" t="s">
        <v>2461</v>
      </c>
      <c r="G460" s="38"/>
      <c r="H460" s="38"/>
      <c r="I460" s="226"/>
      <c r="J460" s="38"/>
      <c r="K460" s="38"/>
      <c r="L460" s="41"/>
      <c r="M460" s="227"/>
      <c r="N460" s="228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8" t="s">
        <v>258</v>
      </c>
      <c r="AU460" s="18" t="s">
        <v>89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2257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2462</v>
      </c>
      <c r="G462" s="205"/>
      <c r="H462" s="208">
        <v>49.33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215" t="s">
        <v>472</v>
      </c>
      <c r="D463" s="215" t="s">
        <v>254</v>
      </c>
      <c r="E463" s="216" t="s">
        <v>2463</v>
      </c>
      <c r="F463" s="217" t="s">
        <v>2464</v>
      </c>
      <c r="G463" s="218" t="s">
        <v>176</v>
      </c>
      <c r="H463" s="219">
        <v>10.3</v>
      </c>
      <c r="I463" s="220"/>
      <c r="J463" s="221">
        <f>ROUND(I463*H463,2)</f>
        <v>0</v>
      </c>
      <c r="K463" s="217" t="s">
        <v>177</v>
      </c>
      <c r="L463" s="222"/>
      <c r="M463" s="223" t="s">
        <v>32</v>
      </c>
      <c r="N463" s="224" t="s">
        <v>51</v>
      </c>
      <c r="O463" s="66"/>
      <c r="P463" s="189">
        <f>O463*H463</f>
        <v>0</v>
      </c>
      <c r="Q463" s="189">
        <v>8.7999999999999995E-2</v>
      </c>
      <c r="R463" s="189">
        <f>Q463*H463</f>
        <v>0.90639999999999998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242</v>
      </c>
      <c r="AT463" s="191" t="s">
        <v>254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2465</v>
      </c>
    </row>
    <row r="464" spans="1:65" s="2" customFormat="1" ht="28.8">
      <c r="A464" s="36"/>
      <c r="B464" s="37"/>
      <c r="C464" s="38"/>
      <c r="D464" s="195" t="s">
        <v>258</v>
      </c>
      <c r="E464" s="38"/>
      <c r="F464" s="225" t="s">
        <v>2466</v>
      </c>
      <c r="G464" s="38"/>
      <c r="H464" s="38"/>
      <c r="I464" s="226"/>
      <c r="J464" s="38"/>
      <c r="K464" s="38"/>
      <c r="L464" s="41"/>
      <c r="M464" s="227"/>
      <c r="N464" s="228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8" t="s">
        <v>258</v>
      </c>
      <c r="AU464" s="18" t="s">
        <v>89</v>
      </c>
    </row>
    <row r="465" spans="1:65" s="14" customFormat="1" ht="10.199999999999999">
      <c r="B465" s="204"/>
      <c r="C465" s="205"/>
      <c r="D465" s="195" t="s">
        <v>180</v>
      </c>
      <c r="E465" s="205"/>
      <c r="F465" s="207" t="s">
        <v>2467</v>
      </c>
      <c r="G465" s="205"/>
      <c r="H465" s="208">
        <v>10.3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4</v>
      </c>
      <c r="AX465" s="14" t="s">
        <v>40</v>
      </c>
      <c r="AY465" s="214" t="s">
        <v>171</v>
      </c>
    </row>
    <row r="466" spans="1:65" s="2" customFormat="1" ht="24.15" customHeight="1">
      <c r="A466" s="36"/>
      <c r="B466" s="37"/>
      <c r="C466" s="180" t="s">
        <v>476</v>
      </c>
      <c r="D466" s="180" t="s">
        <v>173</v>
      </c>
      <c r="E466" s="181" t="s">
        <v>401</v>
      </c>
      <c r="F466" s="182" t="s">
        <v>402</v>
      </c>
      <c r="G466" s="183" t="s">
        <v>190</v>
      </c>
      <c r="H466" s="184">
        <v>99.16</v>
      </c>
      <c r="I466" s="185"/>
      <c r="J466" s="186">
        <f>ROUND(I466*H466,2)</f>
        <v>0</v>
      </c>
      <c r="K466" s="182" t="s">
        <v>177</v>
      </c>
      <c r="L466" s="41"/>
      <c r="M466" s="187" t="s">
        <v>32</v>
      </c>
      <c r="N466" s="188" t="s">
        <v>51</v>
      </c>
      <c r="O466" s="66"/>
      <c r="P466" s="189">
        <f>O466*H466</f>
        <v>0</v>
      </c>
      <c r="Q466" s="189">
        <v>0.12895000000000001</v>
      </c>
      <c r="R466" s="189">
        <f>Q466*H466</f>
        <v>12.786682000000001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178</v>
      </c>
      <c r="AT466" s="191" t="s">
        <v>173</v>
      </c>
      <c r="AU466" s="191" t="s">
        <v>89</v>
      </c>
      <c r="AY466" s="18" t="s">
        <v>171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8" t="s">
        <v>40</v>
      </c>
      <c r="BK466" s="192">
        <f>ROUND(I466*H466,2)</f>
        <v>0</v>
      </c>
      <c r="BL466" s="18" t="s">
        <v>178</v>
      </c>
      <c r="BM466" s="191" t="s">
        <v>2468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2257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2469</v>
      </c>
      <c r="G468" s="205"/>
      <c r="H468" s="208">
        <v>99.16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12" customFormat="1" ht="22.8" customHeight="1">
      <c r="B469" s="164"/>
      <c r="C469" s="165"/>
      <c r="D469" s="166" t="s">
        <v>79</v>
      </c>
      <c r="E469" s="178" t="s">
        <v>253</v>
      </c>
      <c r="F469" s="178" t="s">
        <v>405</v>
      </c>
      <c r="G469" s="165"/>
      <c r="H469" s="165"/>
      <c r="I469" s="168"/>
      <c r="J469" s="179">
        <f>BK469</f>
        <v>0</v>
      </c>
      <c r="K469" s="165"/>
      <c r="L469" s="170"/>
      <c r="M469" s="171"/>
      <c r="N469" s="172"/>
      <c r="O469" s="172"/>
      <c r="P469" s="173">
        <f>SUM(P470:P632)</f>
        <v>0</v>
      </c>
      <c r="Q469" s="172"/>
      <c r="R469" s="173">
        <f>SUM(R470:R632)</f>
        <v>4.3972675200000015</v>
      </c>
      <c r="S469" s="172"/>
      <c r="T469" s="174">
        <f>SUM(T470:T632)</f>
        <v>17.640361200000001</v>
      </c>
      <c r="AR469" s="175" t="s">
        <v>40</v>
      </c>
      <c r="AT469" s="176" t="s">
        <v>79</v>
      </c>
      <c r="AU469" s="176" t="s">
        <v>40</v>
      </c>
      <c r="AY469" s="175" t="s">
        <v>171</v>
      </c>
      <c r="BK469" s="177">
        <f>SUM(BK470:BK632)</f>
        <v>0</v>
      </c>
    </row>
    <row r="470" spans="1:65" s="2" customFormat="1" ht="24.15" customHeight="1">
      <c r="A470" s="36"/>
      <c r="B470" s="37"/>
      <c r="C470" s="180" t="s">
        <v>481</v>
      </c>
      <c r="D470" s="180" t="s">
        <v>173</v>
      </c>
      <c r="E470" s="181" t="s">
        <v>1082</v>
      </c>
      <c r="F470" s="182" t="s">
        <v>1083</v>
      </c>
      <c r="G470" s="183" t="s">
        <v>176</v>
      </c>
      <c r="H470" s="184">
        <v>702.14499999999998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178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178</v>
      </c>
      <c r="BM470" s="191" t="s">
        <v>2470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2257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2471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2472</v>
      </c>
      <c r="G473" s="205"/>
      <c r="H473" s="208">
        <v>128.595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2473</v>
      </c>
      <c r="G474" s="205"/>
      <c r="H474" s="208">
        <v>146.80000000000001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14" customFormat="1" ht="10.199999999999999">
      <c r="B475" s="204"/>
      <c r="C475" s="205"/>
      <c r="D475" s="195" t="s">
        <v>180</v>
      </c>
      <c r="E475" s="206" t="s">
        <v>32</v>
      </c>
      <c r="F475" s="207" t="s">
        <v>2474</v>
      </c>
      <c r="G475" s="205"/>
      <c r="H475" s="208">
        <v>162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1:65" s="14" customFormat="1" ht="10.199999999999999">
      <c r="B476" s="204"/>
      <c r="C476" s="205"/>
      <c r="D476" s="195" t="s">
        <v>180</v>
      </c>
      <c r="E476" s="206" t="s">
        <v>32</v>
      </c>
      <c r="F476" s="207" t="s">
        <v>2475</v>
      </c>
      <c r="G476" s="205"/>
      <c r="H476" s="208">
        <v>264.75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1:65" s="2" customFormat="1" ht="24.15" customHeight="1">
      <c r="A477" s="36"/>
      <c r="B477" s="37"/>
      <c r="C477" s="180" t="s">
        <v>487</v>
      </c>
      <c r="D477" s="180" t="s">
        <v>173</v>
      </c>
      <c r="E477" s="181" t="s">
        <v>416</v>
      </c>
      <c r="F477" s="182" t="s">
        <v>417</v>
      </c>
      <c r="G477" s="183" t="s">
        <v>176</v>
      </c>
      <c r="H477" s="184">
        <v>85661.69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178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178</v>
      </c>
      <c r="BM477" s="191" t="s">
        <v>2476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2477</v>
      </c>
      <c r="G478" s="205"/>
      <c r="H478" s="208">
        <v>85661.69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492</v>
      </c>
      <c r="D479" s="180" t="s">
        <v>173</v>
      </c>
      <c r="E479" s="181" t="s">
        <v>1090</v>
      </c>
      <c r="F479" s="182" t="s">
        <v>1091</v>
      </c>
      <c r="G479" s="183" t="s">
        <v>176</v>
      </c>
      <c r="H479" s="184">
        <v>702.14499999999998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0</v>
      </c>
      <c r="T479" s="190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2478</v>
      </c>
    </row>
    <row r="480" spans="1:65" s="2" customFormat="1" ht="14.4" customHeight="1">
      <c r="A480" s="36"/>
      <c r="B480" s="37"/>
      <c r="C480" s="180" t="s">
        <v>496</v>
      </c>
      <c r="D480" s="180" t="s">
        <v>173</v>
      </c>
      <c r="E480" s="181" t="s">
        <v>425</v>
      </c>
      <c r="F480" s="182" t="s">
        <v>426</v>
      </c>
      <c r="G480" s="183" t="s">
        <v>190</v>
      </c>
      <c r="H480" s="184">
        <v>145</v>
      </c>
      <c r="I480" s="185"/>
      <c r="J480" s="186">
        <f>ROUND(I480*H480,2)</f>
        <v>0</v>
      </c>
      <c r="K480" s="182" t="s">
        <v>177</v>
      </c>
      <c r="L480" s="41"/>
      <c r="M480" s="187" t="s">
        <v>32</v>
      </c>
      <c r="N480" s="188" t="s">
        <v>51</v>
      </c>
      <c r="O480" s="66"/>
      <c r="P480" s="189">
        <f>O480*H480</f>
        <v>0</v>
      </c>
      <c r="Q480" s="189">
        <v>0</v>
      </c>
      <c r="R480" s="189">
        <f>Q480*H480</f>
        <v>0</v>
      </c>
      <c r="S480" s="189">
        <v>0</v>
      </c>
      <c r="T480" s="190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91" t="s">
        <v>178</v>
      </c>
      <c r="AT480" s="191" t="s">
        <v>173</v>
      </c>
      <c r="AU480" s="191" t="s">
        <v>89</v>
      </c>
      <c r="AY480" s="18" t="s">
        <v>171</v>
      </c>
      <c r="BE480" s="192">
        <f>IF(N480="základní",J480,0)</f>
        <v>0</v>
      </c>
      <c r="BF480" s="192">
        <f>IF(N480="snížená",J480,0)</f>
        <v>0</v>
      </c>
      <c r="BG480" s="192">
        <f>IF(N480="zákl. přenesená",J480,0)</f>
        <v>0</v>
      </c>
      <c r="BH480" s="192">
        <f>IF(N480="sníž. přenesená",J480,0)</f>
        <v>0</v>
      </c>
      <c r="BI480" s="192">
        <f>IF(N480="nulová",J480,0)</f>
        <v>0</v>
      </c>
      <c r="BJ480" s="18" t="s">
        <v>40</v>
      </c>
      <c r="BK480" s="192">
        <f>ROUND(I480*H480,2)</f>
        <v>0</v>
      </c>
      <c r="BL480" s="18" t="s">
        <v>178</v>
      </c>
      <c r="BM480" s="191" t="s">
        <v>2479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2257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2480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2481</v>
      </c>
      <c r="G483" s="205"/>
      <c r="H483" s="208">
        <v>145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2" customFormat="1" ht="14.4" customHeight="1">
      <c r="A484" s="36"/>
      <c r="B484" s="37"/>
      <c r="C484" s="180" t="s">
        <v>500</v>
      </c>
      <c r="D484" s="180" t="s">
        <v>173</v>
      </c>
      <c r="E484" s="181" t="s">
        <v>431</v>
      </c>
      <c r="F484" s="182" t="s">
        <v>432</v>
      </c>
      <c r="G484" s="183" t="s">
        <v>190</v>
      </c>
      <c r="H484" s="184">
        <v>17690</v>
      </c>
      <c r="I484" s="185"/>
      <c r="J484" s="186">
        <f>ROUND(I484*H484,2)</f>
        <v>0</v>
      </c>
      <c r="K484" s="182" t="s">
        <v>177</v>
      </c>
      <c r="L484" s="41"/>
      <c r="M484" s="187" t="s">
        <v>32</v>
      </c>
      <c r="N484" s="188" t="s">
        <v>51</v>
      </c>
      <c r="O484" s="66"/>
      <c r="P484" s="189">
        <f>O484*H484</f>
        <v>0</v>
      </c>
      <c r="Q484" s="189">
        <v>0</v>
      </c>
      <c r="R484" s="189">
        <f>Q484*H484</f>
        <v>0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178</v>
      </c>
      <c r="AT484" s="191" t="s">
        <v>173</v>
      </c>
      <c r="AU484" s="191" t="s">
        <v>89</v>
      </c>
      <c r="AY484" s="18" t="s">
        <v>171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8" t="s">
        <v>40</v>
      </c>
      <c r="BK484" s="192">
        <f>ROUND(I484*H484,2)</f>
        <v>0</v>
      </c>
      <c r="BL484" s="18" t="s">
        <v>178</v>
      </c>
      <c r="BM484" s="191" t="s">
        <v>2482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2483</v>
      </c>
      <c r="G485" s="205"/>
      <c r="H485" s="208">
        <v>17690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14.4" customHeight="1">
      <c r="A486" s="36"/>
      <c r="B486" s="37"/>
      <c r="C486" s="180" t="s">
        <v>504</v>
      </c>
      <c r="D486" s="180" t="s">
        <v>173</v>
      </c>
      <c r="E486" s="181" t="s">
        <v>436</v>
      </c>
      <c r="F486" s="182" t="s">
        <v>437</v>
      </c>
      <c r="G486" s="183" t="s">
        <v>190</v>
      </c>
      <c r="H486" s="184">
        <v>145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2484</v>
      </c>
    </row>
    <row r="487" spans="1:65" s="2" customFormat="1" ht="24.15" customHeight="1">
      <c r="A487" s="36"/>
      <c r="B487" s="37"/>
      <c r="C487" s="180" t="s">
        <v>508</v>
      </c>
      <c r="D487" s="180" t="s">
        <v>173</v>
      </c>
      <c r="E487" s="181" t="s">
        <v>440</v>
      </c>
      <c r="F487" s="182" t="s">
        <v>441</v>
      </c>
      <c r="G487" s="183" t="s">
        <v>190</v>
      </c>
      <c r="H487" s="184">
        <v>135.274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178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178</v>
      </c>
      <c r="BM487" s="191" t="s">
        <v>2485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2455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2486</v>
      </c>
      <c r="G489" s="205"/>
      <c r="H489" s="208">
        <v>135.274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512</v>
      </c>
      <c r="D490" s="180" t="s">
        <v>173</v>
      </c>
      <c r="E490" s="181" t="s">
        <v>445</v>
      </c>
      <c r="F490" s="182" t="s">
        <v>446</v>
      </c>
      <c r="G490" s="183" t="s">
        <v>190</v>
      </c>
      <c r="H490" s="184">
        <v>8251.7139999999999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178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178</v>
      </c>
      <c r="BM490" s="191" t="s">
        <v>2487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2488</v>
      </c>
      <c r="G491" s="205"/>
      <c r="H491" s="208">
        <v>8251.7139999999999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516</v>
      </c>
      <c r="D492" s="180" t="s">
        <v>173</v>
      </c>
      <c r="E492" s="181" t="s">
        <v>450</v>
      </c>
      <c r="F492" s="182" t="s">
        <v>451</v>
      </c>
      <c r="G492" s="183" t="s">
        <v>190</v>
      </c>
      <c r="H492" s="184">
        <v>135.274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2489</v>
      </c>
    </row>
    <row r="493" spans="1:65" s="2" customFormat="1" ht="14.4" customHeight="1">
      <c r="A493" s="36"/>
      <c r="B493" s="37"/>
      <c r="C493" s="180" t="s">
        <v>520</v>
      </c>
      <c r="D493" s="180" t="s">
        <v>173</v>
      </c>
      <c r="E493" s="181" t="s">
        <v>454</v>
      </c>
      <c r="F493" s="182" t="s">
        <v>455</v>
      </c>
      <c r="G493" s="183" t="s">
        <v>176</v>
      </c>
      <c r="H493" s="184">
        <v>861.64499999999998</v>
      </c>
      <c r="I493" s="185"/>
      <c r="J493" s="186">
        <f>ROUND(I493*H493,2)</f>
        <v>0</v>
      </c>
      <c r="K493" s="182" t="s">
        <v>177</v>
      </c>
      <c r="L493" s="41"/>
      <c r="M493" s="187" t="s">
        <v>32</v>
      </c>
      <c r="N493" s="188" t="s">
        <v>51</v>
      </c>
      <c r="O493" s="66"/>
      <c r="P493" s="189">
        <f>O493*H493</f>
        <v>0</v>
      </c>
      <c r="Q493" s="189">
        <v>0</v>
      </c>
      <c r="R493" s="189">
        <f>Q493*H493</f>
        <v>0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178</v>
      </c>
      <c r="AT493" s="191" t="s">
        <v>173</v>
      </c>
      <c r="AU493" s="191" t="s">
        <v>89</v>
      </c>
      <c r="AY493" s="18" t="s">
        <v>171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8" t="s">
        <v>40</v>
      </c>
      <c r="BK493" s="192">
        <f>ROUND(I493*H493,2)</f>
        <v>0</v>
      </c>
      <c r="BL493" s="18" t="s">
        <v>178</v>
      </c>
      <c r="BM493" s="191" t="s">
        <v>2490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2491</v>
      </c>
      <c r="G494" s="205"/>
      <c r="H494" s="208">
        <v>861.64499999999998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180" t="s">
        <v>524</v>
      </c>
      <c r="D495" s="180" t="s">
        <v>173</v>
      </c>
      <c r="E495" s="181" t="s">
        <v>459</v>
      </c>
      <c r="F495" s="182" t="s">
        <v>460</v>
      </c>
      <c r="G495" s="183" t="s">
        <v>176</v>
      </c>
      <c r="H495" s="184">
        <v>105120.69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178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178</v>
      </c>
      <c r="BM495" s="191" t="s">
        <v>2492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2493</v>
      </c>
      <c r="G496" s="205"/>
      <c r="H496" s="208">
        <v>105120.69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2" customFormat="1" ht="14.4" customHeight="1">
      <c r="A497" s="36"/>
      <c r="B497" s="37"/>
      <c r="C497" s="180" t="s">
        <v>529</v>
      </c>
      <c r="D497" s="180" t="s">
        <v>173</v>
      </c>
      <c r="E497" s="181" t="s">
        <v>464</v>
      </c>
      <c r="F497" s="182" t="s">
        <v>465</v>
      </c>
      <c r="G497" s="183" t="s">
        <v>176</v>
      </c>
      <c r="H497" s="184">
        <v>861.64499999999998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0</v>
      </c>
      <c r="R497" s="189">
        <f>Q497*H497</f>
        <v>0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178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178</v>
      </c>
      <c r="BM497" s="191" t="s">
        <v>2494</v>
      </c>
    </row>
    <row r="498" spans="1:65" s="2" customFormat="1" ht="24.15" customHeight="1">
      <c r="A498" s="36"/>
      <c r="B498" s="37"/>
      <c r="C498" s="180" t="s">
        <v>533</v>
      </c>
      <c r="D498" s="180" t="s">
        <v>173</v>
      </c>
      <c r="E498" s="181" t="s">
        <v>2495</v>
      </c>
      <c r="F498" s="182" t="s">
        <v>2496</v>
      </c>
      <c r="G498" s="183" t="s">
        <v>190</v>
      </c>
      <c r="H498" s="184">
        <v>23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2497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2257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2498</v>
      </c>
      <c r="G500" s="205"/>
      <c r="H500" s="208">
        <v>23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2" customFormat="1" ht="14.4" customHeight="1">
      <c r="A501" s="36"/>
      <c r="B501" s="37"/>
      <c r="C501" s="180" t="s">
        <v>537</v>
      </c>
      <c r="D501" s="180" t="s">
        <v>173</v>
      </c>
      <c r="E501" s="181" t="s">
        <v>2499</v>
      </c>
      <c r="F501" s="182" t="s">
        <v>2500</v>
      </c>
      <c r="G501" s="183" t="s">
        <v>190</v>
      </c>
      <c r="H501" s="184">
        <v>2806</v>
      </c>
      <c r="I501" s="185"/>
      <c r="J501" s="186">
        <f>ROUND(I501*H501,2)</f>
        <v>0</v>
      </c>
      <c r="K501" s="182" t="s">
        <v>177</v>
      </c>
      <c r="L501" s="41"/>
      <c r="M501" s="187" t="s">
        <v>32</v>
      </c>
      <c r="N501" s="188" t="s">
        <v>51</v>
      </c>
      <c r="O501" s="66"/>
      <c r="P501" s="189">
        <f>O501*H501</f>
        <v>0</v>
      </c>
      <c r="Q501" s="189">
        <v>0</v>
      </c>
      <c r="R501" s="189">
        <f>Q501*H501</f>
        <v>0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178</v>
      </c>
      <c r="AT501" s="191" t="s">
        <v>173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178</v>
      </c>
      <c r="BM501" s="191" t="s">
        <v>2501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2502</v>
      </c>
      <c r="G502" s="205"/>
      <c r="H502" s="208">
        <v>2806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2" customFormat="1" ht="24.15" customHeight="1">
      <c r="A503" s="36"/>
      <c r="B503" s="37"/>
      <c r="C503" s="180" t="s">
        <v>541</v>
      </c>
      <c r="D503" s="180" t="s">
        <v>173</v>
      </c>
      <c r="E503" s="181" t="s">
        <v>2503</v>
      </c>
      <c r="F503" s="182" t="s">
        <v>2504</v>
      </c>
      <c r="G503" s="183" t="s">
        <v>190</v>
      </c>
      <c r="H503" s="184">
        <v>23</v>
      </c>
      <c r="I503" s="185"/>
      <c r="J503" s="186">
        <f>ROUND(I503*H503,2)</f>
        <v>0</v>
      </c>
      <c r="K503" s="182" t="s">
        <v>177</v>
      </c>
      <c r="L503" s="41"/>
      <c r="M503" s="187" t="s">
        <v>32</v>
      </c>
      <c r="N503" s="188" t="s">
        <v>51</v>
      </c>
      <c r="O503" s="66"/>
      <c r="P503" s="189">
        <f>O503*H503</f>
        <v>0</v>
      </c>
      <c r="Q503" s="189">
        <v>0</v>
      </c>
      <c r="R503" s="189">
        <f>Q503*H503</f>
        <v>0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178</v>
      </c>
      <c r="AT503" s="191" t="s">
        <v>173</v>
      </c>
      <c r="AU503" s="191" t="s">
        <v>89</v>
      </c>
      <c r="AY503" s="18" t="s">
        <v>171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8" t="s">
        <v>40</v>
      </c>
      <c r="BK503" s="192">
        <f>ROUND(I503*H503,2)</f>
        <v>0</v>
      </c>
      <c r="BL503" s="18" t="s">
        <v>178</v>
      </c>
      <c r="BM503" s="191" t="s">
        <v>2505</v>
      </c>
    </row>
    <row r="504" spans="1:65" s="2" customFormat="1" ht="14.4" customHeight="1">
      <c r="A504" s="36"/>
      <c r="B504" s="37"/>
      <c r="C504" s="180" t="s">
        <v>545</v>
      </c>
      <c r="D504" s="180" t="s">
        <v>173</v>
      </c>
      <c r="E504" s="181" t="s">
        <v>468</v>
      </c>
      <c r="F504" s="182" t="s">
        <v>469</v>
      </c>
      <c r="G504" s="183" t="s">
        <v>176</v>
      </c>
      <c r="H504" s="184">
        <v>1052.768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178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178</v>
      </c>
      <c r="BM504" s="191" t="s">
        <v>2506</v>
      </c>
    </row>
    <row r="505" spans="1:65" s="13" customFormat="1" ht="10.199999999999999">
      <c r="B505" s="193"/>
      <c r="C505" s="194"/>
      <c r="D505" s="195" t="s">
        <v>180</v>
      </c>
      <c r="E505" s="196" t="s">
        <v>32</v>
      </c>
      <c r="F505" s="197" t="s">
        <v>2455</v>
      </c>
      <c r="G505" s="194"/>
      <c r="H505" s="196" t="s">
        <v>32</v>
      </c>
      <c r="I505" s="198"/>
      <c r="J505" s="194"/>
      <c r="K505" s="194"/>
      <c r="L505" s="199"/>
      <c r="M505" s="200"/>
      <c r="N505" s="201"/>
      <c r="O505" s="201"/>
      <c r="P505" s="201"/>
      <c r="Q505" s="201"/>
      <c r="R505" s="201"/>
      <c r="S505" s="201"/>
      <c r="T505" s="202"/>
      <c r="AT505" s="203" t="s">
        <v>180</v>
      </c>
      <c r="AU505" s="203" t="s">
        <v>89</v>
      </c>
      <c r="AV505" s="13" t="s">
        <v>40</v>
      </c>
      <c r="AW505" s="13" t="s">
        <v>38</v>
      </c>
      <c r="AX505" s="13" t="s">
        <v>80</v>
      </c>
      <c r="AY505" s="203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2507</v>
      </c>
      <c r="G506" s="205"/>
      <c r="H506" s="208">
        <v>922.04700000000003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2508</v>
      </c>
      <c r="G507" s="205"/>
      <c r="H507" s="208">
        <v>-15.3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20.399999999999999">
      <c r="B508" s="204"/>
      <c r="C508" s="205"/>
      <c r="D508" s="195" t="s">
        <v>180</v>
      </c>
      <c r="E508" s="206" t="s">
        <v>32</v>
      </c>
      <c r="F508" s="207" t="s">
        <v>2509</v>
      </c>
      <c r="G508" s="205"/>
      <c r="H508" s="208">
        <v>24.984000000000002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2510</v>
      </c>
      <c r="G509" s="205"/>
      <c r="H509" s="208">
        <v>15.377000000000001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2511</v>
      </c>
      <c r="G510" s="205"/>
      <c r="H510" s="208">
        <v>88.74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2512</v>
      </c>
      <c r="G511" s="205"/>
      <c r="H511" s="208">
        <v>10.8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2513</v>
      </c>
      <c r="G512" s="205"/>
      <c r="H512" s="208">
        <v>6.12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551</v>
      </c>
      <c r="D513" s="180" t="s">
        <v>173</v>
      </c>
      <c r="E513" s="181" t="s">
        <v>473</v>
      </c>
      <c r="F513" s="182" t="s">
        <v>474</v>
      </c>
      <c r="G513" s="183" t="s">
        <v>176</v>
      </c>
      <c r="H513" s="184">
        <v>1052.768</v>
      </c>
      <c r="I513" s="185"/>
      <c r="J513" s="186">
        <f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>O513*H513</f>
        <v>0</v>
      </c>
      <c r="Q513" s="189">
        <v>0</v>
      </c>
      <c r="R513" s="189">
        <f>Q513*H513</f>
        <v>0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178</v>
      </c>
      <c r="BM513" s="191" t="s">
        <v>2514</v>
      </c>
    </row>
    <row r="514" spans="1:65" s="13" customFormat="1" ht="10.199999999999999">
      <c r="B514" s="193"/>
      <c r="C514" s="194"/>
      <c r="D514" s="195" t="s">
        <v>180</v>
      </c>
      <c r="E514" s="196" t="s">
        <v>32</v>
      </c>
      <c r="F514" s="197" t="s">
        <v>2455</v>
      </c>
      <c r="G514" s="194"/>
      <c r="H514" s="196" t="s">
        <v>32</v>
      </c>
      <c r="I514" s="198"/>
      <c r="J514" s="194"/>
      <c r="K514" s="194"/>
      <c r="L514" s="199"/>
      <c r="M514" s="200"/>
      <c r="N514" s="201"/>
      <c r="O514" s="201"/>
      <c r="P514" s="201"/>
      <c r="Q514" s="201"/>
      <c r="R514" s="201"/>
      <c r="S514" s="201"/>
      <c r="T514" s="202"/>
      <c r="AT514" s="203" t="s">
        <v>180</v>
      </c>
      <c r="AU514" s="203" t="s">
        <v>89</v>
      </c>
      <c r="AV514" s="13" t="s">
        <v>40</v>
      </c>
      <c r="AW514" s="13" t="s">
        <v>38</v>
      </c>
      <c r="AX514" s="13" t="s">
        <v>80</v>
      </c>
      <c r="AY514" s="203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2507</v>
      </c>
      <c r="G515" s="205"/>
      <c r="H515" s="208">
        <v>922.04700000000003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2508</v>
      </c>
      <c r="G516" s="205"/>
      <c r="H516" s="208">
        <v>-15.3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20.399999999999999">
      <c r="B517" s="204"/>
      <c r="C517" s="205"/>
      <c r="D517" s="195" t="s">
        <v>180</v>
      </c>
      <c r="E517" s="206" t="s">
        <v>32</v>
      </c>
      <c r="F517" s="207" t="s">
        <v>2509</v>
      </c>
      <c r="G517" s="205"/>
      <c r="H517" s="208">
        <v>24.984000000000002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2510</v>
      </c>
      <c r="G518" s="205"/>
      <c r="H518" s="208">
        <v>15.377000000000001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2511</v>
      </c>
      <c r="G519" s="205"/>
      <c r="H519" s="208">
        <v>88.74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2512</v>
      </c>
      <c r="G520" s="205"/>
      <c r="H520" s="208">
        <v>10.8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2513</v>
      </c>
      <c r="G521" s="205"/>
      <c r="H521" s="208">
        <v>6.12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2" customFormat="1" ht="24.15" customHeight="1">
      <c r="A522" s="36"/>
      <c r="B522" s="37"/>
      <c r="C522" s="180" t="s">
        <v>556</v>
      </c>
      <c r="D522" s="180" t="s">
        <v>173</v>
      </c>
      <c r="E522" s="181" t="s">
        <v>2515</v>
      </c>
      <c r="F522" s="182" t="s">
        <v>2516</v>
      </c>
      <c r="G522" s="183" t="s">
        <v>176</v>
      </c>
      <c r="H522" s="184">
        <v>9.84</v>
      </c>
      <c r="I522" s="185"/>
      <c r="J522" s="186">
        <f>ROUND(I522*H522,2)</f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>O522*H522</f>
        <v>0</v>
      </c>
      <c r="Q522" s="189">
        <v>0</v>
      </c>
      <c r="R522" s="189">
        <f>Q522*H522</f>
        <v>0</v>
      </c>
      <c r="S522" s="189">
        <v>4.8000000000000001E-2</v>
      </c>
      <c r="T522" s="190">
        <f>S522*H522</f>
        <v>0.47232000000000002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8" t="s">
        <v>40</v>
      </c>
      <c r="BK522" s="192">
        <f>ROUND(I522*H522,2)</f>
        <v>0</v>
      </c>
      <c r="BL522" s="18" t="s">
        <v>178</v>
      </c>
      <c r="BM522" s="191" t="s">
        <v>2517</v>
      </c>
    </row>
    <row r="523" spans="1:65" s="13" customFormat="1" ht="10.199999999999999">
      <c r="B523" s="193"/>
      <c r="C523" s="194"/>
      <c r="D523" s="195" t="s">
        <v>180</v>
      </c>
      <c r="E523" s="196" t="s">
        <v>32</v>
      </c>
      <c r="F523" s="197" t="s">
        <v>2279</v>
      </c>
      <c r="G523" s="194"/>
      <c r="H523" s="196" t="s">
        <v>32</v>
      </c>
      <c r="I523" s="198"/>
      <c r="J523" s="194"/>
      <c r="K523" s="194"/>
      <c r="L523" s="199"/>
      <c r="M523" s="200"/>
      <c r="N523" s="201"/>
      <c r="O523" s="201"/>
      <c r="P523" s="201"/>
      <c r="Q523" s="201"/>
      <c r="R523" s="201"/>
      <c r="S523" s="201"/>
      <c r="T523" s="202"/>
      <c r="AT523" s="203" t="s">
        <v>180</v>
      </c>
      <c r="AU523" s="203" t="s">
        <v>89</v>
      </c>
      <c r="AV523" s="13" t="s">
        <v>40</v>
      </c>
      <c r="AW523" s="13" t="s">
        <v>38</v>
      </c>
      <c r="AX523" s="13" t="s">
        <v>80</v>
      </c>
      <c r="AY523" s="203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2284</v>
      </c>
      <c r="G524" s="205"/>
      <c r="H524" s="208">
        <v>8.4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2286</v>
      </c>
      <c r="G525" s="205"/>
      <c r="H525" s="208">
        <v>1.44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24.15" customHeight="1">
      <c r="A526" s="36"/>
      <c r="B526" s="37"/>
      <c r="C526" s="180" t="s">
        <v>560</v>
      </c>
      <c r="D526" s="180" t="s">
        <v>173</v>
      </c>
      <c r="E526" s="181" t="s">
        <v>1785</v>
      </c>
      <c r="F526" s="182" t="s">
        <v>1786</v>
      </c>
      <c r="G526" s="183" t="s">
        <v>176</v>
      </c>
      <c r="H526" s="184">
        <v>9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3.7999999999999999E-2</v>
      </c>
      <c r="T526" s="190">
        <f>S526*H526</f>
        <v>0.34199999999999997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2518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2279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2281</v>
      </c>
      <c r="G528" s="205"/>
      <c r="H528" s="208">
        <v>7.56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14" customFormat="1" ht="10.199999999999999">
      <c r="B529" s="204"/>
      <c r="C529" s="205"/>
      <c r="D529" s="195" t="s">
        <v>180</v>
      </c>
      <c r="E529" s="206" t="s">
        <v>32</v>
      </c>
      <c r="F529" s="207" t="s">
        <v>2285</v>
      </c>
      <c r="G529" s="205"/>
      <c r="H529" s="208">
        <v>1.44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1:65" s="2" customFormat="1" ht="24.15" customHeight="1">
      <c r="A530" s="36"/>
      <c r="B530" s="37"/>
      <c r="C530" s="180" t="s">
        <v>565</v>
      </c>
      <c r="D530" s="180" t="s">
        <v>173</v>
      </c>
      <c r="E530" s="181" t="s">
        <v>1113</v>
      </c>
      <c r="F530" s="182" t="s">
        <v>1114</v>
      </c>
      <c r="G530" s="183" t="s">
        <v>176</v>
      </c>
      <c r="H530" s="184">
        <v>8.61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3.4000000000000002E-2</v>
      </c>
      <c r="T530" s="190">
        <f>S530*H530</f>
        <v>0.29274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2519</v>
      </c>
    </row>
    <row r="531" spans="1:65" s="13" customFormat="1" ht="10.199999999999999">
      <c r="B531" s="193"/>
      <c r="C531" s="194"/>
      <c r="D531" s="195" t="s">
        <v>180</v>
      </c>
      <c r="E531" s="196" t="s">
        <v>32</v>
      </c>
      <c r="F531" s="197" t="s">
        <v>2279</v>
      </c>
      <c r="G531" s="194"/>
      <c r="H531" s="196" t="s">
        <v>32</v>
      </c>
      <c r="I531" s="198"/>
      <c r="J531" s="194"/>
      <c r="K531" s="194"/>
      <c r="L531" s="199"/>
      <c r="M531" s="200"/>
      <c r="N531" s="201"/>
      <c r="O531" s="201"/>
      <c r="P531" s="201"/>
      <c r="Q531" s="201"/>
      <c r="R531" s="201"/>
      <c r="S531" s="201"/>
      <c r="T531" s="202"/>
      <c r="AT531" s="203" t="s">
        <v>180</v>
      </c>
      <c r="AU531" s="203" t="s">
        <v>89</v>
      </c>
      <c r="AV531" s="13" t="s">
        <v>40</v>
      </c>
      <c r="AW531" s="13" t="s">
        <v>38</v>
      </c>
      <c r="AX531" s="13" t="s">
        <v>80</v>
      </c>
      <c r="AY531" s="203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2282</v>
      </c>
      <c r="G532" s="205"/>
      <c r="H532" s="208">
        <v>3.15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2283</v>
      </c>
      <c r="G533" s="205"/>
      <c r="H533" s="208">
        <v>5.46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571</v>
      </c>
      <c r="D534" s="180" t="s">
        <v>173</v>
      </c>
      <c r="E534" s="181" t="s">
        <v>1116</v>
      </c>
      <c r="F534" s="182" t="s">
        <v>1117</v>
      </c>
      <c r="G534" s="183" t="s">
        <v>176</v>
      </c>
      <c r="H534" s="184">
        <v>34.56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3.2000000000000001E-2</v>
      </c>
      <c r="T534" s="190">
        <f>S534*H534</f>
        <v>1.10592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2520</v>
      </c>
    </row>
    <row r="535" spans="1:65" s="13" customFormat="1" ht="10.199999999999999">
      <c r="B535" s="193"/>
      <c r="C535" s="194"/>
      <c r="D535" s="195" t="s">
        <v>180</v>
      </c>
      <c r="E535" s="196" t="s">
        <v>32</v>
      </c>
      <c r="F535" s="197" t="s">
        <v>2279</v>
      </c>
      <c r="G535" s="194"/>
      <c r="H535" s="196" t="s">
        <v>32</v>
      </c>
      <c r="I535" s="198"/>
      <c r="J535" s="194"/>
      <c r="K535" s="194"/>
      <c r="L535" s="199"/>
      <c r="M535" s="200"/>
      <c r="N535" s="201"/>
      <c r="O535" s="201"/>
      <c r="P535" s="201"/>
      <c r="Q535" s="201"/>
      <c r="R535" s="201"/>
      <c r="S535" s="201"/>
      <c r="T535" s="202"/>
      <c r="AT535" s="203" t="s">
        <v>180</v>
      </c>
      <c r="AU535" s="203" t="s">
        <v>89</v>
      </c>
      <c r="AV535" s="13" t="s">
        <v>40</v>
      </c>
      <c r="AW535" s="13" t="s">
        <v>38</v>
      </c>
      <c r="AX535" s="13" t="s">
        <v>80</v>
      </c>
      <c r="AY535" s="203" t="s">
        <v>171</v>
      </c>
    </row>
    <row r="536" spans="1:65" s="14" customFormat="1" ht="10.199999999999999">
      <c r="B536" s="204"/>
      <c r="C536" s="205"/>
      <c r="D536" s="195" t="s">
        <v>180</v>
      </c>
      <c r="E536" s="206" t="s">
        <v>32</v>
      </c>
      <c r="F536" s="207" t="s">
        <v>2280</v>
      </c>
      <c r="G536" s="205"/>
      <c r="H536" s="208">
        <v>34.56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1:65" s="2" customFormat="1" ht="24.15" customHeight="1">
      <c r="A537" s="36"/>
      <c r="B537" s="37"/>
      <c r="C537" s="180" t="s">
        <v>579</v>
      </c>
      <c r="D537" s="180" t="s">
        <v>173</v>
      </c>
      <c r="E537" s="181" t="s">
        <v>2521</v>
      </c>
      <c r="F537" s="182" t="s">
        <v>2522</v>
      </c>
      <c r="G537" s="183" t="s">
        <v>176</v>
      </c>
      <c r="H537" s="184">
        <v>12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0.06</v>
      </c>
      <c r="T537" s="190">
        <f>S537*H537</f>
        <v>0.72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2523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2279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2288</v>
      </c>
      <c r="G539" s="205"/>
      <c r="H539" s="208">
        <v>12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24.15" customHeight="1">
      <c r="A540" s="36"/>
      <c r="B540" s="37"/>
      <c r="C540" s="180" t="s">
        <v>584</v>
      </c>
      <c r="D540" s="180" t="s">
        <v>173</v>
      </c>
      <c r="E540" s="181" t="s">
        <v>2524</v>
      </c>
      <c r="F540" s="182" t="s">
        <v>2525</v>
      </c>
      <c r="G540" s="183" t="s">
        <v>176</v>
      </c>
      <c r="H540" s="184">
        <v>6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6.6000000000000003E-2</v>
      </c>
      <c r="T540" s="190">
        <f>S540*H540</f>
        <v>0.39600000000000002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178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178</v>
      </c>
      <c r="BM540" s="191" t="s">
        <v>2526</v>
      </c>
    </row>
    <row r="541" spans="1:65" s="13" customFormat="1" ht="10.199999999999999">
      <c r="B541" s="193"/>
      <c r="C541" s="194"/>
      <c r="D541" s="195" t="s">
        <v>180</v>
      </c>
      <c r="E541" s="196" t="s">
        <v>32</v>
      </c>
      <c r="F541" s="197" t="s">
        <v>2279</v>
      </c>
      <c r="G541" s="194"/>
      <c r="H541" s="196" t="s">
        <v>32</v>
      </c>
      <c r="I541" s="198"/>
      <c r="J541" s="194"/>
      <c r="K541" s="194"/>
      <c r="L541" s="199"/>
      <c r="M541" s="200"/>
      <c r="N541" s="201"/>
      <c r="O541" s="201"/>
      <c r="P541" s="201"/>
      <c r="Q541" s="201"/>
      <c r="R541" s="201"/>
      <c r="S541" s="201"/>
      <c r="T541" s="202"/>
      <c r="AT541" s="203" t="s">
        <v>180</v>
      </c>
      <c r="AU541" s="203" t="s">
        <v>89</v>
      </c>
      <c r="AV541" s="13" t="s">
        <v>40</v>
      </c>
      <c r="AW541" s="13" t="s">
        <v>38</v>
      </c>
      <c r="AX541" s="13" t="s">
        <v>80</v>
      </c>
      <c r="AY541" s="203" t="s">
        <v>171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2287</v>
      </c>
      <c r="G542" s="205"/>
      <c r="H542" s="208">
        <v>6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2" customFormat="1" ht="24.15" customHeight="1">
      <c r="A543" s="36"/>
      <c r="B543" s="37"/>
      <c r="C543" s="180" t="s">
        <v>588</v>
      </c>
      <c r="D543" s="180" t="s">
        <v>173</v>
      </c>
      <c r="E543" s="181" t="s">
        <v>1798</v>
      </c>
      <c r="F543" s="182" t="s">
        <v>1799</v>
      </c>
      <c r="G543" s="183" t="s">
        <v>176</v>
      </c>
      <c r="H543" s="184">
        <v>556.04200000000003</v>
      </c>
      <c r="I543" s="185"/>
      <c r="J543" s="186">
        <f>ROUND(I543*H543,2)</f>
        <v>0</v>
      </c>
      <c r="K543" s="182" t="s">
        <v>177</v>
      </c>
      <c r="L543" s="41"/>
      <c r="M543" s="187" t="s">
        <v>32</v>
      </c>
      <c r="N543" s="188" t="s">
        <v>51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1.6E-2</v>
      </c>
      <c r="T543" s="190">
        <f>S543*H543</f>
        <v>8.8966720000000006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178</v>
      </c>
      <c r="AT543" s="191" t="s">
        <v>173</v>
      </c>
      <c r="AU543" s="191" t="s">
        <v>89</v>
      </c>
      <c r="AY543" s="18" t="s">
        <v>171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8" t="s">
        <v>40</v>
      </c>
      <c r="BK543" s="192">
        <f>ROUND(I543*H543,2)</f>
        <v>0</v>
      </c>
      <c r="BL543" s="18" t="s">
        <v>178</v>
      </c>
      <c r="BM543" s="191" t="s">
        <v>2527</v>
      </c>
    </row>
    <row r="544" spans="1:65" s="13" customFormat="1" ht="10.199999999999999">
      <c r="B544" s="193"/>
      <c r="C544" s="194"/>
      <c r="D544" s="195" t="s">
        <v>180</v>
      </c>
      <c r="E544" s="196" t="s">
        <v>32</v>
      </c>
      <c r="F544" s="197" t="s">
        <v>2257</v>
      </c>
      <c r="G544" s="194"/>
      <c r="H544" s="196" t="s">
        <v>32</v>
      </c>
      <c r="I544" s="198"/>
      <c r="J544" s="194"/>
      <c r="K544" s="194"/>
      <c r="L544" s="199"/>
      <c r="M544" s="200"/>
      <c r="N544" s="201"/>
      <c r="O544" s="201"/>
      <c r="P544" s="201"/>
      <c r="Q544" s="201"/>
      <c r="R544" s="201"/>
      <c r="S544" s="201"/>
      <c r="T544" s="202"/>
      <c r="AT544" s="203" t="s">
        <v>180</v>
      </c>
      <c r="AU544" s="203" t="s">
        <v>89</v>
      </c>
      <c r="AV544" s="13" t="s">
        <v>40</v>
      </c>
      <c r="AW544" s="13" t="s">
        <v>38</v>
      </c>
      <c r="AX544" s="13" t="s">
        <v>80</v>
      </c>
      <c r="AY544" s="203" t="s">
        <v>171</v>
      </c>
    </row>
    <row r="545" spans="2:51" s="14" customFormat="1" ht="10.199999999999999">
      <c r="B545" s="204"/>
      <c r="C545" s="205"/>
      <c r="D545" s="195" t="s">
        <v>180</v>
      </c>
      <c r="E545" s="206" t="s">
        <v>32</v>
      </c>
      <c r="F545" s="207" t="s">
        <v>2292</v>
      </c>
      <c r="G545" s="205"/>
      <c r="H545" s="208">
        <v>151.98500000000001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2:51" s="14" customFormat="1" ht="10.199999999999999">
      <c r="B546" s="204"/>
      <c r="C546" s="205"/>
      <c r="D546" s="195" t="s">
        <v>180</v>
      </c>
      <c r="E546" s="206" t="s">
        <v>32</v>
      </c>
      <c r="F546" s="207" t="s">
        <v>2293</v>
      </c>
      <c r="G546" s="205"/>
      <c r="H546" s="208">
        <v>98.040999999999997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2:51" s="14" customFormat="1" ht="10.199999999999999">
      <c r="B547" s="204"/>
      <c r="C547" s="205"/>
      <c r="D547" s="195" t="s">
        <v>180</v>
      </c>
      <c r="E547" s="206" t="s">
        <v>32</v>
      </c>
      <c r="F547" s="207" t="s">
        <v>2294</v>
      </c>
      <c r="G547" s="205"/>
      <c r="H547" s="208">
        <v>128.59100000000001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2:51" s="14" customFormat="1" ht="10.199999999999999">
      <c r="B548" s="204"/>
      <c r="C548" s="205"/>
      <c r="D548" s="195" t="s">
        <v>180</v>
      </c>
      <c r="E548" s="206" t="s">
        <v>32</v>
      </c>
      <c r="F548" s="207" t="s">
        <v>2295</v>
      </c>
      <c r="G548" s="205"/>
      <c r="H548" s="208">
        <v>289.66000000000003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2:51" s="13" customFormat="1" ht="10.199999999999999">
      <c r="B549" s="193"/>
      <c r="C549" s="194"/>
      <c r="D549" s="195" t="s">
        <v>180</v>
      </c>
      <c r="E549" s="196" t="s">
        <v>32</v>
      </c>
      <c r="F549" s="197" t="s">
        <v>202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2:51" s="14" customFormat="1" ht="10.199999999999999">
      <c r="B550" s="204"/>
      <c r="C550" s="205"/>
      <c r="D550" s="195" t="s">
        <v>180</v>
      </c>
      <c r="E550" s="206" t="s">
        <v>32</v>
      </c>
      <c r="F550" s="207" t="s">
        <v>2296</v>
      </c>
      <c r="G550" s="205"/>
      <c r="H550" s="208">
        <v>-12.6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2:51" s="14" customFormat="1" ht="10.199999999999999">
      <c r="B551" s="204"/>
      <c r="C551" s="205"/>
      <c r="D551" s="195" t="s">
        <v>180</v>
      </c>
      <c r="E551" s="206" t="s">
        <v>32</v>
      </c>
      <c r="F551" s="207" t="s">
        <v>1903</v>
      </c>
      <c r="G551" s="205"/>
      <c r="H551" s="208">
        <v>-3.6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2:51" s="14" customFormat="1" ht="10.199999999999999">
      <c r="B552" s="204"/>
      <c r="C552" s="205"/>
      <c r="D552" s="195" t="s">
        <v>180</v>
      </c>
      <c r="E552" s="206" t="s">
        <v>32</v>
      </c>
      <c r="F552" s="207" t="s">
        <v>2297</v>
      </c>
      <c r="G552" s="205"/>
      <c r="H552" s="208">
        <v>-7.2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2:51" s="14" customFormat="1" ht="10.199999999999999">
      <c r="B553" s="204"/>
      <c r="C553" s="205"/>
      <c r="D553" s="195" t="s">
        <v>180</v>
      </c>
      <c r="E553" s="206" t="s">
        <v>32</v>
      </c>
      <c r="F553" s="207" t="s">
        <v>2298</v>
      </c>
      <c r="G553" s="205"/>
      <c r="H553" s="208">
        <v>-4.5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2:51" s="14" customFormat="1" ht="10.199999999999999">
      <c r="B554" s="204"/>
      <c r="C554" s="205"/>
      <c r="D554" s="195" t="s">
        <v>180</v>
      </c>
      <c r="E554" s="206" t="s">
        <v>32</v>
      </c>
      <c r="F554" s="207" t="s">
        <v>2299</v>
      </c>
      <c r="G554" s="205"/>
      <c r="H554" s="208">
        <v>-34.56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2:51" s="14" customFormat="1" ht="10.199999999999999">
      <c r="B555" s="204"/>
      <c r="C555" s="205"/>
      <c r="D555" s="195" t="s">
        <v>180</v>
      </c>
      <c r="E555" s="206" t="s">
        <v>32</v>
      </c>
      <c r="F555" s="207" t="s">
        <v>2300</v>
      </c>
      <c r="G555" s="205"/>
      <c r="H555" s="208">
        <v>-2.4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2:51" s="14" customFormat="1" ht="10.199999999999999">
      <c r="B556" s="204"/>
      <c r="C556" s="205"/>
      <c r="D556" s="195" t="s">
        <v>180</v>
      </c>
      <c r="E556" s="206" t="s">
        <v>32</v>
      </c>
      <c r="F556" s="207" t="s">
        <v>2301</v>
      </c>
      <c r="G556" s="205"/>
      <c r="H556" s="208">
        <v>-43.2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2:51" s="14" customFormat="1" ht="10.199999999999999">
      <c r="B557" s="204"/>
      <c r="C557" s="205"/>
      <c r="D557" s="195" t="s">
        <v>180</v>
      </c>
      <c r="E557" s="206" t="s">
        <v>32</v>
      </c>
      <c r="F557" s="207" t="s">
        <v>2302</v>
      </c>
      <c r="G557" s="205"/>
      <c r="H557" s="208">
        <v>-10.08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2:51" s="14" customFormat="1" ht="10.199999999999999">
      <c r="B558" s="204"/>
      <c r="C558" s="205"/>
      <c r="D558" s="195" t="s">
        <v>180</v>
      </c>
      <c r="E558" s="206" t="s">
        <v>32</v>
      </c>
      <c r="F558" s="207" t="s">
        <v>2303</v>
      </c>
      <c r="G558" s="205"/>
      <c r="H558" s="208">
        <v>-1.2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2:51" s="14" customFormat="1" ht="10.199999999999999">
      <c r="B559" s="204"/>
      <c r="C559" s="205"/>
      <c r="D559" s="195" t="s">
        <v>180</v>
      </c>
      <c r="E559" s="206" t="s">
        <v>32</v>
      </c>
      <c r="F559" s="207" t="s">
        <v>2304</v>
      </c>
      <c r="G559" s="205"/>
      <c r="H559" s="208">
        <v>-1.44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2:51" s="14" customFormat="1" ht="10.199999999999999">
      <c r="B560" s="204"/>
      <c r="C560" s="205"/>
      <c r="D560" s="195" t="s">
        <v>180</v>
      </c>
      <c r="E560" s="206" t="s">
        <v>32</v>
      </c>
      <c r="F560" s="207" t="s">
        <v>2305</v>
      </c>
      <c r="G560" s="205"/>
      <c r="H560" s="208">
        <v>-5.52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180</v>
      </c>
      <c r="AU560" s="214" t="s">
        <v>89</v>
      </c>
      <c r="AV560" s="14" t="s">
        <v>89</v>
      </c>
      <c r="AW560" s="14" t="s">
        <v>38</v>
      </c>
      <c r="AX560" s="14" t="s">
        <v>80</v>
      </c>
      <c r="AY560" s="214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2306</v>
      </c>
      <c r="G561" s="205"/>
      <c r="H561" s="208">
        <v>-12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2307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4" customFormat="1" ht="10.199999999999999">
      <c r="B563" s="204"/>
      <c r="C563" s="205"/>
      <c r="D563" s="195" t="s">
        <v>180</v>
      </c>
      <c r="E563" s="206" t="s">
        <v>32</v>
      </c>
      <c r="F563" s="207" t="s">
        <v>2308</v>
      </c>
      <c r="G563" s="205"/>
      <c r="H563" s="208">
        <v>2.6219999999999999</v>
      </c>
      <c r="I563" s="209"/>
      <c r="J563" s="205"/>
      <c r="K563" s="205"/>
      <c r="L563" s="210"/>
      <c r="M563" s="211"/>
      <c r="N563" s="212"/>
      <c r="O563" s="212"/>
      <c r="P563" s="212"/>
      <c r="Q563" s="212"/>
      <c r="R563" s="212"/>
      <c r="S563" s="212"/>
      <c r="T563" s="213"/>
      <c r="AT563" s="214" t="s">
        <v>180</v>
      </c>
      <c r="AU563" s="214" t="s">
        <v>89</v>
      </c>
      <c r="AV563" s="14" t="s">
        <v>89</v>
      </c>
      <c r="AW563" s="14" t="s">
        <v>38</v>
      </c>
      <c r="AX563" s="14" t="s">
        <v>80</v>
      </c>
      <c r="AY563" s="214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2309</v>
      </c>
      <c r="G564" s="205"/>
      <c r="H564" s="208">
        <v>1.127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2310</v>
      </c>
      <c r="G565" s="205"/>
      <c r="H565" s="208">
        <v>2.254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2311</v>
      </c>
      <c r="G566" s="205"/>
      <c r="H566" s="208">
        <v>0.71899999999999997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2312</v>
      </c>
      <c r="G567" s="205"/>
      <c r="H567" s="208">
        <v>4.968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2313</v>
      </c>
      <c r="G568" s="205"/>
      <c r="H568" s="208">
        <v>0.59799999999999998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2314</v>
      </c>
      <c r="G569" s="205"/>
      <c r="H569" s="208">
        <v>6.6239999999999997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2315</v>
      </c>
      <c r="G570" s="205"/>
      <c r="H570" s="208">
        <v>2.8980000000000001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2316</v>
      </c>
      <c r="G571" s="205"/>
      <c r="H571" s="208">
        <v>0.50600000000000001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2317</v>
      </c>
      <c r="G572" s="205"/>
      <c r="H572" s="208">
        <v>0.41399999999999998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2318</v>
      </c>
      <c r="G573" s="205"/>
      <c r="H573" s="208">
        <v>0.80500000000000005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2319</v>
      </c>
      <c r="G574" s="205"/>
      <c r="H574" s="208">
        <v>2.5299999999999998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14.4" customHeight="1">
      <c r="A575" s="36"/>
      <c r="B575" s="37"/>
      <c r="C575" s="180" t="s">
        <v>593</v>
      </c>
      <c r="D575" s="180" t="s">
        <v>173</v>
      </c>
      <c r="E575" s="181" t="s">
        <v>2528</v>
      </c>
      <c r="F575" s="182" t="s">
        <v>2529</v>
      </c>
      <c r="G575" s="183" t="s">
        <v>176</v>
      </c>
      <c r="H575" s="184">
        <v>556.04200000000003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2.5999999999999999E-3</v>
      </c>
      <c r="T575" s="190">
        <f>S575*H575</f>
        <v>1.4457092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178</v>
      </c>
      <c r="BM575" s="191" t="s">
        <v>2530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2257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2:51" s="14" customFormat="1" ht="10.199999999999999">
      <c r="B577" s="204"/>
      <c r="C577" s="205"/>
      <c r="D577" s="195" t="s">
        <v>180</v>
      </c>
      <c r="E577" s="206" t="s">
        <v>32</v>
      </c>
      <c r="F577" s="207" t="s">
        <v>2292</v>
      </c>
      <c r="G577" s="205"/>
      <c r="H577" s="208">
        <v>151.98500000000001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2:51" s="14" customFormat="1" ht="10.199999999999999">
      <c r="B578" s="204"/>
      <c r="C578" s="205"/>
      <c r="D578" s="195" t="s">
        <v>180</v>
      </c>
      <c r="E578" s="206" t="s">
        <v>32</v>
      </c>
      <c r="F578" s="207" t="s">
        <v>2293</v>
      </c>
      <c r="G578" s="205"/>
      <c r="H578" s="208">
        <v>98.040999999999997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2:51" s="14" customFormat="1" ht="10.199999999999999">
      <c r="B579" s="204"/>
      <c r="C579" s="205"/>
      <c r="D579" s="195" t="s">
        <v>180</v>
      </c>
      <c r="E579" s="206" t="s">
        <v>32</v>
      </c>
      <c r="F579" s="207" t="s">
        <v>2294</v>
      </c>
      <c r="G579" s="205"/>
      <c r="H579" s="208">
        <v>128.59100000000001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2:51" s="14" customFormat="1" ht="10.199999999999999">
      <c r="B580" s="204"/>
      <c r="C580" s="205"/>
      <c r="D580" s="195" t="s">
        <v>180</v>
      </c>
      <c r="E580" s="206" t="s">
        <v>32</v>
      </c>
      <c r="F580" s="207" t="s">
        <v>2295</v>
      </c>
      <c r="G580" s="205"/>
      <c r="H580" s="208">
        <v>289.66000000000003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2:51" s="13" customFormat="1" ht="10.199999999999999">
      <c r="B581" s="193"/>
      <c r="C581" s="194"/>
      <c r="D581" s="195" t="s">
        <v>180</v>
      </c>
      <c r="E581" s="196" t="s">
        <v>32</v>
      </c>
      <c r="F581" s="197" t="s">
        <v>202</v>
      </c>
      <c r="G581" s="194"/>
      <c r="H581" s="196" t="s">
        <v>32</v>
      </c>
      <c r="I581" s="198"/>
      <c r="J581" s="194"/>
      <c r="K581" s="194"/>
      <c r="L581" s="199"/>
      <c r="M581" s="200"/>
      <c r="N581" s="201"/>
      <c r="O581" s="201"/>
      <c r="P581" s="201"/>
      <c r="Q581" s="201"/>
      <c r="R581" s="201"/>
      <c r="S581" s="201"/>
      <c r="T581" s="202"/>
      <c r="AT581" s="203" t="s">
        <v>180</v>
      </c>
      <c r="AU581" s="203" t="s">
        <v>89</v>
      </c>
      <c r="AV581" s="13" t="s">
        <v>40</v>
      </c>
      <c r="AW581" s="13" t="s">
        <v>38</v>
      </c>
      <c r="AX581" s="13" t="s">
        <v>80</v>
      </c>
      <c r="AY581" s="203" t="s">
        <v>171</v>
      </c>
    </row>
    <row r="582" spans="2:51" s="14" customFormat="1" ht="10.199999999999999">
      <c r="B582" s="204"/>
      <c r="C582" s="205"/>
      <c r="D582" s="195" t="s">
        <v>180</v>
      </c>
      <c r="E582" s="206" t="s">
        <v>32</v>
      </c>
      <c r="F582" s="207" t="s">
        <v>2296</v>
      </c>
      <c r="G582" s="205"/>
      <c r="H582" s="208">
        <v>-12.6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2:51" s="14" customFormat="1" ht="10.199999999999999">
      <c r="B583" s="204"/>
      <c r="C583" s="205"/>
      <c r="D583" s="195" t="s">
        <v>180</v>
      </c>
      <c r="E583" s="206" t="s">
        <v>32</v>
      </c>
      <c r="F583" s="207" t="s">
        <v>1903</v>
      </c>
      <c r="G583" s="205"/>
      <c r="H583" s="208">
        <v>-3.6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2:51" s="14" customFormat="1" ht="10.199999999999999">
      <c r="B584" s="204"/>
      <c r="C584" s="205"/>
      <c r="D584" s="195" t="s">
        <v>180</v>
      </c>
      <c r="E584" s="206" t="s">
        <v>32</v>
      </c>
      <c r="F584" s="207" t="s">
        <v>2297</v>
      </c>
      <c r="G584" s="205"/>
      <c r="H584" s="208">
        <v>-7.2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2:51" s="14" customFormat="1" ht="10.199999999999999">
      <c r="B585" s="204"/>
      <c r="C585" s="205"/>
      <c r="D585" s="195" t="s">
        <v>180</v>
      </c>
      <c r="E585" s="206" t="s">
        <v>32</v>
      </c>
      <c r="F585" s="207" t="s">
        <v>2298</v>
      </c>
      <c r="G585" s="205"/>
      <c r="H585" s="208">
        <v>-4.5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2:51" s="14" customFormat="1" ht="10.199999999999999">
      <c r="B586" s="204"/>
      <c r="C586" s="205"/>
      <c r="D586" s="195" t="s">
        <v>180</v>
      </c>
      <c r="E586" s="206" t="s">
        <v>32</v>
      </c>
      <c r="F586" s="207" t="s">
        <v>2299</v>
      </c>
      <c r="G586" s="205"/>
      <c r="H586" s="208">
        <v>-34.56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2:51" s="14" customFormat="1" ht="10.199999999999999">
      <c r="B587" s="204"/>
      <c r="C587" s="205"/>
      <c r="D587" s="195" t="s">
        <v>180</v>
      </c>
      <c r="E587" s="206" t="s">
        <v>32</v>
      </c>
      <c r="F587" s="207" t="s">
        <v>2300</v>
      </c>
      <c r="G587" s="205"/>
      <c r="H587" s="208">
        <v>-2.4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2:51" s="14" customFormat="1" ht="10.199999999999999">
      <c r="B588" s="204"/>
      <c r="C588" s="205"/>
      <c r="D588" s="195" t="s">
        <v>180</v>
      </c>
      <c r="E588" s="206" t="s">
        <v>32</v>
      </c>
      <c r="F588" s="207" t="s">
        <v>2301</v>
      </c>
      <c r="G588" s="205"/>
      <c r="H588" s="208">
        <v>-43.2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2:51" s="14" customFormat="1" ht="10.199999999999999">
      <c r="B589" s="204"/>
      <c r="C589" s="205"/>
      <c r="D589" s="195" t="s">
        <v>180</v>
      </c>
      <c r="E589" s="206" t="s">
        <v>32</v>
      </c>
      <c r="F589" s="207" t="s">
        <v>2302</v>
      </c>
      <c r="G589" s="205"/>
      <c r="H589" s="208">
        <v>-10.08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2:51" s="14" customFormat="1" ht="10.199999999999999">
      <c r="B590" s="204"/>
      <c r="C590" s="205"/>
      <c r="D590" s="195" t="s">
        <v>180</v>
      </c>
      <c r="E590" s="206" t="s">
        <v>32</v>
      </c>
      <c r="F590" s="207" t="s">
        <v>2303</v>
      </c>
      <c r="G590" s="205"/>
      <c r="H590" s="208">
        <v>-1.2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2:51" s="14" customFormat="1" ht="10.199999999999999">
      <c r="B591" s="204"/>
      <c r="C591" s="205"/>
      <c r="D591" s="195" t="s">
        <v>180</v>
      </c>
      <c r="E591" s="206" t="s">
        <v>32</v>
      </c>
      <c r="F591" s="207" t="s">
        <v>2304</v>
      </c>
      <c r="G591" s="205"/>
      <c r="H591" s="208">
        <v>-1.44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2:51" s="14" customFormat="1" ht="10.199999999999999">
      <c r="B592" s="204"/>
      <c r="C592" s="205"/>
      <c r="D592" s="195" t="s">
        <v>180</v>
      </c>
      <c r="E592" s="206" t="s">
        <v>32</v>
      </c>
      <c r="F592" s="207" t="s">
        <v>2305</v>
      </c>
      <c r="G592" s="205"/>
      <c r="H592" s="208">
        <v>-5.52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2306</v>
      </c>
      <c r="G593" s="205"/>
      <c r="H593" s="208">
        <v>-12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2307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2308</v>
      </c>
      <c r="G595" s="205"/>
      <c r="H595" s="208">
        <v>2.6219999999999999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2309</v>
      </c>
      <c r="G596" s="205"/>
      <c r="H596" s="208">
        <v>1.127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2310</v>
      </c>
      <c r="G597" s="205"/>
      <c r="H597" s="208">
        <v>2.254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14" customFormat="1" ht="10.199999999999999">
      <c r="B598" s="204"/>
      <c r="C598" s="205"/>
      <c r="D598" s="195" t="s">
        <v>180</v>
      </c>
      <c r="E598" s="206" t="s">
        <v>32</v>
      </c>
      <c r="F598" s="207" t="s">
        <v>2311</v>
      </c>
      <c r="G598" s="205"/>
      <c r="H598" s="208">
        <v>0.71899999999999997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38</v>
      </c>
      <c r="AX598" s="14" t="s">
        <v>80</v>
      </c>
      <c r="AY598" s="214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2312</v>
      </c>
      <c r="G599" s="205"/>
      <c r="H599" s="208">
        <v>4.968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14" customFormat="1" ht="10.199999999999999">
      <c r="B600" s="204"/>
      <c r="C600" s="205"/>
      <c r="D600" s="195" t="s">
        <v>180</v>
      </c>
      <c r="E600" s="206" t="s">
        <v>32</v>
      </c>
      <c r="F600" s="207" t="s">
        <v>2313</v>
      </c>
      <c r="G600" s="205"/>
      <c r="H600" s="208">
        <v>0.59799999999999998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2314</v>
      </c>
      <c r="G601" s="205"/>
      <c r="H601" s="208">
        <v>6.6239999999999997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2315</v>
      </c>
      <c r="G602" s="205"/>
      <c r="H602" s="208">
        <v>2.8980000000000001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2316</v>
      </c>
      <c r="G603" s="205"/>
      <c r="H603" s="208">
        <v>0.50600000000000001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14" customFormat="1" ht="10.199999999999999">
      <c r="B604" s="204"/>
      <c r="C604" s="205"/>
      <c r="D604" s="195" t="s">
        <v>180</v>
      </c>
      <c r="E604" s="206" t="s">
        <v>32</v>
      </c>
      <c r="F604" s="207" t="s">
        <v>2317</v>
      </c>
      <c r="G604" s="205"/>
      <c r="H604" s="208">
        <v>0.41399999999999998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38</v>
      </c>
      <c r="AX604" s="14" t="s">
        <v>80</v>
      </c>
      <c r="AY604" s="214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2318</v>
      </c>
      <c r="G605" s="205"/>
      <c r="H605" s="208">
        <v>0.80500000000000005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2319</v>
      </c>
      <c r="G606" s="205"/>
      <c r="H606" s="208">
        <v>2.5299999999999998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14.4" customHeight="1">
      <c r="A607" s="36"/>
      <c r="B607" s="37"/>
      <c r="C607" s="180" t="s">
        <v>597</v>
      </c>
      <c r="D607" s="180" t="s">
        <v>173</v>
      </c>
      <c r="E607" s="181" t="s">
        <v>2531</v>
      </c>
      <c r="F607" s="182" t="s">
        <v>2532</v>
      </c>
      <c r="G607" s="183" t="s">
        <v>176</v>
      </c>
      <c r="H607" s="184">
        <v>60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0</v>
      </c>
      <c r="R607" s="189">
        <f>Q607*H607</f>
        <v>0</v>
      </c>
      <c r="S607" s="189">
        <v>6.6000000000000003E-2</v>
      </c>
      <c r="T607" s="190">
        <f>S607*H607</f>
        <v>3.96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178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178</v>
      </c>
      <c r="BM607" s="191" t="s">
        <v>2533</v>
      </c>
    </row>
    <row r="608" spans="1:65" s="13" customFormat="1" ht="10.199999999999999">
      <c r="B608" s="193"/>
      <c r="C608" s="194"/>
      <c r="D608" s="195" t="s">
        <v>180</v>
      </c>
      <c r="E608" s="196" t="s">
        <v>32</v>
      </c>
      <c r="F608" s="197" t="s">
        <v>2257</v>
      </c>
      <c r="G608" s="194"/>
      <c r="H608" s="196" t="s">
        <v>32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180</v>
      </c>
      <c r="AU608" s="203" t="s">
        <v>89</v>
      </c>
      <c r="AV608" s="13" t="s">
        <v>40</v>
      </c>
      <c r="AW608" s="13" t="s">
        <v>38</v>
      </c>
      <c r="AX608" s="13" t="s">
        <v>80</v>
      </c>
      <c r="AY608" s="203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2534</v>
      </c>
      <c r="G609" s="205"/>
      <c r="H609" s="208">
        <v>60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14.4" customHeight="1">
      <c r="A610" s="36"/>
      <c r="B610" s="37"/>
      <c r="C610" s="180" t="s">
        <v>603</v>
      </c>
      <c r="D610" s="180" t="s">
        <v>173</v>
      </c>
      <c r="E610" s="181" t="s">
        <v>493</v>
      </c>
      <c r="F610" s="182" t="s">
        <v>494</v>
      </c>
      <c r="G610" s="183" t="s">
        <v>176</v>
      </c>
      <c r="H610" s="184">
        <v>60</v>
      </c>
      <c r="I610" s="185"/>
      <c r="J610" s="186">
        <f t="shared" ref="J610:J625" si="0"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 t="shared" ref="P610:P625" si="1">O610*H610</f>
        <v>0</v>
      </c>
      <c r="Q610" s="189">
        <v>0</v>
      </c>
      <c r="R610" s="189">
        <f t="shared" ref="R610:R625" si="2">Q610*H610</f>
        <v>0</v>
      </c>
      <c r="S610" s="189">
        <v>0</v>
      </c>
      <c r="T610" s="190">
        <f t="shared" ref="T610:T625" si="3"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178</v>
      </c>
      <c r="AT610" s="191" t="s">
        <v>173</v>
      </c>
      <c r="AU610" s="191" t="s">
        <v>89</v>
      </c>
      <c r="AY610" s="18" t="s">
        <v>171</v>
      </c>
      <c r="BE610" s="192">
        <f t="shared" ref="BE610:BE625" si="4">IF(N610="základní",J610,0)</f>
        <v>0</v>
      </c>
      <c r="BF610" s="192">
        <f t="shared" ref="BF610:BF625" si="5">IF(N610="snížená",J610,0)</f>
        <v>0</v>
      </c>
      <c r="BG610" s="192">
        <f t="shared" ref="BG610:BG625" si="6">IF(N610="zákl. přenesená",J610,0)</f>
        <v>0</v>
      </c>
      <c r="BH610" s="192">
        <f t="shared" ref="BH610:BH625" si="7">IF(N610="sníž. přenesená",J610,0)</f>
        <v>0</v>
      </c>
      <c r="BI610" s="192">
        <f t="shared" ref="BI610:BI625" si="8">IF(N610="nulová",J610,0)</f>
        <v>0</v>
      </c>
      <c r="BJ610" s="18" t="s">
        <v>40</v>
      </c>
      <c r="BK610" s="192">
        <f t="shared" ref="BK610:BK625" si="9">ROUND(I610*H610,2)</f>
        <v>0</v>
      </c>
      <c r="BL610" s="18" t="s">
        <v>178</v>
      </c>
      <c r="BM610" s="191" t="s">
        <v>2535</v>
      </c>
    </row>
    <row r="611" spans="1:65" s="2" customFormat="1" ht="14.4" customHeight="1">
      <c r="A611" s="36"/>
      <c r="B611" s="37"/>
      <c r="C611" s="180" t="s">
        <v>607</v>
      </c>
      <c r="D611" s="180" t="s">
        <v>173</v>
      </c>
      <c r="E611" s="181" t="s">
        <v>497</v>
      </c>
      <c r="F611" s="182" t="s">
        <v>498</v>
      </c>
      <c r="G611" s="183" t="s">
        <v>176</v>
      </c>
      <c r="H611" s="184">
        <v>60</v>
      </c>
      <c r="I611" s="185"/>
      <c r="J611" s="186">
        <f t="shared" si="0"/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 t="shared" si="1"/>
        <v>0</v>
      </c>
      <c r="Q611" s="189">
        <v>0</v>
      </c>
      <c r="R611" s="189">
        <f t="shared" si="2"/>
        <v>0</v>
      </c>
      <c r="S611" s="189">
        <v>0</v>
      </c>
      <c r="T611" s="190">
        <f t="shared" si="3"/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 t="shared" si="4"/>
        <v>0</v>
      </c>
      <c r="BF611" s="192">
        <f t="shared" si="5"/>
        <v>0</v>
      </c>
      <c r="BG611" s="192">
        <f t="shared" si="6"/>
        <v>0</v>
      </c>
      <c r="BH611" s="192">
        <f t="shared" si="7"/>
        <v>0</v>
      </c>
      <c r="BI611" s="192">
        <f t="shared" si="8"/>
        <v>0</v>
      </c>
      <c r="BJ611" s="18" t="s">
        <v>40</v>
      </c>
      <c r="BK611" s="192">
        <f t="shared" si="9"/>
        <v>0</v>
      </c>
      <c r="BL611" s="18" t="s">
        <v>178</v>
      </c>
      <c r="BM611" s="191" t="s">
        <v>2536</v>
      </c>
    </row>
    <row r="612" spans="1:65" s="2" customFormat="1" ht="14.4" customHeight="1">
      <c r="A612" s="36"/>
      <c r="B612" s="37"/>
      <c r="C612" s="180" t="s">
        <v>611</v>
      </c>
      <c r="D612" s="180" t="s">
        <v>173</v>
      </c>
      <c r="E612" s="181" t="s">
        <v>1806</v>
      </c>
      <c r="F612" s="182" t="s">
        <v>1807</v>
      </c>
      <c r="G612" s="183" t="s">
        <v>176</v>
      </c>
      <c r="H612" s="184">
        <v>60</v>
      </c>
      <c r="I612" s="185"/>
      <c r="J612" s="186">
        <f t="shared" si="0"/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 t="shared" si="1"/>
        <v>0</v>
      </c>
      <c r="Q612" s="189">
        <v>0</v>
      </c>
      <c r="R612" s="189">
        <f t="shared" si="2"/>
        <v>0</v>
      </c>
      <c r="S612" s="189">
        <v>0</v>
      </c>
      <c r="T612" s="190">
        <f t="shared" si="3"/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178</v>
      </c>
      <c r="AT612" s="191" t="s">
        <v>173</v>
      </c>
      <c r="AU612" s="191" t="s">
        <v>89</v>
      </c>
      <c r="AY612" s="18" t="s">
        <v>171</v>
      </c>
      <c r="BE612" s="192">
        <f t="shared" si="4"/>
        <v>0</v>
      </c>
      <c r="BF612" s="192">
        <f t="shared" si="5"/>
        <v>0</v>
      </c>
      <c r="BG612" s="192">
        <f t="shared" si="6"/>
        <v>0</v>
      </c>
      <c r="BH612" s="192">
        <f t="shared" si="7"/>
        <v>0</v>
      </c>
      <c r="BI612" s="192">
        <f t="shared" si="8"/>
        <v>0</v>
      </c>
      <c r="BJ612" s="18" t="s">
        <v>40</v>
      </c>
      <c r="BK612" s="192">
        <f t="shared" si="9"/>
        <v>0</v>
      </c>
      <c r="BL612" s="18" t="s">
        <v>178</v>
      </c>
      <c r="BM612" s="191" t="s">
        <v>2537</v>
      </c>
    </row>
    <row r="613" spans="1:65" s="2" customFormat="1" ht="14.4" customHeight="1">
      <c r="A613" s="36"/>
      <c r="B613" s="37"/>
      <c r="C613" s="180" t="s">
        <v>617</v>
      </c>
      <c r="D613" s="180" t="s">
        <v>173</v>
      </c>
      <c r="E613" s="181" t="s">
        <v>501</v>
      </c>
      <c r="F613" s="182" t="s">
        <v>502</v>
      </c>
      <c r="G613" s="183" t="s">
        <v>176</v>
      </c>
      <c r="H613" s="184">
        <v>60</v>
      </c>
      <c r="I613" s="185"/>
      <c r="J613" s="186">
        <f t="shared" si="0"/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 t="shared" si="1"/>
        <v>0</v>
      </c>
      <c r="Q613" s="189">
        <v>0</v>
      </c>
      <c r="R613" s="189">
        <f t="shared" si="2"/>
        <v>0</v>
      </c>
      <c r="S613" s="189">
        <v>0</v>
      </c>
      <c r="T613" s="190">
        <f t="shared" si="3"/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178</v>
      </c>
      <c r="AT613" s="191" t="s">
        <v>173</v>
      </c>
      <c r="AU613" s="191" t="s">
        <v>89</v>
      </c>
      <c r="AY613" s="18" t="s">
        <v>171</v>
      </c>
      <c r="BE613" s="192">
        <f t="shared" si="4"/>
        <v>0</v>
      </c>
      <c r="BF613" s="192">
        <f t="shared" si="5"/>
        <v>0</v>
      </c>
      <c r="BG613" s="192">
        <f t="shared" si="6"/>
        <v>0</v>
      </c>
      <c r="BH613" s="192">
        <f t="shared" si="7"/>
        <v>0</v>
      </c>
      <c r="BI613" s="192">
        <f t="shared" si="8"/>
        <v>0</v>
      </c>
      <c r="BJ613" s="18" t="s">
        <v>40</v>
      </c>
      <c r="BK613" s="192">
        <f t="shared" si="9"/>
        <v>0</v>
      </c>
      <c r="BL613" s="18" t="s">
        <v>178</v>
      </c>
      <c r="BM613" s="191" t="s">
        <v>2538</v>
      </c>
    </row>
    <row r="614" spans="1:65" s="2" customFormat="1" ht="24.15" customHeight="1">
      <c r="A614" s="36"/>
      <c r="B614" s="37"/>
      <c r="C614" s="180" t="s">
        <v>623</v>
      </c>
      <c r="D614" s="180" t="s">
        <v>173</v>
      </c>
      <c r="E614" s="181" t="s">
        <v>2539</v>
      </c>
      <c r="F614" s="182" t="s">
        <v>2540</v>
      </c>
      <c r="G614" s="183" t="s">
        <v>176</v>
      </c>
      <c r="H614" s="184">
        <v>60</v>
      </c>
      <c r="I614" s="185"/>
      <c r="J614" s="186">
        <f t="shared" si="0"/>
        <v>0</v>
      </c>
      <c r="K614" s="182" t="s">
        <v>177</v>
      </c>
      <c r="L614" s="41"/>
      <c r="M614" s="187" t="s">
        <v>32</v>
      </c>
      <c r="N614" s="188" t="s">
        <v>51</v>
      </c>
      <c r="O614" s="66"/>
      <c r="P614" s="189">
        <f t="shared" si="1"/>
        <v>0</v>
      </c>
      <c r="Q614" s="189">
        <v>5.985E-2</v>
      </c>
      <c r="R614" s="189">
        <f t="shared" si="2"/>
        <v>3.5910000000000002</v>
      </c>
      <c r="S614" s="189">
        <v>0</v>
      </c>
      <c r="T614" s="190">
        <f t="shared" si="3"/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178</v>
      </c>
      <c r="AT614" s="191" t="s">
        <v>173</v>
      </c>
      <c r="AU614" s="191" t="s">
        <v>89</v>
      </c>
      <c r="AY614" s="18" t="s">
        <v>171</v>
      </c>
      <c r="BE614" s="192">
        <f t="shared" si="4"/>
        <v>0</v>
      </c>
      <c r="BF614" s="192">
        <f t="shared" si="5"/>
        <v>0</v>
      </c>
      <c r="BG614" s="192">
        <f t="shared" si="6"/>
        <v>0</v>
      </c>
      <c r="BH614" s="192">
        <f t="shared" si="7"/>
        <v>0</v>
      </c>
      <c r="BI614" s="192">
        <f t="shared" si="8"/>
        <v>0</v>
      </c>
      <c r="BJ614" s="18" t="s">
        <v>40</v>
      </c>
      <c r="BK614" s="192">
        <f t="shared" si="9"/>
        <v>0</v>
      </c>
      <c r="BL614" s="18" t="s">
        <v>178</v>
      </c>
      <c r="BM614" s="191" t="s">
        <v>2541</v>
      </c>
    </row>
    <row r="615" spans="1:65" s="2" customFormat="1" ht="24.15" customHeight="1">
      <c r="A615" s="36"/>
      <c r="B615" s="37"/>
      <c r="C615" s="180" t="s">
        <v>630</v>
      </c>
      <c r="D615" s="180" t="s">
        <v>173</v>
      </c>
      <c r="E615" s="181" t="s">
        <v>509</v>
      </c>
      <c r="F615" s="182" t="s">
        <v>510</v>
      </c>
      <c r="G615" s="183" t="s">
        <v>176</v>
      </c>
      <c r="H615" s="184">
        <v>60</v>
      </c>
      <c r="I615" s="185"/>
      <c r="J615" s="186">
        <f t="shared" si="0"/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 t="shared" si="1"/>
        <v>0</v>
      </c>
      <c r="Q615" s="189">
        <v>0</v>
      </c>
      <c r="R615" s="189">
        <f t="shared" si="2"/>
        <v>0</v>
      </c>
      <c r="S615" s="189">
        <v>0</v>
      </c>
      <c r="T615" s="190">
        <f t="shared" si="3"/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178</v>
      </c>
      <c r="AT615" s="191" t="s">
        <v>173</v>
      </c>
      <c r="AU615" s="191" t="s">
        <v>89</v>
      </c>
      <c r="AY615" s="18" t="s">
        <v>171</v>
      </c>
      <c r="BE615" s="192">
        <f t="shared" si="4"/>
        <v>0</v>
      </c>
      <c r="BF615" s="192">
        <f t="shared" si="5"/>
        <v>0</v>
      </c>
      <c r="BG615" s="192">
        <f t="shared" si="6"/>
        <v>0</v>
      </c>
      <c r="BH615" s="192">
        <f t="shared" si="7"/>
        <v>0</v>
      </c>
      <c r="BI615" s="192">
        <f t="shared" si="8"/>
        <v>0</v>
      </c>
      <c r="BJ615" s="18" t="s">
        <v>40</v>
      </c>
      <c r="BK615" s="192">
        <f t="shared" si="9"/>
        <v>0</v>
      </c>
      <c r="BL615" s="18" t="s">
        <v>178</v>
      </c>
      <c r="BM615" s="191" t="s">
        <v>2542</v>
      </c>
    </row>
    <row r="616" spans="1:65" s="2" customFormat="1" ht="24.15" customHeight="1">
      <c r="A616" s="36"/>
      <c r="B616" s="37"/>
      <c r="C616" s="180" t="s">
        <v>633</v>
      </c>
      <c r="D616" s="180" t="s">
        <v>173</v>
      </c>
      <c r="E616" s="181" t="s">
        <v>513</v>
      </c>
      <c r="F616" s="182" t="s">
        <v>514</v>
      </c>
      <c r="G616" s="183" t="s">
        <v>176</v>
      </c>
      <c r="H616" s="184">
        <v>60</v>
      </c>
      <c r="I616" s="185"/>
      <c r="J616" s="186">
        <f t="shared" si="0"/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 t="shared" si="1"/>
        <v>0</v>
      </c>
      <c r="Q616" s="189">
        <v>0</v>
      </c>
      <c r="R616" s="189">
        <f t="shared" si="2"/>
        <v>0</v>
      </c>
      <c r="S616" s="189">
        <v>0</v>
      </c>
      <c r="T616" s="190">
        <f t="shared" si="3"/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 t="shared" si="4"/>
        <v>0</v>
      </c>
      <c r="BF616" s="192">
        <f t="shared" si="5"/>
        <v>0</v>
      </c>
      <c r="BG616" s="192">
        <f t="shared" si="6"/>
        <v>0</v>
      </c>
      <c r="BH616" s="192">
        <f t="shared" si="7"/>
        <v>0</v>
      </c>
      <c r="BI616" s="192">
        <f t="shared" si="8"/>
        <v>0</v>
      </c>
      <c r="BJ616" s="18" t="s">
        <v>40</v>
      </c>
      <c r="BK616" s="192">
        <f t="shared" si="9"/>
        <v>0</v>
      </c>
      <c r="BL616" s="18" t="s">
        <v>178</v>
      </c>
      <c r="BM616" s="191" t="s">
        <v>2543</v>
      </c>
    </row>
    <row r="617" spans="1:65" s="2" customFormat="1" ht="14.4" customHeight="1">
      <c r="A617" s="36"/>
      <c r="B617" s="37"/>
      <c r="C617" s="180" t="s">
        <v>640</v>
      </c>
      <c r="D617" s="180" t="s">
        <v>173</v>
      </c>
      <c r="E617" s="181" t="s">
        <v>2544</v>
      </c>
      <c r="F617" s="182" t="s">
        <v>2545</v>
      </c>
      <c r="G617" s="183" t="s">
        <v>176</v>
      </c>
      <c r="H617" s="184">
        <v>60</v>
      </c>
      <c r="I617" s="185"/>
      <c r="J617" s="186">
        <f t="shared" si="0"/>
        <v>0</v>
      </c>
      <c r="K617" s="182" t="s">
        <v>177</v>
      </c>
      <c r="L617" s="41"/>
      <c r="M617" s="187" t="s">
        <v>32</v>
      </c>
      <c r="N617" s="188" t="s">
        <v>51</v>
      </c>
      <c r="O617" s="66"/>
      <c r="P617" s="189">
        <f t="shared" si="1"/>
        <v>0</v>
      </c>
      <c r="Q617" s="189">
        <v>8.8999999999999999E-3</v>
      </c>
      <c r="R617" s="189">
        <f t="shared" si="2"/>
        <v>0.53400000000000003</v>
      </c>
      <c r="S617" s="189">
        <v>0</v>
      </c>
      <c r="T617" s="190">
        <f t="shared" si="3"/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178</v>
      </c>
      <c r="AT617" s="191" t="s">
        <v>173</v>
      </c>
      <c r="AU617" s="191" t="s">
        <v>89</v>
      </c>
      <c r="AY617" s="18" t="s">
        <v>171</v>
      </c>
      <c r="BE617" s="192">
        <f t="shared" si="4"/>
        <v>0</v>
      </c>
      <c r="BF617" s="192">
        <f t="shared" si="5"/>
        <v>0</v>
      </c>
      <c r="BG617" s="192">
        <f t="shared" si="6"/>
        <v>0</v>
      </c>
      <c r="BH617" s="192">
        <f t="shared" si="7"/>
        <v>0</v>
      </c>
      <c r="BI617" s="192">
        <f t="shared" si="8"/>
        <v>0</v>
      </c>
      <c r="BJ617" s="18" t="s">
        <v>40</v>
      </c>
      <c r="BK617" s="192">
        <f t="shared" si="9"/>
        <v>0</v>
      </c>
      <c r="BL617" s="18" t="s">
        <v>178</v>
      </c>
      <c r="BM617" s="191" t="s">
        <v>2546</v>
      </c>
    </row>
    <row r="618" spans="1:65" s="2" customFormat="1" ht="14.4" customHeight="1">
      <c r="A618" s="36"/>
      <c r="B618" s="37"/>
      <c r="C618" s="180" t="s">
        <v>645</v>
      </c>
      <c r="D618" s="180" t="s">
        <v>173</v>
      </c>
      <c r="E618" s="181" t="s">
        <v>521</v>
      </c>
      <c r="F618" s="182" t="s">
        <v>522</v>
      </c>
      <c r="G618" s="183" t="s">
        <v>176</v>
      </c>
      <c r="H618" s="184">
        <v>60</v>
      </c>
      <c r="I618" s="185"/>
      <c r="J618" s="186">
        <f t="shared" si="0"/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 t="shared" si="1"/>
        <v>0</v>
      </c>
      <c r="Q618" s="189">
        <v>0</v>
      </c>
      <c r="R618" s="189">
        <f t="shared" si="2"/>
        <v>0</v>
      </c>
      <c r="S618" s="189">
        <v>0</v>
      </c>
      <c r="T618" s="190">
        <f t="shared" si="3"/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 t="shared" si="4"/>
        <v>0</v>
      </c>
      <c r="BF618" s="192">
        <f t="shared" si="5"/>
        <v>0</v>
      </c>
      <c r="BG618" s="192">
        <f t="shared" si="6"/>
        <v>0</v>
      </c>
      <c r="BH618" s="192">
        <f t="shared" si="7"/>
        <v>0</v>
      </c>
      <c r="BI618" s="192">
        <f t="shared" si="8"/>
        <v>0</v>
      </c>
      <c r="BJ618" s="18" t="s">
        <v>40</v>
      </c>
      <c r="BK618" s="192">
        <f t="shared" si="9"/>
        <v>0</v>
      </c>
      <c r="BL618" s="18" t="s">
        <v>178</v>
      </c>
      <c r="BM618" s="191" t="s">
        <v>2547</v>
      </c>
    </row>
    <row r="619" spans="1:65" s="2" customFormat="1" ht="14.4" customHeight="1">
      <c r="A619" s="36"/>
      <c r="B619" s="37"/>
      <c r="C619" s="180" t="s">
        <v>649</v>
      </c>
      <c r="D619" s="180" t="s">
        <v>173</v>
      </c>
      <c r="E619" s="181" t="s">
        <v>2548</v>
      </c>
      <c r="F619" s="182" t="s">
        <v>2549</v>
      </c>
      <c r="G619" s="183" t="s">
        <v>176</v>
      </c>
      <c r="H619" s="184">
        <v>120</v>
      </c>
      <c r="I619" s="185"/>
      <c r="J619" s="186">
        <f t="shared" si="0"/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 t="shared" si="1"/>
        <v>0</v>
      </c>
      <c r="Q619" s="189">
        <v>9.8999999999999999E-4</v>
      </c>
      <c r="R619" s="189">
        <f t="shared" si="2"/>
        <v>0.1188</v>
      </c>
      <c r="S619" s="189">
        <v>0</v>
      </c>
      <c r="T619" s="190">
        <f t="shared" si="3"/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 t="shared" si="4"/>
        <v>0</v>
      </c>
      <c r="BF619" s="192">
        <f t="shared" si="5"/>
        <v>0</v>
      </c>
      <c r="BG619" s="192">
        <f t="shared" si="6"/>
        <v>0</v>
      </c>
      <c r="BH619" s="192">
        <f t="shared" si="7"/>
        <v>0</v>
      </c>
      <c r="BI619" s="192">
        <f t="shared" si="8"/>
        <v>0</v>
      </c>
      <c r="BJ619" s="18" t="s">
        <v>40</v>
      </c>
      <c r="BK619" s="192">
        <f t="shared" si="9"/>
        <v>0</v>
      </c>
      <c r="BL619" s="18" t="s">
        <v>178</v>
      </c>
      <c r="BM619" s="191" t="s">
        <v>2550</v>
      </c>
    </row>
    <row r="620" spans="1:65" s="2" customFormat="1" ht="14.4" customHeight="1">
      <c r="A620" s="36"/>
      <c r="B620" s="37"/>
      <c r="C620" s="180" t="s">
        <v>653</v>
      </c>
      <c r="D620" s="180" t="s">
        <v>173</v>
      </c>
      <c r="E620" s="181" t="s">
        <v>530</v>
      </c>
      <c r="F620" s="182" t="s">
        <v>531</v>
      </c>
      <c r="G620" s="183" t="s">
        <v>176</v>
      </c>
      <c r="H620" s="184">
        <v>120</v>
      </c>
      <c r="I620" s="185"/>
      <c r="J620" s="186">
        <f t="shared" si="0"/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 t="shared" si="1"/>
        <v>0</v>
      </c>
      <c r="Q620" s="189">
        <v>0</v>
      </c>
      <c r="R620" s="189">
        <f t="shared" si="2"/>
        <v>0</v>
      </c>
      <c r="S620" s="189">
        <v>0</v>
      </c>
      <c r="T620" s="190">
        <f t="shared" si="3"/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178</v>
      </c>
      <c r="AT620" s="191" t="s">
        <v>173</v>
      </c>
      <c r="AU620" s="191" t="s">
        <v>89</v>
      </c>
      <c r="AY620" s="18" t="s">
        <v>171</v>
      </c>
      <c r="BE620" s="192">
        <f t="shared" si="4"/>
        <v>0</v>
      </c>
      <c r="BF620" s="192">
        <f t="shared" si="5"/>
        <v>0</v>
      </c>
      <c r="BG620" s="192">
        <f t="shared" si="6"/>
        <v>0</v>
      </c>
      <c r="BH620" s="192">
        <f t="shared" si="7"/>
        <v>0</v>
      </c>
      <c r="BI620" s="192">
        <f t="shared" si="8"/>
        <v>0</v>
      </c>
      <c r="BJ620" s="18" t="s">
        <v>40</v>
      </c>
      <c r="BK620" s="192">
        <f t="shared" si="9"/>
        <v>0</v>
      </c>
      <c r="BL620" s="18" t="s">
        <v>178</v>
      </c>
      <c r="BM620" s="191" t="s">
        <v>2551</v>
      </c>
    </row>
    <row r="621" spans="1:65" s="2" customFormat="1" ht="14.4" customHeight="1">
      <c r="A621" s="36"/>
      <c r="B621" s="37"/>
      <c r="C621" s="180" t="s">
        <v>661</v>
      </c>
      <c r="D621" s="180" t="s">
        <v>173</v>
      </c>
      <c r="E621" s="181" t="s">
        <v>534</v>
      </c>
      <c r="F621" s="182" t="s">
        <v>535</v>
      </c>
      <c r="G621" s="183" t="s">
        <v>176</v>
      </c>
      <c r="H621" s="184">
        <v>60</v>
      </c>
      <c r="I621" s="185"/>
      <c r="J621" s="186">
        <f t="shared" si="0"/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 t="shared" si="1"/>
        <v>0</v>
      </c>
      <c r="Q621" s="189">
        <v>1.58E-3</v>
      </c>
      <c r="R621" s="189">
        <f t="shared" si="2"/>
        <v>9.4799999999999995E-2</v>
      </c>
      <c r="S621" s="189">
        <v>0</v>
      </c>
      <c r="T621" s="190">
        <f t="shared" si="3"/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178</v>
      </c>
      <c r="AT621" s="191" t="s">
        <v>173</v>
      </c>
      <c r="AU621" s="191" t="s">
        <v>89</v>
      </c>
      <c r="AY621" s="18" t="s">
        <v>171</v>
      </c>
      <c r="BE621" s="192">
        <f t="shared" si="4"/>
        <v>0</v>
      </c>
      <c r="BF621" s="192">
        <f t="shared" si="5"/>
        <v>0</v>
      </c>
      <c r="BG621" s="192">
        <f t="shared" si="6"/>
        <v>0</v>
      </c>
      <c r="BH621" s="192">
        <f t="shared" si="7"/>
        <v>0</v>
      </c>
      <c r="BI621" s="192">
        <f t="shared" si="8"/>
        <v>0</v>
      </c>
      <c r="BJ621" s="18" t="s">
        <v>40</v>
      </c>
      <c r="BK621" s="192">
        <f t="shared" si="9"/>
        <v>0</v>
      </c>
      <c r="BL621" s="18" t="s">
        <v>178</v>
      </c>
      <c r="BM621" s="191" t="s">
        <v>2552</v>
      </c>
    </row>
    <row r="622" spans="1:65" s="2" customFormat="1" ht="14.4" customHeight="1">
      <c r="A622" s="36"/>
      <c r="B622" s="37"/>
      <c r="C622" s="180" t="s">
        <v>666</v>
      </c>
      <c r="D622" s="180" t="s">
        <v>173</v>
      </c>
      <c r="E622" s="181" t="s">
        <v>538</v>
      </c>
      <c r="F622" s="182" t="s">
        <v>539</v>
      </c>
      <c r="G622" s="183" t="s">
        <v>176</v>
      </c>
      <c r="H622" s="184">
        <v>60</v>
      </c>
      <c r="I622" s="185"/>
      <c r="J622" s="186">
        <f t="shared" si="0"/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 t="shared" si="1"/>
        <v>0</v>
      </c>
      <c r="Q622" s="189">
        <v>0</v>
      </c>
      <c r="R622" s="189">
        <f t="shared" si="2"/>
        <v>0</v>
      </c>
      <c r="S622" s="189">
        <v>0</v>
      </c>
      <c r="T622" s="190">
        <f t="shared" si="3"/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178</v>
      </c>
      <c r="AT622" s="191" t="s">
        <v>173</v>
      </c>
      <c r="AU622" s="191" t="s">
        <v>89</v>
      </c>
      <c r="AY622" s="18" t="s">
        <v>171</v>
      </c>
      <c r="BE622" s="192">
        <f t="shared" si="4"/>
        <v>0</v>
      </c>
      <c r="BF622" s="192">
        <f t="shared" si="5"/>
        <v>0</v>
      </c>
      <c r="BG622" s="192">
        <f t="shared" si="6"/>
        <v>0</v>
      </c>
      <c r="BH622" s="192">
        <f t="shared" si="7"/>
        <v>0</v>
      </c>
      <c r="BI622" s="192">
        <f t="shared" si="8"/>
        <v>0</v>
      </c>
      <c r="BJ622" s="18" t="s">
        <v>40</v>
      </c>
      <c r="BK622" s="192">
        <f t="shared" si="9"/>
        <v>0</v>
      </c>
      <c r="BL622" s="18" t="s">
        <v>178</v>
      </c>
      <c r="BM622" s="191" t="s">
        <v>2553</v>
      </c>
    </row>
    <row r="623" spans="1:65" s="2" customFormat="1" ht="14.4" customHeight="1">
      <c r="A623" s="36"/>
      <c r="B623" s="37"/>
      <c r="C623" s="180" t="s">
        <v>672</v>
      </c>
      <c r="D623" s="180" t="s">
        <v>173</v>
      </c>
      <c r="E623" s="181" t="s">
        <v>2554</v>
      </c>
      <c r="F623" s="182" t="s">
        <v>2555</v>
      </c>
      <c r="G623" s="183" t="s">
        <v>176</v>
      </c>
      <c r="H623" s="184">
        <v>60</v>
      </c>
      <c r="I623" s="185"/>
      <c r="J623" s="186">
        <f t="shared" si="0"/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 t="shared" si="1"/>
        <v>0</v>
      </c>
      <c r="Q623" s="189">
        <v>5.0000000000000001E-4</v>
      </c>
      <c r="R623" s="189">
        <f t="shared" si="2"/>
        <v>0.03</v>
      </c>
      <c r="S623" s="189">
        <v>0</v>
      </c>
      <c r="T623" s="190">
        <f t="shared" si="3"/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 t="shared" si="4"/>
        <v>0</v>
      </c>
      <c r="BF623" s="192">
        <f t="shared" si="5"/>
        <v>0</v>
      </c>
      <c r="BG623" s="192">
        <f t="shared" si="6"/>
        <v>0</v>
      </c>
      <c r="BH623" s="192">
        <f t="shared" si="7"/>
        <v>0</v>
      </c>
      <c r="BI623" s="192">
        <f t="shared" si="8"/>
        <v>0</v>
      </c>
      <c r="BJ623" s="18" t="s">
        <v>40</v>
      </c>
      <c r="BK623" s="192">
        <f t="shared" si="9"/>
        <v>0</v>
      </c>
      <c r="BL623" s="18" t="s">
        <v>178</v>
      </c>
      <c r="BM623" s="191" t="s">
        <v>2556</v>
      </c>
    </row>
    <row r="624" spans="1:65" s="2" customFormat="1" ht="14.4" customHeight="1">
      <c r="A624" s="36"/>
      <c r="B624" s="37"/>
      <c r="C624" s="180" t="s">
        <v>676</v>
      </c>
      <c r="D624" s="180" t="s">
        <v>173</v>
      </c>
      <c r="E624" s="181" t="s">
        <v>546</v>
      </c>
      <c r="F624" s="182" t="s">
        <v>547</v>
      </c>
      <c r="G624" s="183" t="s">
        <v>176</v>
      </c>
      <c r="H624" s="184">
        <v>60</v>
      </c>
      <c r="I624" s="185"/>
      <c r="J624" s="186">
        <f t="shared" si="0"/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 t="shared" si="1"/>
        <v>0</v>
      </c>
      <c r="Q624" s="189">
        <v>0</v>
      </c>
      <c r="R624" s="189">
        <f t="shared" si="2"/>
        <v>0</v>
      </c>
      <c r="S624" s="189">
        <v>0</v>
      </c>
      <c r="T624" s="190">
        <f t="shared" si="3"/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178</v>
      </c>
      <c r="AT624" s="191" t="s">
        <v>173</v>
      </c>
      <c r="AU624" s="191" t="s">
        <v>89</v>
      </c>
      <c r="AY624" s="18" t="s">
        <v>171</v>
      </c>
      <c r="BE624" s="192">
        <f t="shared" si="4"/>
        <v>0</v>
      </c>
      <c r="BF624" s="192">
        <f t="shared" si="5"/>
        <v>0</v>
      </c>
      <c r="BG624" s="192">
        <f t="shared" si="6"/>
        <v>0</v>
      </c>
      <c r="BH624" s="192">
        <f t="shared" si="7"/>
        <v>0</v>
      </c>
      <c r="BI624" s="192">
        <f t="shared" si="8"/>
        <v>0</v>
      </c>
      <c r="BJ624" s="18" t="s">
        <v>40</v>
      </c>
      <c r="BK624" s="192">
        <f t="shared" si="9"/>
        <v>0</v>
      </c>
      <c r="BL624" s="18" t="s">
        <v>178</v>
      </c>
      <c r="BM624" s="191" t="s">
        <v>2557</v>
      </c>
    </row>
    <row r="625" spans="1:65" s="2" customFormat="1" ht="37.799999999999997" customHeight="1">
      <c r="A625" s="36"/>
      <c r="B625" s="37"/>
      <c r="C625" s="180" t="s">
        <v>681</v>
      </c>
      <c r="D625" s="180" t="s">
        <v>173</v>
      </c>
      <c r="E625" s="181" t="s">
        <v>1122</v>
      </c>
      <c r="F625" s="182" t="s">
        <v>1123</v>
      </c>
      <c r="G625" s="183" t="s">
        <v>190</v>
      </c>
      <c r="H625" s="184">
        <v>5.6920000000000002</v>
      </c>
      <c r="I625" s="185"/>
      <c r="J625" s="186">
        <f t="shared" si="0"/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 t="shared" si="1"/>
        <v>0</v>
      </c>
      <c r="Q625" s="189">
        <v>3.0599999999999998E-3</v>
      </c>
      <c r="R625" s="189">
        <f t="shared" si="2"/>
        <v>1.7417519999999999E-2</v>
      </c>
      <c r="S625" s="189">
        <v>0</v>
      </c>
      <c r="T625" s="190">
        <f t="shared" si="3"/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 t="shared" si="4"/>
        <v>0</v>
      </c>
      <c r="BF625" s="192">
        <f t="shared" si="5"/>
        <v>0</v>
      </c>
      <c r="BG625" s="192">
        <f t="shared" si="6"/>
        <v>0</v>
      </c>
      <c r="BH625" s="192">
        <f t="shared" si="7"/>
        <v>0</v>
      </c>
      <c r="BI625" s="192">
        <f t="shared" si="8"/>
        <v>0</v>
      </c>
      <c r="BJ625" s="18" t="s">
        <v>40</v>
      </c>
      <c r="BK625" s="192">
        <f t="shared" si="9"/>
        <v>0</v>
      </c>
      <c r="BL625" s="18" t="s">
        <v>178</v>
      </c>
      <c r="BM625" s="191" t="s">
        <v>2558</v>
      </c>
    </row>
    <row r="626" spans="1:65" s="13" customFormat="1" ht="10.199999999999999">
      <c r="B626" s="193"/>
      <c r="C626" s="194"/>
      <c r="D626" s="195" t="s">
        <v>180</v>
      </c>
      <c r="E626" s="196" t="s">
        <v>32</v>
      </c>
      <c r="F626" s="197" t="s">
        <v>2257</v>
      </c>
      <c r="G626" s="194"/>
      <c r="H626" s="196" t="s">
        <v>32</v>
      </c>
      <c r="I626" s="198"/>
      <c r="J626" s="194"/>
      <c r="K626" s="194"/>
      <c r="L626" s="199"/>
      <c r="M626" s="200"/>
      <c r="N626" s="201"/>
      <c r="O626" s="201"/>
      <c r="P626" s="201"/>
      <c r="Q626" s="201"/>
      <c r="R626" s="201"/>
      <c r="S626" s="201"/>
      <c r="T626" s="202"/>
      <c r="AT626" s="203" t="s">
        <v>180</v>
      </c>
      <c r="AU626" s="203" t="s">
        <v>89</v>
      </c>
      <c r="AV626" s="13" t="s">
        <v>40</v>
      </c>
      <c r="AW626" s="13" t="s">
        <v>38</v>
      </c>
      <c r="AX626" s="13" t="s">
        <v>80</v>
      </c>
      <c r="AY626" s="203" t="s">
        <v>171</v>
      </c>
    </row>
    <row r="627" spans="1:65" s="14" customFormat="1" ht="10.199999999999999">
      <c r="B627" s="204"/>
      <c r="C627" s="205"/>
      <c r="D627" s="195" t="s">
        <v>180</v>
      </c>
      <c r="E627" s="206" t="s">
        <v>32</v>
      </c>
      <c r="F627" s="207" t="s">
        <v>2559</v>
      </c>
      <c r="G627" s="205"/>
      <c r="H627" s="208">
        <v>2.1139999999999999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38</v>
      </c>
      <c r="AX627" s="14" t="s">
        <v>80</v>
      </c>
      <c r="AY627" s="214" t="s">
        <v>171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2560</v>
      </c>
      <c r="G628" s="205"/>
      <c r="H628" s="208">
        <v>3.5779999999999998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2" customFormat="1" ht="24.15" customHeight="1">
      <c r="A629" s="36"/>
      <c r="B629" s="37"/>
      <c r="C629" s="180" t="s">
        <v>685</v>
      </c>
      <c r="D629" s="180" t="s">
        <v>173</v>
      </c>
      <c r="E629" s="181" t="s">
        <v>1127</v>
      </c>
      <c r="F629" s="182" t="s">
        <v>1128</v>
      </c>
      <c r="G629" s="183" t="s">
        <v>190</v>
      </c>
      <c r="H629" s="184">
        <v>9</v>
      </c>
      <c r="I629" s="185"/>
      <c r="J629" s="186">
        <f>ROUND(I629*H629,2)</f>
        <v>0</v>
      </c>
      <c r="K629" s="182" t="s">
        <v>177</v>
      </c>
      <c r="L629" s="41"/>
      <c r="M629" s="187" t="s">
        <v>32</v>
      </c>
      <c r="N629" s="188" t="s">
        <v>51</v>
      </c>
      <c r="O629" s="66"/>
      <c r="P629" s="189">
        <f>O629*H629</f>
        <v>0</v>
      </c>
      <c r="Q629" s="189">
        <v>1.25E-3</v>
      </c>
      <c r="R629" s="189">
        <f>Q629*H629</f>
        <v>1.125E-2</v>
      </c>
      <c r="S629" s="189">
        <v>1E-3</v>
      </c>
      <c r="T629" s="190">
        <f>S629*H629</f>
        <v>9.0000000000000011E-3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91" t="s">
        <v>178</v>
      </c>
      <c r="AT629" s="191" t="s">
        <v>173</v>
      </c>
      <c r="AU629" s="191" t="s">
        <v>89</v>
      </c>
      <c r="AY629" s="18" t="s">
        <v>171</v>
      </c>
      <c r="BE629" s="192">
        <f>IF(N629="základní",J629,0)</f>
        <v>0</v>
      </c>
      <c r="BF629" s="192">
        <f>IF(N629="snížená",J629,0)</f>
        <v>0</v>
      </c>
      <c r="BG629" s="192">
        <f>IF(N629="zákl. přenesená",J629,0)</f>
        <v>0</v>
      </c>
      <c r="BH629" s="192">
        <f>IF(N629="sníž. přenesená",J629,0)</f>
        <v>0</v>
      </c>
      <c r="BI629" s="192">
        <f>IF(N629="nulová",J629,0)</f>
        <v>0</v>
      </c>
      <c r="BJ629" s="18" t="s">
        <v>40</v>
      </c>
      <c r="BK629" s="192">
        <f>ROUND(I629*H629,2)</f>
        <v>0</v>
      </c>
      <c r="BL629" s="18" t="s">
        <v>178</v>
      </c>
      <c r="BM629" s="191" t="s">
        <v>2561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2257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2562</v>
      </c>
      <c r="G631" s="205"/>
      <c r="H631" s="208">
        <v>5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2563</v>
      </c>
      <c r="G632" s="205"/>
      <c r="H632" s="208">
        <v>4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12" customFormat="1" ht="22.8" customHeight="1">
      <c r="B633" s="164"/>
      <c r="C633" s="165"/>
      <c r="D633" s="166" t="s">
        <v>79</v>
      </c>
      <c r="E633" s="178" t="s">
        <v>549</v>
      </c>
      <c r="F633" s="178" t="s">
        <v>550</v>
      </c>
      <c r="G633" s="165"/>
      <c r="H633" s="165"/>
      <c r="I633" s="168"/>
      <c r="J633" s="179">
        <f>BK633</f>
        <v>0</v>
      </c>
      <c r="K633" s="165"/>
      <c r="L633" s="170"/>
      <c r="M633" s="171"/>
      <c r="N633" s="172"/>
      <c r="O633" s="172"/>
      <c r="P633" s="173">
        <f>SUM(P634:P640)</f>
        <v>0</v>
      </c>
      <c r="Q633" s="172"/>
      <c r="R633" s="173">
        <f>SUM(R634:R640)</f>
        <v>0</v>
      </c>
      <c r="S633" s="172"/>
      <c r="T633" s="174">
        <f>SUM(T634:T640)</f>
        <v>0</v>
      </c>
      <c r="AR633" s="175" t="s">
        <v>40</v>
      </c>
      <c r="AT633" s="176" t="s">
        <v>79</v>
      </c>
      <c r="AU633" s="176" t="s">
        <v>40</v>
      </c>
      <c r="AY633" s="175" t="s">
        <v>171</v>
      </c>
      <c r="BK633" s="177">
        <f>SUM(BK634:BK640)</f>
        <v>0</v>
      </c>
    </row>
    <row r="634" spans="1:65" s="2" customFormat="1" ht="24.15" customHeight="1">
      <c r="A634" s="36"/>
      <c r="B634" s="37"/>
      <c r="C634" s="180" t="s">
        <v>689</v>
      </c>
      <c r="D634" s="180" t="s">
        <v>173</v>
      </c>
      <c r="E634" s="181" t="s">
        <v>2564</v>
      </c>
      <c r="F634" s="182" t="s">
        <v>2565</v>
      </c>
      <c r="G634" s="183" t="s">
        <v>554</v>
      </c>
      <c r="H634" s="184">
        <v>36.463000000000001</v>
      </c>
      <c r="I634" s="185"/>
      <c r="J634" s="186">
        <f>ROUND(I634*H634,2)</f>
        <v>0</v>
      </c>
      <c r="K634" s="182" t="s">
        <v>177</v>
      </c>
      <c r="L634" s="41"/>
      <c r="M634" s="187" t="s">
        <v>32</v>
      </c>
      <c r="N634" s="188" t="s">
        <v>51</v>
      </c>
      <c r="O634" s="66"/>
      <c r="P634" s="189">
        <f>O634*H634</f>
        <v>0</v>
      </c>
      <c r="Q634" s="189">
        <v>0</v>
      </c>
      <c r="R634" s="189">
        <f>Q634*H634</f>
        <v>0</v>
      </c>
      <c r="S634" s="189">
        <v>0</v>
      </c>
      <c r="T634" s="190">
        <f>S634*H634</f>
        <v>0</v>
      </c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R634" s="191" t="s">
        <v>178</v>
      </c>
      <c r="AT634" s="191" t="s">
        <v>173</v>
      </c>
      <c r="AU634" s="191" t="s">
        <v>89</v>
      </c>
      <c r="AY634" s="18" t="s">
        <v>171</v>
      </c>
      <c r="BE634" s="192">
        <f>IF(N634="základní",J634,0)</f>
        <v>0</v>
      </c>
      <c r="BF634" s="192">
        <f>IF(N634="snížená",J634,0)</f>
        <v>0</v>
      </c>
      <c r="BG634" s="192">
        <f>IF(N634="zákl. přenesená",J634,0)</f>
        <v>0</v>
      </c>
      <c r="BH634" s="192">
        <f>IF(N634="sníž. přenesená",J634,0)</f>
        <v>0</v>
      </c>
      <c r="BI634" s="192">
        <f>IF(N634="nulová",J634,0)</f>
        <v>0</v>
      </c>
      <c r="BJ634" s="18" t="s">
        <v>40</v>
      </c>
      <c r="BK634" s="192">
        <f>ROUND(I634*H634,2)</f>
        <v>0</v>
      </c>
      <c r="BL634" s="18" t="s">
        <v>178</v>
      </c>
      <c r="BM634" s="191" t="s">
        <v>2566</v>
      </c>
    </row>
    <row r="635" spans="1:65" s="2" customFormat="1" ht="14.4" customHeight="1">
      <c r="A635" s="36"/>
      <c r="B635" s="37"/>
      <c r="C635" s="180" t="s">
        <v>695</v>
      </c>
      <c r="D635" s="180" t="s">
        <v>173</v>
      </c>
      <c r="E635" s="181" t="s">
        <v>557</v>
      </c>
      <c r="F635" s="182" t="s">
        <v>558</v>
      </c>
      <c r="G635" s="183" t="s">
        <v>554</v>
      </c>
      <c r="H635" s="184">
        <v>36.463000000000001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178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178</v>
      </c>
      <c r="BM635" s="191" t="s">
        <v>2567</v>
      </c>
    </row>
    <row r="636" spans="1:65" s="2" customFormat="1" ht="24.15" customHeight="1">
      <c r="A636" s="36"/>
      <c r="B636" s="37"/>
      <c r="C636" s="180" t="s">
        <v>702</v>
      </c>
      <c r="D636" s="180" t="s">
        <v>173</v>
      </c>
      <c r="E636" s="181" t="s">
        <v>561</v>
      </c>
      <c r="F636" s="182" t="s">
        <v>562</v>
      </c>
      <c r="G636" s="183" t="s">
        <v>554</v>
      </c>
      <c r="H636" s="184">
        <v>401.09300000000002</v>
      </c>
      <c r="I636" s="185"/>
      <c r="J636" s="186">
        <f>ROUND(I636*H636,2)</f>
        <v>0</v>
      </c>
      <c r="K636" s="182" t="s">
        <v>177</v>
      </c>
      <c r="L636" s="41"/>
      <c r="M636" s="187" t="s">
        <v>32</v>
      </c>
      <c r="N636" s="188" t="s">
        <v>51</v>
      </c>
      <c r="O636" s="66"/>
      <c r="P636" s="189">
        <f>O636*H636</f>
        <v>0</v>
      </c>
      <c r="Q636" s="189">
        <v>0</v>
      </c>
      <c r="R636" s="189">
        <f>Q636*H636</f>
        <v>0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178</v>
      </c>
      <c r="AT636" s="191" t="s">
        <v>173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178</v>
      </c>
      <c r="BM636" s="191" t="s">
        <v>2568</v>
      </c>
    </row>
    <row r="637" spans="1:65" s="14" customFormat="1" ht="10.199999999999999">
      <c r="B637" s="204"/>
      <c r="C637" s="205"/>
      <c r="D637" s="195" t="s">
        <v>180</v>
      </c>
      <c r="E637" s="205"/>
      <c r="F637" s="207" t="s">
        <v>2569</v>
      </c>
      <c r="G637" s="205"/>
      <c r="H637" s="208">
        <v>401.09300000000002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4</v>
      </c>
      <c r="AX637" s="14" t="s">
        <v>40</v>
      </c>
      <c r="AY637" s="214" t="s">
        <v>171</v>
      </c>
    </row>
    <row r="638" spans="1:65" s="2" customFormat="1" ht="24.15" customHeight="1">
      <c r="A638" s="36"/>
      <c r="B638" s="37"/>
      <c r="C638" s="180" t="s">
        <v>705</v>
      </c>
      <c r="D638" s="180" t="s">
        <v>173</v>
      </c>
      <c r="E638" s="181" t="s">
        <v>566</v>
      </c>
      <c r="F638" s="182" t="s">
        <v>567</v>
      </c>
      <c r="G638" s="183" t="s">
        <v>554</v>
      </c>
      <c r="H638" s="184">
        <v>34.645000000000003</v>
      </c>
      <c r="I638" s="185"/>
      <c r="J638" s="186">
        <f>ROUND(I638*H638,2)</f>
        <v>0</v>
      </c>
      <c r="K638" s="182" t="s">
        <v>177</v>
      </c>
      <c r="L638" s="41"/>
      <c r="M638" s="187" t="s">
        <v>32</v>
      </c>
      <c r="N638" s="188" t="s">
        <v>51</v>
      </c>
      <c r="O638" s="66"/>
      <c r="P638" s="189">
        <f>O638*H638</f>
        <v>0</v>
      </c>
      <c r="Q638" s="189">
        <v>0</v>
      </c>
      <c r="R638" s="189">
        <f>Q638*H638</f>
        <v>0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178</v>
      </c>
      <c r="AT638" s="191" t="s">
        <v>173</v>
      </c>
      <c r="AU638" s="191" t="s">
        <v>89</v>
      </c>
      <c r="AY638" s="18" t="s">
        <v>171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8" t="s">
        <v>40</v>
      </c>
      <c r="BK638" s="192">
        <f>ROUND(I638*H638,2)</f>
        <v>0</v>
      </c>
      <c r="BL638" s="18" t="s">
        <v>178</v>
      </c>
      <c r="BM638" s="191" t="s">
        <v>2570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2571</v>
      </c>
      <c r="G639" s="205"/>
      <c r="H639" s="208">
        <v>34.645000000000003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24.15" customHeight="1">
      <c r="A640" s="36"/>
      <c r="B640" s="37"/>
      <c r="C640" s="180" t="s">
        <v>2197</v>
      </c>
      <c r="D640" s="180" t="s">
        <v>173</v>
      </c>
      <c r="E640" s="181" t="s">
        <v>1838</v>
      </c>
      <c r="F640" s="182" t="s">
        <v>1839</v>
      </c>
      <c r="G640" s="183" t="s">
        <v>554</v>
      </c>
      <c r="H640" s="184">
        <v>1.8180000000000001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2572</v>
      </c>
    </row>
    <row r="641" spans="1:65" s="12" customFormat="1" ht="22.8" customHeight="1">
      <c r="B641" s="164"/>
      <c r="C641" s="165"/>
      <c r="D641" s="166" t="s">
        <v>79</v>
      </c>
      <c r="E641" s="178" t="s">
        <v>569</v>
      </c>
      <c r="F641" s="178" t="s">
        <v>570</v>
      </c>
      <c r="G641" s="165"/>
      <c r="H641" s="165"/>
      <c r="I641" s="168"/>
      <c r="J641" s="179">
        <f>BK641</f>
        <v>0</v>
      </c>
      <c r="K641" s="165"/>
      <c r="L641" s="170"/>
      <c r="M641" s="171"/>
      <c r="N641" s="172"/>
      <c r="O641" s="172"/>
      <c r="P641" s="173">
        <f>P642</f>
        <v>0</v>
      </c>
      <c r="Q641" s="172"/>
      <c r="R641" s="173">
        <f>R642</f>
        <v>0</v>
      </c>
      <c r="S641" s="172"/>
      <c r="T641" s="174">
        <f>T642</f>
        <v>0</v>
      </c>
      <c r="AR641" s="175" t="s">
        <v>40</v>
      </c>
      <c r="AT641" s="176" t="s">
        <v>79</v>
      </c>
      <c r="AU641" s="176" t="s">
        <v>40</v>
      </c>
      <c r="AY641" s="175" t="s">
        <v>171</v>
      </c>
      <c r="BK641" s="177">
        <f>BK642</f>
        <v>0</v>
      </c>
    </row>
    <row r="642" spans="1:65" s="2" customFormat="1" ht="24.15" customHeight="1">
      <c r="A642" s="36"/>
      <c r="B642" s="37"/>
      <c r="C642" s="180" t="s">
        <v>711</v>
      </c>
      <c r="D642" s="180" t="s">
        <v>173</v>
      </c>
      <c r="E642" s="181" t="s">
        <v>1138</v>
      </c>
      <c r="F642" s="182" t="s">
        <v>1139</v>
      </c>
      <c r="G642" s="183" t="s">
        <v>554</v>
      </c>
      <c r="H642" s="184">
        <v>56.771000000000001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0</v>
      </c>
      <c r="R642" s="189">
        <f>Q642*H642</f>
        <v>0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178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178</v>
      </c>
      <c r="BM642" s="191" t="s">
        <v>2573</v>
      </c>
    </row>
    <row r="643" spans="1:65" s="12" customFormat="1" ht="25.95" customHeight="1">
      <c r="B643" s="164"/>
      <c r="C643" s="165"/>
      <c r="D643" s="166" t="s">
        <v>79</v>
      </c>
      <c r="E643" s="167" t="s">
        <v>575</v>
      </c>
      <c r="F643" s="167" t="s">
        <v>576</v>
      </c>
      <c r="G643" s="165"/>
      <c r="H643" s="165"/>
      <c r="I643" s="168"/>
      <c r="J643" s="169">
        <f>BK643</f>
        <v>0</v>
      </c>
      <c r="K643" s="165"/>
      <c r="L643" s="170"/>
      <c r="M643" s="171"/>
      <c r="N643" s="172"/>
      <c r="O643" s="172"/>
      <c r="P643" s="173">
        <f>P644+P722+P759+P774+P789+P811+P836+P867+P943+P995+P1023+P1078</f>
        <v>0</v>
      </c>
      <c r="Q643" s="172"/>
      <c r="R643" s="173">
        <f>R644+R722+R759+R774+R789+R811+R836+R867+R943+R995+R1023+R1078</f>
        <v>21.314649030000002</v>
      </c>
      <c r="S643" s="172"/>
      <c r="T643" s="174">
        <f>T644+T722+T759+T774+T789+T811+T836+T867+T943+T995+T1023+T1078</f>
        <v>9.9429137000000019</v>
      </c>
      <c r="AR643" s="175" t="s">
        <v>89</v>
      </c>
      <c r="AT643" s="176" t="s">
        <v>79</v>
      </c>
      <c r="AU643" s="176" t="s">
        <v>80</v>
      </c>
      <c r="AY643" s="175" t="s">
        <v>171</v>
      </c>
      <c r="BK643" s="177">
        <f>BK644+BK722+BK759+BK774+BK789+BK811+BK836+BK867+BK943+BK995+BK1023+BK1078</f>
        <v>0</v>
      </c>
    </row>
    <row r="644" spans="1:65" s="12" customFormat="1" ht="22.8" customHeight="1">
      <c r="B644" s="164"/>
      <c r="C644" s="165"/>
      <c r="D644" s="166" t="s">
        <v>79</v>
      </c>
      <c r="E644" s="178" t="s">
        <v>577</v>
      </c>
      <c r="F644" s="178" t="s">
        <v>578</v>
      </c>
      <c r="G644" s="165"/>
      <c r="H644" s="165"/>
      <c r="I644" s="168"/>
      <c r="J644" s="179">
        <f>BK644</f>
        <v>0</v>
      </c>
      <c r="K644" s="165"/>
      <c r="L644" s="170"/>
      <c r="M644" s="171"/>
      <c r="N644" s="172"/>
      <c r="O644" s="172"/>
      <c r="P644" s="173">
        <f>SUM(P645:P721)</f>
        <v>0</v>
      </c>
      <c r="Q644" s="172"/>
      <c r="R644" s="173">
        <f>SUM(R645:R721)</f>
        <v>6.1773744500000003</v>
      </c>
      <c r="S644" s="172"/>
      <c r="T644" s="174">
        <f>SUM(T645:T721)</f>
        <v>1.4999999999999998E-3</v>
      </c>
      <c r="AR644" s="175" t="s">
        <v>89</v>
      </c>
      <c r="AT644" s="176" t="s">
        <v>79</v>
      </c>
      <c r="AU644" s="176" t="s">
        <v>40</v>
      </c>
      <c r="AY644" s="175" t="s">
        <v>171</v>
      </c>
      <c r="BK644" s="177">
        <f>SUM(BK645:BK721)</f>
        <v>0</v>
      </c>
    </row>
    <row r="645" spans="1:65" s="2" customFormat="1" ht="14.4" customHeight="1">
      <c r="A645" s="36"/>
      <c r="B645" s="37"/>
      <c r="C645" s="180" t="s">
        <v>716</v>
      </c>
      <c r="D645" s="180" t="s">
        <v>173</v>
      </c>
      <c r="E645" s="181" t="s">
        <v>2574</v>
      </c>
      <c r="F645" s="182" t="s">
        <v>2575</v>
      </c>
      <c r="G645" s="183" t="s">
        <v>582</v>
      </c>
      <c r="H645" s="184">
        <v>5</v>
      </c>
      <c r="I645" s="185"/>
      <c r="J645" s="186">
        <f>ROUND(I645*H645,2)</f>
        <v>0</v>
      </c>
      <c r="K645" s="182" t="s">
        <v>177</v>
      </c>
      <c r="L645" s="41"/>
      <c r="M645" s="187" t="s">
        <v>32</v>
      </c>
      <c r="N645" s="188" t="s">
        <v>51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2.9999999999999997E-4</v>
      </c>
      <c r="T645" s="190">
        <f>S645*H645</f>
        <v>1.4999999999999998E-3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297</v>
      </c>
      <c r="AT645" s="191" t="s">
        <v>173</v>
      </c>
      <c r="AU645" s="191" t="s">
        <v>89</v>
      </c>
      <c r="AY645" s="18" t="s">
        <v>171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8" t="s">
        <v>40</v>
      </c>
      <c r="BK645" s="192">
        <f>ROUND(I645*H645,2)</f>
        <v>0</v>
      </c>
      <c r="BL645" s="18" t="s">
        <v>297</v>
      </c>
      <c r="BM645" s="191" t="s">
        <v>2576</v>
      </c>
    </row>
    <row r="646" spans="1:65" s="13" customFormat="1" ht="10.199999999999999">
      <c r="B646" s="193"/>
      <c r="C646" s="194"/>
      <c r="D646" s="195" t="s">
        <v>180</v>
      </c>
      <c r="E646" s="196" t="s">
        <v>32</v>
      </c>
      <c r="F646" s="197" t="s">
        <v>2455</v>
      </c>
      <c r="G646" s="194"/>
      <c r="H646" s="196" t="s">
        <v>32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180</v>
      </c>
      <c r="AU646" s="203" t="s">
        <v>89</v>
      </c>
      <c r="AV646" s="13" t="s">
        <v>40</v>
      </c>
      <c r="AW646" s="13" t="s">
        <v>38</v>
      </c>
      <c r="AX646" s="13" t="s">
        <v>80</v>
      </c>
      <c r="AY646" s="203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2577</v>
      </c>
      <c r="G647" s="205"/>
      <c r="H647" s="208">
        <v>2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2578</v>
      </c>
      <c r="G648" s="205"/>
      <c r="H648" s="208">
        <v>3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2" customFormat="1" ht="24.15" customHeight="1">
      <c r="A649" s="36"/>
      <c r="B649" s="37"/>
      <c r="C649" s="180" t="s">
        <v>722</v>
      </c>
      <c r="D649" s="180" t="s">
        <v>173</v>
      </c>
      <c r="E649" s="181" t="s">
        <v>585</v>
      </c>
      <c r="F649" s="182" t="s">
        <v>586</v>
      </c>
      <c r="G649" s="183" t="s">
        <v>176</v>
      </c>
      <c r="H649" s="184">
        <v>1813.4939999999999</v>
      </c>
      <c r="I649" s="185"/>
      <c r="J649" s="186">
        <f>ROUND(I649*H649,2)</f>
        <v>0</v>
      </c>
      <c r="K649" s="182" t="s">
        <v>177</v>
      </c>
      <c r="L649" s="41"/>
      <c r="M649" s="187" t="s">
        <v>32</v>
      </c>
      <c r="N649" s="188" t="s">
        <v>51</v>
      </c>
      <c r="O649" s="66"/>
      <c r="P649" s="189">
        <f>O649*H649</f>
        <v>0</v>
      </c>
      <c r="Q649" s="189">
        <v>0</v>
      </c>
      <c r="R649" s="189">
        <f>Q649*H649</f>
        <v>0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297</v>
      </c>
      <c r="AT649" s="191" t="s">
        <v>173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2579</v>
      </c>
    </row>
    <row r="650" spans="1:65" s="13" customFormat="1" ht="10.199999999999999">
      <c r="B650" s="193"/>
      <c r="C650" s="194"/>
      <c r="D650" s="195" t="s">
        <v>180</v>
      </c>
      <c r="E650" s="196" t="s">
        <v>32</v>
      </c>
      <c r="F650" s="197" t="s">
        <v>2455</v>
      </c>
      <c r="G650" s="194"/>
      <c r="H650" s="196" t="s">
        <v>32</v>
      </c>
      <c r="I650" s="198"/>
      <c r="J650" s="194"/>
      <c r="K650" s="194"/>
      <c r="L650" s="199"/>
      <c r="M650" s="200"/>
      <c r="N650" s="201"/>
      <c r="O650" s="201"/>
      <c r="P650" s="201"/>
      <c r="Q650" s="201"/>
      <c r="R650" s="201"/>
      <c r="S650" s="201"/>
      <c r="T650" s="202"/>
      <c r="AT650" s="203" t="s">
        <v>180</v>
      </c>
      <c r="AU650" s="203" t="s">
        <v>89</v>
      </c>
      <c r="AV650" s="13" t="s">
        <v>40</v>
      </c>
      <c r="AW650" s="13" t="s">
        <v>38</v>
      </c>
      <c r="AX650" s="13" t="s">
        <v>80</v>
      </c>
      <c r="AY650" s="203" t="s">
        <v>171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2580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2581</v>
      </c>
      <c r="G652" s="205"/>
      <c r="H652" s="208">
        <v>906.74699999999996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13" customFormat="1" ht="10.199999999999999">
      <c r="B653" s="193"/>
      <c r="C653" s="194"/>
      <c r="D653" s="195" t="s">
        <v>180</v>
      </c>
      <c r="E653" s="196" t="s">
        <v>32</v>
      </c>
      <c r="F653" s="197" t="s">
        <v>2582</v>
      </c>
      <c r="G653" s="194"/>
      <c r="H653" s="196" t="s">
        <v>32</v>
      </c>
      <c r="I653" s="198"/>
      <c r="J653" s="194"/>
      <c r="K653" s="194"/>
      <c r="L653" s="199"/>
      <c r="M653" s="200"/>
      <c r="N653" s="201"/>
      <c r="O653" s="201"/>
      <c r="P653" s="201"/>
      <c r="Q653" s="201"/>
      <c r="R653" s="201"/>
      <c r="S653" s="201"/>
      <c r="T653" s="202"/>
      <c r="AT653" s="203" t="s">
        <v>180</v>
      </c>
      <c r="AU653" s="203" t="s">
        <v>89</v>
      </c>
      <c r="AV653" s="13" t="s">
        <v>40</v>
      </c>
      <c r="AW653" s="13" t="s">
        <v>38</v>
      </c>
      <c r="AX653" s="13" t="s">
        <v>80</v>
      </c>
      <c r="AY653" s="203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2581</v>
      </c>
      <c r="G654" s="205"/>
      <c r="H654" s="208">
        <v>906.74699999999996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2" customFormat="1" ht="14.4" customHeight="1">
      <c r="A655" s="36"/>
      <c r="B655" s="37"/>
      <c r="C655" s="215" t="s">
        <v>729</v>
      </c>
      <c r="D655" s="215" t="s">
        <v>254</v>
      </c>
      <c r="E655" s="216" t="s">
        <v>589</v>
      </c>
      <c r="F655" s="217" t="s">
        <v>590</v>
      </c>
      <c r="G655" s="218" t="s">
        <v>554</v>
      </c>
      <c r="H655" s="219">
        <v>0.54400000000000004</v>
      </c>
      <c r="I655" s="220"/>
      <c r="J655" s="221">
        <f>ROUND(I655*H655,2)</f>
        <v>0</v>
      </c>
      <c r="K655" s="217" t="s">
        <v>177</v>
      </c>
      <c r="L655" s="222"/>
      <c r="M655" s="223" t="s">
        <v>32</v>
      </c>
      <c r="N655" s="224" t="s">
        <v>51</v>
      </c>
      <c r="O655" s="66"/>
      <c r="P655" s="189">
        <f>O655*H655</f>
        <v>0</v>
      </c>
      <c r="Q655" s="189">
        <v>1</v>
      </c>
      <c r="R655" s="189">
        <f>Q655*H655</f>
        <v>0.54400000000000004</v>
      </c>
      <c r="S655" s="189">
        <v>0</v>
      </c>
      <c r="T655" s="190">
        <f>S655*H655</f>
        <v>0</v>
      </c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R655" s="191" t="s">
        <v>389</v>
      </c>
      <c r="AT655" s="191" t="s">
        <v>254</v>
      </c>
      <c r="AU655" s="191" t="s">
        <v>89</v>
      </c>
      <c r="AY655" s="18" t="s">
        <v>171</v>
      </c>
      <c r="BE655" s="192">
        <f>IF(N655="základní",J655,0)</f>
        <v>0</v>
      </c>
      <c r="BF655" s="192">
        <f>IF(N655="snížená",J655,0)</f>
        <v>0</v>
      </c>
      <c r="BG655" s="192">
        <f>IF(N655="zákl. přenesená",J655,0)</f>
        <v>0</v>
      </c>
      <c r="BH655" s="192">
        <f>IF(N655="sníž. přenesená",J655,0)</f>
        <v>0</v>
      </c>
      <c r="BI655" s="192">
        <f>IF(N655="nulová",J655,0)</f>
        <v>0</v>
      </c>
      <c r="BJ655" s="18" t="s">
        <v>40</v>
      </c>
      <c r="BK655" s="192">
        <f>ROUND(I655*H655,2)</f>
        <v>0</v>
      </c>
      <c r="BL655" s="18" t="s">
        <v>297</v>
      </c>
      <c r="BM655" s="191" t="s">
        <v>2583</v>
      </c>
    </row>
    <row r="656" spans="1:65" s="14" customFormat="1" ht="10.199999999999999">
      <c r="B656" s="204"/>
      <c r="C656" s="205"/>
      <c r="D656" s="195" t="s">
        <v>180</v>
      </c>
      <c r="E656" s="205"/>
      <c r="F656" s="207" t="s">
        <v>2584</v>
      </c>
      <c r="G656" s="205"/>
      <c r="H656" s="208">
        <v>0.54400000000000004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4</v>
      </c>
      <c r="AX656" s="14" t="s">
        <v>40</v>
      </c>
      <c r="AY656" s="214" t="s">
        <v>171</v>
      </c>
    </row>
    <row r="657" spans="1:65" s="2" customFormat="1" ht="14.4" customHeight="1">
      <c r="A657" s="36"/>
      <c r="B657" s="37"/>
      <c r="C657" s="180" t="s">
        <v>733</v>
      </c>
      <c r="D657" s="180" t="s">
        <v>173</v>
      </c>
      <c r="E657" s="181" t="s">
        <v>594</v>
      </c>
      <c r="F657" s="182" t="s">
        <v>595</v>
      </c>
      <c r="G657" s="183" t="s">
        <v>176</v>
      </c>
      <c r="H657" s="184">
        <v>835.44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8.8000000000000003E-4</v>
      </c>
      <c r="R657" s="189">
        <f>Q657*H657</f>
        <v>0.73518720000000004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2585</v>
      </c>
    </row>
    <row r="658" spans="1:65" s="13" customFormat="1" ht="10.199999999999999">
      <c r="B658" s="193"/>
      <c r="C658" s="194"/>
      <c r="D658" s="195" t="s">
        <v>180</v>
      </c>
      <c r="E658" s="196" t="s">
        <v>32</v>
      </c>
      <c r="F658" s="197" t="s">
        <v>2449</v>
      </c>
      <c r="G658" s="194"/>
      <c r="H658" s="196" t="s">
        <v>32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180</v>
      </c>
      <c r="AU658" s="203" t="s">
        <v>89</v>
      </c>
      <c r="AV658" s="13" t="s">
        <v>40</v>
      </c>
      <c r="AW658" s="13" t="s">
        <v>38</v>
      </c>
      <c r="AX658" s="13" t="s">
        <v>80</v>
      </c>
      <c r="AY658" s="203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2586</v>
      </c>
      <c r="G659" s="205"/>
      <c r="H659" s="208">
        <v>930.66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80</v>
      </c>
      <c r="AY659" s="214" t="s">
        <v>171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2587</v>
      </c>
      <c r="G660" s="205"/>
      <c r="H660" s="208">
        <v>-79.56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2588</v>
      </c>
      <c r="G661" s="205"/>
      <c r="H661" s="208">
        <v>-15.66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24.15" customHeight="1">
      <c r="A662" s="36"/>
      <c r="B662" s="37"/>
      <c r="C662" s="215" t="s">
        <v>738</v>
      </c>
      <c r="D662" s="215" t="s">
        <v>254</v>
      </c>
      <c r="E662" s="216" t="s">
        <v>2589</v>
      </c>
      <c r="F662" s="217" t="s">
        <v>2590</v>
      </c>
      <c r="G662" s="218" t="s">
        <v>176</v>
      </c>
      <c r="H662" s="219">
        <v>960.75599999999997</v>
      </c>
      <c r="I662" s="220"/>
      <c r="J662" s="221">
        <f>ROUND(I662*H662,2)</f>
        <v>0</v>
      </c>
      <c r="K662" s="217" t="s">
        <v>177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1E-3</v>
      </c>
      <c r="R662" s="189">
        <f>Q662*H662</f>
        <v>0.96075599999999994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2591</v>
      </c>
    </row>
    <row r="663" spans="1:65" s="2" customFormat="1" ht="19.2">
      <c r="A663" s="36"/>
      <c r="B663" s="37"/>
      <c r="C663" s="38"/>
      <c r="D663" s="195" t="s">
        <v>258</v>
      </c>
      <c r="E663" s="38"/>
      <c r="F663" s="225" t="s">
        <v>601</v>
      </c>
      <c r="G663" s="38"/>
      <c r="H663" s="38"/>
      <c r="I663" s="226"/>
      <c r="J663" s="38"/>
      <c r="K663" s="38"/>
      <c r="L663" s="41"/>
      <c r="M663" s="227"/>
      <c r="N663" s="228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8" t="s">
        <v>258</v>
      </c>
      <c r="AU663" s="18" t="s">
        <v>89</v>
      </c>
    </row>
    <row r="664" spans="1:65" s="14" customFormat="1" ht="10.199999999999999">
      <c r="B664" s="204"/>
      <c r="C664" s="205"/>
      <c r="D664" s="195" t="s">
        <v>180</v>
      </c>
      <c r="E664" s="205"/>
      <c r="F664" s="207" t="s">
        <v>2592</v>
      </c>
      <c r="G664" s="205"/>
      <c r="H664" s="208">
        <v>960.75599999999997</v>
      </c>
      <c r="I664" s="209"/>
      <c r="J664" s="205"/>
      <c r="K664" s="205"/>
      <c r="L664" s="210"/>
      <c r="M664" s="211"/>
      <c r="N664" s="212"/>
      <c r="O664" s="212"/>
      <c r="P664" s="212"/>
      <c r="Q664" s="212"/>
      <c r="R664" s="212"/>
      <c r="S664" s="212"/>
      <c r="T664" s="213"/>
      <c r="AT664" s="214" t="s">
        <v>180</v>
      </c>
      <c r="AU664" s="214" t="s">
        <v>89</v>
      </c>
      <c r="AV664" s="14" t="s">
        <v>89</v>
      </c>
      <c r="AW664" s="14" t="s">
        <v>4</v>
      </c>
      <c r="AX664" s="14" t="s">
        <v>40</v>
      </c>
      <c r="AY664" s="214" t="s">
        <v>171</v>
      </c>
    </row>
    <row r="665" spans="1:65" s="2" customFormat="1" ht="14.4" customHeight="1">
      <c r="A665" s="36"/>
      <c r="B665" s="37"/>
      <c r="C665" s="180" t="s">
        <v>742</v>
      </c>
      <c r="D665" s="180" t="s">
        <v>173</v>
      </c>
      <c r="E665" s="181" t="s">
        <v>604</v>
      </c>
      <c r="F665" s="182" t="s">
        <v>605</v>
      </c>
      <c r="G665" s="183" t="s">
        <v>176</v>
      </c>
      <c r="H665" s="184">
        <v>835.44</v>
      </c>
      <c r="I665" s="185"/>
      <c r="J665" s="186">
        <f>ROUND(I665*H665,2)</f>
        <v>0</v>
      </c>
      <c r="K665" s="182" t="s">
        <v>177</v>
      </c>
      <c r="L665" s="41"/>
      <c r="M665" s="187" t="s">
        <v>32</v>
      </c>
      <c r="N665" s="188" t="s">
        <v>51</v>
      </c>
      <c r="O665" s="66"/>
      <c r="P665" s="189">
        <f>O665*H665</f>
        <v>0</v>
      </c>
      <c r="Q665" s="189">
        <v>3.6000000000000002E-4</v>
      </c>
      <c r="R665" s="189">
        <f>Q665*H665</f>
        <v>0.30075840000000004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297</v>
      </c>
      <c r="AT665" s="191" t="s">
        <v>173</v>
      </c>
      <c r="AU665" s="191" t="s">
        <v>89</v>
      </c>
      <c r="AY665" s="18" t="s">
        <v>171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8" t="s">
        <v>40</v>
      </c>
      <c r="BK665" s="192">
        <f>ROUND(I665*H665,2)</f>
        <v>0</v>
      </c>
      <c r="BL665" s="18" t="s">
        <v>297</v>
      </c>
      <c r="BM665" s="191" t="s">
        <v>2593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2449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2586</v>
      </c>
      <c r="G667" s="205"/>
      <c r="H667" s="208">
        <v>930.66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2587</v>
      </c>
      <c r="G668" s="205"/>
      <c r="H668" s="208">
        <v>-79.56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2588</v>
      </c>
      <c r="G669" s="205"/>
      <c r="H669" s="208">
        <v>-15.66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24.15" customHeight="1">
      <c r="A670" s="36"/>
      <c r="B670" s="37"/>
      <c r="C670" s="215" t="s">
        <v>746</v>
      </c>
      <c r="D670" s="215" t="s">
        <v>254</v>
      </c>
      <c r="E670" s="216" t="s">
        <v>608</v>
      </c>
      <c r="F670" s="217" t="s">
        <v>609</v>
      </c>
      <c r="G670" s="218" t="s">
        <v>176</v>
      </c>
      <c r="H670" s="219">
        <v>960.75599999999997</v>
      </c>
      <c r="I670" s="220"/>
      <c r="J670" s="221">
        <f>ROUND(I670*H670,2)</f>
        <v>0</v>
      </c>
      <c r="K670" s="217" t="s">
        <v>177</v>
      </c>
      <c r="L670" s="222"/>
      <c r="M670" s="223" t="s">
        <v>32</v>
      </c>
      <c r="N670" s="224" t="s">
        <v>51</v>
      </c>
      <c r="O670" s="66"/>
      <c r="P670" s="189">
        <f>O670*H670</f>
        <v>0</v>
      </c>
      <c r="Q670" s="189">
        <v>1E-3</v>
      </c>
      <c r="R670" s="189">
        <f>Q670*H670</f>
        <v>0.96075599999999994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389</v>
      </c>
      <c r="AT670" s="191" t="s">
        <v>254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2594</v>
      </c>
    </row>
    <row r="671" spans="1:65" s="14" customFormat="1" ht="10.199999999999999">
      <c r="B671" s="204"/>
      <c r="C671" s="205"/>
      <c r="D671" s="195" t="s">
        <v>180</v>
      </c>
      <c r="E671" s="205"/>
      <c r="F671" s="207" t="s">
        <v>2592</v>
      </c>
      <c r="G671" s="205"/>
      <c r="H671" s="208">
        <v>960.75599999999997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4</v>
      </c>
      <c r="AX671" s="14" t="s">
        <v>40</v>
      </c>
      <c r="AY671" s="214" t="s">
        <v>171</v>
      </c>
    </row>
    <row r="672" spans="1:65" s="2" customFormat="1" ht="14.4" customHeight="1">
      <c r="A672" s="36"/>
      <c r="B672" s="37"/>
      <c r="C672" s="180" t="s">
        <v>750</v>
      </c>
      <c r="D672" s="180" t="s">
        <v>173</v>
      </c>
      <c r="E672" s="181" t="s">
        <v>2595</v>
      </c>
      <c r="F672" s="182" t="s">
        <v>2596</v>
      </c>
      <c r="G672" s="183" t="s">
        <v>190</v>
      </c>
      <c r="H672" s="184">
        <v>311.08499999999998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2597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2449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3" customFormat="1" ht="10.199999999999999">
      <c r="B674" s="193"/>
      <c r="C674" s="194"/>
      <c r="D674" s="195" t="s">
        <v>180</v>
      </c>
      <c r="E674" s="196" t="s">
        <v>32</v>
      </c>
      <c r="F674" s="197" t="s">
        <v>2450</v>
      </c>
      <c r="G674" s="194"/>
      <c r="H674" s="196" t="s">
        <v>32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180</v>
      </c>
      <c r="AU674" s="203" t="s">
        <v>89</v>
      </c>
      <c r="AV674" s="13" t="s">
        <v>40</v>
      </c>
      <c r="AW674" s="13" t="s">
        <v>38</v>
      </c>
      <c r="AX674" s="13" t="s">
        <v>80</v>
      </c>
      <c r="AY674" s="203" t="s">
        <v>171</v>
      </c>
    </row>
    <row r="675" spans="1:65" s="14" customFormat="1" ht="20.399999999999999">
      <c r="B675" s="204"/>
      <c r="C675" s="205"/>
      <c r="D675" s="195" t="s">
        <v>180</v>
      </c>
      <c r="E675" s="206" t="s">
        <v>32</v>
      </c>
      <c r="F675" s="207" t="s">
        <v>2598</v>
      </c>
      <c r="G675" s="205"/>
      <c r="H675" s="208">
        <v>83.600999999999999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2599</v>
      </c>
      <c r="G676" s="205"/>
      <c r="H676" s="208">
        <v>51.384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2600</v>
      </c>
      <c r="G677" s="205"/>
      <c r="H677" s="208">
        <v>147.9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14" customFormat="1" ht="10.199999999999999">
      <c r="B678" s="204"/>
      <c r="C678" s="205"/>
      <c r="D678" s="195" t="s">
        <v>180</v>
      </c>
      <c r="E678" s="206" t="s">
        <v>32</v>
      </c>
      <c r="F678" s="207" t="s">
        <v>2601</v>
      </c>
      <c r="G678" s="205"/>
      <c r="H678" s="208">
        <v>28.2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1:65" s="2" customFormat="1" ht="24.15" customHeight="1">
      <c r="A679" s="36"/>
      <c r="B679" s="37"/>
      <c r="C679" s="215" t="s">
        <v>755</v>
      </c>
      <c r="D679" s="215" t="s">
        <v>254</v>
      </c>
      <c r="E679" s="216" t="s">
        <v>618</v>
      </c>
      <c r="F679" s="217" t="s">
        <v>619</v>
      </c>
      <c r="G679" s="218" t="s">
        <v>176</v>
      </c>
      <c r="H679" s="219">
        <v>171.09700000000001</v>
      </c>
      <c r="I679" s="220"/>
      <c r="J679" s="221">
        <f>ROUND(I679*H679,2)</f>
        <v>0</v>
      </c>
      <c r="K679" s="217" t="s">
        <v>177</v>
      </c>
      <c r="L679" s="222"/>
      <c r="M679" s="223" t="s">
        <v>32</v>
      </c>
      <c r="N679" s="224" t="s">
        <v>51</v>
      </c>
      <c r="O679" s="66"/>
      <c r="P679" s="189">
        <f>O679*H679</f>
        <v>0</v>
      </c>
      <c r="Q679" s="189">
        <v>4.0000000000000001E-3</v>
      </c>
      <c r="R679" s="189">
        <f>Q679*H679</f>
        <v>0.684388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389</v>
      </c>
      <c r="AT679" s="191" t="s">
        <v>254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2602</v>
      </c>
    </row>
    <row r="680" spans="1:65" s="14" customFormat="1" ht="10.199999999999999">
      <c r="B680" s="204"/>
      <c r="C680" s="205"/>
      <c r="D680" s="195" t="s">
        <v>180</v>
      </c>
      <c r="E680" s="205"/>
      <c r="F680" s="207" t="s">
        <v>2603</v>
      </c>
      <c r="G680" s="205"/>
      <c r="H680" s="208">
        <v>171.09700000000001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4</v>
      </c>
      <c r="AX680" s="14" t="s">
        <v>40</v>
      </c>
      <c r="AY680" s="214" t="s">
        <v>171</v>
      </c>
    </row>
    <row r="681" spans="1:65" s="2" customFormat="1" ht="24.15" customHeight="1">
      <c r="A681" s="36"/>
      <c r="B681" s="37"/>
      <c r="C681" s="180" t="s">
        <v>759</v>
      </c>
      <c r="D681" s="180" t="s">
        <v>173</v>
      </c>
      <c r="E681" s="181" t="s">
        <v>612</v>
      </c>
      <c r="F681" s="182" t="s">
        <v>613</v>
      </c>
      <c r="G681" s="183" t="s">
        <v>176</v>
      </c>
      <c r="H681" s="184">
        <v>198.8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0</v>
      </c>
      <c r="R681" s="189">
        <f>Q681*H681</f>
        <v>0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2604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2449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3" customFormat="1" ht="10.199999999999999">
      <c r="B683" s="193"/>
      <c r="C683" s="194"/>
      <c r="D683" s="195" t="s">
        <v>180</v>
      </c>
      <c r="E683" s="196" t="s">
        <v>32</v>
      </c>
      <c r="F683" s="197" t="s">
        <v>2450</v>
      </c>
      <c r="G683" s="194"/>
      <c r="H683" s="196" t="s">
        <v>32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180</v>
      </c>
      <c r="AU683" s="203" t="s">
        <v>89</v>
      </c>
      <c r="AV683" s="13" t="s">
        <v>40</v>
      </c>
      <c r="AW683" s="13" t="s">
        <v>38</v>
      </c>
      <c r="AX683" s="13" t="s">
        <v>80</v>
      </c>
      <c r="AY683" s="203" t="s">
        <v>171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2605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20.399999999999999">
      <c r="B685" s="204"/>
      <c r="C685" s="205"/>
      <c r="D685" s="195" t="s">
        <v>180</v>
      </c>
      <c r="E685" s="206" t="s">
        <v>32</v>
      </c>
      <c r="F685" s="207" t="s">
        <v>2606</v>
      </c>
      <c r="G685" s="205"/>
      <c r="H685" s="208">
        <v>57.618000000000002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2607</v>
      </c>
      <c r="G686" s="205"/>
      <c r="H686" s="208">
        <v>35.521999999999998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14" customFormat="1" ht="10.199999999999999">
      <c r="B687" s="204"/>
      <c r="C687" s="205"/>
      <c r="D687" s="195" t="s">
        <v>180</v>
      </c>
      <c r="E687" s="206" t="s">
        <v>32</v>
      </c>
      <c r="F687" s="207" t="s">
        <v>2608</v>
      </c>
      <c r="G687" s="205"/>
      <c r="H687" s="208">
        <v>88.74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1:65" s="14" customFormat="1" ht="10.199999999999999">
      <c r="B688" s="204"/>
      <c r="C688" s="205"/>
      <c r="D688" s="195" t="s">
        <v>180</v>
      </c>
      <c r="E688" s="206" t="s">
        <v>32</v>
      </c>
      <c r="F688" s="207" t="s">
        <v>2609</v>
      </c>
      <c r="G688" s="205"/>
      <c r="H688" s="208">
        <v>16.920000000000002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180</v>
      </c>
      <c r="AU688" s="214" t="s">
        <v>89</v>
      </c>
      <c r="AV688" s="14" t="s">
        <v>89</v>
      </c>
      <c r="AW688" s="14" t="s">
        <v>38</v>
      </c>
      <c r="AX688" s="14" t="s">
        <v>80</v>
      </c>
      <c r="AY688" s="214" t="s">
        <v>171</v>
      </c>
    </row>
    <row r="689" spans="1:65" s="2" customFormat="1" ht="24.15" customHeight="1">
      <c r="A689" s="36"/>
      <c r="B689" s="37"/>
      <c r="C689" s="215" t="s">
        <v>764</v>
      </c>
      <c r="D689" s="215" t="s">
        <v>254</v>
      </c>
      <c r="E689" s="216" t="s">
        <v>618</v>
      </c>
      <c r="F689" s="217" t="s">
        <v>619</v>
      </c>
      <c r="G689" s="218" t="s">
        <v>176</v>
      </c>
      <c r="H689" s="219">
        <v>238.56</v>
      </c>
      <c r="I689" s="220"/>
      <c r="J689" s="221">
        <f>ROUND(I689*H689,2)</f>
        <v>0</v>
      </c>
      <c r="K689" s="217" t="s">
        <v>177</v>
      </c>
      <c r="L689" s="222"/>
      <c r="M689" s="223" t="s">
        <v>32</v>
      </c>
      <c r="N689" s="224" t="s">
        <v>51</v>
      </c>
      <c r="O689" s="66"/>
      <c r="P689" s="189">
        <f>O689*H689</f>
        <v>0</v>
      </c>
      <c r="Q689" s="189">
        <v>4.0000000000000001E-3</v>
      </c>
      <c r="R689" s="189">
        <f>Q689*H689</f>
        <v>0.95423999999999998</v>
      </c>
      <c r="S689" s="189">
        <v>0</v>
      </c>
      <c r="T689" s="190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91" t="s">
        <v>389</v>
      </c>
      <c r="AT689" s="191" t="s">
        <v>254</v>
      </c>
      <c r="AU689" s="191" t="s">
        <v>89</v>
      </c>
      <c r="AY689" s="18" t="s">
        <v>171</v>
      </c>
      <c r="BE689" s="192">
        <f>IF(N689="základní",J689,0)</f>
        <v>0</v>
      </c>
      <c r="BF689" s="192">
        <f>IF(N689="snížená",J689,0)</f>
        <v>0</v>
      </c>
      <c r="BG689" s="192">
        <f>IF(N689="zákl. přenesená",J689,0)</f>
        <v>0</v>
      </c>
      <c r="BH689" s="192">
        <f>IF(N689="sníž. přenesená",J689,0)</f>
        <v>0</v>
      </c>
      <c r="BI689" s="192">
        <f>IF(N689="nulová",J689,0)</f>
        <v>0</v>
      </c>
      <c r="BJ689" s="18" t="s">
        <v>40</v>
      </c>
      <c r="BK689" s="192">
        <f>ROUND(I689*H689,2)</f>
        <v>0</v>
      </c>
      <c r="BL689" s="18" t="s">
        <v>297</v>
      </c>
      <c r="BM689" s="191" t="s">
        <v>2610</v>
      </c>
    </row>
    <row r="690" spans="1:65" s="2" customFormat="1" ht="19.2">
      <c r="A690" s="36"/>
      <c r="B690" s="37"/>
      <c r="C690" s="38"/>
      <c r="D690" s="195" t="s">
        <v>258</v>
      </c>
      <c r="E690" s="38"/>
      <c r="F690" s="225" t="s">
        <v>621</v>
      </c>
      <c r="G690" s="38"/>
      <c r="H690" s="38"/>
      <c r="I690" s="226"/>
      <c r="J690" s="38"/>
      <c r="K690" s="38"/>
      <c r="L690" s="41"/>
      <c r="M690" s="227"/>
      <c r="N690" s="228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8" t="s">
        <v>258</v>
      </c>
      <c r="AU690" s="18" t="s">
        <v>89</v>
      </c>
    </row>
    <row r="691" spans="1:65" s="14" customFormat="1" ht="10.199999999999999">
      <c r="B691" s="204"/>
      <c r="C691" s="205"/>
      <c r="D691" s="195" t="s">
        <v>180</v>
      </c>
      <c r="E691" s="205"/>
      <c r="F691" s="207" t="s">
        <v>2611</v>
      </c>
      <c r="G691" s="205"/>
      <c r="H691" s="208">
        <v>238.56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4</v>
      </c>
      <c r="AX691" s="14" t="s">
        <v>40</v>
      </c>
      <c r="AY691" s="214" t="s">
        <v>171</v>
      </c>
    </row>
    <row r="692" spans="1:65" s="2" customFormat="1" ht="24.15" customHeight="1">
      <c r="A692" s="36"/>
      <c r="B692" s="37"/>
      <c r="C692" s="180" t="s">
        <v>769</v>
      </c>
      <c r="D692" s="180" t="s">
        <v>173</v>
      </c>
      <c r="E692" s="181" t="s">
        <v>624</v>
      </c>
      <c r="F692" s="182" t="s">
        <v>625</v>
      </c>
      <c r="G692" s="183" t="s">
        <v>176</v>
      </c>
      <c r="H692" s="184">
        <v>198.8</v>
      </c>
      <c r="I692" s="185"/>
      <c r="J692" s="186">
        <f>ROUND(I692*H692,2)</f>
        <v>0</v>
      </c>
      <c r="K692" s="182" t="s">
        <v>177</v>
      </c>
      <c r="L692" s="41"/>
      <c r="M692" s="187" t="s">
        <v>32</v>
      </c>
      <c r="N692" s="188" t="s">
        <v>51</v>
      </c>
      <c r="O692" s="66"/>
      <c r="P692" s="189">
        <f>O692*H692</f>
        <v>0</v>
      </c>
      <c r="Q692" s="189">
        <v>9.3999999999999997E-4</v>
      </c>
      <c r="R692" s="189">
        <f>Q692*H692</f>
        <v>0.18687200000000001</v>
      </c>
      <c r="S692" s="189">
        <v>0</v>
      </c>
      <c r="T692" s="190">
        <f>S692*H692</f>
        <v>0</v>
      </c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R692" s="191" t="s">
        <v>297</v>
      </c>
      <c r="AT692" s="191" t="s">
        <v>173</v>
      </c>
      <c r="AU692" s="191" t="s">
        <v>89</v>
      </c>
      <c r="AY692" s="18" t="s">
        <v>171</v>
      </c>
      <c r="BE692" s="192">
        <f>IF(N692="základní",J692,0)</f>
        <v>0</v>
      </c>
      <c r="BF692" s="192">
        <f>IF(N692="snížená",J692,0)</f>
        <v>0</v>
      </c>
      <c r="BG692" s="192">
        <f>IF(N692="zákl. přenesená",J692,0)</f>
        <v>0</v>
      </c>
      <c r="BH692" s="192">
        <f>IF(N692="sníž. přenesená",J692,0)</f>
        <v>0</v>
      </c>
      <c r="BI692" s="192">
        <f>IF(N692="nulová",J692,0)</f>
        <v>0</v>
      </c>
      <c r="BJ692" s="18" t="s">
        <v>40</v>
      </c>
      <c r="BK692" s="192">
        <f>ROUND(I692*H692,2)</f>
        <v>0</v>
      </c>
      <c r="BL692" s="18" t="s">
        <v>297</v>
      </c>
      <c r="BM692" s="191" t="s">
        <v>2612</v>
      </c>
    </row>
    <row r="693" spans="1:65" s="13" customFormat="1" ht="10.199999999999999">
      <c r="B693" s="193"/>
      <c r="C693" s="194"/>
      <c r="D693" s="195" t="s">
        <v>180</v>
      </c>
      <c r="E693" s="196" t="s">
        <v>32</v>
      </c>
      <c r="F693" s="197" t="s">
        <v>2449</v>
      </c>
      <c r="G693" s="194"/>
      <c r="H693" s="196" t="s">
        <v>32</v>
      </c>
      <c r="I693" s="198"/>
      <c r="J693" s="194"/>
      <c r="K693" s="194"/>
      <c r="L693" s="199"/>
      <c r="M693" s="200"/>
      <c r="N693" s="201"/>
      <c r="O693" s="201"/>
      <c r="P693" s="201"/>
      <c r="Q693" s="201"/>
      <c r="R693" s="201"/>
      <c r="S693" s="201"/>
      <c r="T693" s="202"/>
      <c r="AT693" s="203" t="s">
        <v>180</v>
      </c>
      <c r="AU693" s="203" t="s">
        <v>89</v>
      </c>
      <c r="AV693" s="13" t="s">
        <v>40</v>
      </c>
      <c r="AW693" s="13" t="s">
        <v>38</v>
      </c>
      <c r="AX693" s="13" t="s">
        <v>80</v>
      </c>
      <c r="AY693" s="203" t="s">
        <v>171</v>
      </c>
    </row>
    <row r="694" spans="1:65" s="13" customFormat="1" ht="10.199999999999999">
      <c r="B694" s="193"/>
      <c r="C694" s="194"/>
      <c r="D694" s="195" t="s">
        <v>180</v>
      </c>
      <c r="E694" s="196" t="s">
        <v>32</v>
      </c>
      <c r="F694" s="197" t="s">
        <v>2450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2605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20.399999999999999">
      <c r="B696" s="204"/>
      <c r="C696" s="205"/>
      <c r="D696" s="195" t="s">
        <v>180</v>
      </c>
      <c r="E696" s="206" t="s">
        <v>32</v>
      </c>
      <c r="F696" s="207" t="s">
        <v>2606</v>
      </c>
      <c r="G696" s="205"/>
      <c r="H696" s="208">
        <v>57.618000000000002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2607</v>
      </c>
      <c r="G697" s="205"/>
      <c r="H697" s="208">
        <v>35.521999999999998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2608</v>
      </c>
      <c r="G698" s="205"/>
      <c r="H698" s="208">
        <v>88.74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2609</v>
      </c>
      <c r="G699" s="205"/>
      <c r="H699" s="208">
        <v>16.920000000000002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24.15" customHeight="1">
      <c r="A700" s="36"/>
      <c r="B700" s="37"/>
      <c r="C700" s="215" t="s">
        <v>773</v>
      </c>
      <c r="D700" s="215" t="s">
        <v>254</v>
      </c>
      <c r="E700" s="216" t="s">
        <v>2589</v>
      </c>
      <c r="F700" s="217" t="s">
        <v>2590</v>
      </c>
      <c r="G700" s="218" t="s">
        <v>176</v>
      </c>
      <c r="H700" s="219">
        <v>238.56</v>
      </c>
      <c r="I700" s="220"/>
      <c r="J700" s="221">
        <f>ROUND(I700*H700,2)</f>
        <v>0</v>
      </c>
      <c r="K700" s="217" t="s">
        <v>177</v>
      </c>
      <c r="L700" s="222"/>
      <c r="M700" s="223" t="s">
        <v>32</v>
      </c>
      <c r="N700" s="224" t="s">
        <v>51</v>
      </c>
      <c r="O700" s="66"/>
      <c r="P700" s="189">
        <f>O700*H700</f>
        <v>0</v>
      </c>
      <c r="Q700" s="189">
        <v>1E-3</v>
      </c>
      <c r="R700" s="189">
        <f>Q700*H700</f>
        <v>0.23855999999999999</v>
      </c>
      <c r="S700" s="189">
        <v>0</v>
      </c>
      <c r="T700" s="190">
        <f>S700*H700</f>
        <v>0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389</v>
      </c>
      <c r="AT700" s="191" t="s">
        <v>254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2613</v>
      </c>
    </row>
    <row r="701" spans="1:65" s="2" customFormat="1" ht="19.2">
      <c r="A701" s="36"/>
      <c r="B701" s="37"/>
      <c r="C701" s="38"/>
      <c r="D701" s="195" t="s">
        <v>258</v>
      </c>
      <c r="E701" s="38"/>
      <c r="F701" s="225" t="s">
        <v>621</v>
      </c>
      <c r="G701" s="38"/>
      <c r="H701" s="38"/>
      <c r="I701" s="226"/>
      <c r="J701" s="38"/>
      <c r="K701" s="38"/>
      <c r="L701" s="41"/>
      <c r="M701" s="227"/>
      <c r="N701" s="228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8" t="s">
        <v>258</v>
      </c>
      <c r="AU701" s="18" t="s">
        <v>89</v>
      </c>
    </row>
    <row r="702" spans="1:65" s="14" customFormat="1" ht="10.199999999999999">
      <c r="B702" s="204"/>
      <c r="C702" s="205"/>
      <c r="D702" s="195" t="s">
        <v>180</v>
      </c>
      <c r="E702" s="205"/>
      <c r="F702" s="207" t="s">
        <v>2611</v>
      </c>
      <c r="G702" s="205"/>
      <c r="H702" s="208">
        <v>238.56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4</v>
      </c>
      <c r="AX702" s="14" t="s">
        <v>40</v>
      </c>
      <c r="AY702" s="214" t="s">
        <v>171</v>
      </c>
    </row>
    <row r="703" spans="1:65" s="2" customFormat="1" ht="14.4" customHeight="1">
      <c r="A703" s="36"/>
      <c r="B703" s="37"/>
      <c r="C703" s="180" t="s">
        <v>777</v>
      </c>
      <c r="D703" s="180" t="s">
        <v>173</v>
      </c>
      <c r="E703" s="181" t="s">
        <v>634</v>
      </c>
      <c r="F703" s="182" t="s">
        <v>635</v>
      </c>
      <c r="G703" s="183" t="s">
        <v>582</v>
      </c>
      <c r="H703" s="184">
        <v>8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1.9000000000000001E-4</v>
      </c>
      <c r="R703" s="189">
        <f>Q703*H703</f>
        <v>1.5200000000000001E-3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2614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2449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2615</v>
      </c>
      <c r="G705" s="205"/>
      <c r="H705" s="208">
        <v>2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2578</v>
      </c>
      <c r="G706" s="205"/>
      <c r="H706" s="208">
        <v>3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2616</v>
      </c>
      <c r="G707" s="205"/>
      <c r="H707" s="208">
        <v>3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215" t="s">
        <v>783</v>
      </c>
      <c r="D708" s="215" t="s">
        <v>254</v>
      </c>
      <c r="E708" s="216" t="s">
        <v>1884</v>
      </c>
      <c r="F708" s="217" t="s">
        <v>2617</v>
      </c>
      <c r="G708" s="218" t="s">
        <v>582</v>
      </c>
      <c r="H708" s="219">
        <v>3</v>
      </c>
      <c r="I708" s="220"/>
      <c r="J708" s="221">
        <f>ROUND(I708*H708,2)</f>
        <v>0</v>
      </c>
      <c r="K708" s="217" t="s">
        <v>643</v>
      </c>
      <c r="L708" s="222"/>
      <c r="M708" s="223" t="s">
        <v>32</v>
      </c>
      <c r="N708" s="224" t="s">
        <v>51</v>
      </c>
      <c r="O708" s="66"/>
      <c r="P708" s="189">
        <f>O708*H708</f>
        <v>0</v>
      </c>
      <c r="Q708" s="189">
        <v>2.5000000000000001E-3</v>
      </c>
      <c r="R708" s="189">
        <f>Q708*H708</f>
        <v>7.4999999999999997E-3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389</v>
      </c>
      <c r="AT708" s="191" t="s">
        <v>254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2618</v>
      </c>
    </row>
    <row r="709" spans="1:65" s="2" customFormat="1" ht="14.4" customHeight="1">
      <c r="A709" s="36"/>
      <c r="B709" s="37"/>
      <c r="C709" s="215" t="s">
        <v>789</v>
      </c>
      <c r="D709" s="215" t="s">
        <v>254</v>
      </c>
      <c r="E709" s="216" t="s">
        <v>641</v>
      </c>
      <c r="F709" s="217" t="s">
        <v>642</v>
      </c>
      <c r="G709" s="218" t="s">
        <v>582</v>
      </c>
      <c r="H709" s="219">
        <v>5</v>
      </c>
      <c r="I709" s="220"/>
      <c r="J709" s="221">
        <f>ROUND(I709*H709,2)</f>
        <v>0</v>
      </c>
      <c r="K709" s="217" t="s">
        <v>643</v>
      </c>
      <c r="L709" s="222"/>
      <c r="M709" s="223" t="s">
        <v>32</v>
      </c>
      <c r="N709" s="224" t="s">
        <v>51</v>
      </c>
      <c r="O709" s="66"/>
      <c r="P709" s="189">
        <f>O709*H709</f>
        <v>0</v>
      </c>
      <c r="Q709" s="189">
        <v>1.8E-3</v>
      </c>
      <c r="R709" s="189">
        <f>Q709*H709</f>
        <v>8.9999999999999993E-3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389</v>
      </c>
      <c r="AT709" s="191" t="s">
        <v>254</v>
      </c>
      <c r="AU709" s="191" t="s">
        <v>89</v>
      </c>
      <c r="AY709" s="18" t="s">
        <v>171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8" t="s">
        <v>40</v>
      </c>
      <c r="BK709" s="192">
        <f>ROUND(I709*H709,2)</f>
        <v>0</v>
      </c>
      <c r="BL709" s="18" t="s">
        <v>297</v>
      </c>
      <c r="BM709" s="191" t="s">
        <v>2619</v>
      </c>
    </row>
    <row r="710" spans="1:65" s="2" customFormat="1" ht="14.4" customHeight="1">
      <c r="A710" s="36"/>
      <c r="B710" s="37"/>
      <c r="C710" s="215" t="s">
        <v>794</v>
      </c>
      <c r="D710" s="215" t="s">
        <v>254</v>
      </c>
      <c r="E710" s="216" t="s">
        <v>650</v>
      </c>
      <c r="F710" s="217" t="s">
        <v>651</v>
      </c>
      <c r="G710" s="218" t="s">
        <v>582</v>
      </c>
      <c r="H710" s="219">
        <v>8</v>
      </c>
      <c r="I710" s="220"/>
      <c r="J710" s="221">
        <f>ROUND(I710*H710,2)</f>
        <v>0</v>
      </c>
      <c r="K710" s="217" t="s">
        <v>643</v>
      </c>
      <c r="L710" s="222"/>
      <c r="M710" s="223" t="s">
        <v>32</v>
      </c>
      <c r="N710" s="224" t="s">
        <v>51</v>
      </c>
      <c r="O710" s="66"/>
      <c r="P710" s="189">
        <f>O710*H710</f>
        <v>0</v>
      </c>
      <c r="Q710" s="189">
        <v>2.6800000000000001E-3</v>
      </c>
      <c r="R710" s="189">
        <f>Q710*H710</f>
        <v>2.1440000000000001E-2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389</v>
      </c>
      <c r="AT710" s="191" t="s">
        <v>254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2620</v>
      </c>
    </row>
    <row r="711" spans="1:65" s="2" customFormat="1" ht="14.4" customHeight="1">
      <c r="A711" s="36"/>
      <c r="B711" s="37"/>
      <c r="C711" s="180" t="s">
        <v>799</v>
      </c>
      <c r="D711" s="180" t="s">
        <v>173</v>
      </c>
      <c r="E711" s="181" t="s">
        <v>654</v>
      </c>
      <c r="F711" s="182" t="s">
        <v>655</v>
      </c>
      <c r="G711" s="183" t="s">
        <v>190</v>
      </c>
      <c r="H711" s="184">
        <v>311.08499999999998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3.1E-4</v>
      </c>
      <c r="R711" s="189">
        <f>Q711*H711</f>
        <v>9.643634999999999E-2</v>
      </c>
      <c r="S711" s="189">
        <v>0</v>
      </c>
      <c r="T711" s="190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2621</v>
      </c>
    </row>
    <row r="712" spans="1:65" s="13" customFormat="1" ht="10.199999999999999">
      <c r="B712" s="193"/>
      <c r="C712" s="194"/>
      <c r="D712" s="195" t="s">
        <v>180</v>
      </c>
      <c r="E712" s="196" t="s">
        <v>32</v>
      </c>
      <c r="F712" s="197" t="s">
        <v>2449</v>
      </c>
      <c r="G712" s="194"/>
      <c r="H712" s="196" t="s">
        <v>32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180</v>
      </c>
      <c r="AU712" s="203" t="s">
        <v>89</v>
      </c>
      <c r="AV712" s="13" t="s">
        <v>40</v>
      </c>
      <c r="AW712" s="13" t="s">
        <v>38</v>
      </c>
      <c r="AX712" s="13" t="s">
        <v>80</v>
      </c>
      <c r="AY712" s="203" t="s">
        <v>171</v>
      </c>
    </row>
    <row r="713" spans="1:65" s="13" customFormat="1" ht="10.199999999999999">
      <c r="B713" s="193"/>
      <c r="C713" s="194"/>
      <c r="D713" s="195" t="s">
        <v>180</v>
      </c>
      <c r="E713" s="196" t="s">
        <v>32</v>
      </c>
      <c r="F713" s="197" t="s">
        <v>2450</v>
      </c>
      <c r="G713" s="194"/>
      <c r="H713" s="196" t="s">
        <v>32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180</v>
      </c>
      <c r="AU713" s="203" t="s">
        <v>89</v>
      </c>
      <c r="AV713" s="13" t="s">
        <v>40</v>
      </c>
      <c r="AW713" s="13" t="s">
        <v>38</v>
      </c>
      <c r="AX713" s="13" t="s">
        <v>80</v>
      </c>
      <c r="AY713" s="203" t="s">
        <v>171</v>
      </c>
    </row>
    <row r="714" spans="1:65" s="14" customFormat="1" ht="20.399999999999999">
      <c r="B714" s="204"/>
      <c r="C714" s="205"/>
      <c r="D714" s="195" t="s">
        <v>180</v>
      </c>
      <c r="E714" s="206" t="s">
        <v>32</v>
      </c>
      <c r="F714" s="207" t="s">
        <v>2598</v>
      </c>
      <c r="G714" s="205"/>
      <c r="H714" s="208">
        <v>83.600999999999999</v>
      </c>
      <c r="I714" s="209"/>
      <c r="J714" s="205"/>
      <c r="K714" s="205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180</v>
      </c>
      <c r="AU714" s="214" t="s">
        <v>89</v>
      </c>
      <c r="AV714" s="14" t="s">
        <v>89</v>
      </c>
      <c r="AW714" s="14" t="s">
        <v>38</v>
      </c>
      <c r="AX714" s="14" t="s">
        <v>80</v>
      </c>
      <c r="AY714" s="214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2599</v>
      </c>
      <c r="G715" s="205"/>
      <c r="H715" s="208">
        <v>51.384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2600</v>
      </c>
      <c r="G716" s="205"/>
      <c r="H716" s="208">
        <v>147.9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4" customFormat="1" ht="10.199999999999999">
      <c r="B717" s="204"/>
      <c r="C717" s="205"/>
      <c r="D717" s="195" t="s">
        <v>180</v>
      </c>
      <c r="E717" s="206" t="s">
        <v>32</v>
      </c>
      <c r="F717" s="207" t="s">
        <v>2601</v>
      </c>
      <c r="G717" s="205"/>
      <c r="H717" s="208">
        <v>28.2</v>
      </c>
      <c r="I717" s="209"/>
      <c r="J717" s="205"/>
      <c r="K717" s="205"/>
      <c r="L717" s="210"/>
      <c r="M717" s="211"/>
      <c r="N717" s="212"/>
      <c r="O717" s="212"/>
      <c r="P717" s="212"/>
      <c r="Q717" s="212"/>
      <c r="R717" s="212"/>
      <c r="S717" s="212"/>
      <c r="T717" s="213"/>
      <c r="AT717" s="214" t="s">
        <v>180</v>
      </c>
      <c r="AU717" s="214" t="s">
        <v>89</v>
      </c>
      <c r="AV717" s="14" t="s">
        <v>89</v>
      </c>
      <c r="AW717" s="14" t="s">
        <v>38</v>
      </c>
      <c r="AX717" s="14" t="s">
        <v>80</v>
      </c>
      <c r="AY717" s="214" t="s">
        <v>171</v>
      </c>
    </row>
    <row r="718" spans="1:65" s="2" customFormat="1" ht="14.4" customHeight="1">
      <c r="A718" s="36"/>
      <c r="B718" s="37"/>
      <c r="C718" s="215" t="s">
        <v>803</v>
      </c>
      <c r="D718" s="215" t="s">
        <v>254</v>
      </c>
      <c r="E718" s="216" t="s">
        <v>662</v>
      </c>
      <c r="F718" s="217" t="s">
        <v>663</v>
      </c>
      <c r="G718" s="218" t="s">
        <v>190</v>
      </c>
      <c r="H718" s="219">
        <v>317.30700000000002</v>
      </c>
      <c r="I718" s="220"/>
      <c r="J718" s="221">
        <f>ROUND(I718*H718,2)</f>
        <v>0</v>
      </c>
      <c r="K718" s="217" t="s">
        <v>177</v>
      </c>
      <c r="L718" s="222"/>
      <c r="M718" s="223" t="s">
        <v>32</v>
      </c>
      <c r="N718" s="224" t="s">
        <v>51</v>
      </c>
      <c r="O718" s="66"/>
      <c r="P718" s="189">
        <f>O718*H718</f>
        <v>0</v>
      </c>
      <c r="Q718" s="189">
        <v>1.5E-3</v>
      </c>
      <c r="R718" s="189">
        <f>Q718*H718</f>
        <v>0.47596050000000001</v>
      </c>
      <c r="S718" s="189">
        <v>0</v>
      </c>
      <c r="T718" s="190">
        <f>S718*H718</f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91" t="s">
        <v>389</v>
      </c>
      <c r="AT718" s="191" t="s">
        <v>254</v>
      </c>
      <c r="AU718" s="191" t="s">
        <v>89</v>
      </c>
      <c r="AY718" s="18" t="s">
        <v>171</v>
      </c>
      <c r="BE718" s="192">
        <f>IF(N718="základní",J718,0)</f>
        <v>0</v>
      </c>
      <c r="BF718" s="192">
        <f>IF(N718="snížená",J718,0)</f>
        <v>0</v>
      </c>
      <c r="BG718" s="192">
        <f>IF(N718="zákl. přenesená",J718,0)</f>
        <v>0</v>
      </c>
      <c r="BH718" s="192">
        <f>IF(N718="sníž. přenesená",J718,0)</f>
        <v>0</v>
      </c>
      <c r="BI718" s="192">
        <f>IF(N718="nulová",J718,0)</f>
        <v>0</v>
      </c>
      <c r="BJ718" s="18" t="s">
        <v>40</v>
      </c>
      <c r="BK718" s="192">
        <f>ROUND(I718*H718,2)</f>
        <v>0</v>
      </c>
      <c r="BL718" s="18" t="s">
        <v>297</v>
      </c>
      <c r="BM718" s="191" t="s">
        <v>2622</v>
      </c>
    </row>
    <row r="719" spans="1:65" s="2" customFormat="1" ht="19.2">
      <c r="A719" s="36"/>
      <c r="B719" s="37"/>
      <c r="C719" s="38"/>
      <c r="D719" s="195" t="s">
        <v>258</v>
      </c>
      <c r="E719" s="38"/>
      <c r="F719" s="225" t="s">
        <v>269</v>
      </c>
      <c r="G719" s="38"/>
      <c r="H719" s="38"/>
      <c r="I719" s="226"/>
      <c r="J719" s="38"/>
      <c r="K719" s="38"/>
      <c r="L719" s="41"/>
      <c r="M719" s="227"/>
      <c r="N719" s="228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8" t="s">
        <v>258</v>
      </c>
      <c r="AU719" s="18" t="s">
        <v>89</v>
      </c>
    </row>
    <row r="720" spans="1:65" s="14" customFormat="1" ht="10.199999999999999">
      <c r="B720" s="204"/>
      <c r="C720" s="205"/>
      <c r="D720" s="195" t="s">
        <v>180</v>
      </c>
      <c r="E720" s="205"/>
      <c r="F720" s="207" t="s">
        <v>2623</v>
      </c>
      <c r="G720" s="205"/>
      <c r="H720" s="208">
        <v>317.30700000000002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4</v>
      </c>
      <c r="AX720" s="14" t="s">
        <v>40</v>
      </c>
      <c r="AY720" s="214" t="s">
        <v>171</v>
      </c>
    </row>
    <row r="721" spans="1:65" s="2" customFormat="1" ht="24.15" customHeight="1">
      <c r="A721" s="36"/>
      <c r="B721" s="37"/>
      <c r="C721" s="180" t="s">
        <v>807</v>
      </c>
      <c r="D721" s="180" t="s">
        <v>173</v>
      </c>
      <c r="E721" s="181" t="s">
        <v>1199</v>
      </c>
      <c r="F721" s="182" t="s">
        <v>1200</v>
      </c>
      <c r="G721" s="183" t="s">
        <v>554</v>
      </c>
      <c r="H721" s="184">
        <v>6.1769999999999996</v>
      </c>
      <c r="I721" s="185"/>
      <c r="J721" s="186">
        <f>ROUND(I721*H721,2)</f>
        <v>0</v>
      </c>
      <c r="K721" s="182" t="s">
        <v>177</v>
      </c>
      <c r="L721" s="41"/>
      <c r="M721" s="187" t="s">
        <v>32</v>
      </c>
      <c r="N721" s="188" t="s">
        <v>51</v>
      </c>
      <c r="O721" s="66"/>
      <c r="P721" s="189">
        <f>O721*H721</f>
        <v>0</v>
      </c>
      <c r="Q721" s="189">
        <v>0</v>
      </c>
      <c r="R721" s="189">
        <f>Q721*H721</f>
        <v>0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297</v>
      </c>
      <c r="AT721" s="191" t="s">
        <v>173</v>
      </c>
      <c r="AU721" s="191" t="s">
        <v>89</v>
      </c>
      <c r="AY721" s="18" t="s">
        <v>171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8" t="s">
        <v>40</v>
      </c>
      <c r="BK721" s="192">
        <f>ROUND(I721*H721,2)</f>
        <v>0</v>
      </c>
      <c r="BL721" s="18" t="s">
        <v>297</v>
      </c>
      <c r="BM721" s="191" t="s">
        <v>2624</v>
      </c>
    </row>
    <row r="722" spans="1:65" s="12" customFormat="1" ht="22.8" customHeight="1">
      <c r="B722" s="164"/>
      <c r="C722" s="165"/>
      <c r="D722" s="166" t="s">
        <v>79</v>
      </c>
      <c r="E722" s="178" t="s">
        <v>670</v>
      </c>
      <c r="F722" s="178" t="s">
        <v>671</v>
      </c>
      <c r="G722" s="165"/>
      <c r="H722" s="165"/>
      <c r="I722" s="168"/>
      <c r="J722" s="179">
        <f>BK722</f>
        <v>0</v>
      </c>
      <c r="K722" s="165"/>
      <c r="L722" s="170"/>
      <c r="M722" s="171"/>
      <c r="N722" s="172"/>
      <c r="O722" s="172"/>
      <c r="P722" s="173">
        <f>SUM(P723:P758)</f>
        <v>0</v>
      </c>
      <c r="Q722" s="172"/>
      <c r="R722" s="173">
        <f>SUM(R723:R758)</f>
        <v>6.4174829499999992</v>
      </c>
      <c r="S722" s="172"/>
      <c r="T722" s="174">
        <f>SUM(T723:T758)</f>
        <v>0.107422</v>
      </c>
      <c r="AR722" s="175" t="s">
        <v>89</v>
      </c>
      <c r="AT722" s="176" t="s">
        <v>79</v>
      </c>
      <c r="AU722" s="176" t="s">
        <v>40</v>
      </c>
      <c r="AY722" s="175" t="s">
        <v>171</v>
      </c>
      <c r="BK722" s="177">
        <f>SUM(BK723:BK758)</f>
        <v>0</v>
      </c>
    </row>
    <row r="723" spans="1:65" s="2" customFormat="1" ht="24.15" customHeight="1">
      <c r="A723" s="36"/>
      <c r="B723" s="37"/>
      <c r="C723" s="180" t="s">
        <v>2199</v>
      </c>
      <c r="D723" s="180" t="s">
        <v>173</v>
      </c>
      <c r="E723" s="181" t="s">
        <v>1205</v>
      </c>
      <c r="F723" s="182" t="s">
        <v>1206</v>
      </c>
      <c r="G723" s="183" t="s">
        <v>176</v>
      </c>
      <c r="H723" s="184">
        <v>76.73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1.4E-3</v>
      </c>
      <c r="T723" s="190">
        <f>S723*H723</f>
        <v>0.107422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2625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2257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2378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2379</v>
      </c>
      <c r="G726" s="205"/>
      <c r="H726" s="208">
        <v>42.701000000000001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2380</v>
      </c>
      <c r="G727" s="205"/>
      <c r="H727" s="208">
        <v>39.488999999999997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202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2381</v>
      </c>
      <c r="G729" s="205"/>
      <c r="H729" s="208">
        <v>-5.46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2" customFormat="1" ht="24.15" customHeight="1">
      <c r="A730" s="36"/>
      <c r="B730" s="37"/>
      <c r="C730" s="180" t="s">
        <v>812</v>
      </c>
      <c r="D730" s="180" t="s">
        <v>173</v>
      </c>
      <c r="E730" s="181" t="s">
        <v>2626</v>
      </c>
      <c r="F730" s="182" t="s">
        <v>2627</v>
      </c>
      <c r="G730" s="183" t="s">
        <v>176</v>
      </c>
      <c r="H730" s="184">
        <v>74.201999999999998</v>
      </c>
      <c r="I730" s="185"/>
      <c r="J730" s="186">
        <f>ROUND(I730*H730,2)</f>
        <v>0</v>
      </c>
      <c r="K730" s="182" t="s">
        <v>177</v>
      </c>
      <c r="L730" s="41"/>
      <c r="M730" s="187" t="s">
        <v>32</v>
      </c>
      <c r="N730" s="188" t="s">
        <v>51</v>
      </c>
      <c r="O730" s="66"/>
      <c r="P730" s="189">
        <f>O730*H730</f>
        <v>0</v>
      </c>
      <c r="Q730" s="189">
        <v>6.0000000000000001E-3</v>
      </c>
      <c r="R730" s="189">
        <f>Q730*H730</f>
        <v>0.445212</v>
      </c>
      <c r="S730" s="189">
        <v>0</v>
      </c>
      <c r="T730" s="190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91" t="s">
        <v>297</v>
      </c>
      <c r="AT730" s="191" t="s">
        <v>173</v>
      </c>
      <c r="AU730" s="191" t="s">
        <v>89</v>
      </c>
      <c r="AY730" s="18" t="s">
        <v>171</v>
      </c>
      <c r="BE730" s="192">
        <f>IF(N730="základní",J730,0)</f>
        <v>0</v>
      </c>
      <c r="BF730" s="192">
        <f>IF(N730="snížená",J730,0)</f>
        <v>0</v>
      </c>
      <c r="BG730" s="192">
        <f>IF(N730="zákl. přenesená",J730,0)</f>
        <v>0</v>
      </c>
      <c r="BH730" s="192">
        <f>IF(N730="sníž. přenesená",J730,0)</f>
        <v>0</v>
      </c>
      <c r="BI730" s="192">
        <f>IF(N730="nulová",J730,0)</f>
        <v>0</v>
      </c>
      <c r="BJ730" s="18" t="s">
        <v>40</v>
      </c>
      <c r="BK730" s="192">
        <f>ROUND(I730*H730,2)</f>
        <v>0</v>
      </c>
      <c r="BL730" s="18" t="s">
        <v>297</v>
      </c>
      <c r="BM730" s="191" t="s">
        <v>2628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2449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3" customFormat="1" ht="10.199999999999999">
      <c r="B732" s="193"/>
      <c r="C732" s="194"/>
      <c r="D732" s="195" t="s">
        <v>180</v>
      </c>
      <c r="E732" s="196" t="s">
        <v>32</v>
      </c>
      <c r="F732" s="197" t="s">
        <v>2450</v>
      </c>
      <c r="G732" s="194"/>
      <c r="H732" s="196" t="s">
        <v>32</v>
      </c>
      <c r="I732" s="198"/>
      <c r="J732" s="194"/>
      <c r="K732" s="194"/>
      <c r="L732" s="199"/>
      <c r="M732" s="200"/>
      <c r="N732" s="201"/>
      <c r="O732" s="201"/>
      <c r="P732" s="201"/>
      <c r="Q732" s="201"/>
      <c r="R732" s="201"/>
      <c r="S732" s="201"/>
      <c r="T732" s="202"/>
      <c r="AT732" s="203" t="s">
        <v>180</v>
      </c>
      <c r="AU732" s="203" t="s">
        <v>89</v>
      </c>
      <c r="AV732" s="13" t="s">
        <v>40</v>
      </c>
      <c r="AW732" s="13" t="s">
        <v>38</v>
      </c>
      <c r="AX732" s="13" t="s">
        <v>80</v>
      </c>
      <c r="AY732" s="203" t="s">
        <v>171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2629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4" customFormat="1" ht="20.399999999999999">
      <c r="B734" s="204"/>
      <c r="C734" s="205"/>
      <c r="D734" s="195" t="s">
        <v>180</v>
      </c>
      <c r="E734" s="206" t="s">
        <v>32</v>
      </c>
      <c r="F734" s="207" t="s">
        <v>2630</v>
      </c>
      <c r="G734" s="205"/>
      <c r="H734" s="208">
        <v>38.228000000000002</v>
      </c>
      <c r="I734" s="209"/>
      <c r="J734" s="205"/>
      <c r="K734" s="205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180</v>
      </c>
      <c r="AU734" s="214" t="s">
        <v>89</v>
      </c>
      <c r="AV734" s="14" t="s">
        <v>89</v>
      </c>
      <c r="AW734" s="14" t="s">
        <v>38</v>
      </c>
      <c r="AX734" s="14" t="s">
        <v>80</v>
      </c>
      <c r="AY734" s="214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2631</v>
      </c>
      <c r="G735" s="205"/>
      <c r="H735" s="208">
        <v>35.973999999999997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215" t="s">
        <v>817</v>
      </c>
      <c r="D736" s="215" t="s">
        <v>254</v>
      </c>
      <c r="E736" s="216" t="s">
        <v>690</v>
      </c>
      <c r="F736" s="217" t="s">
        <v>691</v>
      </c>
      <c r="G736" s="218" t="s">
        <v>176</v>
      </c>
      <c r="H736" s="219">
        <v>77.912000000000006</v>
      </c>
      <c r="I736" s="220"/>
      <c r="J736" s="221">
        <f>ROUND(I736*H736,2)</f>
        <v>0</v>
      </c>
      <c r="K736" s="217" t="s">
        <v>177</v>
      </c>
      <c r="L736" s="222"/>
      <c r="M736" s="223" t="s">
        <v>32</v>
      </c>
      <c r="N736" s="224" t="s">
        <v>51</v>
      </c>
      <c r="O736" s="66"/>
      <c r="P736" s="189">
        <f>O736*H736</f>
        <v>0</v>
      </c>
      <c r="Q736" s="189">
        <v>1.5E-3</v>
      </c>
      <c r="R736" s="189">
        <f>Q736*H736</f>
        <v>0.11686800000000001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389</v>
      </c>
      <c r="AT736" s="191" t="s">
        <v>254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2632</v>
      </c>
    </row>
    <row r="737" spans="1:65" s="2" customFormat="1" ht="19.2">
      <c r="A737" s="36"/>
      <c r="B737" s="37"/>
      <c r="C737" s="38"/>
      <c r="D737" s="195" t="s">
        <v>258</v>
      </c>
      <c r="E737" s="38"/>
      <c r="F737" s="225" t="s">
        <v>259</v>
      </c>
      <c r="G737" s="38"/>
      <c r="H737" s="38"/>
      <c r="I737" s="226"/>
      <c r="J737" s="38"/>
      <c r="K737" s="38"/>
      <c r="L737" s="41"/>
      <c r="M737" s="227"/>
      <c r="N737" s="228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8" t="s">
        <v>258</v>
      </c>
      <c r="AU737" s="18" t="s">
        <v>89</v>
      </c>
    </row>
    <row r="738" spans="1:65" s="14" customFormat="1" ht="10.199999999999999">
      <c r="B738" s="204"/>
      <c r="C738" s="205"/>
      <c r="D738" s="195" t="s">
        <v>180</v>
      </c>
      <c r="E738" s="205"/>
      <c r="F738" s="207" t="s">
        <v>2633</v>
      </c>
      <c r="G738" s="205"/>
      <c r="H738" s="208">
        <v>77.912000000000006</v>
      </c>
      <c r="I738" s="209"/>
      <c r="J738" s="205"/>
      <c r="K738" s="205"/>
      <c r="L738" s="210"/>
      <c r="M738" s="211"/>
      <c r="N738" s="212"/>
      <c r="O738" s="212"/>
      <c r="P738" s="212"/>
      <c r="Q738" s="212"/>
      <c r="R738" s="212"/>
      <c r="S738" s="212"/>
      <c r="T738" s="213"/>
      <c r="AT738" s="214" t="s">
        <v>180</v>
      </c>
      <c r="AU738" s="214" t="s">
        <v>89</v>
      </c>
      <c r="AV738" s="14" t="s">
        <v>89</v>
      </c>
      <c r="AW738" s="14" t="s">
        <v>4</v>
      </c>
      <c r="AX738" s="14" t="s">
        <v>40</v>
      </c>
      <c r="AY738" s="214" t="s">
        <v>171</v>
      </c>
    </row>
    <row r="739" spans="1:65" s="2" customFormat="1" ht="24.15" customHeight="1">
      <c r="A739" s="36"/>
      <c r="B739" s="37"/>
      <c r="C739" s="180" t="s">
        <v>823</v>
      </c>
      <c r="D739" s="180" t="s">
        <v>173</v>
      </c>
      <c r="E739" s="181" t="s">
        <v>2634</v>
      </c>
      <c r="F739" s="182" t="s">
        <v>2635</v>
      </c>
      <c r="G739" s="183" t="s">
        <v>176</v>
      </c>
      <c r="H739" s="184">
        <v>76.73</v>
      </c>
      <c r="I739" s="185"/>
      <c r="J739" s="186">
        <f>ROUND(I739*H739,2)</f>
        <v>0</v>
      </c>
      <c r="K739" s="182" t="s">
        <v>177</v>
      </c>
      <c r="L739" s="41"/>
      <c r="M739" s="187" t="s">
        <v>32</v>
      </c>
      <c r="N739" s="188" t="s">
        <v>51</v>
      </c>
      <c r="O739" s="66"/>
      <c r="P739" s="189">
        <f>O739*H739</f>
        <v>0</v>
      </c>
      <c r="Q739" s="189">
        <v>0</v>
      </c>
      <c r="R739" s="189">
        <f>Q739*H739</f>
        <v>0</v>
      </c>
      <c r="S739" s="189">
        <v>0</v>
      </c>
      <c r="T739" s="190">
        <f>S739*H739</f>
        <v>0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91" t="s">
        <v>297</v>
      </c>
      <c r="AT739" s="191" t="s">
        <v>173</v>
      </c>
      <c r="AU739" s="191" t="s">
        <v>89</v>
      </c>
      <c r="AY739" s="18" t="s">
        <v>171</v>
      </c>
      <c r="BE739" s="192">
        <f>IF(N739="základní",J739,0)</f>
        <v>0</v>
      </c>
      <c r="BF739" s="192">
        <f>IF(N739="snížená",J739,0)</f>
        <v>0</v>
      </c>
      <c r="BG739" s="192">
        <f>IF(N739="zákl. přenesená",J739,0)</f>
        <v>0</v>
      </c>
      <c r="BH739" s="192">
        <f>IF(N739="sníž. přenesená",J739,0)</f>
        <v>0</v>
      </c>
      <c r="BI739" s="192">
        <f>IF(N739="nulová",J739,0)</f>
        <v>0</v>
      </c>
      <c r="BJ739" s="18" t="s">
        <v>40</v>
      </c>
      <c r="BK739" s="192">
        <f>ROUND(I739*H739,2)</f>
        <v>0</v>
      </c>
      <c r="BL739" s="18" t="s">
        <v>297</v>
      </c>
      <c r="BM739" s="191" t="s">
        <v>2636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2257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2637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2379</v>
      </c>
      <c r="G742" s="205"/>
      <c r="H742" s="208">
        <v>42.701000000000001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2380</v>
      </c>
      <c r="G743" s="205"/>
      <c r="H743" s="208">
        <v>39.488999999999997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202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2381</v>
      </c>
      <c r="G745" s="205"/>
      <c r="H745" s="208">
        <v>-5.46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2" customFormat="1" ht="14.4" customHeight="1">
      <c r="A746" s="36"/>
      <c r="B746" s="37"/>
      <c r="C746" s="215" t="s">
        <v>828</v>
      </c>
      <c r="D746" s="215" t="s">
        <v>254</v>
      </c>
      <c r="E746" s="216" t="s">
        <v>1904</v>
      </c>
      <c r="F746" s="217" t="s">
        <v>1905</v>
      </c>
      <c r="G746" s="218" t="s">
        <v>176</v>
      </c>
      <c r="H746" s="219">
        <v>80.566999999999993</v>
      </c>
      <c r="I746" s="220"/>
      <c r="J746" s="221">
        <f>ROUND(I746*H746,2)</f>
        <v>0</v>
      </c>
      <c r="K746" s="217" t="s">
        <v>177</v>
      </c>
      <c r="L746" s="222"/>
      <c r="M746" s="223" t="s">
        <v>32</v>
      </c>
      <c r="N746" s="224" t="s">
        <v>51</v>
      </c>
      <c r="O746" s="66"/>
      <c r="P746" s="189">
        <f>O746*H746</f>
        <v>0</v>
      </c>
      <c r="Q746" s="189">
        <v>1.75E-3</v>
      </c>
      <c r="R746" s="189">
        <f>Q746*H746</f>
        <v>0.14099224999999999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389</v>
      </c>
      <c r="AT746" s="191" t="s">
        <v>254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2638</v>
      </c>
    </row>
    <row r="747" spans="1:65" s="2" customFormat="1" ht="19.2">
      <c r="A747" s="36"/>
      <c r="B747" s="37"/>
      <c r="C747" s="38"/>
      <c r="D747" s="195" t="s">
        <v>258</v>
      </c>
      <c r="E747" s="38"/>
      <c r="F747" s="225" t="s">
        <v>259</v>
      </c>
      <c r="G747" s="38"/>
      <c r="H747" s="38"/>
      <c r="I747" s="226"/>
      <c r="J747" s="38"/>
      <c r="K747" s="38"/>
      <c r="L747" s="41"/>
      <c r="M747" s="227"/>
      <c r="N747" s="228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8" t="s">
        <v>258</v>
      </c>
      <c r="AU747" s="18" t="s">
        <v>89</v>
      </c>
    </row>
    <row r="748" spans="1:65" s="14" customFormat="1" ht="10.199999999999999">
      <c r="B748" s="204"/>
      <c r="C748" s="205"/>
      <c r="D748" s="195" t="s">
        <v>180</v>
      </c>
      <c r="E748" s="205"/>
      <c r="F748" s="207" t="s">
        <v>2639</v>
      </c>
      <c r="G748" s="205"/>
      <c r="H748" s="208">
        <v>80.566999999999993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180</v>
      </c>
      <c r="AU748" s="214" t="s">
        <v>89</v>
      </c>
      <c r="AV748" s="14" t="s">
        <v>89</v>
      </c>
      <c r="AW748" s="14" t="s">
        <v>4</v>
      </c>
      <c r="AX748" s="14" t="s">
        <v>40</v>
      </c>
      <c r="AY748" s="214" t="s">
        <v>171</v>
      </c>
    </row>
    <row r="749" spans="1:65" s="2" customFormat="1" ht="24.15" customHeight="1">
      <c r="A749" s="36"/>
      <c r="B749" s="37"/>
      <c r="C749" s="180" t="s">
        <v>832</v>
      </c>
      <c r="D749" s="180" t="s">
        <v>173</v>
      </c>
      <c r="E749" s="181" t="s">
        <v>2640</v>
      </c>
      <c r="F749" s="182" t="s">
        <v>2641</v>
      </c>
      <c r="G749" s="183" t="s">
        <v>176</v>
      </c>
      <c r="H749" s="184">
        <v>835.44</v>
      </c>
      <c r="I749" s="185"/>
      <c r="J749" s="186">
        <f>ROUND(I749*H749,2)</f>
        <v>0</v>
      </c>
      <c r="K749" s="182" t="s">
        <v>177</v>
      </c>
      <c r="L749" s="41"/>
      <c r="M749" s="187" t="s">
        <v>32</v>
      </c>
      <c r="N749" s="188" t="s">
        <v>51</v>
      </c>
      <c r="O749" s="66"/>
      <c r="P749" s="189">
        <f>O749*H749</f>
        <v>0</v>
      </c>
      <c r="Q749" s="189">
        <v>1.16E-3</v>
      </c>
      <c r="R749" s="189">
        <f>Q749*H749</f>
        <v>0.96911040000000004</v>
      </c>
      <c r="S749" s="189">
        <v>0</v>
      </c>
      <c r="T749" s="190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1" t="s">
        <v>297</v>
      </c>
      <c r="AT749" s="191" t="s">
        <v>173</v>
      </c>
      <c r="AU749" s="191" t="s">
        <v>89</v>
      </c>
      <c r="AY749" s="18" t="s">
        <v>171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8" t="s">
        <v>40</v>
      </c>
      <c r="BK749" s="192">
        <f>ROUND(I749*H749,2)</f>
        <v>0</v>
      </c>
      <c r="BL749" s="18" t="s">
        <v>297</v>
      </c>
      <c r="BM749" s="191" t="s">
        <v>2642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2449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2586</v>
      </c>
      <c r="G751" s="205"/>
      <c r="H751" s="208">
        <v>930.66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14" customFormat="1" ht="10.199999999999999">
      <c r="B752" s="204"/>
      <c r="C752" s="205"/>
      <c r="D752" s="195" t="s">
        <v>180</v>
      </c>
      <c r="E752" s="206" t="s">
        <v>32</v>
      </c>
      <c r="F752" s="207" t="s">
        <v>2587</v>
      </c>
      <c r="G752" s="205"/>
      <c r="H752" s="208">
        <v>-79.56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180</v>
      </c>
      <c r="AU752" s="214" t="s">
        <v>89</v>
      </c>
      <c r="AV752" s="14" t="s">
        <v>89</v>
      </c>
      <c r="AW752" s="14" t="s">
        <v>38</v>
      </c>
      <c r="AX752" s="14" t="s">
        <v>80</v>
      </c>
      <c r="AY752" s="214" t="s">
        <v>171</v>
      </c>
    </row>
    <row r="753" spans="1:65" s="14" customFormat="1" ht="10.199999999999999">
      <c r="B753" s="204"/>
      <c r="C753" s="205"/>
      <c r="D753" s="195" t="s">
        <v>180</v>
      </c>
      <c r="E753" s="206" t="s">
        <v>32</v>
      </c>
      <c r="F753" s="207" t="s">
        <v>2588</v>
      </c>
      <c r="G753" s="205"/>
      <c r="H753" s="208">
        <v>-15.66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180</v>
      </c>
      <c r="AU753" s="214" t="s">
        <v>89</v>
      </c>
      <c r="AV753" s="14" t="s">
        <v>89</v>
      </c>
      <c r="AW753" s="14" t="s">
        <v>38</v>
      </c>
      <c r="AX753" s="14" t="s">
        <v>80</v>
      </c>
      <c r="AY753" s="214" t="s">
        <v>171</v>
      </c>
    </row>
    <row r="754" spans="1:65" s="2" customFormat="1" ht="14.4" customHeight="1">
      <c r="A754" s="36"/>
      <c r="B754" s="37"/>
      <c r="C754" s="215" t="s">
        <v>836</v>
      </c>
      <c r="D754" s="215" t="s">
        <v>254</v>
      </c>
      <c r="E754" s="216" t="s">
        <v>677</v>
      </c>
      <c r="F754" s="217" t="s">
        <v>678</v>
      </c>
      <c r="G754" s="218" t="s">
        <v>176</v>
      </c>
      <c r="H754" s="219">
        <v>852.149</v>
      </c>
      <c r="I754" s="220"/>
      <c r="J754" s="221">
        <f>ROUND(I754*H754,2)</f>
        <v>0</v>
      </c>
      <c r="K754" s="217" t="s">
        <v>177</v>
      </c>
      <c r="L754" s="222"/>
      <c r="M754" s="223" t="s">
        <v>32</v>
      </c>
      <c r="N754" s="224" t="s">
        <v>51</v>
      </c>
      <c r="O754" s="66"/>
      <c r="P754" s="189">
        <f>O754*H754</f>
        <v>0</v>
      </c>
      <c r="Q754" s="189">
        <v>5.4999999999999997E-3</v>
      </c>
      <c r="R754" s="189">
        <f>Q754*H754</f>
        <v>4.6868194999999995</v>
      </c>
      <c r="S754" s="189">
        <v>0</v>
      </c>
      <c r="T754" s="190">
        <f>S754*H754</f>
        <v>0</v>
      </c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R754" s="191" t="s">
        <v>389</v>
      </c>
      <c r="AT754" s="191" t="s">
        <v>254</v>
      </c>
      <c r="AU754" s="191" t="s">
        <v>89</v>
      </c>
      <c r="AY754" s="18" t="s">
        <v>171</v>
      </c>
      <c r="BE754" s="192">
        <f>IF(N754="základní",J754,0)</f>
        <v>0</v>
      </c>
      <c r="BF754" s="192">
        <f>IF(N754="snížená",J754,0)</f>
        <v>0</v>
      </c>
      <c r="BG754" s="192">
        <f>IF(N754="zákl. přenesená",J754,0)</f>
        <v>0</v>
      </c>
      <c r="BH754" s="192">
        <f>IF(N754="sníž. přenesená",J754,0)</f>
        <v>0</v>
      </c>
      <c r="BI754" s="192">
        <f>IF(N754="nulová",J754,0)</f>
        <v>0</v>
      </c>
      <c r="BJ754" s="18" t="s">
        <v>40</v>
      </c>
      <c r="BK754" s="192">
        <f>ROUND(I754*H754,2)</f>
        <v>0</v>
      </c>
      <c r="BL754" s="18" t="s">
        <v>297</v>
      </c>
      <c r="BM754" s="191" t="s">
        <v>2643</v>
      </c>
    </row>
    <row r="755" spans="1:65" s="2" customFormat="1" ht="19.2">
      <c r="A755" s="36"/>
      <c r="B755" s="37"/>
      <c r="C755" s="38"/>
      <c r="D755" s="195" t="s">
        <v>258</v>
      </c>
      <c r="E755" s="38"/>
      <c r="F755" s="225" t="s">
        <v>269</v>
      </c>
      <c r="G755" s="38"/>
      <c r="H755" s="38"/>
      <c r="I755" s="226"/>
      <c r="J755" s="38"/>
      <c r="K755" s="38"/>
      <c r="L755" s="41"/>
      <c r="M755" s="227"/>
      <c r="N755" s="228"/>
      <c r="O755" s="66"/>
      <c r="P755" s="66"/>
      <c r="Q755" s="66"/>
      <c r="R755" s="66"/>
      <c r="S755" s="66"/>
      <c r="T755" s="67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T755" s="18" t="s">
        <v>258</v>
      </c>
      <c r="AU755" s="18" t="s">
        <v>89</v>
      </c>
    </row>
    <row r="756" spans="1:65" s="14" customFormat="1" ht="10.199999999999999">
      <c r="B756" s="204"/>
      <c r="C756" s="205"/>
      <c r="D756" s="195" t="s">
        <v>180</v>
      </c>
      <c r="E756" s="205"/>
      <c r="F756" s="207" t="s">
        <v>2644</v>
      </c>
      <c r="G756" s="205"/>
      <c r="H756" s="208">
        <v>852.149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180</v>
      </c>
      <c r="AU756" s="214" t="s">
        <v>89</v>
      </c>
      <c r="AV756" s="14" t="s">
        <v>89</v>
      </c>
      <c r="AW756" s="14" t="s">
        <v>4</v>
      </c>
      <c r="AX756" s="14" t="s">
        <v>40</v>
      </c>
      <c r="AY756" s="214" t="s">
        <v>171</v>
      </c>
    </row>
    <row r="757" spans="1:65" s="2" customFormat="1" ht="24.15" customHeight="1">
      <c r="A757" s="36"/>
      <c r="B757" s="37"/>
      <c r="C757" s="180" t="s">
        <v>841</v>
      </c>
      <c r="D757" s="180" t="s">
        <v>173</v>
      </c>
      <c r="E757" s="181" t="s">
        <v>682</v>
      </c>
      <c r="F757" s="182" t="s">
        <v>683</v>
      </c>
      <c r="G757" s="183" t="s">
        <v>176</v>
      </c>
      <c r="H757" s="184">
        <v>835.44</v>
      </c>
      <c r="I757" s="185"/>
      <c r="J757" s="186">
        <f>ROUND(I757*H757,2)</f>
        <v>0</v>
      </c>
      <c r="K757" s="182" t="s">
        <v>177</v>
      </c>
      <c r="L757" s="41"/>
      <c r="M757" s="187" t="s">
        <v>32</v>
      </c>
      <c r="N757" s="188" t="s">
        <v>51</v>
      </c>
      <c r="O757" s="66"/>
      <c r="P757" s="189">
        <f>O757*H757</f>
        <v>0</v>
      </c>
      <c r="Q757" s="189">
        <v>6.9999999999999994E-5</v>
      </c>
      <c r="R757" s="189">
        <f>Q757*H757</f>
        <v>5.8480799999999999E-2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297</v>
      </c>
      <c r="AT757" s="191" t="s">
        <v>173</v>
      </c>
      <c r="AU757" s="191" t="s">
        <v>89</v>
      </c>
      <c r="AY757" s="18" t="s">
        <v>171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8" t="s">
        <v>40</v>
      </c>
      <c r="BK757" s="192">
        <f>ROUND(I757*H757,2)</f>
        <v>0</v>
      </c>
      <c r="BL757" s="18" t="s">
        <v>297</v>
      </c>
      <c r="BM757" s="191" t="s">
        <v>2645</v>
      </c>
    </row>
    <row r="758" spans="1:65" s="2" customFormat="1" ht="24.15" customHeight="1">
      <c r="A758" s="36"/>
      <c r="B758" s="37"/>
      <c r="C758" s="180" t="s">
        <v>846</v>
      </c>
      <c r="D758" s="180" t="s">
        <v>173</v>
      </c>
      <c r="E758" s="181" t="s">
        <v>1234</v>
      </c>
      <c r="F758" s="182" t="s">
        <v>1235</v>
      </c>
      <c r="G758" s="183" t="s">
        <v>554</v>
      </c>
      <c r="H758" s="184">
        <v>6.4169999999999998</v>
      </c>
      <c r="I758" s="185"/>
      <c r="J758" s="186">
        <f>ROUND(I758*H758,2)</f>
        <v>0</v>
      </c>
      <c r="K758" s="182" t="s">
        <v>177</v>
      </c>
      <c r="L758" s="41"/>
      <c r="M758" s="187" t="s">
        <v>32</v>
      </c>
      <c r="N758" s="188" t="s">
        <v>51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297</v>
      </c>
      <c r="AT758" s="191" t="s">
        <v>173</v>
      </c>
      <c r="AU758" s="191" t="s">
        <v>89</v>
      </c>
      <c r="AY758" s="18" t="s">
        <v>171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8" t="s">
        <v>40</v>
      </c>
      <c r="BK758" s="192">
        <f>ROUND(I758*H758,2)</f>
        <v>0</v>
      </c>
      <c r="BL758" s="18" t="s">
        <v>297</v>
      </c>
      <c r="BM758" s="191" t="s">
        <v>2646</v>
      </c>
    </row>
    <row r="759" spans="1:65" s="12" customFormat="1" ht="22.8" customHeight="1">
      <c r="B759" s="164"/>
      <c r="C759" s="165"/>
      <c r="D759" s="166" t="s">
        <v>79</v>
      </c>
      <c r="E759" s="178" t="s">
        <v>2647</v>
      </c>
      <c r="F759" s="178" t="s">
        <v>2648</v>
      </c>
      <c r="G759" s="165"/>
      <c r="H759" s="165"/>
      <c r="I759" s="168"/>
      <c r="J759" s="179">
        <f>BK759</f>
        <v>0</v>
      </c>
      <c r="K759" s="165"/>
      <c r="L759" s="170"/>
      <c r="M759" s="171"/>
      <c r="N759" s="172"/>
      <c r="O759" s="172"/>
      <c r="P759" s="173">
        <f>SUM(P760:P773)</f>
        <v>0</v>
      </c>
      <c r="Q759" s="172"/>
      <c r="R759" s="173">
        <f>SUM(R760:R773)</f>
        <v>1.183E-2</v>
      </c>
      <c r="S759" s="172"/>
      <c r="T759" s="174">
        <f>SUM(T760:T773)</f>
        <v>0</v>
      </c>
      <c r="AR759" s="175" t="s">
        <v>89</v>
      </c>
      <c r="AT759" s="176" t="s">
        <v>79</v>
      </c>
      <c r="AU759" s="176" t="s">
        <v>40</v>
      </c>
      <c r="AY759" s="175" t="s">
        <v>171</v>
      </c>
      <c r="BK759" s="177">
        <f>SUM(BK760:BK773)</f>
        <v>0</v>
      </c>
    </row>
    <row r="760" spans="1:65" s="2" customFormat="1" ht="14.4" customHeight="1">
      <c r="A760" s="36"/>
      <c r="B760" s="37"/>
      <c r="C760" s="180" t="s">
        <v>851</v>
      </c>
      <c r="D760" s="180" t="s">
        <v>173</v>
      </c>
      <c r="E760" s="181" t="s">
        <v>2649</v>
      </c>
      <c r="F760" s="182" t="s">
        <v>2650</v>
      </c>
      <c r="G760" s="183" t="s">
        <v>582</v>
      </c>
      <c r="H760" s="184">
        <v>3</v>
      </c>
      <c r="I760" s="185"/>
      <c r="J760" s="186">
        <f>ROUND(I760*H760,2)</f>
        <v>0</v>
      </c>
      <c r="K760" s="182" t="s">
        <v>177</v>
      </c>
      <c r="L760" s="41"/>
      <c r="M760" s="187" t="s">
        <v>32</v>
      </c>
      <c r="N760" s="188" t="s">
        <v>51</v>
      </c>
      <c r="O760" s="66"/>
      <c r="P760" s="189">
        <f>O760*H760</f>
        <v>0</v>
      </c>
      <c r="Q760" s="189">
        <v>1.01E-3</v>
      </c>
      <c r="R760" s="189">
        <f>Q760*H760</f>
        <v>3.0300000000000001E-3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297</v>
      </c>
      <c r="AT760" s="191" t="s">
        <v>173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2651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2449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4" customFormat="1" ht="10.199999999999999">
      <c r="B762" s="204"/>
      <c r="C762" s="205"/>
      <c r="D762" s="195" t="s">
        <v>180</v>
      </c>
      <c r="E762" s="206" t="s">
        <v>32</v>
      </c>
      <c r="F762" s="207" t="s">
        <v>2616</v>
      </c>
      <c r="G762" s="205"/>
      <c r="H762" s="208">
        <v>3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180</v>
      </c>
      <c r="AU762" s="214" t="s">
        <v>89</v>
      </c>
      <c r="AV762" s="14" t="s">
        <v>89</v>
      </c>
      <c r="AW762" s="14" t="s">
        <v>38</v>
      </c>
      <c r="AX762" s="14" t="s">
        <v>80</v>
      </c>
      <c r="AY762" s="214" t="s">
        <v>171</v>
      </c>
    </row>
    <row r="763" spans="1:65" s="2" customFormat="1" ht="14.4" customHeight="1">
      <c r="A763" s="36"/>
      <c r="B763" s="37"/>
      <c r="C763" s="180" t="s">
        <v>855</v>
      </c>
      <c r="D763" s="180" t="s">
        <v>173</v>
      </c>
      <c r="E763" s="181" t="s">
        <v>2652</v>
      </c>
      <c r="F763" s="182" t="s">
        <v>2653</v>
      </c>
      <c r="G763" s="183" t="s">
        <v>582</v>
      </c>
      <c r="H763" s="184">
        <v>2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1.34E-3</v>
      </c>
      <c r="R763" s="189">
        <f>Q763*H763</f>
        <v>2.6800000000000001E-3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2654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2449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4" customFormat="1" ht="10.199999999999999">
      <c r="B765" s="204"/>
      <c r="C765" s="205"/>
      <c r="D765" s="195" t="s">
        <v>180</v>
      </c>
      <c r="E765" s="206" t="s">
        <v>32</v>
      </c>
      <c r="F765" s="207" t="s">
        <v>2615</v>
      </c>
      <c r="G765" s="205"/>
      <c r="H765" s="208">
        <v>2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180</v>
      </c>
      <c r="AU765" s="214" t="s">
        <v>89</v>
      </c>
      <c r="AV765" s="14" t="s">
        <v>89</v>
      </c>
      <c r="AW765" s="14" t="s">
        <v>38</v>
      </c>
      <c r="AX765" s="14" t="s">
        <v>80</v>
      </c>
      <c r="AY765" s="214" t="s">
        <v>171</v>
      </c>
    </row>
    <row r="766" spans="1:65" s="2" customFormat="1" ht="14.4" customHeight="1">
      <c r="A766" s="36"/>
      <c r="B766" s="37"/>
      <c r="C766" s="180" t="s">
        <v>861</v>
      </c>
      <c r="D766" s="180" t="s">
        <v>173</v>
      </c>
      <c r="E766" s="181" t="s">
        <v>2655</v>
      </c>
      <c r="F766" s="182" t="s">
        <v>2656</v>
      </c>
      <c r="G766" s="183" t="s">
        <v>582</v>
      </c>
      <c r="H766" s="184">
        <v>3</v>
      </c>
      <c r="I766" s="185"/>
      <c r="J766" s="186">
        <f>ROUND(I766*H766,2)</f>
        <v>0</v>
      </c>
      <c r="K766" s="182" t="s">
        <v>177</v>
      </c>
      <c r="L766" s="41"/>
      <c r="M766" s="187" t="s">
        <v>32</v>
      </c>
      <c r="N766" s="188" t="s">
        <v>51</v>
      </c>
      <c r="O766" s="66"/>
      <c r="P766" s="189">
        <f>O766*H766</f>
        <v>0</v>
      </c>
      <c r="Q766" s="189">
        <v>2.0400000000000001E-3</v>
      </c>
      <c r="R766" s="189">
        <f>Q766*H766</f>
        <v>6.1200000000000004E-3</v>
      </c>
      <c r="S766" s="189">
        <v>0</v>
      </c>
      <c r="T766" s="190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297</v>
      </c>
      <c r="AT766" s="191" t="s">
        <v>173</v>
      </c>
      <c r="AU766" s="191" t="s">
        <v>89</v>
      </c>
      <c r="AY766" s="18" t="s">
        <v>171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8" t="s">
        <v>40</v>
      </c>
      <c r="BK766" s="192">
        <f>ROUND(I766*H766,2)</f>
        <v>0</v>
      </c>
      <c r="BL766" s="18" t="s">
        <v>297</v>
      </c>
      <c r="BM766" s="191" t="s">
        <v>2657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2449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2658</v>
      </c>
      <c r="G768" s="205"/>
      <c r="H768" s="208">
        <v>3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2" customFormat="1" ht="14.4" customHeight="1">
      <c r="A769" s="36"/>
      <c r="B769" s="37"/>
      <c r="C769" s="180" t="s">
        <v>865</v>
      </c>
      <c r="D769" s="180" t="s">
        <v>173</v>
      </c>
      <c r="E769" s="181" t="s">
        <v>2659</v>
      </c>
      <c r="F769" s="182" t="s">
        <v>2660</v>
      </c>
      <c r="G769" s="183" t="s">
        <v>582</v>
      </c>
      <c r="H769" s="184">
        <v>3</v>
      </c>
      <c r="I769" s="185"/>
      <c r="J769" s="186">
        <f>ROUND(I769*H769,2)</f>
        <v>0</v>
      </c>
      <c r="K769" s="182" t="s">
        <v>177</v>
      </c>
      <c r="L769" s="41"/>
      <c r="M769" s="187" t="s">
        <v>32</v>
      </c>
      <c r="N769" s="188" t="s">
        <v>51</v>
      </c>
      <c r="O769" s="66"/>
      <c r="P769" s="189">
        <f>O769*H769</f>
        <v>0</v>
      </c>
      <c r="Q769" s="189">
        <v>0</v>
      </c>
      <c r="R769" s="189">
        <f>Q769*H769</f>
        <v>0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297</v>
      </c>
      <c r="AT769" s="191" t="s">
        <v>173</v>
      </c>
      <c r="AU769" s="191" t="s">
        <v>89</v>
      </c>
      <c r="AY769" s="18" t="s">
        <v>171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8" t="s">
        <v>40</v>
      </c>
      <c r="BK769" s="192">
        <f>ROUND(I769*H769,2)</f>
        <v>0</v>
      </c>
      <c r="BL769" s="18" t="s">
        <v>297</v>
      </c>
      <c r="BM769" s="191" t="s">
        <v>2661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2449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4" customFormat="1" ht="10.199999999999999">
      <c r="B771" s="204"/>
      <c r="C771" s="205"/>
      <c r="D771" s="195" t="s">
        <v>180</v>
      </c>
      <c r="E771" s="206" t="s">
        <v>32</v>
      </c>
      <c r="F771" s="207" t="s">
        <v>2616</v>
      </c>
      <c r="G771" s="205"/>
      <c r="H771" s="208">
        <v>3</v>
      </c>
      <c r="I771" s="209"/>
      <c r="J771" s="205"/>
      <c r="K771" s="205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180</v>
      </c>
      <c r="AU771" s="214" t="s">
        <v>89</v>
      </c>
      <c r="AV771" s="14" t="s">
        <v>89</v>
      </c>
      <c r="AW771" s="14" t="s">
        <v>38</v>
      </c>
      <c r="AX771" s="14" t="s">
        <v>80</v>
      </c>
      <c r="AY771" s="214" t="s">
        <v>171</v>
      </c>
    </row>
    <row r="772" spans="1:65" s="2" customFormat="1" ht="24.15" customHeight="1">
      <c r="A772" s="36"/>
      <c r="B772" s="37"/>
      <c r="C772" s="180" t="s">
        <v>870</v>
      </c>
      <c r="D772" s="180" t="s">
        <v>173</v>
      </c>
      <c r="E772" s="181" t="s">
        <v>2662</v>
      </c>
      <c r="F772" s="182" t="s">
        <v>2663</v>
      </c>
      <c r="G772" s="183" t="s">
        <v>554</v>
      </c>
      <c r="H772" s="184">
        <v>1.2E-2</v>
      </c>
      <c r="I772" s="185"/>
      <c r="J772" s="186">
        <f>ROUND(I772*H772,2)</f>
        <v>0</v>
      </c>
      <c r="K772" s="182" t="s">
        <v>177</v>
      </c>
      <c r="L772" s="41"/>
      <c r="M772" s="187" t="s">
        <v>32</v>
      </c>
      <c r="N772" s="188" t="s">
        <v>51</v>
      </c>
      <c r="O772" s="66"/>
      <c r="P772" s="189">
        <f>O772*H772</f>
        <v>0</v>
      </c>
      <c r="Q772" s="189">
        <v>0</v>
      </c>
      <c r="R772" s="189">
        <f>Q772*H772</f>
        <v>0</v>
      </c>
      <c r="S772" s="189">
        <v>0</v>
      </c>
      <c r="T772" s="190">
        <f>S772*H772</f>
        <v>0</v>
      </c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R772" s="191" t="s">
        <v>297</v>
      </c>
      <c r="AT772" s="191" t="s">
        <v>173</v>
      </c>
      <c r="AU772" s="191" t="s">
        <v>89</v>
      </c>
      <c r="AY772" s="18" t="s">
        <v>171</v>
      </c>
      <c r="BE772" s="192">
        <f>IF(N772="základní",J772,0)</f>
        <v>0</v>
      </c>
      <c r="BF772" s="192">
        <f>IF(N772="snížená",J772,0)</f>
        <v>0</v>
      </c>
      <c r="BG772" s="192">
        <f>IF(N772="zákl. přenesená",J772,0)</f>
        <v>0</v>
      </c>
      <c r="BH772" s="192">
        <f>IF(N772="sníž. přenesená",J772,0)</f>
        <v>0</v>
      </c>
      <c r="BI772" s="192">
        <f>IF(N772="nulová",J772,0)</f>
        <v>0</v>
      </c>
      <c r="BJ772" s="18" t="s">
        <v>40</v>
      </c>
      <c r="BK772" s="192">
        <f>ROUND(I772*H772,2)</f>
        <v>0</v>
      </c>
      <c r="BL772" s="18" t="s">
        <v>297</v>
      </c>
      <c r="BM772" s="191" t="s">
        <v>2664</v>
      </c>
    </row>
    <row r="773" spans="1:65" s="2" customFormat="1" ht="24.15" customHeight="1">
      <c r="A773" s="36"/>
      <c r="B773" s="37"/>
      <c r="C773" s="180" t="s">
        <v>874</v>
      </c>
      <c r="D773" s="180" t="s">
        <v>173</v>
      </c>
      <c r="E773" s="181" t="s">
        <v>2665</v>
      </c>
      <c r="F773" s="182" t="s">
        <v>2666</v>
      </c>
      <c r="G773" s="183" t="s">
        <v>554</v>
      </c>
      <c r="H773" s="184">
        <v>1.2E-2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2667</v>
      </c>
    </row>
    <row r="774" spans="1:65" s="12" customFormat="1" ht="22.8" customHeight="1">
      <c r="B774" s="164"/>
      <c r="C774" s="165"/>
      <c r="D774" s="166" t="s">
        <v>79</v>
      </c>
      <c r="E774" s="178" t="s">
        <v>2668</v>
      </c>
      <c r="F774" s="178" t="s">
        <v>2669</v>
      </c>
      <c r="G774" s="165"/>
      <c r="H774" s="165"/>
      <c r="I774" s="168"/>
      <c r="J774" s="179">
        <f>BK774</f>
        <v>0</v>
      </c>
      <c r="K774" s="165"/>
      <c r="L774" s="170"/>
      <c r="M774" s="171"/>
      <c r="N774" s="172"/>
      <c r="O774" s="172"/>
      <c r="P774" s="173">
        <f>SUM(P775:P788)</f>
        <v>0</v>
      </c>
      <c r="Q774" s="172"/>
      <c r="R774" s="173">
        <f>SUM(R775:R788)</f>
        <v>1.9E-2</v>
      </c>
      <c r="S774" s="172"/>
      <c r="T774" s="174">
        <f>SUM(T775:T788)</f>
        <v>0</v>
      </c>
      <c r="AR774" s="175" t="s">
        <v>89</v>
      </c>
      <c r="AT774" s="176" t="s">
        <v>79</v>
      </c>
      <c r="AU774" s="176" t="s">
        <v>40</v>
      </c>
      <c r="AY774" s="175" t="s">
        <v>171</v>
      </c>
      <c r="BK774" s="177">
        <f>SUM(BK775:BK788)</f>
        <v>0</v>
      </c>
    </row>
    <row r="775" spans="1:65" s="2" customFormat="1" ht="14.4" customHeight="1">
      <c r="A775" s="36"/>
      <c r="B775" s="37"/>
      <c r="C775" s="180" t="s">
        <v>879</v>
      </c>
      <c r="D775" s="180" t="s">
        <v>173</v>
      </c>
      <c r="E775" s="181" t="s">
        <v>2670</v>
      </c>
      <c r="F775" s="182" t="s">
        <v>2671</v>
      </c>
      <c r="G775" s="183" t="s">
        <v>582</v>
      </c>
      <c r="H775" s="184">
        <v>2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2672</v>
      </c>
    </row>
    <row r="776" spans="1:65" s="13" customFormat="1" ht="10.199999999999999">
      <c r="B776" s="193"/>
      <c r="C776" s="194"/>
      <c r="D776" s="195" t="s">
        <v>180</v>
      </c>
      <c r="E776" s="196" t="s">
        <v>32</v>
      </c>
      <c r="F776" s="197" t="s">
        <v>2673</v>
      </c>
      <c r="G776" s="194"/>
      <c r="H776" s="196" t="s">
        <v>32</v>
      </c>
      <c r="I776" s="198"/>
      <c r="J776" s="194"/>
      <c r="K776" s="194"/>
      <c r="L776" s="199"/>
      <c r="M776" s="200"/>
      <c r="N776" s="201"/>
      <c r="O776" s="201"/>
      <c r="P776" s="201"/>
      <c r="Q776" s="201"/>
      <c r="R776" s="201"/>
      <c r="S776" s="201"/>
      <c r="T776" s="202"/>
      <c r="AT776" s="203" t="s">
        <v>180</v>
      </c>
      <c r="AU776" s="203" t="s">
        <v>89</v>
      </c>
      <c r="AV776" s="13" t="s">
        <v>40</v>
      </c>
      <c r="AW776" s="13" t="s">
        <v>38</v>
      </c>
      <c r="AX776" s="13" t="s">
        <v>80</v>
      </c>
      <c r="AY776" s="203" t="s">
        <v>171</v>
      </c>
    </row>
    <row r="777" spans="1:65" s="14" customFormat="1" ht="10.199999999999999">
      <c r="B777" s="204"/>
      <c r="C777" s="205"/>
      <c r="D777" s="195" t="s">
        <v>180</v>
      </c>
      <c r="E777" s="206" t="s">
        <v>32</v>
      </c>
      <c r="F777" s="207" t="s">
        <v>2674</v>
      </c>
      <c r="G777" s="205"/>
      <c r="H777" s="208">
        <v>2</v>
      </c>
      <c r="I777" s="209"/>
      <c r="J777" s="205"/>
      <c r="K777" s="205"/>
      <c r="L777" s="210"/>
      <c r="M777" s="211"/>
      <c r="N777" s="212"/>
      <c r="O777" s="212"/>
      <c r="P777" s="212"/>
      <c r="Q777" s="212"/>
      <c r="R777" s="212"/>
      <c r="S777" s="212"/>
      <c r="T777" s="213"/>
      <c r="AT777" s="214" t="s">
        <v>180</v>
      </c>
      <c r="AU777" s="214" t="s">
        <v>89</v>
      </c>
      <c r="AV777" s="14" t="s">
        <v>89</v>
      </c>
      <c r="AW777" s="14" t="s">
        <v>38</v>
      </c>
      <c r="AX777" s="14" t="s">
        <v>80</v>
      </c>
      <c r="AY777" s="214" t="s">
        <v>171</v>
      </c>
    </row>
    <row r="778" spans="1:65" s="2" customFormat="1" ht="14.4" customHeight="1">
      <c r="A778" s="36"/>
      <c r="B778" s="37"/>
      <c r="C778" s="215" t="s">
        <v>884</v>
      </c>
      <c r="D778" s="215" t="s">
        <v>254</v>
      </c>
      <c r="E778" s="216" t="s">
        <v>2675</v>
      </c>
      <c r="F778" s="217" t="s">
        <v>2676</v>
      </c>
      <c r="G778" s="218" t="s">
        <v>582</v>
      </c>
      <c r="H778" s="219">
        <v>2</v>
      </c>
      <c r="I778" s="220"/>
      <c r="J778" s="221">
        <f>ROUND(I778*H778,2)</f>
        <v>0</v>
      </c>
      <c r="K778" s="217" t="s">
        <v>643</v>
      </c>
      <c r="L778" s="222"/>
      <c r="M778" s="223" t="s">
        <v>32</v>
      </c>
      <c r="N778" s="224" t="s">
        <v>51</v>
      </c>
      <c r="O778" s="66"/>
      <c r="P778" s="189">
        <f>O778*H778</f>
        <v>0</v>
      </c>
      <c r="Q778" s="189">
        <v>1E-3</v>
      </c>
      <c r="R778" s="189">
        <f>Q778*H778</f>
        <v>2E-3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389</v>
      </c>
      <c r="AT778" s="191" t="s">
        <v>254</v>
      </c>
      <c r="AU778" s="191" t="s">
        <v>89</v>
      </c>
      <c r="AY778" s="18" t="s">
        <v>171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8" t="s">
        <v>40</v>
      </c>
      <c r="BK778" s="192">
        <f>ROUND(I778*H778,2)</f>
        <v>0</v>
      </c>
      <c r="BL778" s="18" t="s">
        <v>297</v>
      </c>
      <c r="BM778" s="191" t="s">
        <v>2677</v>
      </c>
    </row>
    <row r="779" spans="1:65" s="2" customFormat="1" ht="14.4" customHeight="1">
      <c r="A779" s="36"/>
      <c r="B779" s="37"/>
      <c r="C779" s="180" t="s">
        <v>888</v>
      </c>
      <c r="D779" s="180" t="s">
        <v>173</v>
      </c>
      <c r="E779" s="181" t="s">
        <v>2678</v>
      </c>
      <c r="F779" s="182" t="s">
        <v>2679</v>
      </c>
      <c r="G779" s="183" t="s">
        <v>582</v>
      </c>
      <c r="H779" s="184">
        <v>5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2680</v>
      </c>
    </row>
    <row r="780" spans="1:65" s="13" customFormat="1" ht="10.199999999999999">
      <c r="B780" s="193"/>
      <c r="C780" s="194"/>
      <c r="D780" s="195" t="s">
        <v>180</v>
      </c>
      <c r="E780" s="196" t="s">
        <v>32</v>
      </c>
      <c r="F780" s="197" t="s">
        <v>2673</v>
      </c>
      <c r="G780" s="194"/>
      <c r="H780" s="196" t="s">
        <v>32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180</v>
      </c>
      <c r="AU780" s="203" t="s">
        <v>89</v>
      </c>
      <c r="AV780" s="13" t="s">
        <v>40</v>
      </c>
      <c r="AW780" s="13" t="s">
        <v>38</v>
      </c>
      <c r="AX780" s="13" t="s">
        <v>80</v>
      </c>
      <c r="AY780" s="203" t="s">
        <v>171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2681</v>
      </c>
      <c r="G781" s="205"/>
      <c r="H781" s="208">
        <v>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80</v>
      </c>
      <c r="AY781" s="214" t="s">
        <v>171</v>
      </c>
    </row>
    <row r="782" spans="1:65" s="2" customFormat="1" ht="14.4" customHeight="1">
      <c r="A782" s="36"/>
      <c r="B782" s="37"/>
      <c r="C782" s="215" t="s">
        <v>892</v>
      </c>
      <c r="D782" s="215" t="s">
        <v>254</v>
      </c>
      <c r="E782" s="216" t="s">
        <v>2682</v>
      </c>
      <c r="F782" s="217" t="s">
        <v>2683</v>
      </c>
      <c r="G782" s="218" t="s">
        <v>582</v>
      </c>
      <c r="H782" s="219">
        <v>5</v>
      </c>
      <c r="I782" s="220"/>
      <c r="J782" s="221">
        <f>ROUND(I782*H782,2)</f>
        <v>0</v>
      </c>
      <c r="K782" s="217" t="s">
        <v>643</v>
      </c>
      <c r="L782" s="222"/>
      <c r="M782" s="223" t="s">
        <v>32</v>
      </c>
      <c r="N782" s="224" t="s">
        <v>51</v>
      </c>
      <c r="O782" s="66"/>
      <c r="P782" s="189">
        <f>O782*H782</f>
        <v>0</v>
      </c>
      <c r="Q782" s="189">
        <v>2E-3</v>
      </c>
      <c r="R782" s="189">
        <f>Q782*H782</f>
        <v>0.01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389</v>
      </c>
      <c r="AT782" s="191" t="s">
        <v>254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2684</v>
      </c>
    </row>
    <row r="783" spans="1:65" s="2" customFormat="1" ht="14.4" customHeight="1">
      <c r="A783" s="36"/>
      <c r="B783" s="37"/>
      <c r="C783" s="180" t="s">
        <v>896</v>
      </c>
      <c r="D783" s="180" t="s">
        <v>173</v>
      </c>
      <c r="E783" s="181" t="s">
        <v>2685</v>
      </c>
      <c r="F783" s="182" t="s">
        <v>2686</v>
      </c>
      <c r="G783" s="183" t="s">
        <v>582</v>
      </c>
      <c r="H783" s="184">
        <v>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2687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2673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2688</v>
      </c>
      <c r="G785" s="205"/>
      <c r="H785" s="208">
        <v>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215" t="s">
        <v>1319</v>
      </c>
      <c r="D786" s="215" t="s">
        <v>254</v>
      </c>
      <c r="E786" s="216" t="s">
        <v>2689</v>
      </c>
      <c r="F786" s="217" t="s">
        <v>2690</v>
      </c>
      <c r="G786" s="218" t="s">
        <v>582</v>
      </c>
      <c r="H786" s="219">
        <v>2</v>
      </c>
      <c r="I786" s="220"/>
      <c r="J786" s="221">
        <f>ROUND(I786*H786,2)</f>
        <v>0</v>
      </c>
      <c r="K786" s="217" t="s">
        <v>643</v>
      </c>
      <c r="L786" s="222"/>
      <c r="M786" s="223" t="s">
        <v>32</v>
      </c>
      <c r="N786" s="224" t="s">
        <v>51</v>
      </c>
      <c r="O786" s="66"/>
      <c r="P786" s="189">
        <f>O786*H786</f>
        <v>0</v>
      </c>
      <c r="Q786" s="189">
        <v>3.5000000000000001E-3</v>
      </c>
      <c r="R786" s="189">
        <f>Q786*H786</f>
        <v>7.0000000000000001E-3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389</v>
      </c>
      <c r="AT786" s="191" t="s">
        <v>254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2691</v>
      </c>
    </row>
    <row r="787" spans="1:65" s="2" customFormat="1" ht="24.15" customHeight="1">
      <c r="A787" s="36"/>
      <c r="B787" s="37"/>
      <c r="C787" s="180" t="s">
        <v>1323</v>
      </c>
      <c r="D787" s="180" t="s">
        <v>173</v>
      </c>
      <c r="E787" s="181" t="s">
        <v>2692</v>
      </c>
      <c r="F787" s="182" t="s">
        <v>2693</v>
      </c>
      <c r="G787" s="183" t="s">
        <v>554</v>
      </c>
      <c r="H787" s="184">
        <v>1.9E-2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2694</v>
      </c>
    </row>
    <row r="788" spans="1:65" s="2" customFormat="1" ht="24.15" customHeight="1">
      <c r="A788" s="36"/>
      <c r="B788" s="37"/>
      <c r="C788" s="180" t="s">
        <v>1327</v>
      </c>
      <c r="D788" s="180" t="s">
        <v>173</v>
      </c>
      <c r="E788" s="181" t="s">
        <v>2695</v>
      </c>
      <c r="F788" s="182" t="s">
        <v>2696</v>
      </c>
      <c r="G788" s="183" t="s">
        <v>554</v>
      </c>
      <c r="H788" s="184">
        <v>1.9E-2</v>
      </c>
      <c r="I788" s="185"/>
      <c r="J788" s="186">
        <f>ROUND(I788*H788,2)</f>
        <v>0</v>
      </c>
      <c r="K788" s="182" t="s">
        <v>177</v>
      </c>
      <c r="L788" s="41"/>
      <c r="M788" s="187" t="s">
        <v>32</v>
      </c>
      <c r="N788" s="188" t="s">
        <v>51</v>
      </c>
      <c r="O788" s="66"/>
      <c r="P788" s="189">
        <f>O788*H788</f>
        <v>0</v>
      </c>
      <c r="Q788" s="189">
        <v>0</v>
      </c>
      <c r="R788" s="189">
        <f>Q788*H788</f>
        <v>0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297</v>
      </c>
      <c r="AT788" s="191" t="s">
        <v>173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2697</v>
      </c>
    </row>
    <row r="789" spans="1:65" s="12" customFormat="1" ht="22.8" customHeight="1">
      <c r="B789" s="164"/>
      <c r="C789" s="165"/>
      <c r="D789" s="166" t="s">
        <v>79</v>
      </c>
      <c r="E789" s="178" t="s">
        <v>709</v>
      </c>
      <c r="F789" s="178" t="s">
        <v>710</v>
      </c>
      <c r="G789" s="165"/>
      <c r="H789" s="165"/>
      <c r="I789" s="168"/>
      <c r="J789" s="179">
        <f>BK789</f>
        <v>0</v>
      </c>
      <c r="K789" s="165"/>
      <c r="L789" s="170"/>
      <c r="M789" s="171"/>
      <c r="N789" s="172"/>
      <c r="O789" s="172"/>
      <c r="P789" s="173">
        <f>SUM(P790:P810)</f>
        <v>0</v>
      </c>
      <c r="Q789" s="172"/>
      <c r="R789" s="173">
        <f>SUM(R790:R810)</f>
        <v>2.2108990300000002</v>
      </c>
      <c r="S789" s="172"/>
      <c r="T789" s="174">
        <f>SUM(T790:T810)</f>
        <v>1.8177337</v>
      </c>
      <c r="AR789" s="175" t="s">
        <v>89</v>
      </c>
      <c r="AT789" s="176" t="s">
        <v>79</v>
      </c>
      <c r="AU789" s="176" t="s">
        <v>40</v>
      </c>
      <c r="AY789" s="175" t="s">
        <v>171</v>
      </c>
      <c r="BK789" s="177">
        <f>SUM(BK790:BK810)</f>
        <v>0</v>
      </c>
    </row>
    <row r="790" spans="1:65" s="2" customFormat="1" ht="24.15" customHeight="1">
      <c r="A790" s="36"/>
      <c r="B790" s="37"/>
      <c r="C790" s="180" t="s">
        <v>1331</v>
      </c>
      <c r="D790" s="180" t="s">
        <v>173</v>
      </c>
      <c r="E790" s="181" t="s">
        <v>712</v>
      </c>
      <c r="F790" s="182" t="s">
        <v>713</v>
      </c>
      <c r="G790" s="183" t="s">
        <v>176</v>
      </c>
      <c r="H790" s="184">
        <v>52.987000000000002</v>
      </c>
      <c r="I790" s="185"/>
      <c r="J790" s="186">
        <f>ROUND(I790*H790,2)</f>
        <v>0</v>
      </c>
      <c r="K790" s="182" t="s">
        <v>177</v>
      </c>
      <c r="L790" s="41"/>
      <c r="M790" s="187" t="s">
        <v>32</v>
      </c>
      <c r="N790" s="188" t="s">
        <v>51</v>
      </c>
      <c r="O790" s="66"/>
      <c r="P790" s="189">
        <f>O790*H790</f>
        <v>0</v>
      </c>
      <c r="Q790" s="189">
        <v>1.5789999999999998E-2</v>
      </c>
      <c r="R790" s="189">
        <f>Q790*H790</f>
        <v>0.83666472999999997</v>
      </c>
      <c r="S790" s="189">
        <v>0</v>
      </c>
      <c r="T790" s="190">
        <f>S790*H790</f>
        <v>0</v>
      </c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R790" s="191" t="s">
        <v>297</v>
      </c>
      <c r="AT790" s="191" t="s">
        <v>173</v>
      </c>
      <c r="AU790" s="191" t="s">
        <v>89</v>
      </c>
      <c r="AY790" s="18" t="s">
        <v>171</v>
      </c>
      <c r="BE790" s="192">
        <f>IF(N790="základní",J790,0)</f>
        <v>0</v>
      </c>
      <c r="BF790" s="192">
        <f>IF(N790="snížená",J790,0)</f>
        <v>0</v>
      </c>
      <c r="BG790" s="192">
        <f>IF(N790="zákl. přenesená",J790,0)</f>
        <v>0</v>
      </c>
      <c r="BH790" s="192">
        <f>IF(N790="sníž. přenesená",J790,0)</f>
        <v>0</v>
      </c>
      <c r="BI790" s="192">
        <f>IF(N790="nulová",J790,0)</f>
        <v>0</v>
      </c>
      <c r="BJ790" s="18" t="s">
        <v>40</v>
      </c>
      <c r="BK790" s="192">
        <f>ROUND(I790*H790,2)</f>
        <v>0</v>
      </c>
      <c r="BL790" s="18" t="s">
        <v>297</v>
      </c>
      <c r="BM790" s="191" t="s">
        <v>2698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2449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3" customFormat="1" ht="10.199999999999999">
      <c r="B792" s="193"/>
      <c r="C792" s="194"/>
      <c r="D792" s="195" t="s">
        <v>180</v>
      </c>
      <c r="E792" s="196" t="s">
        <v>32</v>
      </c>
      <c r="F792" s="197" t="s">
        <v>2450</v>
      </c>
      <c r="G792" s="194"/>
      <c r="H792" s="196" t="s">
        <v>32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180</v>
      </c>
      <c r="AU792" s="203" t="s">
        <v>89</v>
      </c>
      <c r="AV792" s="13" t="s">
        <v>40</v>
      </c>
      <c r="AW792" s="13" t="s">
        <v>38</v>
      </c>
      <c r="AX792" s="13" t="s">
        <v>80</v>
      </c>
      <c r="AY792" s="203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2699</v>
      </c>
      <c r="G793" s="205"/>
      <c r="H793" s="208">
        <v>52.987000000000002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2" customFormat="1" ht="14.4" customHeight="1">
      <c r="A794" s="36"/>
      <c r="B794" s="37"/>
      <c r="C794" s="180" t="s">
        <v>1335</v>
      </c>
      <c r="D794" s="180" t="s">
        <v>173</v>
      </c>
      <c r="E794" s="181" t="s">
        <v>1937</v>
      </c>
      <c r="F794" s="182" t="s">
        <v>1938</v>
      </c>
      <c r="G794" s="183" t="s">
        <v>176</v>
      </c>
      <c r="H794" s="184">
        <v>76.73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1.771E-2</v>
      </c>
      <c r="R794" s="189">
        <f>Q794*H794</f>
        <v>1.3588883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2700</v>
      </c>
    </row>
    <row r="795" spans="1:65" s="13" customFormat="1" ht="10.199999999999999">
      <c r="B795" s="193"/>
      <c r="C795" s="194"/>
      <c r="D795" s="195" t="s">
        <v>180</v>
      </c>
      <c r="E795" s="196" t="s">
        <v>32</v>
      </c>
      <c r="F795" s="197" t="s">
        <v>2257</v>
      </c>
      <c r="G795" s="194"/>
      <c r="H795" s="196" t="s">
        <v>32</v>
      </c>
      <c r="I795" s="198"/>
      <c r="J795" s="194"/>
      <c r="K795" s="194"/>
      <c r="L795" s="199"/>
      <c r="M795" s="200"/>
      <c r="N795" s="201"/>
      <c r="O795" s="201"/>
      <c r="P795" s="201"/>
      <c r="Q795" s="201"/>
      <c r="R795" s="201"/>
      <c r="S795" s="201"/>
      <c r="T795" s="202"/>
      <c r="AT795" s="203" t="s">
        <v>180</v>
      </c>
      <c r="AU795" s="203" t="s">
        <v>89</v>
      </c>
      <c r="AV795" s="13" t="s">
        <v>40</v>
      </c>
      <c r="AW795" s="13" t="s">
        <v>38</v>
      </c>
      <c r="AX795" s="13" t="s">
        <v>80</v>
      </c>
      <c r="AY795" s="203" t="s">
        <v>171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2378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2379</v>
      </c>
      <c r="G797" s="205"/>
      <c r="H797" s="208">
        <v>42.701000000000001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2380</v>
      </c>
      <c r="G798" s="205"/>
      <c r="H798" s="208">
        <v>39.488999999999997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202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2381</v>
      </c>
      <c r="G800" s="205"/>
      <c r="H800" s="208">
        <v>-5.46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2202</v>
      </c>
      <c r="D801" s="180" t="s">
        <v>173</v>
      </c>
      <c r="E801" s="181" t="s">
        <v>1244</v>
      </c>
      <c r="F801" s="182" t="s">
        <v>1245</v>
      </c>
      <c r="G801" s="183" t="s">
        <v>176</v>
      </c>
      <c r="H801" s="184">
        <v>76.73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2.3689999999999999E-2</v>
      </c>
      <c r="T801" s="190">
        <f>S801*H801</f>
        <v>1.8177337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2701</v>
      </c>
    </row>
    <row r="802" spans="1:65" s="2" customFormat="1" ht="19.2">
      <c r="A802" s="36"/>
      <c r="B802" s="37"/>
      <c r="C802" s="38"/>
      <c r="D802" s="195" t="s">
        <v>258</v>
      </c>
      <c r="E802" s="38"/>
      <c r="F802" s="225" t="s">
        <v>1247</v>
      </c>
      <c r="G802" s="38"/>
      <c r="H802" s="38"/>
      <c r="I802" s="226"/>
      <c r="J802" s="38"/>
      <c r="K802" s="38"/>
      <c r="L802" s="41"/>
      <c r="M802" s="227"/>
      <c r="N802" s="228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8" t="s">
        <v>258</v>
      </c>
      <c r="AU802" s="18" t="s">
        <v>89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2257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2378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2379</v>
      </c>
      <c r="G805" s="205"/>
      <c r="H805" s="208">
        <v>42.701000000000001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2380</v>
      </c>
      <c r="G806" s="205"/>
      <c r="H806" s="208">
        <v>39.488999999999997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3" customFormat="1" ht="10.199999999999999">
      <c r="B807" s="193"/>
      <c r="C807" s="194"/>
      <c r="D807" s="195" t="s">
        <v>180</v>
      </c>
      <c r="E807" s="196" t="s">
        <v>32</v>
      </c>
      <c r="F807" s="197" t="s">
        <v>202</v>
      </c>
      <c r="G807" s="194"/>
      <c r="H807" s="196" t="s">
        <v>32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180</v>
      </c>
      <c r="AU807" s="203" t="s">
        <v>89</v>
      </c>
      <c r="AV807" s="13" t="s">
        <v>40</v>
      </c>
      <c r="AW807" s="13" t="s">
        <v>38</v>
      </c>
      <c r="AX807" s="13" t="s">
        <v>80</v>
      </c>
      <c r="AY807" s="203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2381</v>
      </c>
      <c r="G808" s="205"/>
      <c r="H808" s="208">
        <v>-5.46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2" customFormat="1" ht="14.4" customHeight="1">
      <c r="A809" s="36"/>
      <c r="B809" s="37"/>
      <c r="C809" s="180" t="s">
        <v>1339</v>
      </c>
      <c r="D809" s="180" t="s">
        <v>173</v>
      </c>
      <c r="E809" s="181" t="s">
        <v>1942</v>
      </c>
      <c r="F809" s="182" t="s">
        <v>1943</v>
      </c>
      <c r="G809" s="183" t="s">
        <v>176</v>
      </c>
      <c r="H809" s="184">
        <v>76.73</v>
      </c>
      <c r="I809" s="185"/>
      <c r="J809" s="186">
        <f>ROUND(I809*H809,2)</f>
        <v>0</v>
      </c>
      <c r="K809" s="182" t="s">
        <v>177</v>
      </c>
      <c r="L809" s="41"/>
      <c r="M809" s="187" t="s">
        <v>32</v>
      </c>
      <c r="N809" s="188" t="s">
        <v>51</v>
      </c>
      <c r="O809" s="66"/>
      <c r="P809" s="189">
        <f>O809*H809</f>
        <v>0</v>
      </c>
      <c r="Q809" s="189">
        <v>2.0000000000000001E-4</v>
      </c>
      <c r="R809" s="189">
        <f>Q809*H809</f>
        <v>1.5346000000000002E-2</v>
      </c>
      <c r="S809" s="189">
        <v>0</v>
      </c>
      <c r="T809" s="19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91" t="s">
        <v>297</v>
      </c>
      <c r="AT809" s="191" t="s">
        <v>173</v>
      </c>
      <c r="AU809" s="191" t="s">
        <v>89</v>
      </c>
      <c r="AY809" s="18" t="s">
        <v>171</v>
      </c>
      <c r="BE809" s="192">
        <f>IF(N809="základní",J809,0)</f>
        <v>0</v>
      </c>
      <c r="BF809" s="192">
        <f>IF(N809="snížená",J809,0)</f>
        <v>0</v>
      </c>
      <c r="BG809" s="192">
        <f>IF(N809="zákl. přenesená",J809,0)</f>
        <v>0</v>
      </c>
      <c r="BH809" s="192">
        <f>IF(N809="sníž. přenesená",J809,0)</f>
        <v>0</v>
      </c>
      <c r="BI809" s="192">
        <f>IF(N809="nulová",J809,0)</f>
        <v>0</v>
      </c>
      <c r="BJ809" s="18" t="s">
        <v>40</v>
      </c>
      <c r="BK809" s="192">
        <f>ROUND(I809*H809,2)</f>
        <v>0</v>
      </c>
      <c r="BL809" s="18" t="s">
        <v>297</v>
      </c>
      <c r="BM809" s="191" t="s">
        <v>2702</v>
      </c>
    </row>
    <row r="810" spans="1:65" s="2" customFormat="1" ht="24.15" customHeight="1">
      <c r="A810" s="36"/>
      <c r="B810" s="37"/>
      <c r="C810" s="180" t="s">
        <v>1343</v>
      </c>
      <c r="D810" s="180" t="s">
        <v>173</v>
      </c>
      <c r="E810" s="181" t="s">
        <v>1249</v>
      </c>
      <c r="F810" s="182" t="s">
        <v>1250</v>
      </c>
      <c r="G810" s="183" t="s">
        <v>554</v>
      </c>
      <c r="H810" s="184">
        <v>2.2109999999999999</v>
      </c>
      <c r="I810" s="185"/>
      <c r="J810" s="186">
        <f>ROUND(I810*H810,2)</f>
        <v>0</v>
      </c>
      <c r="K810" s="182" t="s">
        <v>177</v>
      </c>
      <c r="L810" s="41"/>
      <c r="M810" s="187" t="s">
        <v>32</v>
      </c>
      <c r="N810" s="188" t="s">
        <v>51</v>
      </c>
      <c r="O810" s="66"/>
      <c r="P810" s="189">
        <f>O810*H810</f>
        <v>0</v>
      </c>
      <c r="Q810" s="189">
        <v>0</v>
      </c>
      <c r="R810" s="189">
        <f>Q810*H810</f>
        <v>0</v>
      </c>
      <c r="S810" s="189">
        <v>0</v>
      </c>
      <c r="T810" s="190">
        <f>S810*H810</f>
        <v>0</v>
      </c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R810" s="191" t="s">
        <v>297</v>
      </c>
      <c r="AT810" s="191" t="s">
        <v>173</v>
      </c>
      <c r="AU810" s="191" t="s">
        <v>89</v>
      </c>
      <c r="AY810" s="18" t="s">
        <v>171</v>
      </c>
      <c r="BE810" s="192">
        <f>IF(N810="základní",J810,0)</f>
        <v>0</v>
      </c>
      <c r="BF810" s="192">
        <f>IF(N810="snížená",J810,0)</f>
        <v>0</v>
      </c>
      <c r="BG810" s="192">
        <f>IF(N810="zákl. přenesená",J810,0)</f>
        <v>0</v>
      </c>
      <c r="BH810" s="192">
        <f>IF(N810="sníž. přenesená",J810,0)</f>
        <v>0</v>
      </c>
      <c r="BI810" s="192">
        <f>IF(N810="nulová",J810,0)</f>
        <v>0</v>
      </c>
      <c r="BJ810" s="18" t="s">
        <v>40</v>
      </c>
      <c r="BK810" s="192">
        <f>ROUND(I810*H810,2)</f>
        <v>0</v>
      </c>
      <c r="BL810" s="18" t="s">
        <v>297</v>
      </c>
      <c r="BM810" s="191" t="s">
        <v>2703</v>
      </c>
    </row>
    <row r="811" spans="1:65" s="12" customFormat="1" ht="22.8" customHeight="1">
      <c r="B811" s="164"/>
      <c r="C811" s="165"/>
      <c r="D811" s="166" t="s">
        <v>79</v>
      </c>
      <c r="E811" s="178" t="s">
        <v>1947</v>
      </c>
      <c r="F811" s="178" t="s">
        <v>1948</v>
      </c>
      <c r="G811" s="165"/>
      <c r="H811" s="165"/>
      <c r="I811" s="168"/>
      <c r="J811" s="179">
        <f>BK811</f>
        <v>0</v>
      </c>
      <c r="K811" s="165"/>
      <c r="L811" s="170"/>
      <c r="M811" s="171"/>
      <c r="N811" s="172"/>
      <c r="O811" s="172"/>
      <c r="P811" s="173">
        <f>SUM(P812:P835)</f>
        <v>0</v>
      </c>
      <c r="Q811" s="172"/>
      <c r="R811" s="173">
        <f>SUM(R812:R835)</f>
        <v>1.4248511000000001</v>
      </c>
      <c r="S811" s="172"/>
      <c r="T811" s="174">
        <f>SUM(T812:T835)</f>
        <v>0</v>
      </c>
      <c r="AR811" s="175" t="s">
        <v>89</v>
      </c>
      <c r="AT811" s="176" t="s">
        <v>79</v>
      </c>
      <c r="AU811" s="176" t="s">
        <v>40</v>
      </c>
      <c r="AY811" s="175" t="s">
        <v>171</v>
      </c>
      <c r="BK811" s="177">
        <f>SUM(BK812:BK835)</f>
        <v>0</v>
      </c>
    </row>
    <row r="812" spans="1:65" s="2" customFormat="1" ht="24.15" customHeight="1">
      <c r="A812" s="36"/>
      <c r="B812" s="37"/>
      <c r="C812" s="180" t="s">
        <v>1347</v>
      </c>
      <c r="D812" s="180" t="s">
        <v>173</v>
      </c>
      <c r="E812" s="181" t="s">
        <v>1949</v>
      </c>
      <c r="F812" s="182" t="s">
        <v>1950</v>
      </c>
      <c r="G812" s="183" t="s">
        <v>176</v>
      </c>
      <c r="H812" s="184">
        <v>76.73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0</v>
      </c>
      <c r="R812" s="189">
        <f>Q812*H812</f>
        <v>0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2704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2257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2637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2379</v>
      </c>
      <c r="G815" s="205"/>
      <c r="H815" s="208">
        <v>42.701000000000001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2380</v>
      </c>
      <c r="G816" s="205"/>
      <c r="H816" s="208">
        <v>39.488999999999997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13" customFormat="1" ht="10.199999999999999">
      <c r="B817" s="193"/>
      <c r="C817" s="194"/>
      <c r="D817" s="195" t="s">
        <v>180</v>
      </c>
      <c r="E817" s="196" t="s">
        <v>32</v>
      </c>
      <c r="F817" s="197" t="s">
        <v>202</v>
      </c>
      <c r="G817" s="194"/>
      <c r="H817" s="196" t="s">
        <v>32</v>
      </c>
      <c r="I817" s="198"/>
      <c r="J817" s="194"/>
      <c r="K817" s="194"/>
      <c r="L817" s="199"/>
      <c r="M817" s="200"/>
      <c r="N817" s="201"/>
      <c r="O817" s="201"/>
      <c r="P817" s="201"/>
      <c r="Q817" s="201"/>
      <c r="R817" s="201"/>
      <c r="S817" s="201"/>
      <c r="T817" s="202"/>
      <c r="AT817" s="203" t="s">
        <v>180</v>
      </c>
      <c r="AU817" s="203" t="s">
        <v>89</v>
      </c>
      <c r="AV817" s="13" t="s">
        <v>40</v>
      </c>
      <c r="AW817" s="13" t="s">
        <v>38</v>
      </c>
      <c r="AX817" s="13" t="s">
        <v>80</v>
      </c>
      <c r="AY817" s="203" t="s">
        <v>171</v>
      </c>
    </row>
    <row r="818" spans="1:65" s="14" customFormat="1" ht="10.199999999999999">
      <c r="B818" s="204"/>
      <c r="C818" s="205"/>
      <c r="D818" s="195" t="s">
        <v>180</v>
      </c>
      <c r="E818" s="206" t="s">
        <v>32</v>
      </c>
      <c r="F818" s="207" t="s">
        <v>2381</v>
      </c>
      <c r="G818" s="205"/>
      <c r="H818" s="208">
        <v>-5.46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180</v>
      </c>
      <c r="AU818" s="214" t="s">
        <v>89</v>
      </c>
      <c r="AV818" s="14" t="s">
        <v>89</v>
      </c>
      <c r="AW818" s="14" t="s">
        <v>38</v>
      </c>
      <c r="AX818" s="14" t="s">
        <v>80</v>
      </c>
      <c r="AY818" s="214" t="s">
        <v>171</v>
      </c>
    </row>
    <row r="819" spans="1:65" s="2" customFormat="1" ht="14.4" customHeight="1">
      <c r="A819" s="36"/>
      <c r="B819" s="37"/>
      <c r="C819" s="215" t="s">
        <v>1352</v>
      </c>
      <c r="D819" s="215" t="s">
        <v>254</v>
      </c>
      <c r="E819" s="216" t="s">
        <v>1952</v>
      </c>
      <c r="F819" s="217" t="s">
        <v>1953</v>
      </c>
      <c r="G819" s="218" t="s">
        <v>176</v>
      </c>
      <c r="H819" s="219">
        <v>84.403000000000006</v>
      </c>
      <c r="I819" s="220"/>
      <c r="J819" s="221">
        <f>ROUND(I819*H819,2)</f>
        <v>0</v>
      </c>
      <c r="K819" s="217" t="s">
        <v>177</v>
      </c>
      <c r="L819" s="222"/>
      <c r="M819" s="223" t="s">
        <v>32</v>
      </c>
      <c r="N819" s="224" t="s">
        <v>51</v>
      </c>
      <c r="O819" s="66"/>
      <c r="P819" s="189">
        <f>O819*H819</f>
        <v>0</v>
      </c>
      <c r="Q819" s="189">
        <v>1E-4</v>
      </c>
      <c r="R819" s="189">
        <f>Q819*H819</f>
        <v>8.4403000000000013E-3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389</v>
      </c>
      <c r="AT819" s="191" t="s">
        <v>254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2705</v>
      </c>
    </row>
    <row r="820" spans="1:65" s="2" customFormat="1" ht="19.2">
      <c r="A820" s="36"/>
      <c r="B820" s="37"/>
      <c r="C820" s="38"/>
      <c r="D820" s="195" t="s">
        <v>258</v>
      </c>
      <c r="E820" s="38"/>
      <c r="F820" s="225" t="s">
        <v>293</v>
      </c>
      <c r="G820" s="38"/>
      <c r="H820" s="38"/>
      <c r="I820" s="226"/>
      <c r="J820" s="38"/>
      <c r="K820" s="38"/>
      <c r="L820" s="41"/>
      <c r="M820" s="227"/>
      <c r="N820" s="228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8" t="s">
        <v>258</v>
      </c>
      <c r="AU820" s="18" t="s">
        <v>89</v>
      </c>
    </row>
    <row r="821" spans="1:65" s="14" customFormat="1" ht="10.199999999999999">
      <c r="B821" s="204"/>
      <c r="C821" s="205"/>
      <c r="D821" s="195" t="s">
        <v>180</v>
      </c>
      <c r="E821" s="205"/>
      <c r="F821" s="207" t="s">
        <v>2706</v>
      </c>
      <c r="G821" s="205"/>
      <c r="H821" s="208">
        <v>84.403000000000006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180</v>
      </c>
      <c r="AU821" s="214" t="s">
        <v>89</v>
      </c>
      <c r="AV821" s="14" t="s">
        <v>89</v>
      </c>
      <c r="AW821" s="14" t="s">
        <v>4</v>
      </c>
      <c r="AX821" s="14" t="s">
        <v>40</v>
      </c>
      <c r="AY821" s="214" t="s">
        <v>171</v>
      </c>
    </row>
    <row r="822" spans="1:65" s="2" customFormat="1" ht="24.15" customHeight="1">
      <c r="A822" s="36"/>
      <c r="B822" s="37"/>
      <c r="C822" s="180" t="s">
        <v>1360</v>
      </c>
      <c r="D822" s="180" t="s">
        <v>173</v>
      </c>
      <c r="E822" s="181" t="s">
        <v>2707</v>
      </c>
      <c r="F822" s="182" t="s">
        <v>2708</v>
      </c>
      <c r="G822" s="183" t="s">
        <v>176</v>
      </c>
      <c r="H822" s="184">
        <v>76.73</v>
      </c>
      <c r="I822" s="185"/>
      <c r="J822" s="186">
        <f>ROUND(I822*H822,2)</f>
        <v>0</v>
      </c>
      <c r="K822" s="182" t="s">
        <v>177</v>
      </c>
      <c r="L822" s="41"/>
      <c r="M822" s="187" t="s">
        <v>32</v>
      </c>
      <c r="N822" s="188" t="s">
        <v>51</v>
      </c>
      <c r="O822" s="66"/>
      <c r="P822" s="189">
        <f>O822*H822</f>
        <v>0</v>
      </c>
      <c r="Q822" s="189">
        <v>1.796E-2</v>
      </c>
      <c r="R822" s="189">
        <f>Q822*H822</f>
        <v>1.3780708000000002</v>
      </c>
      <c r="S822" s="189">
        <v>0</v>
      </c>
      <c r="T822" s="190">
        <f>S822*H822</f>
        <v>0</v>
      </c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R822" s="191" t="s">
        <v>297</v>
      </c>
      <c r="AT822" s="191" t="s">
        <v>173</v>
      </c>
      <c r="AU822" s="191" t="s">
        <v>89</v>
      </c>
      <c r="AY822" s="18" t="s">
        <v>171</v>
      </c>
      <c r="BE822" s="192">
        <f>IF(N822="základní",J822,0)</f>
        <v>0</v>
      </c>
      <c r="BF822" s="192">
        <f>IF(N822="snížená",J822,0)</f>
        <v>0</v>
      </c>
      <c r="BG822" s="192">
        <f>IF(N822="zákl. přenesená",J822,0)</f>
        <v>0</v>
      </c>
      <c r="BH822" s="192">
        <f>IF(N822="sníž. přenesená",J822,0)</f>
        <v>0</v>
      </c>
      <c r="BI822" s="192">
        <f>IF(N822="nulová",J822,0)</f>
        <v>0</v>
      </c>
      <c r="BJ822" s="18" t="s">
        <v>40</v>
      </c>
      <c r="BK822" s="192">
        <f>ROUND(I822*H822,2)</f>
        <v>0</v>
      </c>
      <c r="BL822" s="18" t="s">
        <v>297</v>
      </c>
      <c r="BM822" s="191" t="s">
        <v>2709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2257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2637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2379</v>
      </c>
      <c r="G825" s="205"/>
      <c r="H825" s="208">
        <v>42.701000000000001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14" customFormat="1" ht="10.199999999999999">
      <c r="B826" s="204"/>
      <c r="C826" s="205"/>
      <c r="D826" s="195" t="s">
        <v>180</v>
      </c>
      <c r="E826" s="206" t="s">
        <v>32</v>
      </c>
      <c r="F826" s="207" t="s">
        <v>2380</v>
      </c>
      <c r="G826" s="205"/>
      <c r="H826" s="208">
        <v>39.488999999999997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180</v>
      </c>
      <c r="AU826" s="214" t="s">
        <v>89</v>
      </c>
      <c r="AV826" s="14" t="s">
        <v>89</v>
      </c>
      <c r="AW826" s="14" t="s">
        <v>38</v>
      </c>
      <c r="AX826" s="14" t="s">
        <v>80</v>
      </c>
      <c r="AY826" s="214" t="s">
        <v>171</v>
      </c>
    </row>
    <row r="827" spans="1:65" s="13" customFormat="1" ht="10.199999999999999">
      <c r="B827" s="193"/>
      <c r="C827" s="194"/>
      <c r="D827" s="195" t="s">
        <v>180</v>
      </c>
      <c r="E827" s="196" t="s">
        <v>32</v>
      </c>
      <c r="F827" s="197" t="s">
        <v>202</v>
      </c>
      <c r="G827" s="194"/>
      <c r="H827" s="196" t="s">
        <v>32</v>
      </c>
      <c r="I827" s="198"/>
      <c r="J827" s="194"/>
      <c r="K827" s="194"/>
      <c r="L827" s="199"/>
      <c r="M827" s="200"/>
      <c r="N827" s="201"/>
      <c r="O827" s="201"/>
      <c r="P827" s="201"/>
      <c r="Q827" s="201"/>
      <c r="R827" s="201"/>
      <c r="S827" s="201"/>
      <c r="T827" s="202"/>
      <c r="AT827" s="203" t="s">
        <v>180</v>
      </c>
      <c r="AU827" s="203" t="s">
        <v>89</v>
      </c>
      <c r="AV827" s="13" t="s">
        <v>40</v>
      </c>
      <c r="AW827" s="13" t="s">
        <v>38</v>
      </c>
      <c r="AX827" s="13" t="s">
        <v>80</v>
      </c>
      <c r="AY827" s="203" t="s">
        <v>171</v>
      </c>
    </row>
    <row r="828" spans="1:65" s="14" customFormat="1" ht="10.199999999999999">
      <c r="B828" s="204"/>
      <c r="C828" s="205"/>
      <c r="D828" s="195" t="s">
        <v>180</v>
      </c>
      <c r="E828" s="206" t="s">
        <v>32</v>
      </c>
      <c r="F828" s="207" t="s">
        <v>2381</v>
      </c>
      <c r="G828" s="205"/>
      <c r="H828" s="208">
        <v>-5.46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38</v>
      </c>
      <c r="AX828" s="14" t="s">
        <v>80</v>
      </c>
      <c r="AY828" s="214" t="s">
        <v>171</v>
      </c>
    </row>
    <row r="829" spans="1:65" s="2" customFormat="1" ht="14.4" customHeight="1">
      <c r="A829" s="36"/>
      <c r="B829" s="37"/>
      <c r="C829" s="180" t="s">
        <v>1370</v>
      </c>
      <c r="D829" s="180" t="s">
        <v>173</v>
      </c>
      <c r="E829" s="181" t="s">
        <v>2710</v>
      </c>
      <c r="F829" s="182" t="s">
        <v>2711</v>
      </c>
      <c r="G829" s="183" t="s">
        <v>190</v>
      </c>
      <c r="H829" s="184">
        <v>28.4</v>
      </c>
      <c r="I829" s="185"/>
      <c r="J829" s="186">
        <f>ROUND(I829*H829,2)</f>
        <v>0</v>
      </c>
      <c r="K829" s="182" t="s">
        <v>177</v>
      </c>
      <c r="L829" s="41"/>
      <c r="M829" s="187" t="s">
        <v>32</v>
      </c>
      <c r="N829" s="188" t="s">
        <v>51</v>
      </c>
      <c r="O829" s="66"/>
      <c r="P829" s="189">
        <f>O829*H829</f>
        <v>0</v>
      </c>
      <c r="Q829" s="189">
        <v>1.3500000000000001E-3</v>
      </c>
      <c r="R829" s="189">
        <f>Q829*H829</f>
        <v>3.8339999999999999E-2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297</v>
      </c>
      <c r="AT829" s="191" t="s">
        <v>173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2712</v>
      </c>
    </row>
    <row r="830" spans="1:65" s="13" customFormat="1" ht="10.199999999999999">
      <c r="B830" s="193"/>
      <c r="C830" s="194"/>
      <c r="D830" s="195" t="s">
        <v>180</v>
      </c>
      <c r="E830" s="196" t="s">
        <v>32</v>
      </c>
      <c r="F830" s="197" t="s">
        <v>2257</v>
      </c>
      <c r="G830" s="194"/>
      <c r="H830" s="196" t="s">
        <v>32</v>
      </c>
      <c r="I830" s="198"/>
      <c r="J830" s="194"/>
      <c r="K830" s="194"/>
      <c r="L830" s="199"/>
      <c r="M830" s="200"/>
      <c r="N830" s="201"/>
      <c r="O830" s="201"/>
      <c r="P830" s="201"/>
      <c r="Q830" s="201"/>
      <c r="R830" s="201"/>
      <c r="S830" s="201"/>
      <c r="T830" s="202"/>
      <c r="AT830" s="203" t="s">
        <v>180</v>
      </c>
      <c r="AU830" s="203" t="s">
        <v>89</v>
      </c>
      <c r="AV830" s="13" t="s">
        <v>40</v>
      </c>
      <c r="AW830" s="13" t="s">
        <v>38</v>
      </c>
      <c r="AX830" s="13" t="s">
        <v>80</v>
      </c>
      <c r="AY830" s="203" t="s">
        <v>171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2637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4" customFormat="1" ht="10.199999999999999">
      <c r="B832" s="204"/>
      <c r="C832" s="205"/>
      <c r="D832" s="195" t="s">
        <v>180</v>
      </c>
      <c r="E832" s="206" t="s">
        <v>32</v>
      </c>
      <c r="F832" s="207" t="s">
        <v>2713</v>
      </c>
      <c r="G832" s="205"/>
      <c r="H832" s="208">
        <v>13.6</v>
      </c>
      <c r="I832" s="209"/>
      <c r="J832" s="205"/>
      <c r="K832" s="205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180</v>
      </c>
      <c r="AU832" s="214" t="s">
        <v>89</v>
      </c>
      <c r="AV832" s="14" t="s">
        <v>89</v>
      </c>
      <c r="AW832" s="14" t="s">
        <v>38</v>
      </c>
      <c r="AX832" s="14" t="s">
        <v>80</v>
      </c>
      <c r="AY832" s="214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2714</v>
      </c>
      <c r="G833" s="205"/>
      <c r="H833" s="208">
        <v>14.8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2" customFormat="1" ht="37.799999999999997" customHeight="1">
      <c r="A834" s="36"/>
      <c r="B834" s="37"/>
      <c r="C834" s="180" t="s">
        <v>1374</v>
      </c>
      <c r="D834" s="180" t="s">
        <v>173</v>
      </c>
      <c r="E834" s="181" t="s">
        <v>1970</v>
      </c>
      <c r="F834" s="182" t="s">
        <v>1971</v>
      </c>
      <c r="G834" s="183" t="s">
        <v>554</v>
      </c>
      <c r="H834" s="184">
        <v>1.425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0</v>
      </c>
      <c r="R834" s="189">
        <f>Q834*H834</f>
        <v>0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2715</v>
      </c>
    </row>
    <row r="835" spans="1:65" s="2" customFormat="1" ht="24.15" customHeight="1">
      <c r="A835" s="36"/>
      <c r="B835" s="37"/>
      <c r="C835" s="180" t="s">
        <v>1378</v>
      </c>
      <c r="D835" s="180" t="s">
        <v>173</v>
      </c>
      <c r="E835" s="181" t="s">
        <v>1973</v>
      </c>
      <c r="F835" s="182" t="s">
        <v>1974</v>
      </c>
      <c r="G835" s="183" t="s">
        <v>554</v>
      </c>
      <c r="H835" s="184">
        <v>1.425</v>
      </c>
      <c r="I835" s="185"/>
      <c r="J835" s="186">
        <f>ROUND(I835*H835,2)</f>
        <v>0</v>
      </c>
      <c r="K835" s="182" t="s">
        <v>177</v>
      </c>
      <c r="L835" s="41"/>
      <c r="M835" s="187" t="s">
        <v>32</v>
      </c>
      <c r="N835" s="188" t="s">
        <v>51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297</v>
      </c>
      <c r="AT835" s="191" t="s">
        <v>173</v>
      </c>
      <c r="AU835" s="191" t="s">
        <v>89</v>
      </c>
      <c r="AY835" s="18" t="s">
        <v>171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8" t="s">
        <v>40</v>
      </c>
      <c r="BK835" s="192">
        <f>ROUND(I835*H835,2)</f>
        <v>0</v>
      </c>
      <c r="BL835" s="18" t="s">
        <v>297</v>
      </c>
      <c r="BM835" s="191" t="s">
        <v>2716</v>
      </c>
    </row>
    <row r="836" spans="1:65" s="12" customFormat="1" ht="22.8" customHeight="1">
      <c r="B836" s="164"/>
      <c r="C836" s="165"/>
      <c r="D836" s="166" t="s">
        <v>79</v>
      </c>
      <c r="E836" s="178" t="s">
        <v>720</v>
      </c>
      <c r="F836" s="178" t="s">
        <v>721</v>
      </c>
      <c r="G836" s="165"/>
      <c r="H836" s="165"/>
      <c r="I836" s="168"/>
      <c r="J836" s="179">
        <f>BK836</f>
        <v>0</v>
      </c>
      <c r="K836" s="165"/>
      <c r="L836" s="170"/>
      <c r="M836" s="171"/>
      <c r="N836" s="172"/>
      <c r="O836" s="172"/>
      <c r="P836" s="173">
        <f>SUM(P837:P866)</f>
        <v>0</v>
      </c>
      <c r="Q836" s="172"/>
      <c r="R836" s="173">
        <f>SUM(R837:R866)</f>
        <v>1.7447680000000001</v>
      </c>
      <c r="S836" s="172"/>
      <c r="T836" s="174">
        <f>SUM(T837:T866)</f>
        <v>0.63970800000000005</v>
      </c>
      <c r="AR836" s="175" t="s">
        <v>89</v>
      </c>
      <c r="AT836" s="176" t="s">
        <v>79</v>
      </c>
      <c r="AU836" s="176" t="s">
        <v>40</v>
      </c>
      <c r="AY836" s="175" t="s">
        <v>171</v>
      </c>
      <c r="BK836" s="177">
        <f>SUM(BK837:BK866)</f>
        <v>0</v>
      </c>
    </row>
    <row r="837" spans="1:65" s="2" customFormat="1" ht="14.4" customHeight="1">
      <c r="A837" s="36"/>
      <c r="B837" s="37"/>
      <c r="C837" s="180" t="s">
        <v>1382</v>
      </c>
      <c r="D837" s="180" t="s">
        <v>173</v>
      </c>
      <c r="E837" s="181" t="s">
        <v>723</v>
      </c>
      <c r="F837" s="182" t="s">
        <v>724</v>
      </c>
      <c r="G837" s="183" t="s">
        <v>190</v>
      </c>
      <c r="H837" s="184">
        <v>136</v>
      </c>
      <c r="I837" s="185"/>
      <c r="J837" s="186">
        <f t="shared" ref="J837:J842" si="10"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 t="shared" ref="P837:P842" si="11">O837*H837</f>
        <v>0</v>
      </c>
      <c r="Q837" s="189">
        <v>0</v>
      </c>
      <c r="R837" s="189">
        <f t="shared" ref="R837:R842" si="12">Q837*H837</f>
        <v>0</v>
      </c>
      <c r="S837" s="189">
        <v>1.7600000000000001E-3</v>
      </c>
      <c r="T837" s="190">
        <f t="shared" ref="T837:T842" si="13">S837*H837</f>
        <v>0.23936000000000002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 t="shared" ref="BE837:BE842" si="14">IF(N837="základní",J837,0)</f>
        <v>0</v>
      </c>
      <c r="BF837" s="192">
        <f t="shared" ref="BF837:BF842" si="15">IF(N837="snížená",J837,0)</f>
        <v>0</v>
      </c>
      <c r="BG837" s="192">
        <f t="shared" ref="BG837:BG842" si="16">IF(N837="zákl. přenesená",J837,0)</f>
        <v>0</v>
      </c>
      <c r="BH837" s="192">
        <f t="shared" ref="BH837:BH842" si="17">IF(N837="sníž. přenesená",J837,0)</f>
        <v>0</v>
      </c>
      <c r="BI837" s="192">
        <f t="shared" ref="BI837:BI842" si="18">IF(N837="nulová",J837,0)</f>
        <v>0</v>
      </c>
      <c r="BJ837" s="18" t="s">
        <v>40</v>
      </c>
      <c r="BK837" s="192">
        <f t="shared" ref="BK837:BK842" si="19">ROUND(I837*H837,2)</f>
        <v>0</v>
      </c>
      <c r="BL837" s="18" t="s">
        <v>297</v>
      </c>
      <c r="BM837" s="191" t="s">
        <v>2717</v>
      </c>
    </row>
    <row r="838" spans="1:65" s="2" customFormat="1" ht="14.4" customHeight="1">
      <c r="A838" s="36"/>
      <c r="B838" s="37"/>
      <c r="C838" s="180" t="s">
        <v>1390</v>
      </c>
      <c r="D838" s="180" t="s">
        <v>173</v>
      </c>
      <c r="E838" s="181" t="s">
        <v>730</v>
      </c>
      <c r="F838" s="182" t="s">
        <v>731</v>
      </c>
      <c r="G838" s="183" t="s">
        <v>190</v>
      </c>
      <c r="H838" s="184">
        <v>3.6</v>
      </c>
      <c r="I838" s="185"/>
      <c r="J838" s="186">
        <f t="shared" si="10"/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 t="shared" si="11"/>
        <v>0</v>
      </c>
      <c r="Q838" s="189">
        <v>0</v>
      </c>
      <c r="R838" s="189">
        <f t="shared" si="12"/>
        <v>0</v>
      </c>
      <c r="S838" s="189">
        <v>6.7000000000000002E-4</v>
      </c>
      <c r="T838" s="190">
        <f t="shared" si="13"/>
        <v>2.4120000000000001E-3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 t="shared" si="14"/>
        <v>0</v>
      </c>
      <c r="BF838" s="192">
        <f t="shared" si="15"/>
        <v>0</v>
      </c>
      <c r="BG838" s="192">
        <f t="shared" si="16"/>
        <v>0</v>
      </c>
      <c r="BH838" s="192">
        <f t="shared" si="17"/>
        <v>0</v>
      </c>
      <c r="BI838" s="192">
        <f t="shared" si="18"/>
        <v>0</v>
      </c>
      <c r="BJ838" s="18" t="s">
        <v>40</v>
      </c>
      <c r="BK838" s="192">
        <f t="shared" si="19"/>
        <v>0</v>
      </c>
      <c r="BL838" s="18" t="s">
        <v>297</v>
      </c>
      <c r="BM838" s="191" t="s">
        <v>2718</v>
      </c>
    </row>
    <row r="839" spans="1:65" s="2" customFormat="1" ht="14.4" customHeight="1">
      <c r="A839" s="36"/>
      <c r="B839" s="37"/>
      <c r="C839" s="180" t="s">
        <v>1396</v>
      </c>
      <c r="D839" s="180" t="s">
        <v>173</v>
      </c>
      <c r="E839" s="181" t="s">
        <v>739</v>
      </c>
      <c r="F839" s="182" t="s">
        <v>740</v>
      </c>
      <c r="G839" s="183" t="s">
        <v>190</v>
      </c>
      <c r="H839" s="184">
        <v>7.8</v>
      </c>
      <c r="I839" s="185"/>
      <c r="J839" s="186">
        <f t="shared" si="10"/>
        <v>0</v>
      </c>
      <c r="K839" s="182" t="s">
        <v>177</v>
      </c>
      <c r="L839" s="41"/>
      <c r="M839" s="187" t="s">
        <v>32</v>
      </c>
      <c r="N839" s="188" t="s">
        <v>51</v>
      </c>
      <c r="O839" s="66"/>
      <c r="P839" s="189">
        <f t="shared" si="11"/>
        <v>0</v>
      </c>
      <c r="Q839" s="189">
        <v>0</v>
      </c>
      <c r="R839" s="189">
        <f t="shared" si="12"/>
        <v>0</v>
      </c>
      <c r="S839" s="189">
        <v>1.6999999999999999E-3</v>
      </c>
      <c r="T839" s="190">
        <f t="shared" si="13"/>
        <v>1.3259999999999999E-2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297</v>
      </c>
      <c r="AT839" s="191" t="s">
        <v>173</v>
      </c>
      <c r="AU839" s="191" t="s">
        <v>89</v>
      </c>
      <c r="AY839" s="18" t="s">
        <v>171</v>
      </c>
      <c r="BE839" s="192">
        <f t="shared" si="14"/>
        <v>0</v>
      </c>
      <c r="BF839" s="192">
        <f t="shared" si="15"/>
        <v>0</v>
      </c>
      <c r="BG839" s="192">
        <f t="shared" si="16"/>
        <v>0</v>
      </c>
      <c r="BH839" s="192">
        <f t="shared" si="17"/>
        <v>0</v>
      </c>
      <c r="BI839" s="192">
        <f t="shared" si="18"/>
        <v>0</v>
      </c>
      <c r="BJ839" s="18" t="s">
        <v>40</v>
      </c>
      <c r="BK839" s="192">
        <f t="shared" si="19"/>
        <v>0</v>
      </c>
      <c r="BL839" s="18" t="s">
        <v>297</v>
      </c>
      <c r="BM839" s="191" t="s">
        <v>2719</v>
      </c>
    </row>
    <row r="840" spans="1:65" s="2" customFormat="1" ht="14.4" customHeight="1">
      <c r="A840" s="36"/>
      <c r="B840" s="37"/>
      <c r="C840" s="180" t="s">
        <v>1400</v>
      </c>
      <c r="D840" s="180" t="s">
        <v>173</v>
      </c>
      <c r="E840" s="181" t="s">
        <v>751</v>
      </c>
      <c r="F840" s="182" t="s">
        <v>752</v>
      </c>
      <c r="G840" s="183" t="s">
        <v>190</v>
      </c>
      <c r="H840" s="184">
        <v>136</v>
      </c>
      <c r="I840" s="185"/>
      <c r="J840" s="186">
        <f t="shared" si="10"/>
        <v>0</v>
      </c>
      <c r="K840" s="182" t="s">
        <v>177</v>
      </c>
      <c r="L840" s="41"/>
      <c r="M840" s="187" t="s">
        <v>32</v>
      </c>
      <c r="N840" s="188" t="s">
        <v>51</v>
      </c>
      <c r="O840" s="66"/>
      <c r="P840" s="189">
        <f t="shared" si="11"/>
        <v>0</v>
      </c>
      <c r="Q840" s="189">
        <v>0</v>
      </c>
      <c r="R840" s="189">
        <f t="shared" si="12"/>
        <v>0</v>
      </c>
      <c r="S840" s="189">
        <v>1.91E-3</v>
      </c>
      <c r="T840" s="190">
        <f t="shared" si="13"/>
        <v>0.25975999999999999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91" t="s">
        <v>297</v>
      </c>
      <c r="AT840" s="191" t="s">
        <v>173</v>
      </c>
      <c r="AU840" s="191" t="s">
        <v>89</v>
      </c>
      <c r="AY840" s="18" t="s">
        <v>171</v>
      </c>
      <c r="BE840" s="192">
        <f t="shared" si="14"/>
        <v>0</v>
      </c>
      <c r="BF840" s="192">
        <f t="shared" si="15"/>
        <v>0</v>
      </c>
      <c r="BG840" s="192">
        <f t="shared" si="16"/>
        <v>0</v>
      </c>
      <c r="BH840" s="192">
        <f t="shared" si="17"/>
        <v>0</v>
      </c>
      <c r="BI840" s="192">
        <f t="shared" si="18"/>
        <v>0</v>
      </c>
      <c r="BJ840" s="18" t="s">
        <v>40</v>
      </c>
      <c r="BK840" s="192">
        <f t="shared" si="19"/>
        <v>0</v>
      </c>
      <c r="BL840" s="18" t="s">
        <v>297</v>
      </c>
      <c r="BM840" s="191" t="s">
        <v>2720</v>
      </c>
    </row>
    <row r="841" spans="1:65" s="2" customFormat="1" ht="14.4" customHeight="1">
      <c r="A841" s="36"/>
      <c r="B841" s="37"/>
      <c r="C841" s="180" t="s">
        <v>1406</v>
      </c>
      <c r="D841" s="180" t="s">
        <v>173</v>
      </c>
      <c r="E841" s="181" t="s">
        <v>756</v>
      </c>
      <c r="F841" s="182" t="s">
        <v>757</v>
      </c>
      <c r="G841" s="183" t="s">
        <v>190</v>
      </c>
      <c r="H841" s="184">
        <v>74.8</v>
      </c>
      <c r="I841" s="185"/>
      <c r="J841" s="186">
        <f t="shared" si="10"/>
        <v>0</v>
      </c>
      <c r="K841" s="182" t="s">
        <v>177</v>
      </c>
      <c r="L841" s="41"/>
      <c r="M841" s="187" t="s">
        <v>32</v>
      </c>
      <c r="N841" s="188" t="s">
        <v>51</v>
      </c>
      <c r="O841" s="66"/>
      <c r="P841" s="189">
        <f t="shared" si="11"/>
        <v>0</v>
      </c>
      <c r="Q841" s="189">
        <v>0</v>
      </c>
      <c r="R841" s="189">
        <f t="shared" si="12"/>
        <v>0</v>
      </c>
      <c r="S841" s="189">
        <v>1.67E-3</v>
      </c>
      <c r="T841" s="190">
        <f t="shared" si="13"/>
        <v>0.124916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297</v>
      </c>
      <c r="AT841" s="191" t="s">
        <v>173</v>
      </c>
      <c r="AU841" s="191" t="s">
        <v>89</v>
      </c>
      <c r="AY841" s="18" t="s">
        <v>171</v>
      </c>
      <c r="BE841" s="192">
        <f t="shared" si="14"/>
        <v>0</v>
      </c>
      <c r="BF841" s="192">
        <f t="shared" si="15"/>
        <v>0</v>
      </c>
      <c r="BG841" s="192">
        <f t="shared" si="16"/>
        <v>0</v>
      </c>
      <c r="BH841" s="192">
        <f t="shared" si="17"/>
        <v>0</v>
      </c>
      <c r="BI841" s="192">
        <f t="shared" si="18"/>
        <v>0</v>
      </c>
      <c r="BJ841" s="18" t="s">
        <v>40</v>
      </c>
      <c r="BK841" s="192">
        <f t="shared" si="19"/>
        <v>0</v>
      </c>
      <c r="BL841" s="18" t="s">
        <v>297</v>
      </c>
      <c r="BM841" s="191" t="s">
        <v>2721</v>
      </c>
    </row>
    <row r="842" spans="1:65" s="2" customFormat="1" ht="14.4" customHeight="1">
      <c r="A842" s="36"/>
      <c r="B842" s="37"/>
      <c r="C842" s="180" t="s">
        <v>1410</v>
      </c>
      <c r="D842" s="180" t="s">
        <v>173</v>
      </c>
      <c r="E842" s="181" t="s">
        <v>784</v>
      </c>
      <c r="F842" s="182" t="s">
        <v>785</v>
      </c>
      <c r="G842" s="183" t="s">
        <v>190</v>
      </c>
      <c r="H842" s="184">
        <v>69</v>
      </c>
      <c r="I842" s="185"/>
      <c r="J842" s="186">
        <f t="shared" si="10"/>
        <v>0</v>
      </c>
      <c r="K842" s="182" t="s">
        <v>177</v>
      </c>
      <c r="L842" s="41"/>
      <c r="M842" s="187" t="s">
        <v>32</v>
      </c>
      <c r="N842" s="188" t="s">
        <v>51</v>
      </c>
      <c r="O842" s="66"/>
      <c r="P842" s="189">
        <f t="shared" si="11"/>
        <v>0</v>
      </c>
      <c r="Q842" s="189">
        <v>4.3400000000000001E-3</v>
      </c>
      <c r="R842" s="189">
        <f t="shared" si="12"/>
        <v>0.29946</v>
      </c>
      <c r="S842" s="189">
        <v>0</v>
      </c>
      <c r="T842" s="190">
        <f t="shared" si="13"/>
        <v>0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91" t="s">
        <v>297</v>
      </c>
      <c r="AT842" s="191" t="s">
        <v>173</v>
      </c>
      <c r="AU842" s="191" t="s">
        <v>89</v>
      </c>
      <c r="AY842" s="18" t="s">
        <v>171</v>
      </c>
      <c r="BE842" s="192">
        <f t="shared" si="14"/>
        <v>0</v>
      </c>
      <c r="BF842" s="192">
        <f t="shared" si="15"/>
        <v>0</v>
      </c>
      <c r="BG842" s="192">
        <f t="shared" si="16"/>
        <v>0</v>
      </c>
      <c r="BH842" s="192">
        <f t="shared" si="17"/>
        <v>0</v>
      </c>
      <c r="BI842" s="192">
        <f t="shared" si="18"/>
        <v>0</v>
      </c>
      <c r="BJ842" s="18" t="s">
        <v>40</v>
      </c>
      <c r="BK842" s="192">
        <f t="shared" si="19"/>
        <v>0</v>
      </c>
      <c r="BL842" s="18" t="s">
        <v>297</v>
      </c>
      <c r="BM842" s="191" t="s">
        <v>2722</v>
      </c>
    </row>
    <row r="843" spans="1:65" s="13" customFormat="1" ht="10.199999999999999">
      <c r="B843" s="193"/>
      <c r="C843" s="194"/>
      <c r="D843" s="195" t="s">
        <v>180</v>
      </c>
      <c r="E843" s="196" t="s">
        <v>32</v>
      </c>
      <c r="F843" s="197" t="s">
        <v>2428</v>
      </c>
      <c r="G843" s="194"/>
      <c r="H843" s="196" t="s">
        <v>32</v>
      </c>
      <c r="I843" s="198"/>
      <c r="J843" s="194"/>
      <c r="K843" s="194"/>
      <c r="L843" s="199"/>
      <c r="M843" s="200"/>
      <c r="N843" s="201"/>
      <c r="O843" s="201"/>
      <c r="P843" s="201"/>
      <c r="Q843" s="201"/>
      <c r="R843" s="201"/>
      <c r="S843" s="201"/>
      <c r="T843" s="202"/>
      <c r="AT843" s="203" t="s">
        <v>180</v>
      </c>
      <c r="AU843" s="203" t="s">
        <v>89</v>
      </c>
      <c r="AV843" s="13" t="s">
        <v>40</v>
      </c>
      <c r="AW843" s="13" t="s">
        <v>38</v>
      </c>
      <c r="AX843" s="13" t="s">
        <v>80</v>
      </c>
      <c r="AY843" s="203" t="s">
        <v>171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2723</v>
      </c>
      <c r="G844" s="205"/>
      <c r="H844" s="208">
        <v>69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2" customFormat="1" ht="14.4" customHeight="1">
      <c r="A845" s="36"/>
      <c r="B845" s="37"/>
      <c r="C845" s="180" t="s">
        <v>1413</v>
      </c>
      <c r="D845" s="180" t="s">
        <v>173</v>
      </c>
      <c r="E845" s="181" t="s">
        <v>2724</v>
      </c>
      <c r="F845" s="182" t="s">
        <v>2725</v>
      </c>
      <c r="G845" s="183" t="s">
        <v>190</v>
      </c>
      <c r="H845" s="184">
        <v>67</v>
      </c>
      <c r="I845" s="185"/>
      <c r="J845" s="186">
        <f>ROUND(I845*H845,2)</f>
        <v>0</v>
      </c>
      <c r="K845" s="182" t="s">
        <v>177</v>
      </c>
      <c r="L845" s="41"/>
      <c r="M845" s="187" t="s">
        <v>32</v>
      </c>
      <c r="N845" s="188" t="s">
        <v>51</v>
      </c>
      <c r="O845" s="66"/>
      <c r="P845" s="189">
        <f>O845*H845</f>
        <v>0</v>
      </c>
      <c r="Q845" s="189">
        <v>5.8100000000000001E-3</v>
      </c>
      <c r="R845" s="189">
        <f>Q845*H845</f>
        <v>0.38927</v>
      </c>
      <c r="S845" s="189">
        <v>0</v>
      </c>
      <c r="T845" s="190">
        <f>S845*H845</f>
        <v>0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91" t="s">
        <v>297</v>
      </c>
      <c r="AT845" s="191" t="s">
        <v>173</v>
      </c>
      <c r="AU845" s="191" t="s">
        <v>89</v>
      </c>
      <c r="AY845" s="18" t="s">
        <v>171</v>
      </c>
      <c r="BE845" s="192">
        <f>IF(N845="základní",J845,0)</f>
        <v>0</v>
      </c>
      <c r="BF845" s="192">
        <f>IF(N845="snížená",J845,0)</f>
        <v>0</v>
      </c>
      <c r="BG845" s="192">
        <f>IF(N845="zákl. přenesená",J845,0)</f>
        <v>0</v>
      </c>
      <c r="BH845" s="192">
        <f>IF(N845="sníž. přenesená",J845,0)</f>
        <v>0</v>
      </c>
      <c r="BI845" s="192">
        <f>IF(N845="nulová",J845,0)</f>
        <v>0</v>
      </c>
      <c r="BJ845" s="18" t="s">
        <v>40</v>
      </c>
      <c r="BK845" s="192">
        <f>ROUND(I845*H845,2)</f>
        <v>0</v>
      </c>
      <c r="BL845" s="18" t="s">
        <v>297</v>
      </c>
      <c r="BM845" s="191" t="s">
        <v>2726</v>
      </c>
    </row>
    <row r="846" spans="1:65" s="13" customFormat="1" ht="10.199999999999999">
      <c r="B846" s="193"/>
      <c r="C846" s="194"/>
      <c r="D846" s="195" t="s">
        <v>180</v>
      </c>
      <c r="E846" s="196" t="s">
        <v>32</v>
      </c>
      <c r="F846" s="197" t="s">
        <v>2428</v>
      </c>
      <c r="G846" s="194"/>
      <c r="H846" s="196" t="s">
        <v>32</v>
      </c>
      <c r="I846" s="198"/>
      <c r="J846" s="194"/>
      <c r="K846" s="194"/>
      <c r="L846" s="199"/>
      <c r="M846" s="200"/>
      <c r="N846" s="201"/>
      <c r="O846" s="201"/>
      <c r="P846" s="201"/>
      <c r="Q846" s="201"/>
      <c r="R846" s="201"/>
      <c r="S846" s="201"/>
      <c r="T846" s="202"/>
      <c r="AT846" s="203" t="s">
        <v>180</v>
      </c>
      <c r="AU846" s="203" t="s">
        <v>89</v>
      </c>
      <c r="AV846" s="13" t="s">
        <v>40</v>
      </c>
      <c r="AW846" s="13" t="s">
        <v>38</v>
      </c>
      <c r="AX846" s="13" t="s">
        <v>80</v>
      </c>
      <c r="AY846" s="203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2727</v>
      </c>
      <c r="G847" s="205"/>
      <c r="H847" s="208">
        <v>19.2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2728</v>
      </c>
      <c r="G848" s="205"/>
      <c r="H848" s="208">
        <v>47.8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2" customFormat="1" ht="14.4" customHeight="1">
      <c r="A849" s="36"/>
      <c r="B849" s="37"/>
      <c r="C849" s="180" t="s">
        <v>1415</v>
      </c>
      <c r="D849" s="180" t="s">
        <v>173</v>
      </c>
      <c r="E849" s="181" t="s">
        <v>790</v>
      </c>
      <c r="F849" s="182" t="s">
        <v>791</v>
      </c>
      <c r="G849" s="183" t="s">
        <v>190</v>
      </c>
      <c r="H849" s="184">
        <v>3.6</v>
      </c>
      <c r="I849" s="185"/>
      <c r="J849" s="186">
        <f>ROUND(I849*H849,2)</f>
        <v>0</v>
      </c>
      <c r="K849" s="182" t="s">
        <v>177</v>
      </c>
      <c r="L849" s="41"/>
      <c r="M849" s="187" t="s">
        <v>32</v>
      </c>
      <c r="N849" s="188" t="s">
        <v>51</v>
      </c>
      <c r="O849" s="66"/>
      <c r="P849" s="189">
        <f>O849*H849</f>
        <v>0</v>
      </c>
      <c r="Q849" s="189">
        <v>1.06E-3</v>
      </c>
      <c r="R849" s="189">
        <f>Q849*H849</f>
        <v>3.8159999999999999E-3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297</v>
      </c>
      <c r="AT849" s="191" t="s">
        <v>173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2729</v>
      </c>
    </row>
    <row r="850" spans="1:65" s="13" customFormat="1" ht="10.199999999999999">
      <c r="B850" s="193"/>
      <c r="C850" s="194"/>
      <c r="D850" s="195" t="s">
        <v>180</v>
      </c>
      <c r="E850" s="196" t="s">
        <v>32</v>
      </c>
      <c r="F850" s="197" t="s">
        <v>2428</v>
      </c>
      <c r="G850" s="194"/>
      <c r="H850" s="196" t="s">
        <v>32</v>
      </c>
      <c r="I850" s="198"/>
      <c r="J850" s="194"/>
      <c r="K850" s="194"/>
      <c r="L850" s="199"/>
      <c r="M850" s="200"/>
      <c r="N850" s="201"/>
      <c r="O850" s="201"/>
      <c r="P850" s="201"/>
      <c r="Q850" s="201"/>
      <c r="R850" s="201"/>
      <c r="S850" s="201"/>
      <c r="T850" s="202"/>
      <c r="AT850" s="203" t="s">
        <v>180</v>
      </c>
      <c r="AU850" s="203" t="s">
        <v>89</v>
      </c>
      <c r="AV850" s="13" t="s">
        <v>40</v>
      </c>
      <c r="AW850" s="13" t="s">
        <v>38</v>
      </c>
      <c r="AX850" s="13" t="s">
        <v>80</v>
      </c>
      <c r="AY850" s="203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2730</v>
      </c>
      <c r="G851" s="205"/>
      <c r="H851" s="208">
        <v>3.6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2" customFormat="1" ht="14.4" customHeight="1">
      <c r="A852" s="36"/>
      <c r="B852" s="37"/>
      <c r="C852" s="180" t="s">
        <v>1417</v>
      </c>
      <c r="D852" s="180" t="s">
        <v>173</v>
      </c>
      <c r="E852" s="181" t="s">
        <v>808</v>
      </c>
      <c r="F852" s="182" t="s">
        <v>809</v>
      </c>
      <c r="G852" s="183" t="s">
        <v>190</v>
      </c>
      <c r="H852" s="184">
        <v>7.8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3.47E-3</v>
      </c>
      <c r="R852" s="189">
        <f>Q852*H852</f>
        <v>2.7066E-2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2731</v>
      </c>
    </row>
    <row r="853" spans="1:65" s="13" customFormat="1" ht="10.199999999999999">
      <c r="B853" s="193"/>
      <c r="C853" s="194"/>
      <c r="D853" s="195" t="s">
        <v>180</v>
      </c>
      <c r="E853" s="196" t="s">
        <v>32</v>
      </c>
      <c r="F853" s="197" t="s">
        <v>2428</v>
      </c>
      <c r="G853" s="194"/>
      <c r="H853" s="196" t="s">
        <v>32</v>
      </c>
      <c r="I853" s="198"/>
      <c r="J853" s="194"/>
      <c r="K853" s="194"/>
      <c r="L853" s="199"/>
      <c r="M853" s="200"/>
      <c r="N853" s="201"/>
      <c r="O853" s="201"/>
      <c r="P853" s="201"/>
      <c r="Q853" s="201"/>
      <c r="R853" s="201"/>
      <c r="S853" s="201"/>
      <c r="T853" s="202"/>
      <c r="AT853" s="203" t="s">
        <v>180</v>
      </c>
      <c r="AU853" s="203" t="s">
        <v>89</v>
      </c>
      <c r="AV853" s="13" t="s">
        <v>40</v>
      </c>
      <c r="AW853" s="13" t="s">
        <v>38</v>
      </c>
      <c r="AX853" s="13" t="s">
        <v>80</v>
      </c>
      <c r="AY853" s="203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2732</v>
      </c>
      <c r="G854" s="205"/>
      <c r="H854" s="208">
        <v>7.8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24.15" customHeight="1">
      <c r="A855" s="36"/>
      <c r="B855" s="37"/>
      <c r="C855" s="180" t="s">
        <v>1421</v>
      </c>
      <c r="D855" s="180" t="s">
        <v>173</v>
      </c>
      <c r="E855" s="181" t="s">
        <v>818</v>
      </c>
      <c r="F855" s="182" t="s">
        <v>819</v>
      </c>
      <c r="G855" s="183" t="s">
        <v>190</v>
      </c>
      <c r="H855" s="184">
        <v>116.8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5.8399999999999997E-3</v>
      </c>
      <c r="R855" s="189">
        <f>Q855*H855</f>
        <v>0.68211199999999994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2733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2428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2734</v>
      </c>
      <c r="G857" s="205"/>
      <c r="H857" s="208">
        <v>47.8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2735</v>
      </c>
      <c r="G858" s="205"/>
      <c r="H858" s="208">
        <v>69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24.15" customHeight="1">
      <c r="A859" s="36"/>
      <c r="B859" s="37"/>
      <c r="C859" s="180" t="s">
        <v>1425</v>
      </c>
      <c r="D859" s="180" t="s">
        <v>173</v>
      </c>
      <c r="E859" s="181" t="s">
        <v>2736</v>
      </c>
      <c r="F859" s="182" t="s">
        <v>2737</v>
      </c>
      <c r="G859" s="183" t="s">
        <v>190</v>
      </c>
      <c r="H859" s="184">
        <v>19.2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6.5300000000000002E-3</v>
      </c>
      <c r="R859" s="189">
        <f>Q859*H859</f>
        <v>0.12537599999999999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2738</v>
      </c>
    </row>
    <row r="860" spans="1:65" s="13" customFormat="1" ht="10.199999999999999">
      <c r="B860" s="193"/>
      <c r="C860" s="194"/>
      <c r="D860" s="195" t="s">
        <v>180</v>
      </c>
      <c r="E860" s="196" t="s">
        <v>32</v>
      </c>
      <c r="F860" s="197" t="s">
        <v>2428</v>
      </c>
      <c r="G860" s="194"/>
      <c r="H860" s="196" t="s">
        <v>32</v>
      </c>
      <c r="I860" s="198"/>
      <c r="J860" s="194"/>
      <c r="K860" s="194"/>
      <c r="L860" s="199"/>
      <c r="M860" s="200"/>
      <c r="N860" s="201"/>
      <c r="O860" s="201"/>
      <c r="P860" s="201"/>
      <c r="Q860" s="201"/>
      <c r="R860" s="201"/>
      <c r="S860" s="201"/>
      <c r="T860" s="202"/>
      <c r="AT860" s="203" t="s">
        <v>180</v>
      </c>
      <c r="AU860" s="203" t="s">
        <v>89</v>
      </c>
      <c r="AV860" s="13" t="s">
        <v>40</v>
      </c>
      <c r="AW860" s="13" t="s">
        <v>38</v>
      </c>
      <c r="AX860" s="13" t="s">
        <v>80</v>
      </c>
      <c r="AY860" s="203" t="s">
        <v>171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2739</v>
      </c>
      <c r="G861" s="205"/>
      <c r="H861" s="208">
        <v>19.2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1434</v>
      </c>
      <c r="D862" s="180" t="s">
        <v>173</v>
      </c>
      <c r="E862" s="181" t="s">
        <v>824</v>
      </c>
      <c r="F862" s="182" t="s">
        <v>825</v>
      </c>
      <c r="G862" s="183" t="s">
        <v>190</v>
      </c>
      <c r="H862" s="184">
        <v>74.8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2.9099999999999998E-3</v>
      </c>
      <c r="R862" s="189">
        <f>Q862*H862</f>
        <v>0.21766799999999997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2740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2428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2429</v>
      </c>
      <c r="G864" s="205"/>
      <c r="H864" s="208">
        <v>74.8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2" customFormat="1" ht="24.15" customHeight="1">
      <c r="A865" s="36"/>
      <c r="B865" s="37"/>
      <c r="C865" s="180" t="s">
        <v>1438</v>
      </c>
      <c r="D865" s="180" t="s">
        <v>173</v>
      </c>
      <c r="E865" s="181" t="s">
        <v>1307</v>
      </c>
      <c r="F865" s="182" t="s">
        <v>1308</v>
      </c>
      <c r="G865" s="183" t="s">
        <v>554</v>
      </c>
      <c r="H865" s="184">
        <v>1.7450000000000001</v>
      </c>
      <c r="I865" s="185"/>
      <c r="J865" s="186">
        <f>ROUND(I865*H865,2)</f>
        <v>0</v>
      </c>
      <c r="K865" s="182" t="s">
        <v>177</v>
      </c>
      <c r="L865" s="41"/>
      <c r="M865" s="187" t="s">
        <v>32</v>
      </c>
      <c r="N865" s="188" t="s">
        <v>51</v>
      </c>
      <c r="O865" s="66"/>
      <c r="P865" s="189">
        <f>O865*H865</f>
        <v>0</v>
      </c>
      <c r="Q865" s="189">
        <v>0</v>
      </c>
      <c r="R865" s="189">
        <f>Q865*H865</f>
        <v>0</v>
      </c>
      <c r="S865" s="189">
        <v>0</v>
      </c>
      <c r="T865" s="190">
        <f>S865*H865</f>
        <v>0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91" t="s">
        <v>297</v>
      </c>
      <c r="AT865" s="191" t="s">
        <v>173</v>
      </c>
      <c r="AU865" s="191" t="s">
        <v>89</v>
      </c>
      <c r="AY865" s="18" t="s">
        <v>171</v>
      </c>
      <c r="BE865" s="192">
        <f>IF(N865="základní",J865,0)</f>
        <v>0</v>
      </c>
      <c r="BF865" s="192">
        <f>IF(N865="snížená",J865,0)</f>
        <v>0</v>
      </c>
      <c r="BG865" s="192">
        <f>IF(N865="zákl. přenesená",J865,0)</f>
        <v>0</v>
      </c>
      <c r="BH865" s="192">
        <f>IF(N865="sníž. přenesená",J865,0)</f>
        <v>0</v>
      </c>
      <c r="BI865" s="192">
        <f>IF(N865="nulová",J865,0)</f>
        <v>0</v>
      </c>
      <c r="BJ865" s="18" t="s">
        <v>40</v>
      </c>
      <c r="BK865" s="192">
        <f>ROUND(I865*H865,2)</f>
        <v>0</v>
      </c>
      <c r="BL865" s="18" t="s">
        <v>297</v>
      </c>
      <c r="BM865" s="191" t="s">
        <v>2741</v>
      </c>
    </row>
    <row r="866" spans="1:65" s="2" customFormat="1" ht="24.15" customHeight="1">
      <c r="A866" s="36"/>
      <c r="B866" s="37"/>
      <c r="C866" s="180" t="s">
        <v>1442</v>
      </c>
      <c r="D866" s="180" t="s">
        <v>173</v>
      </c>
      <c r="E866" s="181" t="s">
        <v>1310</v>
      </c>
      <c r="F866" s="182" t="s">
        <v>1311</v>
      </c>
      <c r="G866" s="183" t="s">
        <v>554</v>
      </c>
      <c r="H866" s="184">
        <v>1.7450000000000001</v>
      </c>
      <c r="I866" s="185"/>
      <c r="J866" s="186">
        <f>ROUND(I866*H866,2)</f>
        <v>0</v>
      </c>
      <c r="K866" s="182" t="s">
        <v>177</v>
      </c>
      <c r="L866" s="41"/>
      <c r="M866" s="187" t="s">
        <v>32</v>
      </c>
      <c r="N866" s="188" t="s">
        <v>51</v>
      </c>
      <c r="O866" s="66"/>
      <c r="P866" s="189">
        <f>O866*H866</f>
        <v>0</v>
      </c>
      <c r="Q866" s="189">
        <v>0</v>
      </c>
      <c r="R866" s="189">
        <f>Q866*H866</f>
        <v>0</v>
      </c>
      <c r="S866" s="189">
        <v>0</v>
      </c>
      <c r="T866" s="190">
        <f>S866*H866</f>
        <v>0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91" t="s">
        <v>297</v>
      </c>
      <c r="AT866" s="191" t="s">
        <v>173</v>
      </c>
      <c r="AU866" s="191" t="s">
        <v>89</v>
      </c>
      <c r="AY866" s="18" t="s">
        <v>171</v>
      </c>
      <c r="BE866" s="192">
        <f>IF(N866="základní",J866,0)</f>
        <v>0</v>
      </c>
      <c r="BF866" s="192">
        <f>IF(N866="snížená",J866,0)</f>
        <v>0</v>
      </c>
      <c r="BG866" s="192">
        <f>IF(N866="zákl. přenesená",J866,0)</f>
        <v>0</v>
      </c>
      <c r="BH866" s="192">
        <f>IF(N866="sníž. přenesená",J866,0)</f>
        <v>0</v>
      </c>
      <c r="BI866" s="192">
        <f>IF(N866="nulová",J866,0)</f>
        <v>0</v>
      </c>
      <c r="BJ866" s="18" t="s">
        <v>40</v>
      </c>
      <c r="BK866" s="192">
        <f>ROUND(I866*H866,2)</f>
        <v>0</v>
      </c>
      <c r="BL866" s="18" t="s">
        <v>297</v>
      </c>
      <c r="BM866" s="191" t="s">
        <v>2742</v>
      </c>
    </row>
    <row r="867" spans="1:65" s="12" customFormat="1" ht="22.8" customHeight="1">
      <c r="B867" s="164"/>
      <c r="C867" s="165"/>
      <c r="D867" s="166" t="s">
        <v>79</v>
      </c>
      <c r="E867" s="178" t="s">
        <v>1313</v>
      </c>
      <c r="F867" s="178" t="s">
        <v>1314</v>
      </c>
      <c r="G867" s="165"/>
      <c r="H867" s="165"/>
      <c r="I867" s="168"/>
      <c r="J867" s="179">
        <f>BK867</f>
        <v>0</v>
      </c>
      <c r="K867" s="165"/>
      <c r="L867" s="170"/>
      <c r="M867" s="171"/>
      <c r="N867" s="172"/>
      <c r="O867" s="172"/>
      <c r="P867" s="173">
        <f>SUM(P868:P942)</f>
        <v>0</v>
      </c>
      <c r="Q867" s="172"/>
      <c r="R867" s="173">
        <f>SUM(R868:R942)</f>
        <v>2.4582068000000001</v>
      </c>
      <c r="S867" s="172"/>
      <c r="T867" s="174">
        <f>SUM(T868:T942)</f>
        <v>1.9983944999999999</v>
      </c>
      <c r="AR867" s="175" t="s">
        <v>89</v>
      </c>
      <c r="AT867" s="176" t="s">
        <v>79</v>
      </c>
      <c r="AU867" s="176" t="s">
        <v>40</v>
      </c>
      <c r="AY867" s="175" t="s">
        <v>171</v>
      </c>
      <c r="BK867" s="177">
        <f>SUM(BK868:BK942)</f>
        <v>0</v>
      </c>
    </row>
    <row r="868" spans="1:65" s="2" customFormat="1" ht="14.4" customHeight="1">
      <c r="A868" s="36"/>
      <c r="B868" s="37"/>
      <c r="C868" s="180" t="s">
        <v>2206</v>
      </c>
      <c r="D868" s="180" t="s">
        <v>173</v>
      </c>
      <c r="E868" s="181" t="s">
        <v>1315</v>
      </c>
      <c r="F868" s="182" t="s">
        <v>1316</v>
      </c>
      <c r="G868" s="183" t="s">
        <v>176</v>
      </c>
      <c r="H868" s="184">
        <v>76.73</v>
      </c>
      <c r="I868" s="185"/>
      <c r="J868" s="186">
        <f>ROUND(I868*H868,2)</f>
        <v>0</v>
      </c>
      <c r="K868" s="182" t="s">
        <v>177</v>
      </c>
      <c r="L868" s="41"/>
      <c r="M868" s="187" t="s">
        <v>32</v>
      </c>
      <c r="N868" s="188" t="s">
        <v>51</v>
      </c>
      <c r="O868" s="66"/>
      <c r="P868" s="189">
        <f>O868*H868</f>
        <v>0</v>
      </c>
      <c r="Q868" s="189">
        <v>0</v>
      </c>
      <c r="R868" s="189">
        <f>Q868*H868</f>
        <v>0</v>
      </c>
      <c r="S868" s="189">
        <v>2.4649999999999998E-2</v>
      </c>
      <c r="T868" s="190">
        <f>S868*H868</f>
        <v>1.8913944999999999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91" t="s">
        <v>297</v>
      </c>
      <c r="AT868" s="191" t="s">
        <v>173</v>
      </c>
      <c r="AU868" s="191" t="s">
        <v>89</v>
      </c>
      <c r="AY868" s="18" t="s">
        <v>171</v>
      </c>
      <c r="BE868" s="192">
        <f>IF(N868="základní",J868,0)</f>
        <v>0</v>
      </c>
      <c r="BF868" s="192">
        <f>IF(N868="snížená",J868,0)</f>
        <v>0</v>
      </c>
      <c r="BG868" s="192">
        <f>IF(N868="zákl. přenesená",J868,0)</f>
        <v>0</v>
      </c>
      <c r="BH868" s="192">
        <f>IF(N868="sníž. přenesená",J868,0)</f>
        <v>0</v>
      </c>
      <c r="BI868" s="192">
        <f>IF(N868="nulová",J868,0)</f>
        <v>0</v>
      </c>
      <c r="BJ868" s="18" t="s">
        <v>40</v>
      </c>
      <c r="BK868" s="192">
        <f>ROUND(I868*H868,2)</f>
        <v>0</v>
      </c>
      <c r="BL868" s="18" t="s">
        <v>297</v>
      </c>
      <c r="BM868" s="191" t="s">
        <v>2743</v>
      </c>
    </row>
    <row r="869" spans="1:65" s="2" customFormat="1" ht="19.2">
      <c r="A869" s="36"/>
      <c r="B869" s="37"/>
      <c r="C869" s="38"/>
      <c r="D869" s="195" t="s">
        <v>258</v>
      </c>
      <c r="E869" s="38"/>
      <c r="F869" s="225" t="s">
        <v>2042</v>
      </c>
      <c r="G869" s="38"/>
      <c r="H869" s="38"/>
      <c r="I869" s="226"/>
      <c r="J869" s="38"/>
      <c r="K869" s="38"/>
      <c r="L869" s="41"/>
      <c r="M869" s="227"/>
      <c r="N869" s="228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8" t="s">
        <v>258</v>
      </c>
      <c r="AU869" s="18" t="s">
        <v>89</v>
      </c>
    </row>
    <row r="870" spans="1:65" s="13" customFormat="1" ht="10.199999999999999">
      <c r="B870" s="193"/>
      <c r="C870" s="194"/>
      <c r="D870" s="195" t="s">
        <v>180</v>
      </c>
      <c r="E870" s="196" t="s">
        <v>32</v>
      </c>
      <c r="F870" s="197" t="s">
        <v>2257</v>
      </c>
      <c r="G870" s="194"/>
      <c r="H870" s="196" t="s">
        <v>32</v>
      </c>
      <c r="I870" s="198"/>
      <c r="J870" s="194"/>
      <c r="K870" s="194"/>
      <c r="L870" s="199"/>
      <c r="M870" s="200"/>
      <c r="N870" s="201"/>
      <c r="O870" s="201"/>
      <c r="P870" s="201"/>
      <c r="Q870" s="201"/>
      <c r="R870" s="201"/>
      <c r="S870" s="201"/>
      <c r="T870" s="202"/>
      <c r="AT870" s="203" t="s">
        <v>180</v>
      </c>
      <c r="AU870" s="203" t="s">
        <v>89</v>
      </c>
      <c r="AV870" s="13" t="s">
        <v>40</v>
      </c>
      <c r="AW870" s="13" t="s">
        <v>38</v>
      </c>
      <c r="AX870" s="13" t="s">
        <v>80</v>
      </c>
      <c r="AY870" s="203" t="s">
        <v>171</v>
      </c>
    </row>
    <row r="871" spans="1:65" s="13" customFormat="1" ht="10.199999999999999">
      <c r="B871" s="193"/>
      <c r="C871" s="194"/>
      <c r="D871" s="195" t="s">
        <v>180</v>
      </c>
      <c r="E871" s="196" t="s">
        <v>32</v>
      </c>
      <c r="F871" s="197" t="s">
        <v>2378</v>
      </c>
      <c r="G871" s="194"/>
      <c r="H871" s="196" t="s">
        <v>32</v>
      </c>
      <c r="I871" s="198"/>
      <c r="J871" s="194"/>
      <c r="K871" s="194"/>
      <c r="L871" s="199"/>
      <c r="M871" s="200"/>
      <c r="N871" s="201"/>
      <c r="O871" s="201"/>
      <c r="P871" s="201"/>
      <c r="Q871" s="201"/>
      <c r="R871" s="201"/>
      <c r="S871" s="201"/>
      <c r="T871" s="202"/>
      <c r="AT871" s="203" t="s">
        <v>180</v>
      </c>
      <c r="AU871" s="203" t="s">
        <v>89</v>
      </c>
      <c r="AV871" s="13" t="s">
        <v>40</v>
      </c>
      <c r="AW871" s="13" t="s">
        <v>38</v>
      </c>
      <c r="AX871" s="13" t="s">
        <v>80</v>
      </c>
      <c r="AY871" s="203" t="s">
        <v>171</v>
      </c>
    </row>
    <row r="872" spans="1:65" s="14" customFormat="1" ht="10.199999999999999">
      <c r="B872" s="204"/>
      <c r="C872" s="205"/>
      <c r="D872" s="195" t="s">
        <v>180</v>
      </c>
      <c r="E872" s="206" t="s">
        <v>32</v>
      </c>
      <c r="F872" s="207" t="s">
        <v>2379</v>
      </c>
      <c r="G872" s="205"/>
      <c r="H872" s="208">
        <v>42.701000000000001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1:65" s="14" customFormat="1" ht="10.199999999999999">
      <c r="B873" s="204"/>
      <c r="C873" s="205"/>
      <c r="D873" s="195" t="s">
        <v>180</v>
      </c>
      <c r="E873" s="206" t="s">
        <v>32</v>
      </c>
      <c r="F873" s="207" t="s">
        <v>2380</v>
      </c>
      <c r="G873" s="205"/>
      <c r="H873" s="208">
        <v>39.488999999999997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1:65" s="13" customFormat="1" ht="10.199999999999999">
      <c r="B874" s="193"/>
      <c r="C874" s="194"/>
      <c r="D874" s="195" t="s">
        <v>180</v>
      </c>
      <c r="E874" s="196" t="s">
        <v>32</v>
      </c>
      <c r="F874" s="197" t="s">
        <v>202</v>
      </c>
      <c r="G874" s="194"/>
      <c r="H874" s="196" t="s">
        <v>32</v>
      </c>
      <c r="I874" s="198"/>
      <c r="J874" s="194"/>
      <c r="K874" s="194"/>
      <c r="L874" s="199"/>
      <c r="M874" s="200"/>
      <c r="N874" s="201"/>
      <c r="O874" s="201"/>
      <c r="P874" s="201"/>
      <c r="Q874" s="201"/>
      <c r="R874" s="201"/>
      <c r="S874" s="201"/>
      <c r="T874" s="202"/>
      <c r="AT874" s="203" t="s">
        <v>180</v>
      </c>
      <c r="AU874" s="203" t="s">
        <v>89</v>
      </c>
      <c r="AV874" s="13" t="s">
        <v>40</v>
      </c>
      <c r="AW874" s="13" t="s">
        <v>38</v>
      </c>
      <c r="AX874" s="13" t="s">
        <v>80</v>
      </c>
      <c r="AY874" s="203" t="s">
        <v>171</v>
      </c>
    </row>
    <row r="875" spans="1:65" s="14" customFormat="1" ht="10.199999999999999">
      <c r="B875" s="204"/>
      <c r="C875" s="205"/>
      <c r="D875" s="195" t="s">
        <v>180</v>
      </c>
      <c r="E875" s="206" t="s">
        <v>32</v>
      </c>
      <c r="F875" s="207" t="s">
        <v>2381</v>
      </c>
      <c r="G875" s="205"/>
      <c r="H875" s="208">
        <v>-5.46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1:65" s="2" customFormat="1" ht="14.4" customHeight="1">
      <c r="A876" s="36"/>
      <c r="B876" s="37"/>
      <c r="C876" s="180" t="s">
        <v>1446</v>
      </c>
      <c r="D876" s="180" t="s">
        <v>173</v>
      </c>
      <c r="E876" s="181" t="s">
        <v>2744</v>
      </c>
      <c r="F876" s="182" t="s">
        <v>2745</v>
      </c>
      <c r="G876" s="183" t="s">
        <v>582</v>
      </c>
      <c r="H876" s="184">
        <v>4</v>
      </c>
      <c r="I876" s="185"/>
      <c r="J876" s="186">
        <f>ROUND(I876*H876,2)</f>
        <v>0</v>
      </c>
      <c r="K876" s="182" t="s">
        <v>177</v>
      </c>
      <c r="L876" s="41"/>
      <c r="M876" s="187" t="s">
        <v>32</v>
      </c>
      <c r="N876" s="188" t="s">
        <v>51</v>
      </c>
      <c r="O876" s="66"/>
      <c r="P876" s="189">
        <f>O876*H876</f>
        <v>0</v>
      </c>
      <c r="Q876" s="189">
        <v>0</v>
      </c>
      <c r="R876" s="189">
        <f>Q876*H876</f>
        <v>0</v>
      </c>
      <c r="S876" s="189">
        <v>3.0000000000000001E-3</v>
      </c>
      <c r="T876" s="190">
        <f>S876*H876</f>
        <v>1.2E-2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91" t="s">
        <v>297</v>
      </c>
      <c r="AT876" s="191" t="s">
        <v>173</v>
      </c>
      <c r="AU876" s="191" t="s">
        <v>89</v>
      </c>
      <c r="AY876" s="18" t="s">
        <v>171</v>
      </c>
      <c r="BE876" s="192">
        <f>IF(N876="základní",J876,0)</f>
        <v>0</v>
      </c>
      <c r="BF876" s="192">
        <f>IF(N876="snížená",J876,0)</f>
        <v>0</v>
      </c>
      <c r="BG876" s="192">
        <f>IF(N876="zákl. přenesená",J876,0)</f>
        <v>0</v>
      </c>
      <c r="BH876" s="192">
        <f>IF(N876="sníž. přenesená",J876,0)</f>
        <v>0</v>
      </c>
      <c r="BI876" s="192">
        <f>IF(N876="nulová",J876,0)</f>
        <v>0</v>
      </c>
      <c r="BJ876" s="18" t="s">
        <v>40</v>
      </c>
      <c r="BK876" s="192">
        <f>ROUND(I876*H876,2)</f>
        <v>0</v>
      </c>
      <c r="BL876" s="18" t="s">
        <v>297</v>
      </c>
      <c r="BM876" s="191" t="s">
        <v>2746</v>
      </c>
    </row>
    <row r="877" spans="1:65" s="2" customFormat="1" ht="14.4" customHeight="1">
      <c r="A877" s="36"/>
      <c r="B877" s="37"/>
      <c r="C877" s="180" t="s">
        <v>1451</v>
      </c>
      <c r="D877" s="180" t="s">
        <v>173</v>
      </c>
      <c r="E877" s="181" t="s">
        <v>2747</v>
      </c>
      <c r="F877" s="182" t="s">
        <v>2748</v>
      </c>
      <c r="G877" s="183" t="s">
        <v>582</v>
      </c>
      <c r="H877" s="184">
        <v>19</v>
      </c>
      <c r="I877" s="185"/>
      <c r="J877" s="186">
        <f>ROUND(I877*H877,2)</f>
        <v>0</v>
      </c>
      <c r="K877" s="182" t="s">
        <v>177</v>
      </c>
      <c r="L877" s="41"/>
      <c r="M877" s="187" t="s">
        <v>32</v>
      </c>
      <c r="N877" s="188" t="s">
        <v>51</v>
      </c>
      <c r="O877" s="66"/>
      <c r="P877" s="189">
        <f>O877*H877</f>
        <v>0</v>
      </c>
      <c r="Q877" s="189">
        <v>0</v>
      </c>
      <c r="R877" s="189">
        <f>Q877*H877</f>
        <v>0</v>
      </c>
      <c r="S877" s="189">
        <v>5.0000000000000001E-3</v>
      </c>
      <c r="T877" s="190">
        <f>S877*H877</f>
        <v>9.5000000000000001E-2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91" t="s">
        <v>297</v>
      </c>
      <c r="AT877" s="191" t="s">
        <v>173</v>
      </c>
      <c r="AU877" s="191" t="s">
        <v>89</v>
      </c>
      <c r="AY877" s="18" t="s">
        <v>171</v>
      </c>
      <c r="BE877" s="192">
        <f>IF(N877="základní",J877,0)</f>
        <v>0</v>
      </c>
      <c r="BF877" s="192">
        <f>IF(N877="snížená",J877,0)</f>
        <v>0</v>
      </c>
      <c r="BG877" s="192">
        <f>IF(N877="zákl. přenesená",J877,0)</f>
        <v>0</v>
      </c>
      <c r="BH877" s="192">
        <f>IF(N877="sníž. přenesená",J877,0)</f>
        <v>0</v>
      </c>
      <c r="BI877" s="192">
        <f>IF(N877="nulová",J877,0)</f>
        <v>0</v>
      </c>
      <c r="BJ877" s="18" t="s">
        <v>40</v>
      </c>
      <c r="BK877" s="192">
        <f>ROUND(I877*H877,2)</f>
        <v>0</v>
      </c>
      <c r="BL877" s="18" t="s">
        <v>297</v>
      </c>
      <c r="BM877" s="191" t="s">
        <v>2749</v>
      </c>
    </row>
    <row r="878" spans="1:65" s="2" customFormat="1" ht="14.4" customHeight="1">
      <c r="A878" s="36"/>
      <c r="B878" s="37"/>
      <c r="C878" s="180" t="s">
        <v>1455</v>
      </c>
      <c r="D878" s="180" t="s">
        <v>173</v>
      </c>
      <c r="E878" s="181" t="s">
        <v>2750</v>
      </c>
      <c r="F878" s="182" t="s">
        <v>2751</v>
      </c>
      <c r="G878" s="183" t="s">
        <v>176</v>
      </c>
      <c r="H878" s="184">
        <v>1.44</v>
      </c>
      <c r="I878" s="185"/>
      <c r="J878" s="186">
        <f>ROUND(I878*H878,2)</f>
        <v>0</v>
      </c>
      <c r="K878" s="182" t="s">
        <v>177</v>
      </c>
      <c r="L878" s="41"/>
      <c r="M878" s="187" t="s">
        <v>32</v>
      </c>
      <c r="N878" s="188" t="s">
        <v>51</v>
      </c>
      <c r="O878" s="66"/>
      <c r="P878" s="189">
        <f>O878*H878</f>
        <v>0</v>
      </c>
      <c r="Q878" s="189">
        <v>2.7E-4</v>
      </c>
      <c r="R878" s="189">
        <f>Q878*H878</f>
        <v>3.8879999999999996E-4</v>
      </c>
      <c r="S878" s="189">
        <v>0</v>
      </c>
      <c r="T878" s="190">
        <f>S878*H878</f>
        <v>0</v>
      </c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R878" s="191" t="s">
        <v>297</v>
      </c>
      <c r="AT878" s="191" t="s">
        <v>173</v>
      </c>
      <c r="AU878" s="191" t="s">
        <v>89</v>
      </c>
      <c r="AY878" s="18" t="s">
        <v>171</v>
      </c>
      <c r="BE878" s="192">
        <f>IF(N878="základní",J878,0)</f>
        <v>0</v>
      </c>
      <c r="BF878" s="192">
        <f>IF(N878="snížená",J878,0)</f>
        <v>0</v>
      </c>
      <c r="BG878" s="192">
        <f>IF(N878="zákl. přenesená",J878,0)</f>
        <v>0</v>
      </c>
      <c r="BH878" s="192">
        <f>IF(N878="sníž. přenesená",J878,0)</f>
        <v>0</v>
      </c>
      <c r="BI878" s="192">
        <f>IF(N878="nulová",J878,0)</f>
        <v>0</v>
      </c>
      <c r="BJ878" s="18" t="s">
        <v>40</v>
      </c>
      <c r="BK878" s="192">
        <f>ROUND(I878*H878,2)</f>
        <v>0</v>
      </c>
      <c r="BL878" s="18" t="s">
        <v>297</v>
      </c>
      <c r="BM878" s="191" t="s">
        <v>2752</v>
      </c>
    </row>
    <row r="879" spans="1:65" s="13" customFormat="1" ht="10.199999999999999">
      <c r="B879" s="193"/>
      <c r="C879" s="194"/>
      <c r="D879" s="195" t="s">
        <v>180</v>
      </c>
      <c r="E879" s="196" t="s">
        <v>32</v>
      </c>
      <c r="F879" s="197" t="s">
        <v>2257</v>
      </c>
      <c r="G879" s="194"/>
      <c r="H879" s="196" t="s">
        <v>32</v>
      </c>
      <c r="I879" s="198"/>
      <c r="J879" s="194"/>
      <c r="K879" s="194"/>
      <c r="L879" s="199"/>
      <c r="M879" s="200"/>
      <c r="N879" s="201"/>
      <c r="O879" s="201"/>
      <c r="P879" s="201"/>
      <c r="Q879" s="201"/>
      <c r="R879" s="201"/>
      <c r="S879" s="201"/>
      <c r="T879" s="202"/>
      <c r="AT879" s="203" t="s">
        <v>180</v>
      </c>
      <c r="AU879" s="203" t="s">
        <v>89</v>
      </c>
      <c r="AV879" s="13" t="s">
        <v>40</v>
      </c>
      <c r="AW879" s="13" t="s">
        <v>38</v>
      </c>
      <c r="AX879" s="13" t="s">
        <v>80</v>
      </c>
      <c r="AY879" s="203" t="s">
        <v>171</v>
      </c>
    </row>
    <row r="880" spans="1:65" s="13" customFormat="1" ht="10.199999999999999">
      <c r="B880" s="193"/>
      <c r="C880" s="194"/>
      <c r="D880" s="195" t="s">
        <v>180</v>
      </c>
      <c r="E880" s="196" t="s">
        <v>32</v>
      </c>
      <c r="F880" s="197" t="s">
        <v>2279</v>
      </c>
      <c r="G880" s="194"/>
      <c r="H880" s="196" t="s">
        <v>32</v>
      </c>
      <c r="I880" s="198"/>
      <c r="J880" s="194"/>
      <c r="K880" s="194"/>
      <c r="L880" s="199"/>
      <c r="M880" s="200"/>
      <c r="N880" s="201"/>
      <c r="O880" s="201"/>
      <c r="P880" s="201"/>
      <c r="Q880" s="201"/>
      <c r="R880" s="201"/>
      <c r="S880" s="201"/>
      <c r="T880" s="202"/>
      <c r="AT880" s="203" t="s">
        <v>180</v>
      </c>
      <c r="AU880" s="203" t="s">
        <v>89</v>
      </c>
      <c r="AV880" s="13" t="s">
        <v>40</v>
      </c>
      <c r="AW880" s="13" t="s">
        <v>38</v>
      </c>
      <c r="AX880" s="13" t="s">
        <v>80</v>
      </c>
      <c r="AY880" s="203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2285</v>
      </c>
      <c r="G881" s="205"/>
      <c r="H881" s="208">
        <v>1.44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2" customFormat="1" ht="14.4" customHeight="1">
      <c r="A882" s="36"/>
      <c r="B882" s="37"/>
      <c r="C882" s="215" t="s">
        <v>1460</v>
      </c>
      <c r="D882" s="215" t="s">
        <v>254</v>
      </c>
      <c r="E882" s="216" t="s">
        <v>2753</v>
      </c>
      <c r="F882" s="217" t="s">
        <v>2754</v>
      </c>
      <c r="G882" s="218" t="s">
        <v>176</v>
      </c>
      <c r="H882" s="219">
        <v>1.44</v>
      </c>
      <c r="I882" s="220"/>
      <c r="J882" s="221">
        <f>ROUND(I882*H882,2)</f>
        <v>0</v>
      </c>
      <c r="K882" s="217" t="s">
        <v>177</v>
      </c>
      <c r="L882" s="222"/>
      <c r="M882" s="223" t="s">
        <v>32</v>
      </c>
      <c r="N882" s="224" t="s">
        <v>51</v>
      </c>
      <c r="O882" s="66"/>
      <c r="P882" s="189">
        <f>O882*H882</f>
        <v>0</v>
      </c>
      <c r="Q882" s="189">
        <v>3.056E-2</v>
      </c>
      <c r="R882" s="189">
        <f>Q882*H882</f>
        <v>4.4006400000000001E-2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389</v>
      </c>
      <c r="AT882" s="191" t="s">
        <v>254</v>
      </c>
      <c r="AU882" s="191" t="s">
        <v>89</v>
      </c>
      <c r="AY882" s="18" t="s">
        <v>171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8" t="s">
        <v>40</v>
      </c>
      <c r="BK882" s="192">
        <f>ROUND(I882*H882,2)</f>
        <v>0</v>
      </c>
      <c r="BL882" s="18" t="s">
        <v>297</v>
      </c>
      <c r="BM882" s="191" t="s">
        <v>2755</v>
      </c>
    </row>
    <row r="883" spans="1:65" s="2" customFormat="1" ht="14.4" customHeight="1">
      <c r="A883" s="36"/>
      <c r="B883" s="37"/>
      <c r="C883" s="180" t="s">
        <v>1464</v>
      </c>
      <c r="D883" s="180" t="s">
        <v>173</v>
      </c>
      <c r="E883" s="181" t="s">
        <v>1328</v>
      </c>
      <c r="F883" s="182" t="s">
        <v>1329</v>
      </c>
      <c r="G883" s="183" t="s">
        <v>176</v>
      </c>
      <c r="H883" s="184">
        <v>50.73</v>
      </c>
      <c r="I883" s="185"/>
      <c r="J883" s="186">
        <f>ROUND(I883*H883,2)</f>
        <v>0</v>
      </c>
      <c r="K883" s="182" t="s">
        <v>177</v>
      </c>
      <c r="L883" s="41"/>
      <c r="M883" s="187" t="s">
        <v>32</v>
      </c>
      <c r="N883" s="188" t="s">
        <v>51</v>
      </c>
      <c r="O883" s="66"/>
      <c r="P883" s="189">
        <f>O883*H883</f>
        <v>0</v>
      </c>
      <c r="Q883" s="189">
        <v>2.5999999999999998E-4</v>
      </c>
      <c r="R883" s="189">
        <f>Q883*H883</f>
        <v>1.3189799999999998E-2</v>
      </c>
      <c r="S883" s="189">
        <v>0</v>
      </c>
      <c r="T883" s="190">
        <f>S883*H883</f>
        <v>0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91" t="s">
        <v>297</v>
      </c>
      <c r="AT883" s="191" t="s">
        <v>173</v>
      </c>
      <c r="AU883" s="191" t="s">
        <v>89</v>
      </c>
      <c r="AY883" s="18" t="s">
        <v>171</v>
      </c>
      <c r="BE883" s="192">
        <f>IF(N883="základní",J883,0)</f>
        <v>0</v>
      </c>
      <c r="BF883" s="192">
        <f>IF(N883="snížená",J883,0)</f>
        <v>0</v>
      </c>
      <c r="BG883" s="192">
        <f>IF(N883="zákl. přenesená",J883,0)</f>
        <v>0</v>
      </c>
      <c r="BH883" s="192">
        <f>IF(N883="sníž. přenesená",J883,0)</f>
        <v>0</v>
      </c>
      <c r="BI883" s="192">
        <f>IF(N883="nulová",J883,0)</f>
        <v>0</v>
      </c>
      <c r="BJ883" s="18" t="s">
        <v>40</v>
      </c>
      <c r="BK883" s="192">
        <f>ROUND(I883*H883,2)</f>
        <v>0</v>
      </c>
      <c r="BL883" s="18" t="s">
        <v>297</v>
      </c>
      <c r="BM883" s="191" t="s">
        <v>2756</v>
      </c>
    </row>
    <row r="884" spans="1:65" s="13" customFormat="1" ht="10.199999999999999">
      <c r="B884" s="193"/>
      <c r="C884" s="194"/>
      <c r="D884" s="195" t="s">
        <v>180</v>
      </c>
      <c r="E884" s="196" t="s">
        <v>32</v>
      </c>
      <c r="F884" s="197" t="s">
        <v>2257</v>
      </c>
      <c r="G884" s="194"/>
      <c r="H884" s="196" t="s">
        <v>32</v>
      </c>
      <c r="I884" s="198"/>
      <c r="J884" s="194"/>
      <c r="K884" s="194"/>
      <c r="L884" s="199"/>
      <c r="M884" s="200"/>
      <c r="N884" s="201"/>
      <c r="O884" s="201"/>
      <c r="P884" s="201"/>
      <c r="Q884" s="201"/>
      <c r="R884" s="201"/>
      <c r="S884" s="201"/>
      <c r="T884" s="202"/>
      <c r="AT884" s="203" t="s">
        <v>180</v>
      </c>
      <c r="AU884" s="203" t="s">
        <v>89</v>
      </c>
      <c r="AV884" s="13" t="s">
        <v>40</v>
      </c>
      <c r="AW884" s="13" t="s">
        <v>38</v>
      </c>
      <c r="AX884" s="13" t="s">
        <v>80</v>
      </c>
      <c r="AY884" s="203" t="s">
        <v>171</v>
      </c>
    </row>
    <row r="885" spans="1:65" s="13" customFormat="1" ht="10.199999999999999">
      <c r="B885" s="193"/>
      <c r="C885" s="194"/>
      <c r="D885" s="195" t="s">
        <v>180</v>
      </c>
      <c r="E885" s="196" t="s">
        <v>32</v>
      </c>
      <c r="F885" s="197" t="s">
        <v>2279</v>
      </c>
      <c r="G885" s="194"/>
      <c r="H885" s="196" t="s">
        <v>32</v>
      </c>
      <c r="I885" s="198"/>
      <c r="J885" s="194"/>
      <c r="K885" s="194"/>
      <c r="L885" s="199"/>
      <c r="M885" s="200"/>
      <c r="N885" s="201"/>
      <c r="O885" s="201"/>
      <c r="P885" s="201"/>
      <c r="Q885" s="201"/>
      <c r="R885" s="201"/>
      <c r="S885" s="201"/>
      <c r="T885" s="202"/>
      <c r="AT885" s="203" t="s">
        <v>180</v>
      </c>
      <c r="AU885" s="203" t="s">
        <v>89</v>
      </c>
      <c r="AV885" s="13" t="s">
        <v>40</v>
      </c>
      <c r="AW885" s="13" t="s">
        <v>38</v>
      </c>
      <c r="AX885" s="13" t="s">
        <v>80</v>
      </c>
      <c r="AY885" s="203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2280</v>
      </c>
      <c r="G886" s="205"/>
      <c r="H886" s="208">
        <v>34.56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2281</v>
      </c>
      <c r="G887" s="205"/>
      <c r="H887" s="208">
        <v>7.56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2282</v>
      </c>
      <c r="G888" s="205"/>
      <c r="H888" s="208">
        <v>3.15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4" customFormat="1" ht="10.199999999999999">
      <c r="B889" s="204"/>
      <c r="C889" s="205"/>
      <c r="D889" s="195" t="s">
        <v>180</v>
      </c>
      <c r="E889" s="206" t="s">
        <v>32</v>
      </c>
      <c r="F889" s="207" t="s">
        <v>2283</v>
      </c>
      <c r="G889" s="205"/>
      <c r="H889" s="208">
        <v>5.46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180</v>
      </c>
      <c r="AU889" s="214" t="s">
        <v>89</v>
      </c>
      <c r="AV889" s="14" t="s">
        <v>89</v>
      </c>
      <c r="AW889" s="14" t="s">
        <v>38</v>
      </c>
      <c r="AX889" s="14" t="s">
        <v>80</v>
      </c>
      <c r="AY889" s="214" t="s">
        <v>171</v>
      </c>
    </row>
    <row r="890" spans="1:65" s="2" customFormat="1" ht="14.4" customHeight="1">
      <c r="A890" s="36"/>
      <c r="B890" s="37"/>
      <c r="C890" s="215" t="s">
        <v>1468</v>
      </c>
      <c r="D890" s="215" t="s">
        <v>254</v>
      </c>
      <c r="E890" s="216" t="s">
        <v>1332</v>
      </c>
      <c r="F890" s="217" t="s">
        <v>1333</v>
      </c>
      <c r="G890" s="218" t="s">
        <v>176</v>
      </c>
      <c r="H890" s="219">
        <v>50.73</v>
      </c>
      <c r="I890" s="220"/>
      <c r="J890" s="221">
        <f>ROUND(I890*H890,2)</f>
        <v>0</v>
      </c>
      <c r="K890" s="217" t="s">
        <v>177</v>
      </c>
      <c r="L890" s="222"/>
      <c r="M890" s="223" t="s">
        <v>32</v>
      </c>
      <c r="N890" s="224" t="s">
        <v>51</v>
      </c>
      <c r="O890" s="66"/>
      <c r="P890" s="189">
        <f>O890*H890</f>
        <v>0</v>
      </c>
      <c r="Q890" s="189">
        <v>2.87E-2</v>
      </c>
      <c r="R890" s="189">
        <f>Q890*H890</f>
        <v>1.455951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389</v>
      </c>
      <c r="AT890" s="191" t="s">
        <v>254</v>
      </c>
      <c r="AU890" s="191" t="s">
        <v>89</v>
      </c>
      <c r="AY890" s="18" t="s">
        <v>171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8" t="s">
        <v>40</v>
      </c>
      <c r="BK890" s="192">
        <f>ROUND(I890*H890,2)</f>
        <v>0</v>
      </c>
      <c r="BL890" s="18" t="s">
        <v>297</v>
      </c>
      <c r="BM890" s="191" t="s">
        <v>2757</v>
      </c>
    </row>
    <row r="891" spans="1:65" s="2" customFormat="1" ht="14.4" customHeight="1">
      <c r="A891" s="36"/>
      <c r="B891" s="37"/>
      <c r="C891" s="180" t="s">
        <v>1472</v>
      </c>
      <c r="D891" s="180" t="s">
        <v>173</v>
      </c>
      <c r="E891" s="181" t="s">
        <v>2758</v>
      </c>
      <c r="F891" s="182" t="s">
        <v>2759</v>
      </c>
      <c r="G891" s="183" t="s">
        <v>582</v>
      </c>
      <c r="H891" s="184">
        <v>9</v>
      </c>
      <c r="I891" s="185"/>
      <c r="J891" s="186">
        <f>ROUND(I891*H891,2)</f>
        <v>0</v>
      </c>
      <c r="K891" s="182" t="s">
        <v>177</v>
      </c>
      <c r="L891" s="41"/>
      <c r="M891" s="187" t="s">
        <v>32</v>
      </c>
      <c r="N891" s="188" t="s">
        <v>51</v>
      </c>
      <c r="O891" s="66"/>
      <c r="P891" s="189">
        <f>O891*H891</f>
        <v>0</v>
      </c>
      <c r="Q891" s="189">
        <v>2.7E-4</v>
      </c>
      <c r="R891" s="189">
        <f>Q891*H891</f>
        <v>2.4299999999999999E-3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297</v>
      </c>
      <c r="AT891" s="191" t="s">
        <v>173</v>
      </c>
      <c r="AU891" s="191" t="s">
        <v>89</v>
      </c>
      <c r="AY891" s="18" t="s">
        <v>171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8" t="s">
        <v>40</v>
      </c>
      <c r="BK891" s="192">
        <f>ROUND(I891*H891,2)</f>
        <v>0</v>
      </c>
      <c r="BL891" s="18" t="s">
        <v>297</v>
      </c>
      <c r="BM891" s="191" t="s">
        <v>2760</v>
      </c>
    </row>
    <row r="892" spans="1:65" s="13" customFormat="1" ht="10.199999999999999">
      <c r="B892" s="193"/>
      <c r="C892" s="194"/>
      <c r="D892" s="195" t="s">
        <v>180</v>
      </c>
      <c r="E892" s="196" t="s">
        <v>32</v>
      </c>
      <c r="F892" s="197" t="s">
        <v>2257</v>
      </c>
      <c r="G892" s="194"/>
      <c r="H892" s="196" t="s">
        <v>32</v>
      </c>
      <c r="I892" s="198"/>
      <c r="J892" s="194"/>
      <c r="K892" s="194"/>
      <c r="L892" s="199"/>
      <c r="M892" s="200"/>
      <c r="N892" s="201"/>
      <c r="O892" s="201"/>
      <c r="P892" s="201"/>
      <c r="Q892" s="201"/>
      <c r="R892" s="201"/>
      <c r="S892" s="201"/>
      <c r="T892" s="202"/>
      <c r="AT892" s="203" t="s">
        <v>180</v>
      </c>
      <c r="AU892" s="203" t="s">
        <v>89</v>
      </c>
      <c r="AV892" s="13" t="s">
        <v>40</v>
      </c>
      <c r="AW892" s="13" t="s">
        <v>38</v>
      </c>
      <c r="AX892" s="13" t="s">
        <v>80</v>
      </c>
      <c r="AY892" s="203" t="s">
        <v>171</v>
      </c>
    </row>
    <row r="893" spans="1:65" s="13" customFormat="1" ht="10.199999999999999">
      <c r="B893" s="193"/>
      <c r="C893" s="194"/>
      <c r="D893" s="195" t="s">
        <v>180</v>
      </c>
      <c r="E893" s="196" t="s">
        <v>32</v>
      </c>
      <c r="F893" s="197" t="s">
        <v>2279</v>
      </c>
      <c r="G893" s="194"/>
      <c r="H893" s="196" t="s">
        <v>32</v>
      </c>
      <c r="I893" s="198"/>
      <c r="J893" s="194"/>
      <c r="K893" s="194"/>
      <c r="L893" s="199"/>
      <c r="M893" s="200"/>
      <c r="N893" s="201"/>
      <c r="O893" s="201"/>
      <c r="P893" s="201"/>
      <c r="Q893" s="201"/>
      <c r="R893" s="201"/>
      <c r="S893" s="201"/>
      <c r="T893" s="202"/>
      <c r="AT893" s="203" t="s">
        <v>180</v>
      </c>
      <c r="AU893" s="203" t="s">
        <v>89</v>
      </c>
      <c r="AV893" s="13" t="s">
        <v>40</v>
      </c>
      <c r="AW893" s="13" t="s">
        <v>38</v>
      </c>
      <c r="AX893" s="13" t="s">
        <v>80</v>
      </c>
      <c r="AY893" s="203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2761</v>
      </c>
      <c r="G894" s="205"/>
      <c r="H894" s="208">
        <v>7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2762</v>
      </c>
      <c r="G895" s="205"/>
      <c r="H895" s="208">
        <v>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2" customFormat="1" ht="14.4" customHeight="1">
      <c r="A896" s="36"/>
      <c r="B896" s="37"/>
      <c r="C896" s="215" t="s">
        <v>1476</v>
      </c>
      <c r="D896" s="215" t="s">
        <v>254</v>
      </c>
      <c r="E896" s="216" t="s">
        <v>2763</v>
      </c>
      <c r="F896" s="217" t="s">
        <v>2764</v>
      </c>
      <c r="G896" s="218" t="s">
        <v>176</v>
      </c>
      <c r="H896" s="219">
        <v>9.84</v>
      </c>
      <c r="I896" s="220"/>
      <c r="J896" s="221">
        <f>ROUND(I896*H896,2)</f>
        <v>0</v>
      </c>
      <c r="K896" s="217" t="s">
        <v>177</v>
      </c>
      <c r="L896" s="222"/>
      <c r="M896" s="223" t="s">
        <v>32</v>
      </c>
      <c r="N896" s="224" t="s">
        <v>51</v>
      </c>
      <c r="O896" s="66"/>
      <c r="P896" s="189">
        <f>O896*H896</f>
        <v>0</v>
      </c>
      <c r="Q896" s="189">
        <v>3.4720000000000001E-2</v>
      </c>
      <c r="R896" s="189">
        <f>Q896*H896</f>
        <v>0.34164480000000003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389</v>
      </c>
      <c r="AT896" s="191" t="s">
        <v>254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2765</v>
      </c>
    </row>
    <row r="897" spans="1:65" s="14" customFormat="1" ht="10.199999999999999">
      <c r="B897" s="204"/>
      <c r="C897" s="205"/>
      <c r="D897" s="195" t="s">
        <v>180</v>
      </c>
      <c r="E897" s="206" t="s">
        <v>32</v>
      </c>
      <c r="F897" s="207" t="s">
        <v>2284</v>
      </c>
      <c r="G897" s="205"/>
      <c r="H897" s="208">
        <v>8.4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180</v>
      </c>
      <c r="AU897" s="214" t="s">
        <v>89</v>
      </c>
      <c r="AV897" s="14" t="s">
        <v>89</v>
      </c>
      <c r="AW897" s="14" t="s">
        <v>38</v>
      </c>
      <c r="AX897" s="14" t="s">
        <v>80</v>
      </c>
      <c r="AY897" s="214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2286</v>
      </c>
      <c r="G898" s="205"/>
      <c r="H898" s="208">
        <v>1.44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2" customFormat="1" ht="24.15" customHeight="1">
      <c r="A899" s="36"/>
      <c r="B899" s="37"/>
      <c r="C899" s="180" t="s">
        <v>1482</v>
      </c>
      <c r="D899" s="180" t="s">
        <v>173</v>
      </c>
      <c r="E899" s="181" t="s">
        <v>1344</v>
      </c>
      <c r="F899" s="182" t="s">
        <v>1345</v>
      </c>
      <c r="G899" s="183" t="s">
        <v>190</v>
      </c>
      <c r="H899" s="184">
        <v>377.2</v>
      </c>
      <c r="I899" s="185"/>
      <c r="J899" s="186">
        <f>ROUND(I899*H899,2)</f>
        <v>0</v>
      </c>
      <c r="K899" s="182" t="s">
        <v>177</v>
      </c>
      <c r="L899" s="41"/>
      <c r="M899" s="187" t="s">
        <v>32</v>
      </c>
      <c r="N899" s="188" t="s">
        <v>51</v>
      </c>
      <c r="O899" s="66"/>
      <c r="P899" s="189">
        <f>O899*H899</f>
        <v>0</v>
      </c>
      <c r="Q899" s="189">
        <v>2.7999999999999998E-4</v>
      </c>
      <c r="R899" s="189">
        <f>Q899*H899</f>
        <v>0.10561599999999999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297</v>
      </c>
      <c r="AT899" s="191" t="s">
        <v>173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2766</v>
      </c>
    </row>
    <row r="900" spans="1:65" s="2" customFormat="1" ht="19.2">
      <c r="A900" s="36"/>
      <c r="B900" s="37"/>
      <c r="C900" s="38"/>
      <c r="D900" s="195" t="s">
        <v>258</v>
      </c>
      <c r="E900" s="38"/>
      <c r="F900" s="225" t="s">
        <v>2767</v>
      </c>
      <c r="G900" s="38"/>
      <c r="H900" s="38"/>
      <c r="I900" s="226"/>
      <c r="J900" s="38"/>
      <c r="K900" s="38"/>
      <c r="L900" s="41"/>
      <c r="M900" s="227"/>
      <c r="N900" s="228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8" t="s">
        <v>258</v>
      </c>
      <c r="AU900" s="18" t="s">
        <v>89</v>
      </c>
    </row>
    <row r="901" spans="1:65" s="13" customFormat="1" ht="10.199999999999999">
      <c r="B901" s="193"/>
      <c r="C901" s="194"/>
      <c r="D901" s="195" t="s">
        <v>180</v>
      </c>
      <c r="E901" s="196" t="s">
        <v>32</v>
      </c>
      <c r="F901" s="197" t="s">
        <v>2257</v>
      </c>
      <c r="G901" s="194"/>
      <c r="H901" s="196" t="s">
        <v>32</v>
      </c>
      <c r="I901" s="198"/>
      <c r="J901" s="194"/>
      <c r="K901" s="194"/>
      <c r="L901" s="199"/>
      <c r="M901" s="200"/>
      <c r="N901" s="201"/>
      <c r="O901" s="201"/>
      <c r="P901" s="201"/>
      <c r="Q901" s="201"/>
      <c r="R901" s="201"/>
      <c r="S901" s="201"/>
      <c r="T901" s="202"/>
      <c r="AT901" s="203" t="s">
        <v>180</v>
      </c>
      <c r="AU901" s="203" t="s">
        <v>89</v>
      </c>
      <c r="AV901" s="13" t="s">
        <v>40</v>
      </c>
      <c r="AW901" s="13" t="s">
        <v>38</v>
      </c>
      <c r="AX901" s="13" t="s">
        <v>80</v>
      </c>
      <c r="AY901" s="203" t="s">
        <v>171</v>
      </c>
    </row>
    <row r="902" spans="1:65" s="13" customFormat="1" ht="10.199999999999999">
      <c r="B902" s="193"/>
      <c r="C902" s="194"/>
      <c r="D902" s="195" t="s">
        <v>180</v>
      </c>
      <c r="E902" s="196" t="s">
        <v>32</v>
      </c>
      <c r="F902" s="197" t="s">
        <v>2279</v>
      </c>
      <c r="G902" s="194"/>
      <c r="H902" s="196" t="s">
        <v>32</v>
      </c>
      <c r="I902" s="198"/>
      <c r="J902" s="194"/>
      <c r="K902" s="194"/>
      <c r="L902" s="199"/>
      <c r="M902" s="200"/>
      <c r="N902" s="201"/>
      <c r="O902" s="201"/>
      <c r="P902" s="201"/>
      <c r="Q902" s="201"/>
      <c r="R902" s="201"/>
      <c r="S902" s="201"/>
      <c r="T902" s="202"/>
      <c r="AT902" s="203" t="s">
        <v>180</v>
      </c>
      <c r="AU902" s="203" t="s">
        <v>89</v>
      </c>
      <c r="AV902" s="13" t="s">
        <v>40</v>
      </c>
      <c r="AW902" s="13" t="s">
        <v>38</v>
      </c>
      <c r="AX902" s="13" t="s">
        <v>80</v>
      </c>
      <c r="AY902" s="203" t="s">
        <v>171</v>
      </c>
    </row>
    <row r="903" spans="1:65" s="14" customFormat="1" ht="10.199999999999999">
      <c r="B903" s="204"/>
      <c r="C903" s="205"/>
      <c r="D903" s="195" t="s">
        <v>180</v>
      </c>
      <c r="E903" s="206" t="s">
        <v>32</v>
      </c>
      <c r="F903" s="207" t="s">
        <v>2768</v>
      </c>
      <c r="G903" s="205"/>
      <c r="H903" s="208">
        <v>115.2</v>
      </c>
      <c r="I903" s="209"/>
      <c r="J903" s="205"/>
      <c r="K903" s="205"/>
      <c r="L903" s="210"/>
      <c r="M903" s="211"/>
      <c r="N903" s="212"/>
      <c r="O903" s="212"/>
      <c r="P903" s="212"/>
      <c r="Q903" s="212"/>
      <c r="R903" s="212"/>
      <c r="S903" s="212"/>
      <c r="T903" s="213"/>
      <c r="AT903" s="214" t="s">
        <v>180</v>
      </c>
      <c r="AU903" s="214" t="s">
        <v>89</v>
      </c>
      <c r="AV903" s="14" t="s">
        <v>89</v>
      </c>
      <c r="AW903" s="14" t="s">
        <v>38</v>
      </c>
      <c r="AX903" s="14" t="s">
        <v>80</v>
      </c>
      <c r="AY903" s="214" t="s">
        <v>171</v>
      </c>
    </row>
    <row r="904" spans="1:65" s="14" customFormat="1" ht="10.199999999999999">
      <c r="B904" s="204"/>
      <c r="C904" s="205"/>
      <c r="D904" s="195" t="s">
        <v>180</v>
      </c>
      <c r="E904" s="206" t="s">
        <v>32</v>
      </c>
      <c r="F904" s="207" t="s">
        <v>2769</v>
      </c>
      <c r="G904" s="205"/>
      <c r="H904" s="208">
        <v>48</v>
      </c>
      <c r="I904" s="209"/>
      <c r="J904" s="205"/>
      <c r="K904" s="205"/>
      <c r="L904" s="210"/>
      <c r="M904" s="211"/>
      <c r="N904" s="212"/>
      <c r="O904" s="212"/>
      <c r="P904" s="212"/>
      <c r="Q904" s="212"/>
      <c r="R904" s="212"/>
      <c r="S904" s="212"/>
      <c r="T904" s="213"/>
      <c r="AT904" s="214" t="s">
        <v>180</v>
      </c>
      <c r="AU904" s="214" t="s">
        <v>89</v>
      </c>
      <c r="AV904" s="14" t="s">
        <v>89</v>
      </c>
      <c r="AW904" s="14" t="s">
        <v>38</v>
      </c>
      <c r="AX904" s="14" t="s">
        <v>80</v>
      </c>
      <c r="AY904" s="214" t="s">
        <v>171</v>
      </c>
    </row>
    <row r="905" spans="1:65" s="14" customFormat="1" ht="10.199999999999999">
      <c r="B905" s="204"/>
      <c r="C905" s="205"/>
      <c r="D905" s="195" t="s">
        <v>180</v>
      </c>
      <c r="E905" s="206" t="s">
        <v>32</v>
      </c>
      <c r="F905" s="207" t="s">
        <v>2770</v>
      </c>
      <c r="G905" s="205"/>
      <c r="H905" s="208">
        <v>14.4</v>
      </c>
      <c r="I905" s="209"/>
      <c r="J905" s="205"/>
      <c r="K905" s="205"/>
      <c r="L905" s="210"/>
      <c r="M905" s="211"/>
      <c r="N905" s="212"/>
      <c r="O905" s="212"/>
      <c r="P905" s="212"/>
      <c r="Q905" s="212"/>
      <c r="R905" s="212"/>
      <c r="S905" s="212"/>
      <c r="T905" s="213"/>
      <c r="AT905" s="214" t="s">
        <v>180</v>
      </c>
      <c r="AU905" s="214" t="s">
        <v>89</v>
      </c>
      <c r="AV905" s="14" t="s">
        <v>89</v>
      </c>
      <c r="AW905" s="14" t="s">
        <v>38</v>
      </c>
      <c r="AX905" s="14" t="s">
        <v>80</v>
      </c>
      <c r="AY905" s="214" t="s">
        <v>171</v>
      </c>
    </row>
    <row r="906" spans="1:65" s="14" customFormat="1" ht="10.199999999999999">
      <c r="B906" s="204"/>
      <c r="C906" s="205"/>
      <c r="D906" s="195" t="s">
        <v>180</v>
      </c>
      <c r="E906" s="206" t="s">
        <v>32</v>
      </c>
      <c r="F906" s="207" t="s">
        <v>2771</v>
      </c>
      <c r="G906" s="205"/>
      <c r="H906" s="208">
        <v>27.2</v>
      </c>
      <c r="I906" s="209"/>
      <c r="J906" s="205"/>
      <c r="K906" s="205"/>
      <c r="L906" s="210"/>
      <c r="M906" s="211"/>
      <c r="N906" s="212"/>
      <c r="O906" s="212"/>
      <c r="P906" s="212"/>
      <c r="Q906" s="212"/>
      <c r="R906" s="212"/>
      <c r="S906" s="212"/>
      <c r="T906" s="213"/>
      <c r="AT906" s="214" t="s">
        <v>180</v>
      </c>
      <c r="AU906" s="214" t="s">
        <v>89</v>
      </c>
      <c r="AV906" s="14" t="s">
        <v>89</v>
      </c>
      <c r="AW906" s="14" t="s">
        <v>38</v>
      </c>
      <c r="AX906" s="14" t="s">
        <v>80</v>
      </c>
      <c r="AY906" s="214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2772</v>
      </c>
      <c r="G907" s="205"/>
      <c r="H907" s="208">
        <v>72.8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2773</v>
      </c>
      <c r="G908" s="205"/>
      <c r="H908" s="208">
        <v>9.6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2774</v>
      </c>
      <c r="G909" s="205"/>
      <c r="H909" s="208">
        <v>14.4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2775</v>
      </c>
      <c r="G910" s="205"/>
      <c r="H910" s="208">
        <v>19.600000000000001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2776</v>
      </c>
      <c r="G911" s="205"/>
      <c r="H911" s="208">
        <v>56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2" customFormat="1" ht="24.15" customHeight="1">
      <c r="A912" s="36"/>
      <c r="B912" s="37"/>
      <c r="C912" s="180" t="s">
        <v>1486</v>
      </c>
      <c r="D912" s="180" t="s">
        <v>173</v>
      </c>
      <c r="E912" s="181" t="s">
        <v>2777</v>
      </c>
      <c r="F912" s="182" t="s">
        <v>2778</v>
      </c>
      <c r="G912" s="183" t="s">
        <v>582</v>
      </c>
      <c r="H912" s="184">
        <v>4</v>
      </c>
      <c r="I912" s="185"/>
      <c r="J912" s="186">
        <f>ROUND(I912*H912,2)</f>
        <v>0</v>
      </c>
      <c r="K912" s="182" t="s">
        <v>177</v>
      </c>
      <c r="L912" s="41"/>
      <c r="M912" s="187" t="s">
        <v>32</v>
      </c>
      <c r="N912" s="188" t="s">
        <v>51</v>
      </c>
      <c r="O912" s="66"/>
      <c r="P912" s="189">
        <f>O912*H912</f>
        <v>0</v>
      </c>
      <c r="Q912" s="189">
        <v>8.8000000000000003E-4</v>
      </c>
      <c r="R912" s="189">
        <f>Q912*H912</f>
        <v>3.5200000000000001E-3</v>
      </c>
      <c r="S912" s="189">
        <v>0</v>
      </c>
      <c r="T912" s="190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91" t="s">
        <v>297</v>
      </c>
      <c r="AT912" s="191" t="s">
        <v>173</v>
      </c>
      <c r="AU912" s="191" t="s">
        <v>89</v>
      </c>
      <c r="AY912" s="18" t="s">
        <v>171</v>
      </c>
      <c r="BE912" s="192">
        <f>IF(N912="základní",J912,0)</f>
        <v>0</v>
      </c>
      <c r="BF912" s="192">
        <f>IF(N912="snížená",J912,0)</f>
        <v>0</v>
      </c>
      <c r="BG912" s="192">
        <f>IF(N912="zákl. přenesená",J912,0)</f>
        <v>0</v>
      </c>
      <c r="BH912" s="192">
        <f>IF(N912="sníž. přenesená",J912,0)</f>
        <v>0</v>
      </c>
      <c r="BI912" s="192">
        <f>IF(N912="nulová",J912,0)</f>
        <v>0</v>
      </c>
      <c r="BJ912" s="18" t="s">
        <v>40</v>
      </c>
      <c r="BK912" s="192">
        <f>ROUND(I912*H912,2)</f>
        <v>0</v>
      </c>
      <c r="BL912" s="18" t="s">
        <v>297</v>
      </c>
      <c r="BM912" s="191" t="s">
        <v>2779</v>
      </c>
    </row>
    <row r="913" spans="1:65" s="13" customFormat="1" ht="10.199999999999999">
      <c r="B913" s="193"/>
      <c r="C913" s="194"/>
      <c r="D913" s="195" t="s">
        <v>180</v>
      </c>
      <c r="E913" s="196" t="s">
        <v>32</v>
      </c>
      <c r="F913" s="197" t="s">
        <v>2257</v>
      </c>
      <c r="G913" s="194"/>
      <c r="H913" s="196" t="s">
        <v>32</v>
      </c>
      <c r="I913" s="198"/>
      <c r="J913" s="194"/>
      <c r="K913" s="194"/>
      <c r="L913" s="199"/>
      <c r="M913" s="200"/>
      <c r="N913" s="201"/>
      <c r="O913" s="201"/>
      <c r="P913" s="201"/>
      <c r="Q913" s="201"/>
      <c r="R913" s="201"/>
      <c r="S913" s="201"/>
      <c r="T913" s="202"/>
      <c r="AT913" s="203" t="s">
        <v>180</v>
      </c>
      <c r="AU913" s="203" t="s">
        <v>89</v>
      </c>
      <c r="AV913" s="13" t="s">
        <v>40</v>
      </c>
      <c r="AW913" s="13" t="s">
        <v>38</v>
      </c>
      <c r="AX913" s="13" t="s">
        <v>80</v>
      </c>
      <c r="AY913" s="203" t="s">
        <v>171</v>
      </c>
    </row>
    <row r="914" spans="1:65" s="13" customFormat="1" ht="10.199999999999999">
      <c r="B914" s="193"/>
      <c r="C914" s="194"/>
      <c r="D914" s="195" t="s">
        <v>180</v>
      </c>
      <c r="E914" s="196" t="s">
        <v>32</v>
      </c>
      <c r="F914" s="197" t="s">
        <v>2279</v>
      </c>
      <c r="G914" s="194"/>
      <c r="H914" s="196" t="s">
        <v>32</v>
      </c>
      <c r="I914" s="198"/>
      <c r="J914" s="194"/>
      <c r="K914" s="194"/>
      <c r="L914" s="199"/>
      <c r="M914" s="200"/>
      <c r="N914" s="201"/>
      <c r="O914" s="201"/>
      <c r="P914" s="201"/>
      <c r="Q914" s="201"/>
      <c r="R914" s="201"/>
      <c r="S914" s="201"/>
      <c r="T914" s="202"/>
      <c r="AT914" s="203" t="s">
        <v>180</v>
      </c>
      <c r="AU914" s="203" t="s">
        <v>89</v>
      </c>
      <c r="AV914" s="13" t="s">
        <v>40</v>
      </c>
      <c r="AW914" s="13" t="s">
        <v>38</v>
      </c>
      <c r="AX914" s="13" t="s">
        <v>80</v>
      </c>
      <c r="AY914" s="203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2780</v>
      </c>
      <c r="G915" s="205"/>
      <c r="H915" s="208">
        <v>4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2" customFormat="1" ht="14.4" customHeight="1">
      <c r="A916" s="36"/>
      <c r="B916" s="37"/>
      <c r="C916" s="215" t="s">
        <v>1490</v>
      </c>
      <c r="D916" s="215" t="s">
        <v>254</v>
      </c>
      <c r="E916" s="216" t="s">
        <v>2781</v>
      </c>
      <c r="F916" s="217" t="s">
        <v>2782</v>
      </c>
      <c r="G916" s="218" t="s">
        <v>582</v>
      </c>
      <c r="H916" s="219">
        <v>4</v>
      </c>
      <c r="I916" s="220"/>
      <c r="J916" s="221">
        <f>ROUND(I916*H916,2)</f>
        <v>0</v>
      </c>
      <c r="K916" s="217" t="s">
        <v>643</v>
      </c>
      <c r="L916" s="222"/>
      <c r="M916" s="223" t="s">
        <v>32</v>
      </c>
      <c r="N916" s="224" t="s">
        <v>51</v>
      </c>
      <c r="O916" s="66"/>
      <c r="P916" s="189">
        <f>O916*H916</f>
        <v>0</v>
      </c>
      <c r="Q916" s="189">
        <v>0.105</v>
      </c>
      <c r="R916" s="189">
        <f>Q916*H916</f>
        <v>0.42</v>
      </c>
      <c r="S916" s="189">
        <v>0</v>
      </c>
      <c r="T916" s="190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389</v>
      </c>
      <c r="AT916" s="191" t="s">
        <v>254</v>
      </c>
      <c r="AU916" s="191" t="s">
        <v>89</v>
      </c>
      <c r="AY916" s="18" t="s">
        <v>171</v>
      </c>
      <c r="BE916" s="192">
        <f>IF(N916="základní",J916,0)</f>
        <v>0</v>
      </c>
      <c r="BF916" s="192">
        <f>IF(N916="snížená",J916,0)</f>
        <v>0</v>
      </c>
      <c r="BG916" s="192">
        <f>IF(N916="zákl. přenesená",J916,0)</f>
        <v>0</v>
      </c>
      <c r="BH916" s="192">
        <f>IF(N916="sníž. přenesená",J916,0)</f>
        <v>0</v>
      </c>
      <c r="BI916" s="192">
        <f>IF(N916="nulová",J916,0)</f>
        <v>0</v>
      </c>
      <c r="BJ916" s="18" t="s">
        <v>40</v>
      </c>
      <c r="BK916" s="192">
        <f>ROUND(I916*H916,2)</f>
        <v>0</v>
      </c>
      <c r="BL916" s="18" t="s">
        <v>297</v>
      </c>
      <c r="BM916" s="191" t="s">
        <v>2783</v>
      </c>
    </row>
    <row r="917" spans="1:65" s="2" customFormat="1" ht="24.15" customHeight="1">
      <c r="A917" s="36"/>
      <c r="B917" s="37"/>
      <c r="C917" s="180" t="s">
        <v>1496</v>
      </c>
      <c r="D917" s="180" t="s">
        <v>173</v>
      </c>
      <c r="E917" s="181" t="s">
        <v>2784</v>
      </c>
      <c r="F917" s="182" t="s">
        <v>2785</v>
      </c>
      <c r="G917" s="183" t="s">
        <v>582</v>
      </c>
      <c r="H917" s="184">
        <v>4</v>
      </c>
      <c r="I917" s="185"/>
      <c r="J917" s="186">
        <f>ROUND(I917*H917,2)</f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8" t="s">
        <v>40</v>
      </c>
      <c r="BK917" s="192">
        <f>ROUND(I917*H917,2)</f>
        <v>0</v>
      </c>
      <c r="BL917" s="18" t="s">
        <v>297</v>
      </c>
      <c r="BM917" s="191" t="s">
        <v>2786</v>
      </c>
    </row>
    <row r="918" spans="1:65" s="13" customFormat="1" ht="10.199999999999999">
      <c r="B918" s="193"/>
      <c r="C918" s="194"/>
      <c r="D918" s="195" t="s">
        <v>180</v>
      </c>
      <c r="E918" s="196" t="s">
        <v>32</v>
      </c>
      <c r="F918" s="197" t="s">
        <v>2279</v>
      </c>
      <c r="G918" s="194"/>
      <c r="H918" s="196" t="s">
        <v>32</v>
      </c>
      <c r="I918" s="198"/>
      <c r="J918" s="194"/>
      <c r="K918" s="194"/>
      <c r="L918" s="199"/>
      <c r="M918" s="200"/>
      <c r="N918" s="201"/>
      <c r="O918" s="201"/>
      <c r="P918" s="201"/>
      <c r="Q918" s="201"/>
      <c r="R918" s="201"/>
      <c r="S918" s="201"/>
      <c r="T918" s="202"/>
      <c r="AT918" s="203" t="s">
        <v>180</v>
      </c>
      <c r="AU918" s="203" t="s">
        <v>89</v>
      </c>
      <c r="AV918" s="13" t="s">
        <v>40</v>
      </c>
      <c r="AW918" s="13" t="s">
        <v>38</v>
      </c>
      <c r="AX918" s="13" t="s">
        <v>80</v>
      </c>
      <c r="AY918" s="203" t="s">
        <v>171</v>
      </c>
    </row>
    <row r="919" spans="1:65" s="14" customFormat="1" ht="10.199999999999999">
      <c r="B919" s="204"/>
      <c r="C919" s="205"/>
      <c r="D919" s="195" t="s">
        <v>180</v>
      </c>
      <c r="E919" s="206" t="s">
        <v>32</v>
      </c>
      <c r="F919" s="207" t="s">
        <v>2787</v>
      </c>
      <c r="G919" s="205"/>
      <c r="H919" s="208">
        <v>4</v>
      </c>
      <c r="I919" s="209"/>
      <c r="J919" s="205"/>
      <c r="K919" s="205"/>
      <c r="L919" s="210"/>
      <c r="M919" s="211"/>
      <c r="N919" s="212"/>
      <c r="O919" s="212"/>
      <c r="P919" s="212"/>
      <c r="Q919" s="212"/>
      <c r="R919" s="212"/>
      <c r="S919" s="212"/>
      <c r="T919" s="213"/>
      <c r="AT919" s="214" t="s">
        <v>180</v>
      </c>
      <c r="AU919" s="214" t="s">
        <v>89</v>
      </c>
      <c r="AV919" s="14" t="s">
        <v>89</v>
      </c>
      <c r="AW919" s="14" t="s">
        <v>38</v>
      </c>
      <c r="AX919" s="14" t="s">
        <v>80</v>
      </c>
      <c r="AY919" s="214" t="s">
        <v>171</v>
      </c>
    </row>
    <row r="920" spans="1:65" s="2" customFormat="1" ht="24.15" customHeight="1">
      <c r="A920" s="36"/>
      <c r="B920" s="37"/>
      <c r="C920" s="180" t="s">
        <v>1502</v>
      </c>
      <c r="D920" s="180" t="s">
        <v>173</v>
      </c>
      <c r="E920" s="181" t="s">
        <v>1348</v>
      </c>
      <c r="F920" s="182" t="s">
        <v>1349</v>
      </c>
      <c r="G920" s="183" t="s">
        <v>582</v>
      </c>
      <c r="H920" s="184">
        <v>6</v>
      </c>
      <c r="I920" s="185"/>
      <c r="J920" s="186">
        <f>ROUND(I920*H920,2)</f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>O920*H920</f>
        <v>0</v>
      </c>
      <c r="Q920" s="189">
        <v>0</v>
      </c>
      <c r="R920" s="189">
        <f>Q920*H920</f>
        <v>0</v>
      </c>
      <c r="S920" s="189">
        <v>0</v>
      </c>
      <c r="T920" s="190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>IF(N920="základní",J920,0)</f>
        <v>0</v>
      </c>
      <c r="BF920" s="192">
        <f>IF(N920="snížená",J920,0)</f>
        <v>0</v>
      </c>
      <c r="BG920" s="192">
        <f>IF(N920="zákl. přenesená",J920,0)</f>
        <v>0</v>
      </c>
      <c r="BH920" s="192">
        <f>IF(N920="sníž. přenesená",J920,0)</f>
        <v>0</v>
      </c>
      <c r="BI920" s="192">
        <f>IF(N920="nulová",J920,0)</f>
        <v>0</v>
      </c>
      <c r="BJ920" s="18" t="s">
        <v>40</v>
      </c>
      <c r="BK920" s="192">
        <f>ROUND(I920*H920,2)</f>
        <v>0</v>
      </c>
      <c r="BL920" s="18" t="s">
        <v>297</v>
      </c>
      <c r="BM920" s="191" t="s">
        <v>2788</v>
      </c>
    </row>
    <row r="921" spans="1:65" s="13" customFormat="1" ht="10.199999999999999">
      <c r="B921" s="193"/>
      <c r="C921" s="194"/>
      <c r="D921" s="195" t="s">
        <v>180</v>
      </c>
      <c r="E921" s="196" t="s">
        <v>32</v>
      </c>
      <c r="F921" s="197" t="s">
        <v>2279</v>
      </c>
      <c r="G921" s="194"/>
      <c r="H921" s="196" t="s">
        <v>32</v>
      </c>
      <c r="I921" s="198"/>
      <c r="J921" s="194"/>
      <c r="K921" s="194"/>
      <c r="L921" s="199"/>
      <c r="M921" s="200"/>
      <c r="N921" s="201"/>
      <c r="O921" s="201"/>
      <c r="P921" s="201"/>
      <c r="Q921" s="201"/>
      <c r="R921" s="201"/>
      <c r="S921" s="201"/>
      <c r="T921" s="202"/>
      <c r="AT921" s="203" t="s">
        <v>180</v>
      </c>
      <c r="AU921" s="203" t="s">
        <v>89</v>
      </c>
      <c r="AV921" s="13" t="s">
        <v>40</v>
      </c>
      <c r="AW921" s="13" t="s">
        <v>38</v>
      </c>
      <c r="AX921" s="13" t="s">
        <v>80</v>
      </c>
      <c r="AY921" s="203" t="s">
        <v>171</v>
      </c>
    </row>
    <row r="922" spans="1:65" s="14" customFormat="1" ht="10.199999999999999">
      <c r="B922" s="204"/>
      <c r="C922" s="205"/>
      <c r="D922" s="195" t="s">
        <v>180</v>
      </c>
      <c r="E922" s="206" t="s">
        <v>32</v>
      </c>
      <c r="F922" s="207" t="s">
        <v>2789</v>
      </c>
      <c r="G922" s="205"/>
      <c r="H922" s="208">
        <v>1</v>
      </c>
      <c r="I922" s="209"/>
      <c r="J922" s="205"/>
      <c r="K922" s="205"/>
      <c r="L922" s="210"/>
      <c r="M922" s="211"/>
      <c r="N922" s="212"/>
      <c r="O922" s="212"/>
      <c r="P922" s="212"/>
      <c r="Q922" s="212"/>
      <c r="R922" s="212"/>
      <c r="S922" s="212"/>
      <c r="T922" s="213"/>
      <c r="AT922" s="214" t="s">
        <v>180</v>
      </c>
      <c r="AU922" s="214" t="s">
        <v>89</v>
      </c>
      <c r="AV922" s="14" t="s">
        <v>89</v>
      </c>
      <c r="AW922" s="14" t="s">
        <v>38</v>
      </c>
      <c r="AX922" s="14" t="s">
        <v>80</v>
      </c>
      <c r="AY922" s="214" t="s">
        <v>171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2790</v>
      </c>
      <c r="G923" s="205"/>
      <c r="H923" s="208">
        <v>2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4" customFormat="1" ht="10.199999999999999">
      <c r="B924" s="204"/>
      <c r="C924" s="205"/>
      <c r="D924" s="195" t="s">
        <v>180</v>
      </c>
      <c r="E924" s="206" t="s">
        <v>32</v>
      </c>
      <c r="F924" s="207" t="s">
        <v>2791</v>
      </c>
      <c r="G924" s="205"/>
      <c r="H924" s="208">
        <v>1</v>
      </c>
      <c r="I924" s="209"/>
      <c r="J924" s="205"/>
      <c r="K924" s="205"/>
      <c r="L924" s="210"/>
      <c r="M924" s="211"/>
      <c r="N924" s="212"/>
      <c r="O924" s="212"/>
      <c r="P924" s="212"/>
      <c r="Q924" s="212"/>
      <c r="R924" s="212"/>
      <c r="S924" s="212"/>
      <c r="T924" s="213"/>
      <c r="AT924" s="214" t="s">
        <v>180</v>
      </c>
      <c r="AU924" s="214" t="s">
        <v>89</v>
      </c>
      <c r="AV924" s="14" t="s">
        <v>89</v>
      </c>
      <c r="AW924" s="14" t="s">
        <v>38</v>
      </c>
      <c r="AX924" s="14" t="s">
        <v>80</v>
      </c>
      <c r="AY924" s="214" t="s">
        <v>171</v>
      </c>
    </row>
    <row r="925" spans="1:65" s="14" customFormat="1" ht="10.199999999999999">
      <c r="B925" s="204"/>
      <c r="C925" s="205"/>
      <c r="D925" s="195" t="s">
        <v>180</v>
      </c>
      <c r="E925" s="206" t="s">
        <v>32</v>
      </c>
      <c r="F925" s="207" t="s">
        <v>2762</v>
      </c>
      <c r="G925" s="205"/>
      <c r="H925" s="208">
        <v>2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38</v>
      </c>
      <c r="AX925" s="14" t="s">
        <v>80</v>
      </c>
      <c r="AY925" s="214" t="s">
        <v>171</v>
      </c>
    </row>
    <row r="926" spans="1:65" s="2" customFormat="1" ht="24.15" customHeight="1">
      <c r="A926" s="36"/>
      <c r="B926" s="37"/>
      <c r="C926" s="180" t="s">
        <v>1506</v>
      </c>
      <c r="D926" s="180" t="s">
        <v>173</v>
      </c>
      <c r="E926" s="181" t="s">
        <v>1353</v>
      </c>
      <c r="F926" s="182" t="s">
        <v>1354</v>
      </c>
      <c r="G926" s="183" t="s">
        <v>582</v>
      </c>
      <c r="H926" s="184">
        <v>13</v>
      </c>
      <c r="I926" s="185"/>
      <c r="J926" s="186">
        <f>ROUND(I926*H926,2)</f>
        <v>0</v>
      </c>
      <c r="K926" s="182" t="s">
        <v>177</v>
      </c>
      <c r="L926" s="41"/>
      <c r="M926" s="187" t="s">
        <v>32</v>
      </c>
      <c r="N926" s="188" t="s">
        <v>51</v>
      </c>
      <c r="O926" s="66"/>
      <c r="P926" s="189">
        <f>O926*H926</f>
        <v>0</v>
      </c>
      <c r="Q926" s="189">
        <v>0</v>
      </c>
      <c r="R926" s="189">
        <f>Q926*H926</f>
        <v>0</v>
      </c>
      <c r="S926" s="189">
        <v>0</v>
      </c>
      <c r="T926" s="190">
        <f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91" t="s">
        <v>297</v>
      </c>
      <c r="AT926" s="191" t="s">
        <v>173</v>
      </c>
      <c r="AU926" s="191" t="s">
        <v>89</v>
      </c>
      <c r="AY926" s="18" t="s">
        <v>171</v>
      </c>
      <c r="BE926" s="192">
        <f>IF(N926="základní",J926,0)</f>
        <v>0</v>
      </c>
      <c r="BF926" s="192">
        <f>IF(N926="snížená",J926,0)</f>
        <v>0</v>
      </c>
      <c r="BG926" s="192">
        <f>IF(N926="zákl. přenesená",J926,0)</f>
        <v>0</v>
      </c>
      <c r="BH926" s="192">
        <f>IF(N926="sníž. přenesená",J926,0)</f>
        <v>0</v>
      </c>
      <c r="BI926" s="192">
        <f>IF(N926="nulová",J926,0)</f>
        <v>0</v>
      </c>
      <c r="BJ926" s="18" t="s">
        <v>40</v>
      </c>
      <c r="BK926" s="192">
        <f>ROUND(I926*H926,2)</f>
        <v>0</v>
      </c>
      <c r="BL926" s="18" t="s">
        <v>297</v>
      </c>
      <c r="BM926" s="191" t="s">
        <v>2792</v>
      </c>
    </row>
    <row r="927" spans="1:65" s="13" customFormat="1" ht="10.199999999999999">
      <c r="B927" s="193"/>
      <c r="C927" s="194"/>
      <c r="D927" s="195" t="s">
        <v>180</v>
      </c>
      <c r="E927" s="196" t="s">
        <v>32</v>
      </c>
      <c r="F927" s="197" t="s">
        <v>2279</v>
      </c>
      <c r="G927" s="194"/>
      <c r="H927" s="196" t="s">
        <v>32</v>
      </c>
      <c r="I927" s="198"/>
      <c r="J927" s="194"/>
      <c r="K927" s="194"/>
      <c r="L927" s="199"/>
      <c r="M927" s="200"/>
      <c r="N927" s="201"/>
      <c r="O927" s="201"/>
      <c r="P927" s="201"/>
      <c r="Q927" s="201"/>
      <c r="R927" s="201"/>
      <c r="S927" s="201"/>
      <c r="T927" s="202"/>
      <c r="AT927" s="203" t="s">
        <v>180</v>
      </c>
      <c r="AU927" s="203" t="s">
        <v>89</v>
      </c>
      <c r="AV927" s="13" t="s">
        <v>40</v>
      </c>
      <c r="AW927" s="13" t="s">
        <v>38</v>
      </c>
      <c r="AX927" s="13" t="s">
        <v>80</v>
      </c>
      <c r="AY927" s="203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2793</v>
      </c>
      <c r="G928" s="205"/>
      <c r="H928" s="208">
        <v>6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2761</v>
      </c>
      <c r="G929" s="205"/>
      <c r="H929" s="208">
        <v>7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2" customFormat="1" ht="14.4" customHeight="1">
      <c r="A930" s="36"/>
      <c r="B930" s="37"/>
      <c r="C930" s="215" t="s">
        <v>2027</v>
      </c>
      <c r="D930" s="215" t="s">
        <v>254</v>
      </c>
      <c r="E930" s="216" t="s">
        <v>1361</v>
      </c>
      <c r="F930" s="217" t="s">
        <v>1362</v>
      </c>
      <c r="G930" s="218" t="s">
        <v>190</v>
      </c>
      <c r="H930" s="219">
        <v>47.64</v>
      </c>
      <c r="I930" s="220"/>
      <c r="J930" s="221">
        <f>ROUND(I930*H930,2)</f>
        <v>0</v>
      </c>
      <c r="K930" s="217" t="s">
        <v>177</v>
      </c>
      <c r="L930" s="222"/>
      <c r="M930" s="223" t="s">
        <v>32</v>
      </c>
      <c r="N930" s="224" t="s">
        <v>51</v>
      </c>
      <c r="O930" s="66"/>
      <c r="P930" s="189">
        <f>O930*H930</f>
        <v>0</v>
      </c>
      <c r="Q930" s="189">
        <v>1.5E-3</v>
      </c>
      <c r="R930" s="189">
        <f>Q930*H930</f>
        <v>7.1459999999999996E-2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389</v>
      </c>
      <c r="AT930" s="191" t="s">
        <v>254</v>
      </c>
      <c r="AU930" s="191" t="s">
        <v>89</v>
      </c>
      <c r="AY930" s="18" t="s">
        <v>171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8" t="s">
        <v>40</v>
      </c>
      <c r="BK930" s="192">
        <f>ROUND(I930*H930,2)</f>
        <v>0</v>
      </c>
      <c r="BL930" s="18" t="s">
        <v>297</v>
      </c>
      <c r="BM930" s="191" t="s">
        <v>2794</v>
      </c>
    </row>
    <row r="931" spans="1:65" s="2" customFormat="1" ht="19.2">
      <c r="A931" s="36"/>
      <c r="B931" s="37"/>
      <c r="C931" s="38"/>
      <c r="D931" s="195" t="s">
        <v>258</v>
      </c>
      <c r="E931" s="38"/>
      <c r="F931" s="225" t="s">
        <v>621</v>
      </c>
      <c r="G931" s="38"/>
      <c r="H931" s="38"/>
      <c r="I931" s="226"/>
      <c r="J931" s="38"/>
      <c r="K931" s="38"/>
      <c r="L931" s="41"/>
      <c r="M931" s="227"/>
      <c r="N931" s="228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8" t="s">
        <v>258</v>
      </c>
      <c r="AU931" s="18" t="s">
        <v>89</v>
      </c>
    </row>
    <row r="932" spans="1:65" s="13" customFormat="1" ht="10.199999999999999">
      <c r="B932" s="193"/>
      <c r="C932" s="194"/>
      <c r="D932" s="195" t="s">
        <v>180</v>
      </c>
      <c r="E932" s="196" t="s">
        <v>32</v>
      </c>
      <c r="F932" s="197" t="s">
        <v>2279</v>
      </c>
      <c r="G932" s="194"/>
      <c r="H932" s="196" t="s">
        <v>32</v>
      </c>
      <c r="I932" s="198"/>
      <c r="J932" s="194"/>
      <c r="K932" s="194"/>
      <c r="L932" s="199"/>
      <c r="M932" s="200"/>
      <c r="N932" s="201"/>
      <c r="O932" s="201"/>
      <c r="P932" s="201"/>
      <c r="Q932" s="201"/>
      <c r="R932" s="201"/>
      <c r="S932" s="201"/>
      <c r="T932" s="202"/>
      <c r="AT932" s="203" t="s">
        <v>180</v>
      </c>
      <c r="AU932" s="203" t="s">
        <v>89</v>
      </c>
      <c r="AV932" s="13" t="s">
        <v>40</v>
      </c>
      <c r="AW932" s="13" t="s">
        <v>38</v>
      </c>
      <c r="AX932" s="13" t="s">
        <v>80</v>
      </c>
      <c r="AY932" s="203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2795</v>
      </c>
      <c r="G933" s="205"/>
      <c r="H933" s="208">
        <v>14.4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14" customFormat="1" ht="10.199999999999999">
      <c r="B934" s="204"/>
      <c r="C934" s="205"/>
      <c r="D934" s="195" t="s">
        <v>180</v>
      </c>
      <c r="E934" s="206" t="s">
        <v>32</v>
      </c>
      <c r="F934" s="207" t="s">
        <v>2796</v>
      </c>
      <c r="G934" s="205"/>
      <c r="H934" s="208">
        <v>3.6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180</v>
      </c>
      <c r="AU934" s="214" t="s">
        <v>89</v>
      </c>
      <c r="AV934" s="14" t="s">
        <v>89</v>
      </c>
      <c r="AW934" s="14" t="s">
        <v>38</v>
      </c>
      <c r="AX934" s="14" t="s">
        <v>80</v>
      </c>
      <c r="AY934" s="214" t="s">
        <v>171</v>
      </c>
    </row>
    <row r="935" spans="1:65" s="14" customFormat="1" ht="10.199999999999999">
      <c r="B935" s="204"/>
      <c r="C935" s="205"/>
      <c r="D935" s="195" t="s">
        <v>180</v>
      </c>
      <c r="E935" s="206" t="s">
        <v>32</v>
      </c>
      <c r="F935" s="207" t="s">
        <v>2797</v>
      </c>
      <c r="G935" s="205"/>
      <c r="H935" s="208">
        <v>1.5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180</v>
      </c>
      <c r="AU935" s="214" t="s">
        <v>89</v>
      </c>
      <c r="AV935" s="14" t="s">
        <v>89</v>
      </c>
      <c r="AW935" s="14" t="s">
        <v>38</v>
      </c>
      <c r="AX935" s="14" t="s">
        <v>80</v>
      </c>
      <c r="AY935" s="214" t="s">
        <v>171</v>
      </c>
    </row>
    <row r="936" spans="1:65" s="14" customFormat="1" ht="10.199999999999999">
      <c r="B936" s="204"/>
      <c r="C936" s="205"/>
      <c r="D936" s="195" t="s">
        <v>180</v>
      </c>
      <c r="E936" s="206" t="s">
        <v>32</v>
      </c>
      <c r="F936" s="207" t="s">
        <v>2798</v>
      </c>
      <c r="G936" s="205"/>
      <c r="H936" s="208">
        <v>2.6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180</v>
      </c>
      <c r="AU936" s="214" t="s">
        <v>89</v>
      </c>
      <c r="AV936" s="14" t="s">
        <v>89</v>
      </c>
      <c r="AW936" s="14" t="s">
        <v>38</v>
      </c>
      <c r="AX936" s="14" t="s">
        <v>80</v>
      </c>
      <c r="AY936" s="214" t="s">
        <v>171</v>
      </c>
    </row>
    <row r="937" spans="1:65" s="14" customFormat="1" ht="10.199999999999999">
      <c r="B937" s="204"/>
      <c r="C937" s="205"/>
      <c r="D937" s="195" t="s">
        <v>180</v>
      </c>
      <c r="E937" s="206" t="s">
        <v>32</v>
      </c>
      <c r="F937" s="207" t="s">
        <v>2799</v>
      </c>
      <c r="G937" s="205"/>
      <c r="H937" s="208">
        <v>14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180</v>
      </c>
      <c r="AU937" s="214" t="s">
        <v>89</v>
      </c>
      <c r="AV937" s="14" t="s">
        <v>89</v>
      </c>
      <c r="AW937" s="14" t="s">
        <v>38</v>
      </c>
      <c r="AX937" s="14" t="s">
        <v>80</v>
      </c>
      <c r="AY937" s="214" t="s">
        <v>171</v>
      </c>
    </row>
    <row r="938" spans="1:65" s="14" customFormat="1" ht="10.199999999999999">
      <c r="B938" s="204"/>
      <c r="C938" s="205"/>
      <c r="D938" s="195" t="s">
        <v>180</v>
      </c>
      <c r="E938" s="206" t="s">
        <v>32</v>
      </c>
      <c r="F938" s="207" t="s">
        <v>2800</v>
      </c>
      <c r="G938" s="205"/>
      <c r="H938" s="208">
        <v>1.2</v>
      </c>
      <c r="I938" s="209"/>
      <c r="J938" s="205"/>
      <c r="K938" s="205"/>
      <c r="L938" s="210"/>
      <c r="M938" s="211"/>
      <c r="N938" s="212"/>
      <c r="O938" s="212"/>
      <c r="P938" s="212"/>
      <c r="Q938" s="212"/>
      <c r="R938" s="212"/>
      <c r="S938" s="212"/>
      <c r="T938" s="213"/>
      <c r="AT938" s="214" t="s">
        <v>180</v>
      </c>
      <c r="AU938" s="214" t="s">
        <v>89</v>
      </c>
      <c r="AV938" s="14" t="s">
        <v>89</v>
      </c>
      <c r="AW938" s="14" t="s">
        <v>38</v>
      </c>
      <c r="AX938" s="14" t="s">
        <v>80</v>
      </c>
      <c r="AY938" s="214" t="s">
        <v>171</v>
      </c>
    </row>
    <row r="939" spans="1:65" s="14" customFormat="1" ht="10.199999999999999">
      <c r="B939" s="204"/>
      <c r="C939" s="205"/>
      <c r="D939" s="195" t="s">
        <v>180</v>
      </c>
      <c r="E939" s="206" t="s">
        <v>32</v>
      </c>
      <c r="F939" s="207" t="s">
        <v>2801</v>
      </c>
      <c r="G939" s="205"/>
      <c r="H939" s="208">
        <v>2.4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180</v>
      </c>
      <c r="AU939" s="214" t="s">
        <v>89</v>
      </c>
      <c r="AV939" s="14" t="s">
        <v>89</v>
      </c>
      <c r="AW939" s="14" t="s">
        <v>38</v>
      </c>
      <c r="AX939" s="14" t="s">
        <v>80</v>
      </c>
      <c r="AY939" s="214" t="s">
        <v>171</v>
      </c>
    </row>
    <row r="940" spans="1:65" s="14" customFormat="1" ht="10.199999999999999">
      <c r="B940" s="204"/>
      <c r="C940" s="205"/>
      <c r="D940" s="195" t="s">
        <v>180</v>
      </c>
      <c r="E940" s="205"/>
      <c r="F940" s="207" t="s">
        <v>2802</v>
      </c>
      <c r="G940" s="205"/>
      <c r="H940" s="208">
        <v>47.64</v>
      </c>
      <c r="I940" s="209"/>
      <c r="J940" s="205"/>
      <c r="K940" s="205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180</v>
      </c>
      <c r="AU940" s="214" t="s">
        <v>89</v>
      </c>
      <c r="AV940" s="14" t="s">
        <v>89</v>
      </c>
      <c r="AW940" s="14" t="s">
        <v>4</v>
      </c>
      <c r="AX940" s="14" t="s">
        <v>40</v>
      </c>
      <c r="AY940" s="214" t="s">
        <v>171</v>
      </c>
    </row>
    <row r="941" spans="1:65" s="2" customFormat="1" ht="24.15" customHeight="1">
      <c r="A941" s="36"/>
      <c r="B941" s="37"/>
      <c r="C941" s="180" t="s">
        <v>2032</v>
      </c>
      <c r="D941" s="180" t="s">
        <v>173</v>
      </c>
      <c r="E941" s="181" t="s">
        <v>1371</v>
      </c>
      <c r="F941" s="182" t="s">
        <v>1372</v>
      </c>
      <c r="G941" s="183" t="s">
        <v>554</v>
      </c>
      <c r="H941" s="184">
        <v>2.4580000000000002</v>
      </c>
      <c r="I941" s="185"/>
      <c r="J941" s="186">
        <f>ROUND(I941*H941,2)</f>
        <v>0</v>
      </c>
      <c r="K941" s="182" t="s">
        <v>177</v>
      </c>
      <c r="L941" s="41"/>
      <c r="M941" s="187" t="s">
        <v>32</v>
      </c>
      <c r="N941" s="188" t="s">
        <v>51</v>
      </c>
      <c r="O941" s="66"/>
      <c r="P941" s="189">
        <f>O941*H941</f>
        <v>0</v>
      </c>
      <c r="Q941" s="189">
        <v>0</v>
      </c>
      <c r="R941" s="189">
        <f>Q941*H941</f>
        <v>0</v>
      </c>
      <c r="S941" s="189">
        <v>0</v>
      </c>
      <c r="T941" s="190">
        <f>S941*H941</f>
        <v>0</v>
      </c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R941" s="191" t="s">
        <v>297</v>
      </c>
      <c r="AT941" s="191" t="s">
        <v>173</v>
      </c>
      <c r="AU941" s="191" t="s">
        <v>89</v>
      </c>
      <c r="AY941" s="18" t="s">
        <v>171</v>
      </c>
      <c r="BE941" s="192">
        <f>IF(N941="základní",J941,0)</f>
        <v>0</v>
      </c>
      <c r="BF941" s="192">
        <f>IF(N941="snížená",J941,0)</f>
        <v>0</v>
      </c>
      <c r="BG941" s="192">
        <f>IF(N941="zákl. přenesená",J941,0)</f>
        <v>0</v>
      </c>
      <c r="BH941" s="192">
        <f>IF(N941="sníž. přenesená",J941,0)</f>
        <v>0</v>
      </c>
      <c r="BI941" s="192">
        <f>IF(N941="nulová",J941,0)</f>
        <v>0</v>
      </c>
      <c r="BJ941" s="18" t="s">
        <v>40</v>
      </c>
      <c r="BK941" s="192">
        <f>ROUND(I941*H941,2)</f>
        <v>0</v>
      </c>
      <c r="BL941" s="18" t="s">
        <v>297</v>
      </c>
      <c r="BM941" s="191" t="s">
        <v>2803</v>
      </c>
    </row>
    <row r="942" spans="1:65" s="2" customFormat="1" ht="24.15" customHeight="1">
      <c r="A942" s="36"/>
      <c r="B942" s="37"/>
      <c r="C942" s="180" t="s">
        <v>2036</v>
      </c>
      <c r="D942" s="180" t="s">
        <v>173</v>
      </c>
      <c r="E942" s="181" t="s">
        <v>1375</v>
      </c>
      <c r="F942" s="182" t="s">
        <v>1376</v>
      </c>
      <c r="G942" s="183" t="s">
        <v>554</v>
      </c>
      <c r="H942" s="184">
        <v>2.4580000000000002</v>
      </c>
      <c r="I942" s="185"/>
      <c r="J942" s="186">
        <f>ROUND(I942*H942,2)</f>
        <v>0</v>
      </c>
      <c r="K942" s="182" t="s">
        <v>177</v>
      </c>
      <c r="L942" s="41"/>
      <c r="M942" s="187" t="s">
        <v>32</v>
      </c>
      <c r="N942" s="188" t="s">
        <v>51</v>
      </c>
      <c r="O942" s="66"/>
      <c r="P942" s="189">
        <f>O942*H942</f>
        <v>0</v>
      </c>
      <c r="Q942" s="189">
        <v>0</v>
      </c>
      <c r="R942" s="189">
        <f>Q942*H942</f>
        <v>0</v>
      </c>
      <c r="S942" s="189">
        <v>0</v>
      </c>
      <c r="T942" s="190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91" t="s">
        <v>297</v>
      </c>
      <c r="AT942" s="191" t="s">
        <v>173</v>
      </c>
      <c r="AU942" s="191" t="s">
        <v>89</v>
      </c>
      <c r="AY942" s="18" t="s">
        <v>171</v>
      </c>
      <c r="BE942" s="192">
        <f>IF(N942="základní",J942,0)</f>
        <v>0</v>
      </c>
      <c r="BF942" s="192">
        <f>IF(N942="snížená",J942,0)</f>
        <v>0</v>
      </c>
      <c r="BG942" s="192">
        <f>IF(N942="zákl. přenesená",J942,0)</f>
        <v>0</v>
      </c>
      <c r="BH942" s="192">
        <f>IF(N942="sníž. přenesená",J942,0)</f>
        <v>0</v>
      </c>
      <c r="BI942" s="192">
        <f>IF(N942="nulová",J942,0)</f>
        <v>0</v>
      </c>
      <c r="BJ942" s="18" t="s">
        <v>40</v>
      </c>
      <c r="BK942" s="192">
        <f>ROUND(I942*H942,2)</f>
        <v>0</v>
      </c>
      <c r="BL942" s="18" t="s">
        <v>297</v>
      </c>
      <c r="BM942" s="191" t="s">
        <v>2804</v>
      </c>
    </row>
    <row r="943" spans="1:65" s="12" customFormat="1" ht="22.8" customHeight="1">
      <c r="B943" s="164"/>
      <c r="C943" s="165"/>
      <c r="D943" s="166" t="s">
        <v>79</v>
      </c>
      <c r="E943" s="178" t="s">
        <v>859</v>
      </c>
      <c r="F943" s="178" t="s">
        <v>860</v>
      </c>
      <c r="G943" s="165"/>
      <c r="H943" s="165"/>
      <c r="I943" s="168"/>
      <c r="J943" s="179">
        <f>BK943</f>
        <v>0</v>
      </c>
      <c r="K943" s="165"/>
      <c r="L943" s="170"/>
      <c r="M943" s="171"/>
      <c r="N943" s="172"/>
      <c r="O943" s="172"/>
      <c r="P943" s="173">
        <f>SUM(P944:P994)</f>
        <v>0</v>
      </c>
      <c r="Q943" s="172"/>
      <c r="R943" s="173">
        <f>SUM(R944:R994)</f>
        <v>0.64345999999999992</v>
      </c>
      <c r="S943" s="172"/>
      <c r="T943" s="174">
        <f>SUM(T944:T994)</f>
        <v>4.5829400000000007</v>
      </c>
      <c r="AR943" s="175" t="s">
        <v>89</v>
      </c>
      <c r="AT943" s="176" t="s">
        <v>79</v>
      </c>
      <c r="AU943" s="176" t="s">
        <v>40</v>
      </c>
      <c r="AY943" s="175" t="s">
        <v>171</v>
      </c>
      <c r="BK943" s="177">
        <f>SUM(BK944:BK994)</f>
        <v>0</v>
      </c>
    </row>
    <row r="944" spans="1:65" s="2" customFormat="1" ht="14.4" customHeight="1">
      <c r="A944" s="36"/>
      <c r="B944" s="37"/>
      <c r="C944" s="180" t="s">
        <v>2209</v>
      </c>
      <c r="D944" s="180" t="s">
        <v>173</v>
      </c>
      <c r="E944" s="181" t="s">
        <v>2103</v>
      </c>
      <c r="F944" s="182" t="s">
        <v>2104</v>
      </c>
      <c r="G944" s="183" t="s">
        <v>176</v>
      </c>
      <c r="H944" s="184">
        <v>76.73</v>
      </c>
      <c r="I944" s="185"/>
      <c r="J944" s="186">
        <f>ROUND(I944*H944,2)</f>
        <v>0</v>
      </c>
      <c r="K944" s="182" t="s">
        <v>177</v>
      </c>
      <c r="L944" s="41"/>
      <c r="M944" s="187" t="s">
        <v>32</v>
      </c>
      <c r="N944" s="188" t="s">
        <v>51</v>
      </c>
      <c r="O944" s="66"/>
      <c r="P944" s="189">
        <f>O944*H944</f>
        <v>0</v>
      </c>
      <c r="Q944" s="189">
        <v>0</v>
      </c>
      <c r="R944" s="189">
        <f>Q944*H944</f>
        <v>0</v>
      </c>
      <c r="S944" s="189">
        <v>1.7999999999999999E-2</v>
      </c>
      <c r="T944" s="190">
        <f>S944*H944</f>
        <v>1.38114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91" t="s">
        <v>297</v>
      </c>
      <c r="AT944" s="191" t="s">
        <v>173</v>
      </c>
      <c r="AU944" s="191" t="s">
        <v>89</v>
      </c>
      <c r="AY944" s="18" t="s">
        <v>171</v>
      </c>
      <c r="BE944" s="192">
        <f>IF(N944="základní",J944,0)</f>
        <v>0</v>
      </c>
      <c r="BF944" s="192">
        <f>IF(N944="snížená",J944,0)</f>
        <v>0</v>
      </c>
      <c r="BG944" s="192">
        <f>IF(N944="zákl. přenesená",J944,0)</f>
        <v>0</v>
      </c>
      <c r="BH944" s="192">
        <f>IF(N944="sníž. přenesená",J944,0)</f>
        <v>0</v>
      </c>
      <c r="BI944" s="192">
        <f>IF(N944="nulová",J944,0)</f>
        <v>0</v>
      </c>
      <c r="BJ944" s="18" t="s">
        <v>40</v>
      </c>
      <c r="BK944" s="192">
        <f>ROUND(I944*H944,2)</f>
        <v>0</v>
      </c>
      <c r="BL944" s="18" t="s">
        <v>297</v>
      </c>
      <c r="BM944" s="191" t="s">
        <v>2805</v>
      </c>
    </row>
    <row r="945" spans="1:65" s="13" customFormat="1" ht="10.199999999999999">
      <c r="B945" s="193"/>
      <c r="C945" s="194"/>
      <c r="D945" s="195" t="s">
        <v>180</v>
      </c>
      <c r="E945" s="196" t="s">
        <v>32</v>
      </c>
      <c r="F945" s="197" t="s">
        <v>2257</v>
      </c>
      <c r="G945" s="194"/>
      <c r="H945" s="196" t="s">
        <v>32</v>
      </c>
      <c r="I945" s="198"/>
      <c r="J945" s="194"/>
      <c r="K945" s="194"/>
      <c r="L945" s="199"/>
      <c r="M945" s="200"/>
      <c r="N945" s="201"/>
      <c r="O945" s="201"/>
      <c r="P945" s="201"/>
      <c r="Q945" s="201"/>
      <c r="R945" s="201"/>
      <c r="S945" s="201"/>
      <c r="T945" s="202"/>
      <c r="AT945" s="203" t="s">
        <v>180</v>
      </c>
      <c r="AU945" s="203" t="s">
        <v>89</v>
      </c>
      <c r="AV945" s="13" t="s">
        <v>40</v>
      </c>
      <c r="AW945" s="13" t="s">
        <v>38</v>
      </c>
      <c r="AX945" s="13" t="s">
        <v>80</v>
      </c>
      <c r="AY945" s="203" t="s">
        <v>171</v>
      </c>
    </row>
    <row r="946" spans="1:65" s="13" customFormat="1" ht="10.199999999999999">
      <c r="B946" s="193"/>
      <c r="C946" s="194"/>
      <c r="D946" s="195" t="s">
        <v>180</v>
      </c>
      <c r="E946" s="196" t="s">
        <v>32</v>
      </c>
      <c r="F946" s="197" t="s">
        <v>2637</v>
      </c>
      <c r="G946" s="194"/>
      <c r="H946" s="196" t="s">
        <v>32</v>
      </c>
      <c r="I946" s="198"/>
      <c r="J946" s="194"/>
      <c r="K946" s="194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180</v>
      </c>
      <c r="AU946" s="203" t="s">
        <v>89</v>
      </c>
      <c r="AV946" s="13" t="s">
        <v>40</v>
      </c>
      <c r="AW946" s="13" t="s">
        <v>38</v>
      </c>
      <c r="AX946" s="13" t="s">
        <v>80</v>
      </c>
      <c r="AY946" s="203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2379</v>
      </c>
      <c r="G947" s="205"/>
      <c r="H947" s="208">
        <v>42.701000000000001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14" customFormat="1" ht="10.199999999999999">
      <c r="B948" s="204"/>
      <c r="C948" s="205"/>
      <c r="D948" s="195" t="s">
        <v>180</v>
      </c>
      <c r="E948" s="206" t="s">
        <v>32</v>
      </c>
      <c r="F948" s="207" t="s">
        <v>2380</v>
      </c>
      <c r="G948" s="205"/>
      <c r="H948" s="208">
        <v>39.488999999999997</v>
      </c>
      <c r="I948" s="209"/>
      <c r="J948" s="205"/>
      <c r="K948" s="205"/>
      <c r="L948" s="210"/>
      <c r="M948" s="211"/>
      <c r="N948" s="212"/>
      <c r="O948" s="212"/>
      <c r="P948" s="212"/>
      <c r="Q948" s="212"/>
      <c r="R948" s="212"/>
      <c r="S948" s="212"/>
      <c r="T948" s="213"/>
      <c r="AT948" s="214" t="s">
        <v>180</v>
      </c>
      <c r="AU948" s="214" t="s">
        <v>89</v>
      </c>
      <c r="AV948" s="14" t="s">
        <v>89</v>
      </c>
      <c r="AW948" s="14" t="s">
        <v>38</v>
      </c>
      <c r="AX948" s="14" t="s">
        <v>80</v>
      </c>
      <c r="AY948" s="214" t="s">
        <v>171</v>
      </c>
    </row>
    <row r="949" spans="1:65" s="13" customFormat="1" ht="10.199999999999999">
      <c r="B949" s="193"/>
      <c r="C949" s="194"/>
      <c r="D949" s="195" t="s">
        <v>180</v>
      </c>
      <c r="E949" s="196" t="s">
        <v>32</v>
      </c>
      <c r="F949" s="197" t="s">
        <v>202</v>
      </c>
      <c r="G949" s="194"/>
      <c r="H949" s="196" t="s">
        <v>32</v>
      </c>
      <c r="I949" s="198"/>
      <c r="J949" s="194"/>
      <c r="K949" s="194"/>
      <c r="L949" s="199"/>
      <c r="M949" s="200"/>
      <c r="N949" s="201"/>
      <c r="O949" s="201"/>
      <c r="P949" s="201"/>
      <c r="Q949" s="201"/>
      <c r="R949" s="201"/>
      <c r="S949" s="201"/>
      <c r="T949" s="202"/>
      <c r="AT949" s="203" t="s">
        <v>180</v>
      </c>
      <c r="AU949" s="203" t="s">
        <v>89</v>
      </c>
      <c r="AV949" s="13" t="s">
        <v>40</v>
      </c>
      <c r="AW949" s="13" t="s">
        <v>38</v>
      </c>
      <c r="AX949" s="13" t="s">
        <v>80</v>
      </c>
      <c r="AY949" s="203" t="s">
        <v>171</v>
      </c>
    </row>
    <row r="950" spans="1:65" s="14" customFormat="1" ht="10.199999999999999">
      <c r="B950" s="204"/>
      <c r="C950" s="205"/>
      <c r="D950" s="195" t="s">
        <v>180</v>
      </c>
      <c r="E950" s="206" t="s">
        <v>32</v>
      </c>
      <c r="F950" s="207" t="s">
        <v>2381</v>
      </c>
      <c r="G950" s="205"/>
      <c r="H950" s="208">
        <v>-5.46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180</v>
      </c>
      <c r="AU950" s="214" t="s">
        <v>89</v>
      </c>
      <c r="AV950" s="14" t="s">
        <v>89</v>
      </c>
      <c r="AW950" s="14" t="s">
        <v>38</v>
      </c>
      <c r="AX950" s="14" t="s">
        <v>80</v>
      </c>
      <c r="AY950" s="214" t="s">
        <v>171</v>
      </c>
    </row>
    <row r="951" spans="1:65" s="2" customFormat="1" ht="24.15" customHeight="1">
      <c r="A951" s="36"/>
      <c r="B951" s="37"/>
      <c r="C951" s="180" t="s">
        <v>2038</v>
      </c>
      <c r="D951" s="180" t="s">
        <v>173</v>
      </c>
      <c r="E951" s="181" t="s">
        <v>2806</v>
      </c>
      <c r="F951" s="182" t="s">
        <v>2807</v>
      </c>
      <c r="G951" s="183" t="s">
        <v>190</v>
      </c>
      <c r="H951" s="184">
        <v>3</v>
      </c>
      <c r="I951" s="185"/>
      <c r="J951" s="186">
        <f>ROUND(I951*H951,2)</f>
        <v>0</v>
      </c>
      <c r="K951" s="182" t="s">
        <v>177</v>
      </c>
      <c r="L951" s="41"/>
      <c r="M951" s="187" t="s">
        <v>32</v>
      </c>
      <c r="N951" s="188" t="s">
        <v>51</v>
      </c>
      <c r="O951" s="66"/>
      <c r="P951" s="189">
        <f>O951*H951</f>
        <v>0</v>
      </c>
      <c r="Q951" s="189">
        <v>6.0000000000000002E-5</v>
      </c>
      <c r="R951" s="189">
        <f>Q951*H951</f>
        <v>1.8000000000000001E-4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297</v>
      </c>
      <c r="AT951" s="191" t="s">
        <v>173</v>
      </c>
      <c r="AU951" s="191" t="s">
        <v>89</v>
      </c>
      <c r="AY951" s="18" t="s">
        <v>171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8" t="s">
        <v>40</v>
      </c>
      <c r="BK951" s="192">
        <f>ROUND(I951*H951,2)</f>
        <v>0</v>
      </c>
      <c r="BL951" s="18" t="s">
        <v>297</v>
      </c>
      <c r="BM951" s="191" t="s">
        <v>2808</v>
      </c>
    </row>
    <row r="952" spans="1:65" s="2" customFormat="1" ht="19.2">
      <c r="A952" s="36"/>
      <c r="B952" s="37"/>
      <c r="C952" s="38"/>
      <c r="D952" s="195" t="s">
        <v>258</v>
      </c>
      <c r="E952" s="38"/>
      <c r="F952" s="225" t="s">
        <v>2809</v>
      </c>
      <c r="G952" s="38"/>
      <c r="H952" s="38"/>
      <c r="I952" s="226"/>
      <c r="J952" s="38"/>
      <c r="K952" s="38"/>
      <c r="L952" s="41"/>
      <c r="M952" s="227"/>
      <c r="N952" s="228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8" t="s">
        <v>258</v>
      </c>
      <c r="AU952" s="18" t="s">
        <v>89</v>
      </c>
    </row>
    <row r="953" spans="1:65" s="13" customFormat="1" ht="10.199999999999999">
      <c r="B953" s="193"/>
      <c r="C953" s="194"/>
      <c r="D953" s="195" t="s">
        <v>180</v>
      </c>
      <c r="E953" s="196" t="s">
        <v>32</v>
      </c>
      <c r="F953" s="197" t="s">
        <v>2673</v>
      </c>
      <c r="G953" s="194"/>
      <c r="H953" s="196" t="s">
        <v>32</v>
      </c>
      <c r="I953" s="198"/>
      <c r="J953" s="194"/>
      <c r="K953" s="194"/>
      <c r="L953" s="199"/>
      <c r="M953" s="200"/>
      <c r="N953" s="201"/>
      <c r="O953" s="201"/>
      <c r="P953" s="201"/>
      <c r="Q953" s="201"/>
      <c r="R953" s="201"/>
      <c r="S953" s="201"/>
      <c r="T953" s="202"/>
      <c r="AT953" s="203" t="s">
        <v>180</v>
      </c>
      <c r="AU953" s="203" t="s">
        <v>89</v>
      </c>
      <c r="AV953" s="13" t="s">
        <v>40</v>
      </c>
      <c r="AW953" s="13" t="s">
        <v>38</v>
      </c>
      <c r="AX953" s="13" t="s">
        <v>80</v>
      </c>
      <c r="AY953" s="203" t="s">
        <v>171</v>
      </c>
    </row>
    <row r="954" spans="1:65" s="14" customFormat="1" ht="10.199999999999999">
      <c r="B954" s="204"/>
      <c r="C954" s="205"/>
      <c r="D954" s="195" t="s">
        <v>180</v>
      </c>
      <c r="E954" s="206" t="s">
        <v>32</v>
      </c>
      <c r="F954" s="207" t="s">
        <v>1388</v>
      </c>
      <c r="G954" s="205"/>
      <c r="H954" s="208">
        <v>3</v>
      </c>
      <c r="I954" s="209"/>
      <c r="J954" s="205"/>
      <c r="K954" s="205"/>
      <c r="L954" s="210"/>
      <c r="M954" s="211"/>
      <c r="N954" s="212"/>
      <c r="O954" s="212"/>
      <c r="P954" s="212"/>
      <c r="Q954" s="212"/>
      <c r="R954" s="212"/>
      <c r="S954" s="212"/>
      <c r="T954" s="213"/>
      <c r="AT954" s="214" t="s">
        <v>180</v>
      </c>
      <c r="AU954" s="214" t="s">
        <v>89</v>
      </c>
      <c r="AV954" s="14" t="s">
        <v>89</v>
      </c>
      <c r="AW954" s="14" t="s">
        <v>38</v>
      </c>
      <c r="AX954" s="14" t="s">
        <v>80</v>
      </c>
      <c r="AY954" s="214" t="s">
        <v>171</v>
      </c>
    </row>
    <row r="955" spans="1:65" s="2" customFormat="1" ht="14.4" customHeight="1">
      <c r="A955" s="36"/>
      <c r="B955" s="37"/>
      <c r="C955" s="180" t="s">
        <v>2040</v>
      </c>
      <c r="D955" s="180" t="s">
        <v>173</v>
      </c>
      <c r="E955" s="181" t="s">
        <v>2810</v>
      </c>
      <c r="F955" s="182" t="s">
        <v>2811</v>
      </c>
      <c r="G955" s="183" t="s">
        <v>176</v>
      </c>
      <c r="H955" s="184">
        <v>76.73</v>
      </c>
      <c r="I955" s="185"/>
      <c r="J955" s="186">
        <f>ROUND(I955*H955,2)</f>
        <v>0</v>
      </c>
      <c r="K955" s="182" t="s">
        <v>177</v>
      </c>
      <c r="L955" s="41"/>
      <c r="M955" s="187" t="s">
        <v>32</v>
      </c>
      <c r="N955" s="188" t="s">
        <v>51</v>
      </c>
      <c r="O955" s="66"/>
      <c r="P955" s="189">
        <f>O955*H955</f>
        <v>0</v>
      </c>
      <c r="Q955" s="189">
        <v>0</v>
      </c>
      <c r="R955" s="189">
        <f>Q955*H955</f>
        <v>0</v>
      </c>
      <c r="S955" s="189">
        <v>0.04</v>
      </c>
      <c r="T955" s="190">
        <f>S955*H955</f>
        <v>3.0692000000000004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91" t="s">
        <v>297</v>
      </c>
      <c r="AT955" s="191" t="s">
        <v>173</v>
      </c>
      <c r="AU955" s="191" t="s">
        <v>89</v>
      </c>
      <c r="AY955" s="18" t="s">
        <v>171</v>
      </c>
      <c r="BE955" s="192">
        <f>IF(N955="základní",J955,0)</f>
        <v>0</v>
      </c>
      <c r="BF955" s="192">
        <f>IF(N955="snížená",J955,0)</f>
        <v>0</v>
      </c>
      <c r="BG955" s="192">
        <f>IF(N955="zákl. přenesená",J955,0)</f>
        <v>0</v>
      </c>
      <c r="BH955" s="192">
        <f>IF(N955="sníž. přenesená",J955,0)</f>
        <v>0</v>
      </c>
      <c r="BI955" s="192">
        <f>IF(N955="nulová",J955,0)</f>
        <v>0</v>
      </c>
      <c r="BJ955" s="18" t="s">
        <v>40</v>
      </c>
      <c r="BK955" s="192">
        <f>ROUND(I955*H955,2)</f>
        <v>0</v>
      </c>
      <c r="BL955" s="18" t="s">
        <v>297</v>
      </c>
      <c r="BM955" s="191" t="s">
        <v>2812</v>
      </c>
    </row>
    <row r="956" spans="1:65" s="13" customFormat="1" ht="10.199999999999999">
      <c r="B956" s="193"/>
      <c r="C956" s="194"/>
      <c r="D956" s="195" t="s">
        <v>180</v>
      </c>
      <c r="E956" s="196" t="s">
        <v>32</v>
      </c>
      <c r="F956" s="197" t="s">
        <v>2257</v>
      </c>
      <c r="G956" s="194"/>
      <c r="H956" s="196" t="s">
        <v>32</v>
      </c>
      <c r="I956" s="198"/>
      <c r="J956" s="194"/>
      <c r="K956" s="194"/>
      <c r="L956" s="199"/>
      <c r="M956" s="200"/>
      <c r="N956" s="201"/>
      <c r="O956" s="201"/>
      <c r="P956" s="201"/>
      <c r="Q956" s="201"/>
      <c r="R956" s="201"/>
      <c r="S956" s="201"/>
      <c r="T956" s="202"/>
      <c r="AT956" s="203" t="s">
        <v>180</v>
      </c>
      <c r="AU956" s="203" t="s">
        <v>89</v>
      </c>
      <c r="AV956" s="13" t="s">
        <v>40</v>
      </c>
      <c r="AW956" s="13" t="s">
        <v>38</v>
      </c>
      <c r="AX956" s="13" t="s">
        <v>80</v>
      </c>
      <c r="AY956" s="203" t="s">
        <v>171</v>
      </c>
    </row>
    <row r="957" spans="1:65" s="13" customFormat="1" ht="10.199999999999999">
      <c r="B957" s="193"/>
      <c r="C957" s="194"/>
      <c r="D957" s="195" t="s">
        <v>180</v>
      </c>
      <c r="E957" s="196" t="s">
        <v>32</v>
      </c>
      <c r="F957" s="197" t="s">
        <v>2637</v>
      </c>
      <c r="G957" s="194"/>
      <c r="H957" s="196" t="s">
        <v>32</v>
      </c>
      <c r="I957" s="198"/>
      <c r="J957" s="194"/>
      <c r="K957" s="194"/>
      <c r="L957" s="199"/>
      <c r="M957" s="200"/>
      <c r="N957" s="201"/>
      <c r="O957" s="201"/>
      <c r="P957" s="201"/>
      <c r="Q957" s="201"/>
      <c r="R957" s="201"/>
      <c r="S957" s="201"/>
      <c r="T957" s="202"/>
      <c r="AT957" s="203" t="s">
        <v>180</v>
      </c>
      <c r="AU957" s="203" t="s">
        <v>89</v>
      </c>
      <c r="AV957" s="13" t="s">
        <v>40</v>
      </c>
      <c r="AW957" s="13" t="s">
        <v>38</v>
      </c>
      <c r="AX957" s="13" t="s">
        <v>80</v>
      </c>
      <c r="AY957" s="203" t="s">
        <v>171</v>
      </c>
    </row>
    <row r="958" spans="1:65" s="14" customFormat="1" ht="10.199999999999999">
      <c r="B958" s="204"/>
      <c r="C958" s="205"/>
      <c r="D958" s="195" t="s">
        <v>180</v>
      </c>
      <c r="E958" s="206" t="s">
        <v>32</v>
      </c>
      <c r="F958" s="207" t="s">
        <v>2379</v>
      </c>
      <c r="G958" s="205"/>
      <c r="H958" s="208">
        <v>42.701000000000001</v>
      </c>
      <c r="I958" s="209"/>
      <c r="J958" s="205"/>
      <c r="K958" s="205"/>
      <c r="L958" s="210"/>
      <c r="M958" s="211"/>
      <c r="N958" s="212"/>
      <c r="O958" s="212"/>
      <c r="P958" s="212"/>
      <c r="Q958" s="212"/>
      <c r="R958" s="212"/>
      <c r="S958" s="212"/>
      <c r="T958" s="213"/>
      <c r="AT958" s="214" t="s">
        <v>180</v>
      </c>
      <c r="AU958" s="214" t="s">
        <v>89</v>
      </c>
      <c r="AV958" s="14" t="s">
        <v>89</v>
      </c>
      <c r="AW958" s="14" t="s">
        <v>38</v>
      </c>
      <c r="AX958" s="14" t="s">
        <v>80</v>
      </c>
      <c r="AY958" s="214" t="s">
        <v>171</v>
      </c>
    </row>
    <row r="959" spans="1:65" s="14" customFormat="1" ht="10.199999999999999">
      <c r="B959" s="204"/>
      <c r="C959" s="205"/>
      <c r="D959" s="195" t="s">
        <v>180</v>
      </c>
      <c r="E959" s="206" t="s">
        <v>32</v>
      </c>
      <c r="F959" s="207" t="s">
        <v>2380</v>
      </c>
      <c r="G959" s="205"/>
      <c r="H959" s="208">
        <v>39.488999999999997</v>
      </c>
      <c r="I959" s="209"/>
      <c r="J959" s="205"/>
      <c r="K959" s="205"/>
      <c r="L959" s="210"/>
      <c r="M959" s="211"/>
      <c r="N959" s="212"/>
      <c r="O959" s="212"/>
      <c r="P959" s="212"/>
      <c r="Q959" s="212"/>
      <c r="R959" s="212"/>
      <c r="S959" s="212"/>
      <c r="T959" s="213"/>
      <c r="AT959" s="214" t="s">
        <v>180</v>
      </c>
      <c r="AU959" s="214" t="s">
        <v>89</v>
      </c>
      <c r="AV959" s="14" t="s">
        <v>89</v>
      </c>
      <c r="AW959" s="14" t="s">
        <v>38</v>
      </c>
      <c r="AX959" s="14" t="s">
        <v>80</v>
      </c>
      <c r="AY959" s="214" t="s">
        <v>171</v>
      </c>
    </row>
    <row r="960" spans="1:65" s="13" customFormat="1" ht="10.199999999999999">
      <c r="B960" s="193"/>
      <c r="C960" s="194"/>
      <c r="D960" s="195" t="s">
        <v>180</v>
      </c>
      <c r="E960" s="196" t="s">
        <v>32</v>
      </c>
      <c r="F960" s="197" t="s">
        <v>202</v>
      </c>
      <c r="G960" s="194"/>
      <c r="H960" s="196" t="s">
        <v>32</v>
      </c>
      <c r="I960" s="198"/>
      <c r="J960" s="194"/>
      <c r="K960" s="194"/>
      <c r="L960" s="199"/>
      <c r="M960" s="200"/>
      <c r="N960" s="201"/>
      <c r="O960" s="201"/>
      <c r="P960" s="201"/>
      <c r="Q960" s="201"/>
      <c r="R960" s="201"/>
      <c r="S960" s="201"/>
      <c r="T960" s="202"/>
      <c r="AT960" s="203" t="s">
        <v>180</v>
      </c>
      <c r="AU960" s="203" t="s">
        <v>89</v>
      </c>
      <c r="AV960" s="13" t="s">
        <v>40</v>
      </c>
      <c r="AW960" s="13" t="s">
        <v>38</v>
      </c>
      <c r="AX960" s="13" t="s">
        <v>80</v>
      </c>
      <c r="AY960" s="203" t="s">
        <v>171</v>
      </c>
    </row>
    <row r="961" spans="1:65" s="14" customFormat="1" ht="10.199999999999999">
      <c r="B961" s="204"/>
      <c r="C961" s="205"/>
      <c r="D961" s="195" t="s">
        <v>180</v>
      </c>
      <c r="E961" s="206" t="s">
        <v>32</v>
      </c>
      <c r="F961" s="207" t="s">
        <v>2381</v>
      </c>
      <c r="G961" s="205"/>
      <c r="H961" s="208">
        <v>-5.46</v>
      </c>
      <c r="I961" s="209"/>
      <c r="J961" s="205"/>
      <c r="K961" s="205"/>
      <c r="L961" s="210"/>
      <c r="M961" s="211"/>
      <c r="N961" s="212"/>
      <c r="O961" s="212"/>
      <c r="P961" s="212"/>
      <c r="Q961" s="212"/>
      <c r="R961" s="212"/>
      <c r="S961" s="212"/>
      <c r="T961" s="213"/>
      <c r="AT961" s="214" t="s">
        <v>180</v>
      </c>
      <c r="AU961" s="214" t="s">
        <v>89</v>
      </c>
      <c r="AV961" s="14" t="s">
        <v>89</v>
      </c>
      <c r="AW961" s="14" t="s">
        <v>38</v>
      </c>
      <c r="AX961" s="14" t="s">
        <v>80</v>
      </c>
      <c r="AY961" s="214" t="s">
        <v>171</v>
      </c>
    </row>
    <row r="962" spans="1:65" s="2" customFormat="1" ht="14.4" customHeight="1">
      <c r="A962" s="36"/>
      <c r="B962" s="37"/>
      <c r="C962" s="180" t="s">
        <v>2043</v>
      </c>
      <c r="D962" s="180" t="s">
        <v>173</v>
      </c>
      <c r="E962" s="181" t="s">
        <v>2110</v>
      </c>
      <c r="F962" s="182" t="s">
        <v>2111</v>
      </c>
      <c r="G962" s="183" t="s">
        <v>190</v>
      </c>
      <c r="H962" s="184">
        <v>129.19999999999999</v>
      </c>
      <c r="I962" s="185"/>
      <c r="J962" s="186">
        <f>ROUND(I962*H962,2)</f>
        <v>0</v>
      </c>
      <c r="K962" s="182" t="s">
        <v>177</v>
      </c>
      <c r="L962" s="41"/>
      <c r="M962" s="187" t="s">
        <v>32</v>
      </c>
      <c r="N962" s="188" t="s">
        <v>51</v>
      </c>
      <c r="O962" s="66"/>
      <c r="P962" s="189">
        <f>O962*H962</f>
        <v>0</v>
      </c>
      <c r="Q962" s="189">
        <v>2.0000000000000001E-4</v>
      </c>
      <c r="R962" s="189">
        <f>Q962*H962</f>
        <v>2.5839999999999998E-2</v>
      </c>
      <c r="S962" s="189">
        <v>0</v>
      </c>
      <c r="T962" s="190">
        <f>S962*H962</f>
        <v>0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91" t="s">
        <v>297</v>
      </c>
      <c r="AT962" s="191" t="s">
        <v>173</v>
      </c>
      <c r="AU962" s="191" t="s">
        <v>89</v>
      </c>
      <c r="AY962" s="18" t="s">
        <v>171</v>
      </c>
      <c r="BE962" s="192">
        <f>IF(N962="základní",J962,0)</f>
        <v>0</v>
      </c>
      <c r="BF962" s="192">
        <f>IF(N962="snížená",J962,0)</f>
        <v>0</v>
      </c>
      <c r="BG962" s="192">
        <f>IF(N962="zákl. přenesená",J962,0)</f>
        <v>0</v>
      </c>
      <c r="BH962" s="192">
        <f>IF(N962="sníž. přenesená",J962,0)</f>
        <v>0</v>
      </c>
      <c r="BI962" s="192">
        <f>IF(N962="nulová",J962,0)</f>
        <v>0</v>
      </c>
      <c r="BJ962" s="18" t="s">
        <v>40</v>
      </c>
      <c r="BK962" s="192">
        <f>ROUND(I962*H962,2)</f>
        <v>0</v>
      </c>
      <c r="BL962" s="18" t="s">
        <v>297</v>
      </c>
      <c r="BM962" s="191" t="s">
        <v>2813</v>
      </c>
    </row>
    <row r="963" spans="1:65" s="13" customFormat="1" ht="10.199999999999999">
      <c r="B963" s="193"/>
      <c r="C963" s="194"/>
      <c r="D963" s="195" t="s">
        <v>180</v>
      </c>
      <c r="E963" s="196" t="s">
        <v>32</v>
      </c>
      <c r="F963" s="197" t="s">
        <v>2257</v>
      </c>
      <c r="G963" s="194"/>
      <c r="H963" s="196" t="s">
        <v>32</v>
      </c>
      <c r="I963" s="198"/>
      <c r="J963" s="194"/>
      <c r="K963" s="194"/>
      <c r="L963" s="199"/>
      <c r="M963" s="200"/>
      <c r="N963" s="201"/>
      <c r="O963" s="201"/>
      <c r="P963" s="201"/>
      <c r="Q963" s="201"/>
      <c r="R963" s="201"/>
      <c r="S963" s="201"/>
      <c r="T963" s="202"/>
      <c r="AT963" s="203" t="s">
        <v>180</v>
      </c>
      <c r="AU963" s="203" t="s">
        <v>89</v>
      </c>
      <c r="AV963" s="13" t="s">
        <v>40</v>
      </c>
      <c r="AW963" s="13" t="s">
        <v>38</v>
      </c>
      <c r="AX963" s="13" t="s">
        <v>80</v>
      </c>
      <c r="AY963" s="203" t="s">
        <v>171</v>
      </c>
    </row>
    <row r="964" spans="1:65" s="13" customFormat="1" ht="10.199999999999999">
      <c r="B964" s="193"/>
      <c r="C964" s="194"/>
      <c r="D964" s="195" t="s">
        <v>180</v>
      </c>
      <c r="E964" s="196" t="s">
        <v>32</v>
      </c>
      <c r="F964" s="197" t="s">
        <v>2378</v>
      </c>
      <c r="G964" s="194"/>
      <c r="H964" s="196" t="s">
        <v>32</v>
      </c>
      <c r="I964" s="198"/>
      <c r="J964" s="194"/>
      <c r="K964" s="194"/>
      <c r="L964" s="199"/>
      <c r="M964" s="200"/>
      <c r="N964" s="201"/>
      <c r="O964" s="201"/>
      <c r="P964" s="201"/>
      <c r="Q964" s="201"/>
      <c r="R964" s="201"/>
      <c r="S964" s="201"/>
      <c r="T964" s="202"/>
      <c r="AT964" s="203" t="s">
        <v>180</v>
      </c>
      <c r="AU964" s="203" t="s">
        <v>89</v>
      </c>
      <c r="AV964" s="13" t="s">
        <v>40</v>
      </c>
      <c r="AW964" s="13" t="s">
        <v>38</v>
      </c>
      <c r="AX964" s="13" t="s">
        <v>80</v>
      </c>
      <c r="AY964" s="203" t="s">
        <v>171</v>
      </c>
    </row>
    <row r="965" spans="1:65" s="14" customFormat="1" ht="10.199999999999999">
      <c r="B965" s="204"/>
      <c r="C965" s="205"/>
      <c r="D965" s="195" t="s">
        <v>180</v>
      </c>
      <c r="E965" s="206" t="s">
        <v>32</v>
      </c>
      <c r="F965" s="207" t="s">
        <v>2814</v>
      </c>
      <c r="G965" s="205"/>
      <c r="H965" s="208">
        <v>64.400000000000006</v>
      </c>
      <c r="I965" s="209"/>
      <c r="J965" s="205"/>
      <c r="K965" s="205"/>
      <c r="L965" s="210"/>
      <c r="M965" s="211"/>
      <c r="N965" s="212"/>
      <c r="O965" s="212"/>
      <c r="P965" s="212"/>
      <c r="Q965" s="212"/>
      <c r="R965" s="212"/>
      <c r="S965" s="212"/>
      <c r="T965" s="213"/>
      <c r="AT965" s="214" t="s">
        <v>180</v>
      </c>
      <c r="AU965" s="214" t="s">
        <v>89</v>
      </c>
      <c r="AV965" s="14" t="s">
        <v>89</v>
      </c>
      <c r="AW965" s="14" t="s">
        <v>38</v>
      </c>
      <c r="AX965" s="14" t="s">
        <v>80</v>
      </c>
      <c r="AY965" s="214" t="s">
        <v>171</v>
      </c>
    </row>
    <row r="966" spans="1:65" s="14" customFormat="1" ht="10.199999999999999">
      <c r="B966" s="204"/>
      <c r="C966" s="205"/>
      <c r="D966" s="195" t="s">
        <v>180</v>
      </c>
      <c r="E966" s="206" t="s">
        <v>32</v>
      </c>
      <c r="F966" s="207" t="s">
        <v>2815</v>
      </c>
      <c r="G966" s="205"/>
      <c r="H966" s="208">
        <v>64.8</v>
      </c>
      <c r="I966" s="209"/>
      <c r="J966" s="205"/>
      <c r="K966" s="205"/>
      <c r="L966" s="210"/>
      <c r="M966" s="211"/>
      <c r="N966" s="212"/>
      <c r="O966" s="212"/>
      <c r="P966" s="212"/>
      <c r="Q966" s="212"/>
      <c r="R966" s="212"/>
      <c r="S966" s="212"/>
      <c r="T966" s="213"/>
      <c r="AT966" s="214" t="s">
        <v>180</v>
      </c>
      <c r="AU966" s="214" t="s">
        <v>89</v>
      </c>
      <c r="AV966" s="14" t="s">
        <v>89</v>
      </c>
      <c r="AW966" s="14" t="s">
        <v>38</v>
      </c>
      <c r="AX966" s="14" t="s">
        <v>80</v>
      </c>
      <c r="AY966" s="214" t="s">
        <v>171</v>
      </c>
    </row>
    <row r="967" spans="1:65" s="2" customFormat="1" ht="14.4" customHeight="1">
      <c r="A967" s="36"/>
      <c r="B967" s="37"/>
      <c r="C967" s="215" t="s">
        <v>2045</v>
      </c>
      <c r="D967" s="215" t="s">
        <v>254</v>
      </c>
      <c r="E967" s="216" t="s">
        <v>2116</v>
      </c>
      <c r="F967" s="217" t="s">
        <v>2816</v>
      </c>
      <c r="G967" s="218" t="s">
        <v>190</v>
      </c>
      <c r="H967" s="219">
        <v>142.12</v>
      </c>
      <c r="I967" s="220"/>
      <c r="J967" s="221">
        <f>ROUND(I967*H967,2)</f>
        <v>0</v>
      </c>
      <c r="K967" s="217" t="s">
        <v>643</v>
      </c>
      <c r="L967" s="222"/>
      <c r="M967" s="223" t="s">
        <v>32</v>
      </c>
      <c r="N967" s="224" t="s">
        <v>51</v>
      </c>
      <c r="O967" s="66"/>
      <c r="P967" s="189">
        <f>O967*H967</f>
        <v>0</v>
      </c>
      <c r="Q967" s="189">
        <v>1E-3</v>
      </c>
      <c r="R967" s="189">
        <f>Q967*H967</f>
        <v>0.14212</v>
      </c>
      <c r="S967" s="189">
        <v>0</v>
      </c>
      <c r="T967" s="190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91" t="s">
        <v>389</v>
      </c>
      <c r="AT967" s="191" t="s">
        <v>254</v>
      </c>
      <c r="AU967" s="191" t="s">
        <v>89</v>
      </c>
      <c r="AY967" s="18" t="s">
        <v>171</v>
      </c>
      <c r="BE967" s="192">
        <f>IF(N967="základní",J967,0)</f>
        <v>0</v>
      </c>
      <c r="BF967" s="192">
        <f>IF(N967="snížená",J967,0)</f>
        <v>0</v>
      </c>
      <c r="BG967" s="192">
        <f>IF(N967="zákl. přenesená",J967,0)</f>
        <v>0</v>
      </c>
      <c r="BH967" s="192">
        <f>IF(N967="sníž. přenesená",J967,0)</f>
        <v>0</v>
      </c>
      <c r="BI967" s="192">
        <f>IF(N967="nulová",J967,0)</f>
        <v>0</v>
      </c>
      <c r="BJ967" s="18" t="s">
        <v>40</v>
      </c>
      <c r="BK967" s="192">
        <f>ROUND(I967*H967,2)</f>
        <v>0</v>
      </c>
      <c r="BL967" s="18" t="s">
        <v>297</v>
      </c>
      <c r="BM967" s="191" t="s">
        <v>2817</v>
      </c>
    </row>
    <row r="968" spans="1:65" s="2" customFormat="1" ht="19.2">
      <c r="A968" s="36"/>
      <c r="B968" s="37"/>
      <c r="C968" s="38"/>
      <c r="D968" s="195" t="s">
        <v>258</v>
      </c>
      <c r="E968" s="38"/>
      <c r="F968" s="225" t="s">
        <v>293</v>
      </c>
      <c r="G968" s="38"/>
      <c r="H968" s="38"/>
      <c r="I968" s="226"/>
      <c r="J968" s="38"/>
      <c r="K968" s="38"/>
      <c r="L968" s="41"/>
      <c r="M968" s="227"/>
      <c r="N968" s="228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8" t="s">
        <v>258</v>
      </c>
      <c r="AU968" s="18" t="s">
        <v>89</v>
      </c>
    </row>
    <row r="969" spans="1:65" s="14" customFormat="1" ht="10.199999999999999">
      <c r="B969" s="204"/>
      <c r="C969" s="205"/>
      <c r="D969" s="195" t="s">
        <v>180</v>
      </c>
      <c r="E969" s="205"/>
      <c r="F969" s="207" t="s">
        <v>2818</v>
      </c>
      <c r="G969" s="205"/>
      <c r="H969" s="208">
        <v>142.12</v>
      </c>
      <c r="I969" s="209"/>
      <c r="J969" s="205"/>
      <c r="K969" s="205"/>
      <c r="L969" s="210"/>
      <c r="M969" s="211"/>
      <c r="N969" s="212"/>
      <c r="O969" s="212"/>
      <c r="P969" s="212"/>
      <c r="Q969" s="212"/>
      <c r="R969" s="212"/>
      <c r="S969" s="212"/>
      <c r="T969" s="213"/>
      <c r="AT969" s="214" t="s">
        <v>180</v>
      </c>
      <c r="AU969" s="214" t="s">
        <v>89</v>
      </c>
      <c r="AV969" s="14" t="s">
        <v>89</v>
      </c>
      <c r="AW969" s="14" t="s">
        <v>4</v>
      </c>
      <c r="AX969" s="14" t="s">
        <v>40</v>
      </c>
      <c r="AY969" s="214" t="s">
        <v>171</v>
      </c>
    </row>
    <row r="970" spans="1:65" s="2" customFormat="1" ht="14.4" customHeight="1">
      <c r="A970" s="36"/>
      <c r="B970" s="37"/>
      <c r="C970" s="180" t="s">
        <v>2047</v>
      </c>
      <c r="D970" s="180" t="s">
        <v>173</v>
      </c>
      <c r="E970" s="181" t="s">
        <v>2819</v>
      </c>
      <c r="F970" s="182" t="s">
        <v>2820</v>
      </c>
      <c r="G970" s="183" t="s">
        <v>582</v>
      </c>
      <c r="H970" s="184">
        <v>3</v>
      </c>
      <c r="I970" s="185"/>
      <c r="J970" s="186">
        <f>ROUND(I970*H970,2)</f>
        <v>0</v>
      </c>
      <c r="K970" s="182" t="s">
        <v>177</v>
      </c>
      <c r="L970" s="41"/>
      <c r="M970" s="187" t="s">
        <v>32</v>
      </c>
      <c r="N970" s="188" t="s">
        <v>51</v>
      </c>
      <c r="O970" s="66"/>
      <c r="P970" s="189">
        <f>O970*H970</f>
        <v>0</v>
      </c>
      <c r="Q970" s="189">
        <v>0</v>
      </c>
      <c r="R970" s="189">
        <f>Q970*H970</f>
        <v>0</v>
      </c>
      <c r="S970" s="189">
        <v>0</v>
      </c>
      <c r="T970" s="190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91" t="s">
        <v>297</v>
      </c>
      <c r="AT970" s="191" t="s">
        <v>173</v>
      </c>
      <c r="AU970" s="191" t="s">
        <v>89</v>
      </c>
      <c r="AY970" s="18" t="s">
        <v>171</v>
      </c>
      <c r="BE970" s="192">
        <f>IF(N970="základní",J970,0)</f>
        <v>0</v>
      </c>
      <c r="BF970" s="192">
        <f>IF(N970="snížená",J970,0)</f>
        <v>0</v>
      </c>
      <c r="BG970" s="192">
        <f>IF(N970="zákl. přenesená",J970,0)</f>
        <v>0</v>
      </c>
      <c r="BH970" s="192">
        <f>IF(N970="sníž. přenesená",J970,0)</f>
        <v>0</v>
      </c>
      <c r="BI970" s="192">
        <f>IF(N970="nulová",J970,0)</f>
        <v>0</v>
      </c>
      <c r="BJ970" s="18" t="s">
        <v>40</v>
      </c>
      <c r="BK970" s="192">
        <f>ROUND(I970*H970,2)</f>
        <v>0</v>
      </c>
      <c r="BL970" s="18" t="s">
        <v>297</v>
      </c>
      <c r="BM970" s="191" t="s">
        <v>2821</v>
      </c>
    </row>
    <row r="971" spans="1:65" s="13" customFormat="1" ht="10.199999999999999">
      <c r="B971" s="193"/>
      <c r="C971" s="194"/>
      <c r="D971" s="195" t="s">
        <v>180</v>
      </c>
      <c r="E971" s="196" t="s">
        <v>32</v>
      </c>
      <c r="F971" s="197" t="s">
        <v>2257</v>
      </c>
      <c r="G971" s="194"/>
      <c r="H971" s="196" t="s">
        <v>32</v>
      </c>
      <c r="I971" s="198"/>
      <c r="J971" s="194"/>
      <c r="K971" s="194"/>
      <c r="L971" s="199"/>
      <c r="M971" s="200"/>
      <c r="N971" s="201"/>
      <c r="O971" s="201"/>
      <c r="P971" s="201"/>
      <c r="Q971" s="201"/>
      <c r="R971" s="201"/>
      <c r="S971" s="201"/>
      <c r="T971" s="202"/>
      <c r="AT971" s="203" t="s">
        <v>180</v>
      </c>
      <c r="AU971" s="203" t="s">
        <v>89</v>
      </c>
      <c r="AV971" s="13" t="s">
        <v>40</v>
      </c>
      <c r="AW971" s="13" t="s">
        <v>38</v>
      </c>
      <c r="AX971" s="13" t="s">
        <v>80</v>
      </c>
      <c r="AY971" s="203" t="s">
        <v>171</v>
      </c>
    </row>
    <row r="972" spans="1:65" s="13" customFormat="1" ht="10.199999999999999">
      <c r="B972" s="193"/>
      <c r="C972" s="194"/>
      <c r="D972" s="195" t="s">
        <v>180</v>
      </c>
      <c r="E972" s="196" t="s">
        <v>32</v>
      </c>
      <c r="F972" s="197" t="s">
        <v>2279</v>
      </c>
      <c r="G972" s="194"/>
      <c r="H972" s="196" t="s">
        <v>32</v>
      </c>
      <c r="I972" s="198"/>
      <c r="J972" s="194"/>
      <c r="K972" s="194"/>
      <c r="L972" s="199"/>
      <c r="M972" s="200"/>
      <c r="N972" s="201"/>
      <c r="O972" s="201"/>
      <c r="P972" s="201"/>
      <c r="Q972" s="201"/>
      <c r="R972" s="201"/>
      <c r="S972" s="201"/>
      <c r="T972" s="202"/>
      <c r="AT972" s="203" t="s">
        <v>180</v>
      </c>
      <c r="AU972" s="203" t="s">
        <v>89</v>
      </c>
      <c r="AV972" s="13" t="s">
        <v>40</v>
      </c>
      <c r="AW972" s="13" t="s">
        <v>38</v>
      </c>
      <c r="AX972" s="13" t="s">
        <v>80</v>
      </c>
      <c r="AY972" s="203" t="s">
        <v>171</v>
      </c>
    </row>
    <row r="973" spans="1:65" s="14" customFormat="1" ht="10.199999999999999">
      <c r="B973" s="204"/>
      <c r="C973" s="205"/>
      <c r="D973" s="195" t="s">
        <v>180</v>
      </c>
      <c r="E973" s="206" t="s">
        <v>32</v>
      </c>
      <c r="F973" s="207" t="s">
        <v>2822</v>
      </c>
      <c r="G973" s="205"/>
      <c r="H973" s="208">
        <v>3</v>
      </c>
      <c r="I973" s="209"/>
      <c r="J973" s="205"/>
      <c r="K973" s="205"/>
      <c r="L973" s="210"/>
      <c r="M973" s="211"/>
      <c r="N973" s="212"/>
      <c r="O973" s="212"/>
      <c r="P973" s="212"/>
      <c r="Q973" s="212"/>
      <c r="R973" s="212"/>
      <c r="S973" s="212"/>
      <c r="T973" s="213"/>
      <c r="AT973" s="214" t="s">
        <v>180</v>
      </c>
      <c r="AU973" s="214" t="s">
        <v>89</v>
      </c>
      <c r="AV973" s="14" t="s">
        <v>89</v>
      </c>
      <c r="AW973" s="14" t="s">
        <v>38</v>
      </c>
      <c r="AX973" s="14" t="s">
        <v>80</v>
      </c>
      <c r="AY973" s="214" t="s">
        <v>171</v>
      </c>
    </row>
    <row r="974" spans="1:65" s="2" customFormat="1" ht="14.4" customHeight="1">
      <c r="A974" s="36"/>
      <c r="B974" s="37"/>
      <c r="C974" s="215" t="s">
        <v>2053</v>
      </c>
      <c r="D974" s="215" t="s">
        <v>254</v>
      </c>
      <c r="E974" s="216" t="s">
        <v>2823</v>
      </c>
      <c r="F974" s="217" t="s">
        <v>2824</v>
      </c>
      <c r="G974" s="218" t="s">
        <v>582</v>
      </c>
      <c r="H974" s="219">
        <v>3</v>
      </c>
      <c r="I974" s="220"/>
      <c r="J974" s="221">
        <f>ROUND(I974*H974,2)</f>
        <v>0</v>
      </c>
      <c r="K974" s="217" t="s">
        <v>177</v>
      </c>
      <c r="L974" s="222"/>
      <c r="M974" s="223" t="s">
        <v>32</v>
      </c>
      <c r="N974" s="224" t="s">
        <v>51</v>
      </c>
      <c r="O974" s="66"/>
      <c r="P974" s="189">
        <f>O974*H974</f>
        <v>0</v>
      </c>
      <c r="Q974" s="189">
        <v>8.4000000000000005E-2</v>
      </c>
      <c r="R974" s="189">
        <f>Q974*H974</f>
        <v>0.252</v>
      </c>
      <c r="S974" s="189">
        <v>0</v>
      </c>
      <c r="T974" s="190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91" t="s">
        <v>389</v>
      </c>
      <c r="AT974" s="191" t="s">
        <v>254</v>
      </c>
      <c r="AU974" s="191" t="s">
        <v>89</v>
      </c>
      <c r="AY974" s="18" t="s">
        <v>171</v>
      </c>
      <c r="BE974" s="192">
        <f>IF(N974="základní",J974,0)</f>
        <v>0</v>
      </c>
      <c r="BF974" s="192">
        <f>IF(N974="snížená",J974,0)</f>
        <v>0</v>
      </c>
      <c r="BG974" s="192">
        <f>IF(N974="zákl. přenesená",J974,0)</f>
        <v>0</v>
      </c>
      <c r="BH974" s="192">
        <f>IF(N974="sníž. přenesená",J974,0)</f>
        <v>0</v>
      </c>
      <c r="BI974" s="192">
        <f>IF(N974="nulová",J974,0)</f>
        <v>0</v>
      </c>
      <c r="BJ974" s="18" t="s">
        <v>40</v>
      </c>
      <c r="BK974" s="192">
        <f>ROUND(I974*H974,2)</f>
        <v>0</v>
      </c>
      <c r="BL974" s="18" t="s">
        <v>297</v>
      </c>
      <c r="BM974" s="191" t="s">
        <v>2825</v>
      </c>
    </row>
    <row r="975" spans="1:65" s="2" customFormat="1" ht="14.4" customHeight="1">
      <c r="A975" s="36"/>
      <c r="B975" s="37"/>
      <c r="C975" s="180" t="s">
        <v>2057</v>
      </c>
      <c r="D975" s="180" t="s">
        <v>173</v>
      </c>
      <c r="E975" s="181" t="s">
        <v>2826</v>
      </c>
      <c r="F975" s="182" t="s">
        <v>2827</v>
      </c>
      <c r="G975" s="183" t="s">
        <v>582</v>
      </c>
      <c r="H975" s="184">
        <v>1</v>
      </c>
      <c r="I975" s="185"/>
      <c r="J975" s="186">
        <f>ROUND(I975*H975,2)</f>
        <v>0</v>
      </c>
      <c r="K975" s="182" t="s">
        <v>177</v>
      </c>
      <c r="L975" s="41"/>
      <c r="M975" s="187" t="s">
        <v>32</v>
      </c>
      <c r="N975" s="188" t="s">
        <v>51</v>
      </c>
      <c r="O975" s="66"/>
      <c r="P975" s="189">
        <f>O975*H975</f>
        <v>0</v>
      </c>
      <c r="Q975" s="189">
        <v>8.4999999999999995E-4</v>
      </c>
      <c r="R975" s="189">
        <f>Q975*H975</f>
        <v>8.4999999999999995E-4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297</v>
      </c>
      <c r="AT975" s="191" t="s">
        <v>173</v>
      </c>
      <c r="AU975" s="191" t="s">
        <v>89</v>
      </c>
      <c r="AY975" s="18" t="s">
        <v>171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8" t="s">
        <v>40</v>
      </c>
      <c r="BK975" s="192">
        <f>ROUND(I975*H975,2)</f>
        <v>0</v>
      </c>
      <c r="BL975" s="18" t="s">
        <v>297</v>
      </c>
      <c r="BM975" s="191" t="s">
        <v>2828</v>
      </c>
    </row>
    <row r="976" spans="1:65" s="13" customFormat="1" ht="10.199999999999999">
      <c r="B976" s="193"/>
      <c r="C976" s="194"/>
      <c r="D976" s="195" t="s">
        <v>180</v>
      </c>
      <c r="E976" s="196" t="s">
        <v>32</v>
      </c>
      <c r="F976" s="197" t="s">
        <v>2257</v>
      </c>
      <c r="G976" s="194"/>
      <c r="H976" s="196" t="s">
        <v>32</v>
      </c>
      <c r="I976" s="198"/>
      <c r="J976" s="194"/>
      <c r="K976" s="194"/>
      <c r="L976" s="199"/>
      <c r="M976" s="200"/>
      <c r="N976" s="201"/>
      <c r="O976" s="201"/>
      <c r="P976" s="201"/>
      <c r="Q976" s="201"/>
      <c r="R976" s="201"/>
      <c r="S976" s="201"/>
      <c r="T976" s="202"/>
      <c r="AT976" s="203" t="s">
        <v>180</v>
      </c>
      <c r="AU976" s="203" t="s">
        <v>89</v>
      </c>
      <c r="AV976" s="13" t="s">
        <v>40</v>
      </c>
      <c r="AW976" s="13" t="s">
        <v>38</v>
      </c>
      <c r="AX976" s="13" t="s">
        <v>80</v>
      </c>
      <c r="AY976" s="203" t="s">
        <v>171</v>
      </c>
    </row>
    <row r="977" spans="1:65" s="13" customFormat="1" ht="10.199999999999999">
      <c r="B977" s="193"/>
      <c r="C977" s="194"/>
      <c r="D977" s="195" t="s">
        <v>180</v>
      </c>
      <c r="E977" s="196" t="s">
        <v>32</v>
      </c>
      <c r="F977" s="197" t="s">
        <v>2279</v>
      </c>
      <c r="G977" s="194"/>
      <c r="H977" s="196" t="s">
        <v>32</v>
      </c>
      <c r="I977" s="198"/>
      <c r="J977" s="194"/>
      <c r="K977" s="194"/>
      <c r="L977" s="199"/>
      <c r="M977" s="200"/>
      <c r="N977" s="201"/>
      <c r="O977" s="201"/>
      <c r="P977" s="201"/>
      <c r="Q977" s="201"/>
      <c r="R977" s="201"/>
      <c r="S977" s="201"/>
      <c r="T977" s="202"/>
      <c r="AT977" s="203" t="s">
        <v>180</v>
      </c>
      <c r="AU977" s="203" t="s">
        <v>89</v>
      </c>
      <c r="AV977" s="13" t="s">
        <v>40</v>
      </c>
      <c r="AW977" s="13" t="s">
        <v>38</v>
      </c>
      <c r="AX977" s="13" t="s">
        <v>80</v>
      </c>
      <c r="AY977" s="203" t="s">
        <v>171</v>
      </c>
    </row>
    <row r="978" spans="1:65" s="14" customFormat="1" ht="10.199999999999999">
      <c r="B978" s="204"/>
      <c r="C978" s="205"/>
      <c r="D978" s="195" t="s">
        <v>180</v>
      </c>
      <c r="E978" s="206" t="s">
        <v>32</v>
      </c>
      <c r="F978" s="207" t="s">
        <v>2829</v>
      </c>
      <c r="G978" s="205"/>
      <c r="H978" s="208">
        <v>1</v>
      </c>
      <c r="I978" s="209"/>
      <c r="J978" s="205"/>
      <c r="K978" s="205"/>
      <c r="L978" s="210"/>
      <c r="M978" s="211"/>
      <c r="N978" s="212"/>
      <c r="O978" s="212"/>
      <c r="P978" s="212"/>
      <c r="Q978" s="212"/>
      <c r="R978" s="212"/>
      <c r="S978" s="212"/>
      <c r="T978" s="213"/>
      <c r="AT978" s="214" t="s">
        <v>180</v>
      </c>
      <c r="AU978" s="214" t="s">
        <v>89</v>
      </c>
      <c r="AV978" s="14" t="s">
        <v>89</v>
      </c>
      <c r="AW978" s="14" t="s">
        <v>38</v>
      </c>
      <c r="AX978" s="14" t="s">
        <v>80</v>
      </c>
      <c r="AY978" s="214" t="s">
        <v>171</v>
      </c>
    </row>
    <row r="979" spans="1:65" s="2" customFormat="1" ht="14.4" customHeight="1">
      <c r="A979" s="36"/>
      <c r="B979" s="37"/>
      <c r="C979" s="215" t="s">
        <v>2059</v>
      </c>
      <c r="D979" s="215" t="s">
        <v>254</v>
      </c>
      <c r="E979" s="216" t="s">
        <v>2830</v>
      </c>
      <c r="F979" s="217" t="s">
        <v>2831</v>
      </c>
      <c r="G979" s="218" t="s">
        <v>582</v>
      </c>
      <c r="H979" s="219">
        <v>1</v>
      </c>
      <c r="I979" s="220"/>
      <c r="J979" s="221">
        <f>ROUND(I979*H979,2)</f>
        <v>0</v>
      </c>
      <c r="K979" s="217" t="s">
        <v>643</v>
      </c>
      <c r="L979" s="222"/>
      <c r="M979" s="223" t="s">
        <v>32</v>
      </c>
      <c r="N979" s="224" t="s">
        <v>51</v>
      </c>
      <c r="O979" s="66"/>
      <c r="P979" s="189">
        <f>O979*H979</f>
        <v>0</v>
      </c>
      <c r="Q979" s="189">
        <v>0.21</v>
      </c>
      <c r="R979" s="189">
        <f>Q979*H979</f>
        <v>0.21</v>
      </c>
      <c r="S979" s="189">
        <v>0</v>
      </c>
      <c r="T979" s="190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91" t="s">
        <v>389</v>
      </c>
      <c r="AT979" s="191" t="s">
        <v>254</v>
      </c>
      <c r="AU979" s="191" t="s">
        <v>89</v>
      </c>
      <c r="AY979" s="18" t="s">
        <v>171</v>
      </c>
      <c r="BE979" s="192">
        <f>IF(N979="základní",J979,0)</f>
        <v>0</v>
      </c>
      <c r="BF979" s="192">
        <f>IF(N979="snížená",J979,0)</f>
        <v>0</v>
      </c>
      <c r="BG979" s="192">
        <f>IF(N979="zákl. přenesená",J979,0)</f>
        <v>0</v>
      </c>
      <c r="BH979" s="192">
        <f>IF(N979="sníž. přenesená",J979,0)</f>
        <v>0</v>
      </c>
      <c r="BI979" s="192">
        <f>IF(N979="nulová",J979,0)</f>
        <v>0</v>
      </c>
      <c r="BJ979" s="18" t="s">
        <v>40</v>
      </c>
      <c r="BK979" s="192">
        <f>ROUND(I979*H979,2)</f>
        <v>0</v>
      </c>
      <c r="BL979" s="18" t="s">
        <v>297</v>
      </c>
      <c r="BM979" s="191" t="s">
        <v>2832</v>
      </c>
    </row>
    <row r="980" spans="1:65" s="2" customFormat="1" ht="14.4" customHeight="1">
      <c r="A980" s="36"/>
      <c r="B980" s="37"/>
      <c r="C980" s="180" t="s">
        <v>2061</v>
      </c>
      <c r="D980" s="180" t="s">
        <v>173</v>
      </c>
      <c r="E980" s="181" t="s">
        <v>2833</v>
      </c>
      <c r="F980" s="182" t="s">
        <v>2834</v>
      </c>
      <c r="G980" s="183" t="s">
        <v>582</v>
      </c>
      <c r="H980" s="184">
        <v>9</v>
      </c>
      <c r="I980" s="185"/>
      <c r="J980" s="186">
        <f>ROUND(I980*H980,2)</f>
        <v>0</v>
      </c>
      <c r="K980" s="182" t="s">
        <v>177</v>
      </c>
      <c r="L980" s="41"/>
      <c r="M980" s="187" t="s">
        <v>32</v>
      </c>
      <c r="N980" s="188" t="s">
        <v>51</v>
      </c>
      <c r="O980" s="66"/>
      <c r="P980" s="189">
        <f>O980*H980</f>
        <v>0</v>
      </c>
      <c r="Q980" s="189">
        <v>0</v>
      </c>
      <c r="R980" s="189">
        <f>Q980*H980</f>
        <v>0</v>
      </c>
      <c r="S980" s="189">
        <v>4.0000000000000002E-4</v>
      </c>
      <c r="T980" s="190">
        <f>S980*H980</f>
        <v>3.6000000000000003E-3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297</v>
      </c>
      <c r="AT980" s="191" t="s">
        <v>173</v>
      </c>
      <c r="AU980" s="191" t="s">
        <v>89</v>
      </c>
      <c r="AY980" s="18" t="s">
        <v>171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8" t="s">
        <v>40</v>
      </c>
      <c r="BK980" s="192">
        <f>ROUND(I980*H980,2)</f>
        <v>0</v>
      </c>
      <c r="BL980" s="18" t="s">
        <v>297</v>
      </c>
      <c r="BM980" s="191" t="s">
        <v>2835</v>
      </c>
    </row>
    <row r="981" spans="1:65" s="14" customFormat="1" ht="10.199999999999999">
      <c r="B981" s="204"/>
      <c r="C981" s="205"/>
      <c r="D981" s="195" t="s">
        <v>180</v>
      </c>
      <c r="E981" s="206" t="s">
        <v>32</v>
      </c>
      <c r="F981" s="207" t="s">
        <v>2836</v>
      </c>
      <c r="G981" s="205"/>
      <c r="H981" s="208">
        <v>2</v>
      </c>
      <c r="I981" s="209"/>
      <c r="J981" s="205"/>
      <c r="K981" s="205"/>
      <c r="L981" s="210"/>
      <c r="M981" s="211"/>
      <c r="N981" s="212"/>
      <c r="O981" s="212"/>
      <c r="P981" s="212"/>
      <c r="Q981" s="212"/>
      <c r="R981" s="212"/>
      <c r="S981" s="212"/>
      <c r="T981" s="213"/>
      <c r="AT981" s="214" t="s">
        <v>180</v>
      </c>
      <c r="AU981" s="214" t="s">
        <v>89</v>
      </c>
      <c r="AV981" s="14" t="s">
        <v>89</v>
      </c>
      <c r="AW981" s="14" t="s">
        <v>38</v>
      </c>
      <c r="AX981" s="14" t="s">
        <v>80</v>
      </c>
      <c r="AY981" s="214" t="s">
        <v>171</v>
      </c>
    </row>
    <row r="982" spans="1:65" s="14" customFormat="1" ht="10.199999999999999">
      <c r="B982" s="204"/>
      <c r="C982" s="205"/>
      <c r="D982" s="195" t="s">
        <v>180</v>
      </c>
      <c r="E982" s="206" t="s">
        <v>32</v>
      </c>
      <c r="F982" s="207" t="s">
        <v>2837</v>
      </c>
      <c r="G982" s="205"/>
      <c r="H982" s="208">
        <v>5</v>
      </c>
      <c r="I982" s="209"/>
      <c r="J982" s="205"/>
      <c r="K982" s="205"/>
      <c r="L982" s="210"/>
      <c r="M982" s="211"/>
      <c r="N982" s="212"/>
      <c r="O982" s="212"/>
      <c r="P982" s="212"/>
      <c r="Q982" s="212"/>
      <c r="R982" s="212"/>
      <c r="S982" s="212"/>
      <c r="T982" s="213"/>
      <c r="AT982" s="214" t="s">
        <v>180</v>
      </c>
      <c r="AU982" s="214" t="s">
        <v>89</v>
      </c>
      <c r="AV982" s="14" t="s">
        <v>89</v>
      </c>
      <c r="AW982" s="14" t="s">
        <v>38</v>
      </c>
      <c r="AX982" s="14" t="s">
        <v>80</v>
      </c>
      <c r="AY982" s="214" t="s">
        <v>171</v>
      </c>
    </row>
    <row r="983" spans="1:65" s="14" customFormat="1" ht="10.199999999999999">
      <c r="B983" s="204"/>
      <c r="C983" s="205"/>
      <c r="D983" s="195" t="s">
        <v>180</v>
      </c>
      <c r="E983" s="206" t="s">
        <v>32</v>
      </c>
      <c r="F983" s="207" t="s">
        <v>2838</v>
      </c>
      <c r="G983" s="205"/>
      <c r="H983" s="208">
        <v>2</v>
      </c>
      <c r="I983" s="209"/>
      <c r="J983" s="205"/>
      <c r="K983" s="205"/>
      <c r="L983" s="210"/>
      <c r="M983" s="211"/>
      <c r="N983" s="212"/>
      <c r="O983" s="212"/>
      <c r="P983" s="212"/>
      <c r="Q983" s="212"/>
      <c r="R983" s="212"/>
      <c r="S983" s="212"/>
      <c r="T983" s="213"/>
      <c r="AT983" s="214" t="s">
        <v>180</v>
      </c>
      <c r="AU983" s="214" t="s">
        <v>89</v>
      </c>
      <c r="AV983" s="14" t="s">
        <v>89</v>
      </c>
      <c r="AW983" s="14" t="s">
        <v>38</v>
      </c>
      <c r="AX983" s="14" t="s">
        <v>80</v>
      </c>
      <c r="AY983" s="214" t="s">
        <v>171</v>
      </c>
    </row>
    <row r="984" spans="1:65" s="2" customFormat="1" ht="14.4" customHeight="1">
      <c r="A984" s="36"/>
      <c r="B984" s="37"/>
      <c r="C984" s="180" t="s">
        <v>2063</v>
      </c>
      <c r="D984" s="180" t="s">
        <v>173</v>
      </c>
      <c r="E984" s="181" t="s">
        <v>1391</v>
      </c>
      <c r="F984" s="182" t="s">
        <v>1392</v>
      </c>
      <c r="G984" s="183" t="s">
        <v>190</v>
      </c>
      <c r="H984" s="184">
        <v>4.3</v>
      </c>
      <c r="I984" s="185"/>
      <c r="J984" s="186">
        <f>ROUND(I984*H984,2)</f>
        <v>0</v>
      </c>
      <c r="K984" s="182" t="s">
        <v>177</v>
      </c>
      <c r="L984" s="41"/>
      <c r="M984" s="187" t="s">
        <v>32</v>
      </c>
      <c r="N984" s="188" t="s">
        <v>51</v>
      </c>
      <c r="O984" s="66"/>
      <c r="P984" s="189">
        <f>O984*H984</f>
        <v>0</v>
      </c>
      <c r="Q984" s="189">
        <v>0</v>
      </c>
      <c r="R984" s="189">
        <f>Q984*H984</f>
        <v>0</v>
      </c>
      <c r="S984" s="189">
        <v>0</v>
      </c>
      <c r="T984" s="190">
        <f>S984*H984</f>
        <v>0</v>
      </c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R984" s="191" t="s">
        <v>297</v>
      </c>
      <c r="AT984" s="191" t="s">
        <v>173</v>
      </c>
      <c r="AU984" s="191" t="s">
        <v>89</v>
      </c>
      <c r="AY984" s="18" t="s">
        <v>171</v>
      </c>
      <c r="BE984" s="192">
        <f>IF(N984="základní",J984,0)</f>
        <v>0</v>
      </c>
      <c r="BF984" s="192">
        <f>IF(N984="snížená",J984,0)</f>
        <v>0</v>
      </c>
      <c r="BG984" s="192">
        <f>IF(N984="zákl. přenesená",J984,0)</f>
        <v>0</v>
      </c>
      <c r="BH984" s="192">
        <f>IF(N984="sníž. přenesená",J984,0)</f>
        <v>0</v>
      </c>
      <c r="BI984" s="192">
        <f>IF(N984="nulová",J984,0)</f>
        <v>0</v>
      </c>
      <c r="BJ984" s="18" t="s">
        <v>40</v>
      </c>
      <c r="BK984" s="192">
        <f>ROUND(I984*H984,2)</f>
        <v>0</v>
      </c>
      <c r="BL984" s="18" t="s">
        <v>297</v>
      </c>
      <c r="BM984" s="191" t="s">
        <v>2839</v>
      </c>
    </row>
    <row r="985" spans="1:65" s="13" customFormat="1" ht="10.199999999999999">
      <c r="B985" s="193"/>
      <c r="C985" s="194"/>
      <c r="D985" s="195" t="s">
        <v>180</v>
      </c>
      <c r="E985" s="196" t="s">
        <v>32</v>
      </c>
      <c r="F985" s="197" t="s">
        <v>2673</v>
      </c>
      <c r="G985" s="194"/>
      <c r="H985" s="196" t="s">
        <v>32</v>
      </c>
      <c r="I985" s="198"/>
      <c r="J985" s="194"/>
      <c r="K985" s="194"/>
      <c r="L985" s="199"/>
      <c r="M985" s="200"/>
      <c r="N985" s="201"/>
      <c r="O985" s="201"/>
      <c r="P985" s="201"/>
      <c r="Q985" s="201"/>
      <c r="R985" s="201"/>
      <c r="S985" s="201"/>
      <c r="T985" s="202"/>
      <c r="AT985" s="203" t="s">
        <v>180</v>
      </c>
      <c r="AU985" s="203" t="s">
        <v>89</v>
      </c>
      <c r="AV985" s="13" t="s">
        <v>40</v>
      </c>
      <c r="AW985" s="13" t="s">
        <v>38</v>
      </c>
      <c r="AX985" s="13" t="s">
        <v>80</v>
      </c>
      <c r="AY985" s="203" t="s">
        <v>171</v>
      </c>
    </row>
    <row r="986" spans="1:65" s="14" customFormat="1" ht="10.199999999999999">
      <c r="B986" s="204"/>
      <c r="C986" s="205"/>
      <c r="D986" s="195" t="s">
        <v>180</v>
      </c>
      <c r="E986" s="206" t="s">
        <v>32</v>
      </c>
      <c r="F986" s="207" t="s">
        <v>1394</v>
      </c>
      <c r="G986" s="205"/>
      <c r="H986" s="208">
        <v>4.3</v>
      </c>
      <c r="I986" s="209"/>
      <c r="J986" s="205"/>
      <c r="K986" s="205"/>
      <c r="L986" s="210"/>
      <c r="M986" s="211"/>
      <c r="N986" s="212"/>
      <c r="O986" s="212"/>
      <c r="P986" s="212"/>
      <c r="Q986" s="212"/>
      <c r="R986" s="212"/>
      <c r="S986" s="212"/>
      <c r="T986" s="213"/>
      <c r="AT986" s="214" t="s">
        <v>180</v>
      </c>
      <c r="AU986" s="214" t="s">
        <v>89</v>
      </c>
      <c r="AV986" s="14" t="s">
        <v>89</v>
      </c>
      <c r="AW986" s="14" t="s">
        <v>38</v>
      </c>
      <c r="AX986" s="14" t="s">
        <v>80</v>
      </c>
      <c r="AY986" s="214" t="s">
        <v>171</v>
      </c>
    </row>
    <row r="987" spans="1:65" s="2" customFormat="1" ht="14.4" customHeight="1">
      <c r="A987" s="36"/>
      <c r="B987" s="37"/>
      <c r="C987" s="215" t="s">
        <v>2068</v>
      </c>
      <c r="D987" s="215" t="s">
        <v>254</v>
      </c>
      <c r="E987" s="216" t="s">
        <v>1397</v>
      </c>
      <c r="F987" s="217" t="s">
        <v>1398</v>
      </c>
      <c r="G987" s="218" t="s">
        <v>190</v>
      </c>
      <c r="H987" s="219">
        <v>4.3</v>
      </c>
      <c r="I987" s="220"/>
      <c r="J987" s="221">
        <f>ROUND(I987*H987,2)</f>
        <v>0</v>
      </c>
      <c r="K987" s="217" t="s">
        <v>177</v>
      </c>
      <c r="L987" s="222"/>
      <c r="M987" s="223" t="s">
        <v>32</v>
      </c>
      <c r="N987" s="224" t="s">
        <v>51</v>
      </c>
      <c r="O987" s="66"/>
      <c r="P987" s="189">
        <f>O987*H987</f>
        <v>0</v>
      </c>
      <c r="Q987" s="189">
        <v>2.8999999999999998E-3</v>
      </c>
      <c r="R987" s="189">
        <f>Q987*H987</f>
        <v>1.2469999999999998E-2</v>
      </c>
      <c r="S987" s="189">
        <v>0</v>
      </c>
      <c r="T987" s="190">
        <f>S987*H987</f>
        <v>0</v>
      </c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R987" s="191" t="s">
        <v>389</v>
      </c>
      <c r="AT987" s="191" t="s">
        <v>254</v>
      </c>
      <c r="AU987" s="191" t="s">
        <v>89</v>
      </c>
      <c r="AY987" s="18" t="s">
        <v>171</v>
      </c>
      <c r="BE987" s="192">
        <f>IF(N987="základní",J987,0)</f>
        <v>0</v>
      </c>
      <c r="BF987" s="192">
        <f>IF(N987="snížená",J987,0)</f>
        <v>0</v>
      </c>
      <c r="BG987" s="192">
        <f>IF(N987="zákl. přenesená",J987,0)</f>
        <v>0</v>
      </c>
      <c r="BH987" s="192">
        <f>IF(N987="sníž. přenesená",J987,0)</f>
        <v>0</v>
      </c>
      <c r="BI987" s="192">
        <f>IF(N987="nulová",J987,0)</f>
        <v>0</v>
      </c>
      <c r="BJ987" s="18" t="s">
        <v>40</v>
      </c>
      <c r="BK987" s="192">
        <f>ROUND(I987*H987,2)</f>
        <v>0</v>
      </c>
      <c r="BL987" s="18" t="s">
        <v>297</v>
      </c>
      <c r="BM987" s="191" t="s">
        <v>2840</v>
      </c>
    </row>
    <row r="988" spans="1:65" s="2" customFormat="1" ht="14.4" customHeight="1">
      <c r="A988" s="36"/>
      <c r="B988" s="37"/>
      <c r="C988" s="180" t="s">
        <v>2072</v>
      </c>
      <c r="D988" s="180" t="s">
        <v>173</v>
      </c>
      <c r="E988" s="181" t="s">
        <v>2841</v>
      </c>
      <c r="F988" s="182" t="s">
        <v>2842</v>
      </c>
      <c r="G988" s="183" t="s">
        <v>190</v>
      </c>
      <c r="H988" s="184">
        <v>4.3</v>
      </c>
      <c r="I988" s="185"/>
      <c r="J988" s="186">
        <f>ROUND(I988*H988,2)</f>
        <v>0</v>
      </c>
      <c r="K988" s="182" t="s">
        <v>177</v>
      </c>
      <c r="L988" s="41"/>
      <c r="M988" s="187" t="s">
        <v>32</v>
      </c>
      <c r="N988" s="188" t="s">
        <v>51</v>
      </c>
      <c r="O988" s="66"/>
      <c r="P988" s="189">
        <f>O988*H988</f>
        <v>0</v>
      </c>
      <c r="Q988" s="189">
        <v>0</v>
      </c>
      <c r="R988" s="189">
        <f>Q988*H988</f>
        <v>0</v>
      </c>
      <c r="S988" s="189">
        <v>0.03</v>
      </c>
      <c r="T988" s="190">
        <f>S988*H988</f>
        <v>0.129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91" t="s">
        <v>297</v>
      </c>
      <c r="AT988" s="191" t="s">
        <v>173</v>
      </c>
      <c r="AU988" s="191" t="s">
        <v>89</v>
      </c>
      <c r="AY988" s="18" t="s">
        <v>171</v>
      </c>
      <c r="BE988" s="192">
        <f>IF(N988="základní",J988,0)</f>
        <v>0</v>
      </c>
      <c r="BF988" s="192">
        <f>IF(N988="snížená",J988,0)</f>
        <v>0</v>
      </c>
      <c r="BG988" s="192">
        <f>IF(N988="zákl. přenesená",J988,0)</f>
        <v>0</v>
      </c>
      <c r="BH988" s="192">
        <f>IF(N988="sníž. přenesená",J988,0)</f>
        <v>0</v>
      </c>
      <c r="BI988" s="192">
        <f>IF(N988="nulová",J988,0)</f>
        <v>0</v>
      </c>
      <c r="BJ988" s="18" t="s">
        <v>40</v>
      </c>
      <c r="BK988" s="192">
        <f>ROUND(I988*H988,2)</f>
        <v>0</v>
      </c>
      <c r="BL988" s="18" t="s">
        <v>297</v>
      </c>
      <c r="BM988" s="191" t="s">
        <v>2843</v>
      </c>
    </row>
    <row r="989" spans="1:65" s="14" customFormat="1" ht="10.199999999999999">
      <c r="B989" s="204"/>
      <c r="C989" s="205"/>
      <c r="D989" s="195" t="s">
        <v>180</v>
      </c>
      <c r="E989" s="206" t="s">
        <v>32</v>
      </c>
      <c r="F989" s="207" t="s">
        <v>2844</v>
      </c>
      <c r="G989" s="205"/>
      <c r="H989" s="208">
        <v>4.3</v>
      </c>
      <c r="I989" s="209"/>
      <c r="J989" s="205"/>
      <c r="K989" s="205"/>
      <c r="L989" s="210"/>
      <c r="M989" s="211"/>
      <c r="N989" s="212"/>
      <c r="O989" s="212"/>
      <c r="P989" s="212"/>
      <c r="Q989" s="212"/>
      <c r="R989" s="212"/>
      <c r="S989" s="212"/>
      <c r="T989" s="213"/>
      <c r="AT989" s="214" t="s">
        <v>180</v>
      </c>
      <c r="AU989" s="214" t="s">
        <v>89</v>
      </c>
      <c r="AV989" s="14" t="s">
        <v>89</v>
      </c>
      <c r="AW989" s="14" t="s">
        <v>38</v>
      </c>
      <c r="AX989" s="14" t="s">
        <v>80</v>
      </c>
      <c r="AY989" s="214" t="s">
        <v>171</v>
      </c>
    </row>
    <row r="990" spans="1:65" s="2" customFormat="1" ht="24.15" customHeight="1">
      <c r="A990" s="36"/>
      <c r="B990" s="37"/>
      <c r="C990" s="180" t="s">
        <v>2075</v>
      </c>
      <c r="D990" s="180" t="s">
        <v>173</v>
      </c>
      <c r="E990" s="181" t="s">
        <v>1401</v>
      </c>
      <c r="F990" s="182" t="s">
        <v>1402</v>
      </c>
      <c r="G990" s="183" t="s">
        <v>190</v>
      </c>
      <c r="H990" s="184">
        <v>2.7</v>
      </c>
      <c r="I990" s="185"/>
      <c r="J990" s="186">
        <f>ROUND(I990*H990,2)</f>
        <v>0</v>
      </c>
      <c r="K990" s="182" t="s">
        <v>177</v>
      </c>
      <c r="L990" s="41"/>
      <c r="M990" s="187" t="s">
        <v>32</v>
      </c>
      <c r="N990" s="188" t="s">
        <v>51</v>
      </c>
      <c r="O990" s="66"/>
      <c r="P990" s="189">
        <f>O990*H990</f>
        <v>0</v>
      </c>
      <c r="Q990" s="189">
        <v>0</v>
      </c>
      <c r="R990" s="189">
        <f>Q990*H990</f>
        <v>0</v>
      </c>
      <c r="S990" s="189">
        <v>0</v>
      </c>
      <c r="T990" s="190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91" t="s">
        <v>297</v>
      </c>
      <c r="AT990" s="191" t="s">
        <v>173</v>
      </c>
      <c r="AU990" s="191" t="s">
        <v>89</v>
      </c>
      <c r="AY990" s="18" t="s">
        <v>171</v>
      </c>
      <c r="BE990" s="192">
        <f>IF(N990="základní",J990,0)</f>
        <v>0</v>
      </c>
      <c r="BF990" s="192">
        <f>IF(N990="snížená",J990,0)</f>
        <v>0</v>
      </c>
      <c r="BG990" s="192">
        <f>IF(N990="zákl. přenesená",J990,0)</f>
        <v>0</v>
      </c>
      <c r="BH990" s="192">
        <f>IF(N990="sníž. přenesená",J990,0)</f>
        <v>0</v>
      </c>
      <c r="BI990" s="192">
        <f>IF(N990="nulová",J990,0)</f>
        <v>0</v>
      </c>
      <c r="BJ990" s="18" t="s">
        <v>40</v>
      </c>
      <c r="BK990" s="192">
        <f>ROUND(I990*H990,2)</f>
        <v>0</v>
      </c>
      <c r="BL990" s="18" t="s">
        <v>297</v>
      </c>
      <c r="BM990" s="191" t="s">
        <v>2845</v>
      </c>
    </row>
    <row r="991" spans="1:65" s="13" customFormat="1" ht="10.199999999999999">
      <c r="B991" s="193"/>
      <c r="C991" s="194"/>
      <c r="D991" s="195" t="s">
        <v>180</v>
      </c>
      <c r="E991" s="196" t="s">
        <v>32</v>
      </c>
      <c r="F991" s="197" t="s">
        <v>2673</v>
      </c>
      <c r="G991" s="194"/>
      <c r="H991" s="196" t="s">
        <v>32</v>
      </c>
      <c r="I991" s="198"/>
      <c r="J991" s="194"/>
      <c r="K991" s="194"/>
      <c r="L991" s="199"/>
      <c r="M991" s="200"/>
      <c r="N991" s="201"/>
      <c r="O991" s="201"/>
      <c r="P991" s="201"/>
      <c r="Q991" s="201"/>
      <c r="R991" s="201"/>
      <c r="S991" s="201"/>
      <c r="T991" s="202"/>
      <c r="AT991" s="203" t="s">
        <v>180</v>
      </c>
      <c r="AU991" s="203" t="s">
        <v>89</v>
      </c>
      <c r="AV991" s="13" t="s">
        <v>40</v>
      </c>
      <c r="AW991" s="13" t="s">
        <v>38</v>
      </c>
      <c r="AX991" s="13" t="s">
        <v>80</v>
      </c>
      <c r="AY991" s="203" t="s">
        <v>171</v>
      </c>
    </row>
    <row r="992" spans="1:65" s="14" customFormat="1" ht="10.199999999999999">
      <c r="B992" s="204"/>
      <c r="C992" s="205"/>
      <c r="D992" s="195" t="s">
        <v>180</v>
      </c>
      <c r="E992" s="206" t="s">
        <v>32</v>
      </c>
      <c r="F992" s="207" t="s">
        <v>1404</v>
      </c>
      <c r="G992" s="205"/>
      <c r="H992" s="208">
        <v>2.7</v>
      </c>
      <c r="I992" s="209"/>
      <c r="J992" s="205"/>
      <c r="K992" s="205"/>
      <c r="L992" s="210"/>
      <c r="M992" s="211"/>
      <c r="N992" s="212"/>
      <c r="O992" s="212"/>
      <c r="P992" s="212"/>
      <c r="Q992" s="212"/>
      <c r="R992" s="212"/>
      <c r="S992" s="212"/>
      <c r="T992" s="213"/>
      <c r="AT992" s="214" t="s">
        <v>180</v>
      </c>
      <c r="AU992" s="214" t="s">
        <v>89</v>
      </c>
      <c r="AV992" s="14" t="s">
        <v>89</v>
      </c>
      <c r="AW992" s="14" t="s">
        <v>38</v>
      </c>
      <c r="AX992" s="14" t="s">
        <v>80</v>
      </c>
      <c r="AY992" s="214" t="s">
        <v>171</v>
      </c>
    </row>
    <row r="993" spans="1:65" s="2" customFormat="1" ht="24.15" customHeight="1">
      <c r="A993" s="36"/>
      <c r="B993" s="37"/>
      <c r="C993" s="180" t="s">
        <v>2082</v>
      </c>
      <c r="D993" s="180" t="s">
        <v>173</v>
      </c>
      <c r="E993" s="181" t="s">
        <v>1418</v>
      </c>
      <c r="F993" s="182" t="s">
        <v>1419</v>
      </c>
      <c r="G993" s="183" t="s">
        <v>554</v>
      </c>
      <c r="H993" s="184">
        <v>0.64300000000000002</v>
      </c>
      <c r="I993" s="185"/>
      <c r="J993" s="186">
        <f>ROUND(I993*H993,2)</f>
        <v>0</v>
      </c>
      <c r="K993" s="182" t="s">
        <v>177</v>
      </c>
      <c r="L993" s="41"/>
      <c r="M993" s="187" t="s">
        <v>32</v>
      </c>
      <c r="N993" s="188" t="s">
        <v>51</v>
      </c>
      <c r="O993" s="66"/>
      <c r="P993" s="189">
        <f>O993*H993</f>
        <v>0</v>
      </c>
      <c r="Q993" s="189">
        <v>0</v>
      </c>
      <c r="R993" s="189">
        <f>Q993*H993</f>
        <v>0</v>
      </c>
      <c r="S993" s="189">
        <v>0</v>
      </c>
      <c r="T993" s="190">
        <f>S993*H993</f>
        <v>0</v>
      </c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R993" s="191" t="s">
        <v>297</v>
      </c>
      <c r="AT993" s="191" t="s">
        <v>173</v>
      </c>
      <c r="AU993" s="191" t="s">
        <v>89</v>
      </c>
      <c r="AY993" s="18" t="s">
        <v>171</v>
      </c>
      <c r="BE993" s="192">
        <f>IF(N993="základní",J993,0)</f>
        <v>0</v>
      </c>
      <c r="BF993" s="192">
        <f>IF(N993="snížená",J993,0)</f>
        <v>0</v>
      </c>
      <c r="BG993" s="192">
        <f>IF(N993="zákl. přenesená",J993,0)</f>
        <v>0</v>
      </c>
      <c r="BH993" s="192">
        <f>IF(N993="sníž. přenesená",J993,0)</f>
        <v>0</v>
      </c>
      <c r="BI993" s="192">
        <f>IF(N993="nulová",J993,0)</f>
        <v>0</v>
      </c>
      <c r="BJ993" s="18" t="s">
        <v>40</v>
      </c>
      <c r="BK993" s="192">
        <f>ROUND(I993*H993,2)</f>
        <v>0</v>
      </c>
      <c r="BL993" s="18" t="s">
        <v>297</v>
      </c>
      <c r="BM993" s="191" t="s">
        <v>2846</v>
      </c>
    </row>
    <row r="994" spans="1:65" s="2" customFormat="1" ht="24.15" customHeight="1">
      <c r="A994" s="36"/>
      <c r="B994" s="37"/>
      <c r="C994" s="180" t="s">
        <v>2091</v>
      </c>
      <c r="D994" s="180" t="s">
        <v>173</v>
      </c>
      <c r="E994" s="181" t="s">
        <v>897</v>
      </c>
      <c r="F994" s="182" t="s">
        <v>898</v>
      </c>
      <c r="G994" s="183" t="s">
        <v>554</v>
      </c>
      <c r="H994" s="184">
        <v>0.64300000000000002</v>
      </c>
      <c r="I994" s="185"/>
      <c r="J994" s="186">
        <f>ROUND(I994*H994,2)</f>
        <v>0</v>
      </c>
      <c r="K994" s="182" t="s">
        <v>177</v>
      </c>
      <c r="L994" s="41"/>
      <c r="M994" s="187" t="s">
        <v>32</v>
      </c>
      <c r="N994" s="188" t="s">
        <v>51</v>
      </c>
      <c r="O994" s="66"/>
      <c r="P994" s="189">
        <f>O994*H994</f>
        <v>0</v>
      </c>
      <c r="Q994" s="189">
        <v>0</v>
      </c>
      <c r="R994" s="189">
        <f>Q994*H994</f>
        <v>0</v>
      </c>
      <c r="S994" s="189">
        <v>0</v>
      </c>
      <c r="T994" s="190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91" t="s">
        <v>297</v>
      </c>
      <c r="AT994" s="191" t="s">
        <v>173</v>
      </c>
      <c r="AU994" s="191" t="s">
        <v>89</v>
      </c>
      <c r="AY994" s="18" t="s">
        <v>171</v>
      </c>
      <c r="BE994" s="192">
        <f>IF(N994="základní",J994,0)</f>
        <v>0</v>
      </c>
      <c r="BF994" s="192">
        <f>IF(N994="snížená",J994,0)</f>
        <v>0</v>
      </c>
      <c r="BG994" s="192">
        <f>IF(N994="zákl. přenesená",J994,0)</f>
        <v>0</v>
      </c>
      <c r="BH994" s="192">
        <f>IF(N994="sníž. přenesená",J994,0)</f>
        <v>0</v>
      </c>
      <c r="BI994" s="192">
        <f>IF(N994="nulová",J994,0)</f>
        <v>0</v>
      </c>
      <c r="BJ994" s="18" t="s">
        <v>40</v>
      </c>
      <c r="BK994" s="192">
        <f>ROUND(I994*H994,2)</f>
        <v>0</v>
      </c>
      <c r="BL994" s="18" t="s">
        <v>297</v>
      </c>
      <c r="BM994" s="191" t="s">
        <v>2847</v>
      </c>
    </row>
    <row r="995" spans="1:65" s="12" customFormat="1" ht="22.8" customHeight="1">
      <c r="B995" s="164"/>
      <c r="C995" s="165"/>
      <c r="D995" s="166" t="s">
        <v>79</v>
      </c>
      <c r="E995" s="178" t="s">
        <v>2140</v>
      </c>
      <c r="F995" s="178" t="s">
        <v>2141</v>
      </c>
      <c r="G995" s="165"/>
      <c r="H995" s="165"/>
      <c r="I995" s="168"/>
      <c r="J995" s="179">
        <f>BK995</f>
        <v>0</v>
      </c>
      <c r="K995" s="165"/>
      <c r="L995" s="170"/>
      <c r="M995" s="171"/>
      <c r="N995" s="172"/>
      <c r="O995" s="172"/>
      <c r="P995" s="173">
        <f>SUM(P996:P1022)</f>
        <v>0</v>
      </c>
      <c r="Q995" s="172"/>
      <c r="R995" s="173">
        <f>SUM(R996:R1022)</f>
        <v>6.9402099999999994E-2</v>
      </c>
      <c r="S995" s="172"/>
      <c r="T995" s="174">
        <f>SUM(T996:T1022)</f>
        <v>0</v>
      </c>
      <c r="AR995" s="175" t="s">
        <v>89</v>
      </c>
      <c r="AT995" s="176" t="s">
        <v>79</v>
      </c>
      <c r="AU995" s="176" t="s">
        <v>40</v>
      </c>
      <c r="AY995" s="175" t="s">
        <v>171</v>
      </c>
      <c r="BK995" s="177">
        <f>SUM(BK996:BK1022)</f>
        <v>0</v>
      </c>
    </row>
    <row r="996" spans="1:65" s="2" customFormat="1" ht="14.4" customHeight="1">
      <c r="A996" s="36"/>
      <c r="B996" s="37"/>
      <c r="C996" s="180" t="s">
        <v>2211</v>
      </c>
      <c r="D996" s="180" t="s">
        <v>173</v>
      </c>
      <c r="E996" s="181" t="s">
        <v>2143</v>
      </c>
      <c r="F996" s="182" t="s">
        <v>2144</v>
      </c>
      <c r="G996" s="183" t="s">
        <v>190</v>
      </c>
      <c r="H996" s="184">
        <v>85.6</v>
      </c>
      <c r="I996" s="185"/>
      <c r="J996" s="186">
        <f>ROUND(I996*H996,2)</f>
        <v>0</v>
      </c>
      <c r="K996" s="182" t="s">
        <v>177</v>
      </c>
      <c r="L996" s="41"/>
      <c r="M996" s="187" t="s">
        <v>32</v>
      </c>
      <c r="N996" s="188" t="s">
        <v>51</v>
      </c>
      <c r="O996" s="66"/>
      <c r="P996" s="189">
        <f>O996*H996</f>
        <v>0</v>
      </c>
      <c r="Q996" s="189">
        <v>0</v>
      </c>
      <c r="R996" s="189">
        <f>Q996*H996</f>
        <v>0</v>
      </c>
      <c r="S996" s="189">
        <v>0</v>
      </c>
      <c r="T996" s="190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91" t="s">
        <v>297</v>
      </c>
      <c r="AT996" s="191" t="s">
        <v>173</v>
      </c>
      <c r="AU996" s="191" t="s">
        <v>89</v>
      </c>
      <c r="AY996" s="18" t="s">
        <v>171</v>
      </c>
      <c r="BE996" s="192">
        <f>IF(N996="základní",J996,0)</f>
        <v>0</v>
      </c>
      <c r="BF996" s="192">
        <f>IF(N996="snížená",J996,0)</f>
        <v>0</v>
      </c>
      <c r="BG996" s="192">
        <f>IF(N996="zákl. přenesená",J996,0)</f>
        <v>0</v>
      </c>
      <c r="BH996" s="192">
        <f>IF(N996="sníž. přenesená",J996,0)</f>
        <v>0</v>
      </c>
      <c r="BI996" s="192">
        <f>IF(N996="nulová",J996,0)</f>
        <v>0</v>
      </c>
      <c r="BJ996" s="18" t="s">
        <v>40</v>
      </c>
      <c r="BK996" s="192">
        <f>ROUND(I996*H996,2)</f>
        <v>0</v>
      </c>
      <c r="BL996" s="18" t="s">
        <v>297</v>
      </c>
      <c r="BM996" s="191" t="s">
        <v>2848</v>
      </c>
    </row>
    <row r="997" spans="1:65" s="13" customFormat="1" ht="10.199999999999999">
      <c r="B997" s="193"/>
      <c r="C997" s="194"/>
      <c r="D997" s="195" t="s">
        <v>180</v>
      </c>
      <c r="E997" s="196" t="s">
        <v>32</v>
      </c>
      <c r="F997" s="197" t="s">
        <v>2146</v>
      </c>
      <c r="G997" s="194"/>
      <c r="H997" s="196" t="s">
        <v>32</v>
      </c>
      <c r="I997" s="198"/>
      <c r="J997" s="194"/>
      <c r="K997" s="194"/>
      <c r="L997" s="199"/>
      <c r="M997" s="200"/>
      <c r="N997" s="201"/>
      <c r="O997" s="201"/>
      <c r="P997" s="201"/>
      <c r="Q997" s="201"/>
      <c r="R997" s="201"/>
      <c r="S997" s="201"/>
      <c r="T997" s="202"/>
      <c r="AT997" s="203" t="s">
        <v>180</v>
      </c>
      <c r="AU997" s="203" t="s">
        <v>89</v>
      </c>
      <c r="AV997" s="13" t="s">
        <v>40</v>
      </c>
      <c r="AW997" s="13" t="s">
        <v>38</v>
      </c>
      <c r="AX997" s="13" t="s">
        <v>80</v>
      </c>
      <c r="AY997" s="203" t="s">
        <v>171</v>
      </c>
    </row>
    <row r="998" spans="1:65" s="14" customFormat="1" ht="10.199999999999999">
      <c r="B998" s="204"/>
      <c r="C998" s="205"/>
      <c r="D998" s="195" t="s">
        <v>180</v>
      </c>
      <c r="E998" s="206" t="s">
        <v>32</v>
      </c>
      <c r="F998" s="207" t="s">
        <v>2147</v>
      </c>
      <c r="G998" s="205"/>
      <c r="H998" s="208">
        <v>85.6</v>
      </c>
      <c r="I998" s="209"/>
      <c r="J998" s="205"/>
      <c r="K998" s="205"/>
      <c r="L998" s="210"/>
      <c r="M998" s="211"/>
      <c r="N998" s="212"/>
      <c r="O998" s="212"/>
      <c r="P998" s="212"/>
      <c r="Q998" s="212"/>
      <c r="R998" s="212"/>
      <c r="S998" s="212"/>
      <c r="T998" s="213"/>
      <c r="AT998" s="214" t="s">
        <v>180</v>
      </c>
      <c r="AU998" s="214" t="s">
        <v>89</v>
      </c>
      <c r="AV998" s="14" t="s">
        <v>89</v>
      </c>
      <c r="AW998" s="14" t="s">
        <v>38</v>
      </c>
      <c r="AX998" s="14" t="s">
        <v>80</v>
      </c>
      <c r="AY998" s="214" t="s">
        <v>171</v>
      </c>
    </row>
    <row r="999" spans="1:65" s="2" customFormat="1" ht="14.4" customHeight="1">
      <c r="A999" s="36"/>
      <c r="B999" s="37"/>
      <c r="C999" s="215" t="s">
        <v>2215</v>
      </c>
      <c r="D999" s="215" t="s">
        <v>254</v>
      </c>
      <c r="E999" s="216" t="s">
        <v>2149</v>
      </c>
      <c r="F999" s="217" t="s">
        <v>2150</v>
      </c>
      <c r="G999" s="218" t="s">
        <v>190</v>
      </c>
      <c r="H999" s="219">
        <v>89.88</v>
      </c>
      <c r="I999" s="220"/>
      <c r="J999" s="221">
        <f>ROUND(I999*H999,2)</f>
        <v>0</v>
      </c>
      <c r="K999" s="217" t="s">
        <v>177</v>
      </c>
      <c r="L999" s="222"/>
      <c r="M999" s="223" t="s">
        <v>32</v>
      </c>
      <c r="N999" s="224" t="s">
        <v>51</v>
      </c>
      <c r="O999" s="66"/>
      <c r="P999" s="189">
        <f>O999*H999</f>
        <v>0</v>
      </c>
      <c r="Q999" s="189">
        <v>0</v>
      </c>
      <c r="R999" s="189">
        <f>Q999*H999</f>
        <v>0</v>
      </c>
      <c r="S999" s="189">
        <v>0</v>
      </c>
      <c r="T999" s="190">
        <f>S999*H999</f>
        <v>0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91" t="s">
        <v>389</v>
      </c>
      <c r="AT999" s="191" t="s">
        <v>254</v>
      </c>
      <c r="AU999" s="191" t="s">
        <v>89</v>
      </c>
      <c r="AY999" s="18" t="s">
        <v>171</v>
      </c>
      <c r="BE999" s="192">
        <f>IF(N999="základní",J999,0)</f>
        <v>0</v>
      </c>
      <c r="BF999" s="192">
        <f>IF(N999="snížená",J999,0)</f>
        <v>0</v>
      </c>
      <c r="BG999" s="192">
        <f>IF(N999="zákl. přenesená",J999,0)</f>
        <v>0</v>
      </c>
      <c r="BH999" s="192">
        <f>IF(N999="sníž. přenesená",J999,0)</f>
        <v>0</v>
      </c>
      <c r="BI999" s="192">
        <f>IF(N999="nulová",J999,0)</f>
        <v>0</v>
      </c>
      <c r="BJ999" s="18" t="s">
        <v>40</v>
      </c>
      <c r="BK999" s="192">
        <f>ROUND(I999*H999,2)</f>
        <v>0</v>
      </c>
      <c r="BL999" s="18" t="s">
        <v>297</v>
      </c>
      <c r="BM999" s="191" t="s">
        <v>2849</v>
      </c>
    </row>
    <row r="1000" spans="1:65" s="2" customFormat="1" ht="19.2">
      <c r="A1000" s="36"/>
      <c r="B1000" s="37"/>
      <c r="C1000" s="38"/>
      <c r="D1000" s="195" t="s">
        <v>258</v>
      </c>
      <c r="E1000" s="38"/>
      <c r="F1000" s="225" t="s">
        <v>259</v>
      </c>
      <c r="G1000" s="38"/>
      <c r="H1000" s="38"/>
      <c r="I1000" s="226"/>
      <c r="J1000" s="38"/>
      <c r="K1000" s="38"/>
      <c r="L1000" s="41"/>
      <c r="M1000" s="227"/>
      <c r="N1000" s="228"/>
      <c r="O1000" s="66"/>
      <c r="P1000" s="66"/>
      <c r="Q1000" s="66"/>
      <c r="R1000" s="66"/>
      <c r="S1000" s="66"/>
      <c r="T1000" s="67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T1000" s="18" t="s">
        <v>258</v>
      </c>
      <c r="AU1000" s="18" t="s">
        <v>89</v>
      </c>
    </row>
    <row r="1001" spans="1:65" s="14" customFormat="1" ht="10.199999999999999">
      <c r="B1001" s="204"/>
      <c r="C1001" s="205"/>
      <c r="D1001" s="195" t="s">
        <v>180</v>
      </c>
      <c r="E1001" s="205"/>
      <c r="F1001" s="207" t="s">
        <v>2152</v>
      </c>
      <c r="G1001" s="205"/>
      <c r="H1001" s="208">
        <v>89.88</v>
      </c>
      <c r="I1001" s="209"/>
      <c r="J1001" s="205"/>
      <c r="K1001" s="205"/>
      <c r="L1001" s="210"/>
      <c r="M1001" s="211"/>
      <c r="N1001" s="212"/>
      <c r="O1001" s="212"/>
      <c r="P1001" s="212"/>
      <c r="Q1001" s="212"/>
      <c r="R1001" s="212"/>
      <c r="S1001" s="212"/>
      <c r="T1001" s="213"/>
      <c r="AT1001" s="214" t="s">
        <v>180</v>
      </c>
      <c r="AU1001" s="214" t="s">
        <v>89</v>
      </c>
      <c r="AV1001" s="14" t="s">
        <v>89</v>
      </c>
      <c r="AW1001" s="14" t="s">
        <v>4</v>
      </c>
      <c r="AX1001" s="14" t="s">
        <v>40</v>
      </c>
      <c r="AY1001" s="214" t="s">
        <v>171</v>
      </c>
    </row>
    <row r="1002" spans="1:65" s="2" customFormat="1" ht="14.4" customHeight="1">
      <c r="A1002" s="36"/>
      <c r="B1002" s="37"/>
      <c r="C1002" s="180" t="s">
        <v>2217</v>
      </c>
      <c r="D1002" s="180" t="s">
        <v>173</v>
      </c>
      <c r="E1002" s="181" t="s">
        <v>2154</v>
      </c>
      <c r="F1002" s="182" t="s">
        <v>2155</v>
      </c>
      <c r="G1002" s="183" t="s">
        <v>176</v>
      </c>
      <c r="H1002" s="184">
        <v>53.76</v>
      </c>
      <c r="I1002" s="185"/>
      <c r="J1002" s="186">
        <f>ROUND(I1002*H1002,2)</f>
        <v>0</v>
      </c>
      <c r="K1002" s="182" t="s">
        <v>177</v>
      </c>
      <c r="L1002" s="41"/>
      <c r="M1002" s="187" t="s">
        <v>32</v>
      </c>
      <c r="N1002" s="188" t="s">
        <v>51</v>
      </c>
      <c r="O1002" s="66"/>
      <c r="P1002" s="189">
        <f>O1002*H1002</f>
        <v>0</v>
      </c>
      <c r="Q1002" s="189">
        <v>0</v>
      </c>
      <c r="R1002" s="189">
        <f>Q1002*H1002</f>
        <v>0</v>
      </c>
      <c r="S1002" s="189">
        <v>0</v>
      </c>
      <c r="T1002" s="190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91" t="s">
        <v>297</v>
      </c>
      <c r="AT1002" s="191" t="s">
        <v>173</v>
      </c>
      <c r="AU1002" s="191" t="s">
        <v>89</v>
      </c>
      <c r="AY1002" s="18" t="s">
        <v>171</v>
      </c>
      <c r="BE1002" s="192">
        <f>IF(N1002="základní",J1002,0)</f>
        <v>0</v>
      </c>
      <c r="BF1002" s="192">
        <f>IF(N1002="snížená",J1002,0)</f>
        <v>0</v>
      </c>
      <c r="BG1002" s="192">
        <f>IF(N1002="zákl. přenesená",J1002,0)</f>
        <v>0</v>
      </c>
      <c r="BH1002" s="192">
        <f>IF(N1002="sníž. přenesená",J1002,0)</f>
        <v>0</v>
      </c>
      <c r="BI1002" s="192">
        <f>IF(N1002="nulová",J1002,0)</f>
        <v>0</v>
      </c>
      <c r="BJ1002" s="18" t="s">
        <v>40</v>
      </c>
      <c r="BK1002" s="192">
        <f>ROUND(I1002*H1002,2)</f>
        <v>0</v>
      </c>
      <c r="BL1002" s="18" t="s">
        <v>297</v>
      </c>
      <c r="BM1002" s="191" t="s">
        <v>2850</v>
      </c>
    </row>
    <row r="1003" spans="1:65" s="13" customFormat="1" ht="10.199999999999999">
      <c r="B1003" s="193"/>
      <c r="C1003" s="194"/>
      <c r="D1003" s="195" t="s">
        <v>180</v>
      </c>
      <c r="E1003" s="196" t="s">
        <v>32</v>
      </c>
      <c r="F1003" s="197" t="s">
        <v>2146</v>
      </c>
      <c r="G1003" s="194"/>
      <c r="H1003" s="196" t="s">
        <v>32</v>
      </c>
      <c r="I1003" s="198"/>
      <c r="J1003" s="194"/>
      <c r="K1003" s="194"/>
      <c r="L1003" s="199"/>
      <c r="M1003" s="200"/>
      <c r="N1003" s="201"/>
      <c r="O1003" s="201"/>
      <c r="P1003" s="201"/>
      <c r="Q1003" s="201"/>
      <c r="R1003" s="201"/>
      <c r="S1003" s="201"/>
      <c r="T1003" s="202"/>
      <c r="AT1003" s="203" t="s">
        <v>180</v>
      </c>
      <c r="AU1003" s="203" t="s">
        <v>89</v>
      </c>
      <c r="AV1003" s="13" t="s">
        <v>40</v>
      </c>
      <c r="AW1003" s="13" t="s">
        <v>38</v>
      </c>
      <c r="AX1003" s="13" t="s">
        <v>80</v>
      </c>
      <c r="AY1003" s="203" t="s">
        <v>171</v>
      </c>
    </row>
    <row r="1004" spans="1:65" s="14" customFormat="1" ht="10.199999999999999">
      <c r="B1004" s="204"/>
      <c r="C1004" s="205"/>
      <c r="D1004" s="195" t="s">
        <v>180</v>
      </c>
      <c r="E1004" s="206" t="s">
        <v>32</v>
      </c>
      <c r="F1004" s="207" t="s">
        <v>2157</v>
      </c>
      <c r="G1004" s="205"/>
      <c r="H1004" s="208">
        <v>53.76</v>
      </c>
      <c r="I1004" s="209"/>
      <c r="J1004" s="205"/>
      <c r="K1004" s="205"/>
      <c r="L1004" s="210"/>
      <c r="M1004" s="211"/>
      <c r="N1004" s="212"/>
      <c r="O1004" s="212"/>
      <c r="P1004" s="212"/>
      <c r="Q1004" s="212"/>
      <c r="R1004" s="212"/>
      <c r="S1004" s="212"/>
      <c r="T1004" s="213"/>
      <c r="AT1004" s="214" t="s">
        <v>180</v>
      </c>
      <c r="AU1004" s="214" t="s">
        <v>89</v>
      </c>
      <c r="AV1004" s="14" t="s">
        <v>89</v>
      </c>
      <c r="AW1004" s="14" t="s">
        <v>38</v>
      </c>
      <c r="AX1004" s="14" t="s">
        <v>80</v>
      </c>
      <c r="AY1004" s="214" t="s">
        <v>171</v>
      </c>
    </row>
    <row r="1005" spans="1:65" s="2" customFormat="1" ht="14.4" customHeight="1">
      <c r="A1005" s="36"/>
      <c r="B1005" s="37"/>
      <c r="C1005" s="215" t="s">
        <v>2221</v>
      </c>
      <c r="D1005" s="215" t="s">
        <v>254</v>
      </c>
      <c r="E1005" s="216" t="s">
        <v>1447</v>
      </c>
      <c r="F1005" s="217" t="s">
        <v>1448</v>
      </c>
      <c r="G1005" s="218" t="s">
        <v>176</v>
      </c>
      <c r="H1005" s="219">
        <v>56.448</v>
      </c>
      <c r="I1005" s="220"/>
      <c r="J1005" s="221">
        <f>ROUND(I1005*H1005,2)</f>
        <v>0</v>
      </c>
      <c r="K1005" s="217" t="s">
        <v>177</v>
      </c>
      <c r="L1005" s="222"/>
      <c r="M1005" s="223" t="s">
        <v>32</v>
      </c>
      <c r="N1005" s="224" t="s">
        <v>51</v>
      </c>
      <c r="O1005" s="66"/>
      <c r="P1005" s="189">
        <f>O1005*H1005</f>
        <v>0</v>
      </c>
      <c r="Q1005" s="189">
        <v>0</v>
      </c>
      <c r="R1005" s="189">
        <f>Q1005*H1005</f>
        <v>0</v>
      </c>
      <c r="S1005" s="189">
        <v>0</v>
      </c>
      <c r="T1005" s="190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91" t="s">
        <v>389</v>
      </c>
      <c r="AT1005" s="191" t="s">
        <v>254</v>
      </c>
      <c r="AU1005" s="191" t="s">
        <v>89</v>
      </c>
      <c r="AY1005" s="18" t="s">
        <v>171</v>
      </c>
      <c r="BE1005" s="192">
        <f>IF(N1005="základní",J1005,0)</f>
        <v>0</v>
      </c>
      <c r="BF1005" s="192">
        <f>IF(N1005="snížená",J1005,0)</f>
        <v>0</v>
      </c>
      <c r="BG1005" s="192">
        <f>IF(N1005="zákl. přenesená",J1005,0)</f>
        <v>0</v>
      </c>
      <c r="BH1005" s="192">
        <f>IF(N1005="sníž. přenesená",J1005,0)</f>
        <v>0</v>
      </c>
      <c r="BI1005" s="192">
        <f>IF(N1005="nulová",J1005,0)</f>
        <v>0</v>
      </c>
      <c r="BJ1005" s="18" t="s">
        <v>40</v>
      </c>
      <c r="BK1005" s="192">
        <f>ROUND(I1005*H1005,2)</f>
        <v>0</v>
      </c>
      <c r="BL1005" s="18" t="s">
        <v>297</v>
      </c>
      <c r="BM1005" s="191" t="s">
        <v>2851</v>
      </c>
    </row>
    <row r="1006" spans="1:65" s="2" customFormat="1" ht="19.2">
      <c r="A1006" s="36"/>
      <c r="B1006" s="37"/>
      <c r="C1006" s="38"/>
      <c r="D1006" s="195" t="s">
        <v>258</v>
      </c>
      <c r="E1006" s="38"/>
      <c r="F1006" s="225" t="s">
        <v>259</v>
      </c>
      <c r="G1006" s="38"/>
      <c r="H1006" s="38"/>
      <c r="I1006" s="226"/>
      <c r="J1006" s="38"/>
      <c r="K1006" s="38"/>
      <c r="L1006" s="41"/>
      <c r="M1006" s="227"/>
      <c r="N1006" s="228"/>
      <c r="O1006" s="66"/>
      <c r="P1006" s="66"/>
      <c r="Q1006" s="66"/>
      <c r="R1006" s="66"/>
      <c r="S1006" s="66"/>
      <c r="T1006" s="67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T1006" s="18" t="s">
        <v>258</v>
      </c>
      <c r="AU1006" s="18" t="s">
        <v>89</v>
      </c>
    </row>
    <row r="1007" spans="1:65" s="14" customFormat="1" ht="10.199999999999999">
      <c r="B1007" s="204"/>
      <c r="C1007" s="205"/>
      <c r="D1007" s="195" t="s">
        <v>180</v>
      </c>
      <c r="E1007" s="205"/>
      <c r="F1007" s="207" t="s">
        <v>2160</v>
      </c>
      <c r="G1007" s="205"/>
      <c r="H1007" s="208">
        <v>56.448</v>
      </c>
      <c r="I1007" s="209"/>
      <c r="J1007" s="205"/>
      <c r="K1007" s="205"/>
      <c r="L1007" s="210"/>
      <c r="M1007" s="211"/>
      <c r="N1007" s="212"/>
      <c r="O1007" s="212"/>
      <c r="P1007" s="212"/>
      <c r="Q1007" s="212"/>
      <c r="R1007" s="212"/>
      <c r="S1007" s="212"/>
      <c r="T1007" s="213"/>
      <c r="AT1007" s="214" t="s">
        <v>180</v>
      </c>
      <c r="AU1007" s="214" t="s">
        <v>89</v>
      </c>
      <c r="AV1007" s="14" t="s">
        <v>89</v>
      </c>
      <c r="AW1007" s="14" t="s">
        <v>4</v>
      </c>
      <c r="AX1007" s="14" t="s">
        <v>40</v>
      </c>
      <c r="AY1007" s="214" t="s">
        <v>171</v>
      </c>
    </row>
    <row r="1008" spans="1:65" s="2" customFormat="1" ht="14.4" customHeight="1">
      <c r="A1008" s="36"/>
      <c r="B1008" s="37"/>
      <c r="C1008" s="180" t="s">
        <v>2093</v>
      </c>
      <c r="D1008" s="180" t="s">
        <v>173</v>
      </c>
      <c r="E1008" s="181" t="s">
        <v>2852</v>
      </c>
      <c r="F1008" s="182" t="s">
        <v>2853</v>
      </c>
      <c r="G1008" s="183" t="s">
        <v>176</v>
      </c>
      <c r="H1008" s="184">
        <v>67.373999999999995</v>
      </c>
      <c r="I1008" s="185"/>
      <c r="J1008" s="186">
        <f>ROUND(I1008*H1008,2)</f>
        <v>0</v>
      </c>
      <c r="K1008" s="182" t="s">
        <v>177</v>
      </c>
      <c r="L1008" s="41"/>
      <c r="M1008" s="187" t="s">
        <v>32</v>
      </c>
      <c r="N1008" s="188" t="s">
        <v>51</v>
      </c>
      <c r="O1008" s="66"/>
      <c r="P1008" s="189">
        <f>O1008*H1008</f>
        <v>0</v>
      </c>
      <c r="Q1008" s="189">
        <v>6.9999999999999994E-5</v>
      </c>
      <c r="R1008" s="189">
        <f>Q1008*H1008</f>
        <v>4.7161799999999995E-3</v>
      </c>
      <c r="S1008" s="189">
        <v>0</v>
      </c>
      <c r="T1008" s="190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91" t="s">
        <v>297</v>
      </c>
      <c r="AT1008" s="191" t="s">
        <v>173</v>
      </c>
      <c r="AU1008" s="191" t="s">
        <v>89</v>
      </c>
      <c r="AY1008" s="18" t="s">
        <v>171</v>
      </c>
      <c r="BE1008" s="192">
        <f>IF(N1008="základní",J1008,0)</f>
        <v>0</v>
      </c>
      <c r="BF1008" s="192">
        <f>IF(N1008="snížená",J1008,0)</f>
        <v>0</v>
      </c>
      <c r="BG1008" s="192">
        <f>IF(N1008="zákl. přenesená",J1008,0)</f>
        <v>0</v>
      </c>
      <c r="BH1008" s="192">
        <f>IF(N1008="sníž. přenesená",J1008,0)</f>
        <v>0</v>
      </c>
      <c r="BI1008" s="192">
        <f>IF(N1008="nulová",J1008,0)</f>
        <v>0</v>
      </c>
      <c r="BJ1008" s="18" t="s">
        <v>40</v>
      </c>
      <c r="BK1008" s="192">
        <f>ROUND(I1008*H1008,2)</f>
        <v>0</v>
      </c>
      <c r="BL1008" s="18" t="s">
        <v>297</v>
      </c>
      <c r="BM1008" s="191" t="s">
        <v>2854</v>
      </c>
    </row>
    <row r="1009" spans="1:65" s="13" customFormat="1" ht="10.199999999999999">
      <c r="B1009" s="193"/>
      <c r="C1009" s="194"/>
      <c r="D1009" s="195" t="s">
        <v>180</v>
      </c>
      <c r="E1009" s="196" t="s">
        <v>32</v>
      </c>
      <c r="F1009" s="197" t="s">
        <v>2257</v>
      </c>
      <c r="G1009" s="194"/>
      <c r="H1009" s="196" t="s">
        <v>32</v>
      </c>
      <c r="I1009" s="198"/>
      <c r="J1009" s="194"/>
      <c r="K1009" s="194"/>
      <c r="L1009" s="199"/>
      <c r="M1009" s="200"/>
      <c r="N1009" s="201"/>
      <c r="O1009" s="201"/>
      <c r="P1009" s="201"/>
      <c r="Q1009" s="201"/>
      <c r="R1009" s="201"/>
      <c r="S1009" s="201"/>
      <c r="T1009" s="202"/>
      <c r="AT1009" s="203" t="s">
        <v>180</v>
      </c>
      <c r="AU1009" s="203" t="s">
        <v>89</v>
      </c>
      <c r="AV1009" s="13" t="s">
        <v>40</v>
      </c>
      <c r="AW1009" s="13" t="s">
        <v>38</v>
      </c>
      <c r="AX1009" s="13" t="s">
        <v>80</v>
      </c>
      <c r="AY1009" s="203" t="s">
        <v>171</v>
      </c>
    </row>
    <row r="1010" spans="1:65" s="14" customFormat="1" ht="10.199999999999999">
      <c r="B1010" s="204"/>
      <c r="C1010" s="205"/>
      <c r="D1010" s="195" t="s">
        <v>180</v>
      </c>
      <c r="E1010" s="206" t="s">
        <v>32</v>
      </c>
      <c r="F1010" s="207" t="s">
        <v>2855</v>
      </c>
      <c r="G1010" s="205"/>
      <c r="H1010" s="208">
        <v>33.686999999999998</v>
      </c>
      <c r="I1010" s="209"/>
      <c r="J1010" s="205"/>
      <c r="K1010" s="205"/>
      <c r="L1010" s="210"/>
      <c r="M1010" s="211"/>
      <c r="N1010" s="212"/>
      <c r="O1010" s="212"/>
      <c r="P1010" s="212"/>
      <c r="Q1010" s="212"/>
      <c r="R1010" s="212"/>
      <c r="S1010" s="212"/>
      <c r="T1010" s="213"/>
      <c r="AT1010" s="214" t="s">
        <v>180</v>
      </c>
      <c r="AU1010" s="214" t="s">
        <v>89</v>
      </c>
      <c r="AV1010" s="14" t="s">
        <v>89</v>
      </c>
      <c r="AW1010" s="14" t="s">
        <v>38</v>
      </c>
      <c r="AX1010" s="14" t="s">
        <v>80</v>
      </c>
      <c r="AY1010" s="214" t="s">
        <v>171</v>
      </c>
    </row>
    <row r="1011" spans="1:65" s="15" customFormat="1" ht="10.199999999999999">
      <c r="B1011" s="234"/>
      <c r="C1011" s="235"/>
      <c r="D1011" s="195" t="s">
        <v>180</v>
      </c>
      <c r="E1011" s="236" t="s">
        <v>32</v>
      </c>
      <c r="F1011" s="237" t="s">
        <v>1126</v>
      </c>
      <c r="G1011" s="235"/>
      <c r="H1011" s="238">
        <v>33.686999999999998</v>
      </c>
      <c r="I1011" s="239"/>
      <c r="J1011" s="235"/>
      <c r="K1011" s="235"/>
      <c r="L1011" s="240"/>
      <c r="M1011" s="241"/>
      <c r="N1011" s="242"/>
      <c r="O1011" s="242"/>
      <c r="P1011" s="242"/>
      <c r="Q1011" s="242"/>
      <c r="R1011" s="242"/>
      <c r="S1011" s="242"/>
      <c r="T1011" s="243"/>
      <c r="AT1011" s="244" t="s">
        <v>180</v>
      </c>
      <c r="AU1011" s="244" t="s">
        <v>89</v>
      </c>
      <c r="AV1011" s="15" t="s">
        <v>178</v>
      </c>
      <c r="AW1011" s="15" t="s">
        <v>38</v>
      </c>
      <c r="AX1011" s="15" t="s">
        <v>80</v>
      </c>
      <c r="AY1011" s="244" t="s">
        <v>171</v>
      </c>
    </row>
    <row r="1012" spans="1:65" s="2" customFormat="1" ht="14.4" customHeight="1">
      <c r="A1012" s="36"/>
      <c r="B1012" s="37"/>
      <c r="C1012" s="180" t="s">
        <v>2095</v>
      </c>
      <c r="D1012" s="180" t="s">
        <v>173</v>
      </c>
      <c r="E1012" s="181" t="s">
        <v>2856</v>
      </c>
      <c r="F1012" s="182" t="s">
        <v>2857</v>
      </c>
      <c r="G1012" s="183" t="s">
        <v>176</v>
      </c>
      <c r="H1012" s="184">
        <v>67.373999999999995</v>
      </c>
      <c r="I1012" s="185"/>
      <c r="J1012" s="186">
        <f t="shared" ref="J1012:J1019" si="20">ROUND(I1012*H1012,2)</f>
        <v>0</v>
      </c>
      <c r="K1012" s="182" t="s">
        <v>177</v>
      </c>
      <c r="L1012" s="41"/>
      <c r="M1012" s="187" t="s">
        <v>32</v>
      </c>
      <c r="N1012" s="188" t="s">
        <v>51</v>
      </c>
      <c r="O1012" s="66"/>
      <c r="P1012" s="189">
        <f t="shared" ref="P1012:P1019" si="21">O1012*H1012</f>
        <v>0</v>
      </c>
      <c r="Q1012" s="189">
        <v>6.9999999999999994E-5</v>
      </c>
      <c r="R1012" s="189">
        <f t="shared" ref="R1012:R1019" si="22">Q1012*H1012</f>
        <v>4.7161799999999995E-3</v>
      </c>
      <c r="S1012" s="189">
        <v>0</v>
      </c>
      <c r="T1012" s="190">
        <f t="shared" ref="T1012:T1019" si="23"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91" t="s">
        <v>297</v>
      </c>
      <c r="AT1012" s="191" t="s">
        <v>173</v>
      </c>
      <c r="AU1012" s="191" t="s">
        <v>89</v>
      </c>
      <c r="AY1012" s="18" t="s">
        <v>171</v>
      </c>
      <c r="BE1012" s="192">
        <f t="shared" ref="BE1012:BE1019" si="24">IF(N1012="základní",J1012,0)</f>
        <v>0</v>
      </c>
      <c r="BF1012" s="192">
        <f t="shared" ref="BF1012:BF1019" si="25">IF(N1012="snížená",J1012,0)</f>
        <v>0</v>
      </c>
      <c r="BG1012" s="192">
        <f t="shared" ref="BG1012:BG1019" si="26">IF(N1012="zákl. přenesená",J1012,0)</f>
        <v>0</v>
      </c>
      <c r="BH1012" s="192">
        <f t="shared" ref="BH1012:BH1019" si="27">IF(N1012="sníž. přenesená",J1012,0)</f>
        <v>0</v>
      </c>
      <c r="BI1012" s="192">
        <f t="shared" ref="BI1012:BI1019" si="28">IF(N1012="nulová",J1012,0)</f>
        <v>0</v>
      </c>
      <c r="BJ1012" s="18" t="s">
        <v>40</v>
      </c>
      <c r="BK1012" s="192">
        <f t="shared" ref="BK1012:BK1019" si="29">ROUND(I1012*H1012,2)</f>
        <v>0</v>
      </c>
      <c r="BL1012" s="18" t="s">
        <v>297</v>
      </c>
      <c r="BM1012" s="191" t="s">
        <v>2858</v>
      </c>
    </row>
    <row r="1013" spans="1:65" s="2" customFormat="1" ht="14.4" customHeight="1">
      <c r="A1013" s="36"/>
      <c r="B1013" s="37"/>
      <c r="C1013" s="180" t="s">
        <v>2102</v>
      </c>
      <c r="D1013" s="180" t="s">
        <v>173</v>
      </c>
      <c r="E1013" s="181" t="s">
        <v>2859</v>
      </c>
      <c r="F1013" s="182" t="s">
        <v>2860</v>
      </c>
      <c r="G1013" s="183" t="s">
        <v>176</v>
      </c>
      <c r="H1013" s="184">
        <v>67.373999999999995</v>
      </c>
      <c r="I1013" s="185"/>
      <c r="J1013" s="186">
        <f t="shared" si="20"/>
        <v>0</v>
      </c>
      <c r="K1013" s="182" t="s">
        <v>177</v>
      </c>
      <c r="L1013" s="41"/>
      <c r="M1013" s="187" t="s">
        <v>32</v>
      </c>
      <c r="N1013" s="188" t="s">
        <v>51</v>
      </c>
      <c r="O1013" s="66"/>
      <c r="P1013" s="189">
        <f t="shared" si="21"/>
        <v>0</v>
      </c>
      <c r="Q1013" s="189">
        <v>0</v>
      </c>
      <c r="R1013" s="189">
        <f t="shared" si="22"/>
        <v>0</v>
      </c>
      <c r="S1013" s="189">
        <v>0</v>
      </c>
      <c r="T1013" s="190">
        <f t="shared" si="23"/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297</v>
      </c>
      <c r="AT1013" s="191" t="s">
        <v>173</v>
      </c>
      <c r="AU1013" s="191" t="s">
        <v>89</v>
      </c>
      <c r="AY1013" s="18" t="s">
        <v>171</v>
      </c>
      <c r="BE1013" s="192">
        <f t="shared" si="24"/>
        <v>0</v>
      </c>
      <c r="BF1013" s="192">
        <f t="shared" si="25"/>
        <v>0</v>
      </c>
      <c r="BG1013" s="192">
        <f t="shared" si="26"/>
        <v>0</v>
      </c>
      <c r="BH1013" s="192">
        <f t="shared" si="27"/>
        <v>0</v>
      </c>
      <c r="BI1013" s="192">
        <f t="shared" si="28"/>
        <v>0</v>
      </c>
      <c r="BJ1013" s="18" t="s">
        <v>40</v>
      </c>
      <c r="BK1013" s="192">
        <f t="shared" si="29"/>
        <v>0</v>
      </c>
      <c r="BL1013" s="18" t="s">
        <v>297</v>
      </c>
      <c r="BM1013" s="191" t="s">
        <v>2861</v>
      </c>
    </row>
    <row r="1014" spans="1:65" s="2" customFormat="1" ht="14.4" customHeight="1">
      <c r="A1014" s="36"/>
      <c r="B1014" s="37"/>
      <c r="C1014" s="180" t="s">
        <v>2106</v>
      </c>
      <c r="D1014" s="180" t="s">
        <v>173</v>
      </c>
      <c r="E1014" s="181" t="s">
        <v>2862</v>
      </c>
      <c r="F1014" s="182" t="s">
        <v>2863</v>
      </c>
      <c r="G1014" s="183" t="s">
        <v>176</v>
      </c>
      <c r="H1014" s="184">
        <v>67.373999999999995</v>
      </c>
      <c r="I1014" s="185"/>
      <c r="J1014" s="186">
        <f t="shared" si="20"/>
        <v>0</v>
      </c>
      <c r="K1014" s="182" t="s">
        <v>177</v>
      </c>
      <c r="L1014" s="41"/>
      <c r="M1014" s="187" t="s">
        <v>32</v>
      </c>
      <c r="N1014" s="188" t="s">
        <v>51</v>
      </c>
      <c r="O1014" s="66"/>
      <c r="P1014" s="189">
        <f t="shared" si="21"/>
        <v>0</v>
      </c>
      <c r="Q1014" s="189">
        <v>2.0000000000000002E-5</v>
      </c>
      <c r="R1014" s="189">
        <f t="shared" si="22"/>
        <v>1.3474800000000001E-3</v>
      </c>
      <c r="S1014" s="189">
        <v>0</v>
      </c>
      <c r="T1014" s="190">
        <f t="shared" si="23"/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91" t="s">
        <v>297</v>
      </c>
      <c r="AT1014" s="191" t="s">
        <v>173</v>
      </c>
      <c r="AU1014" s="191" t="s">
        <v>89</v>
      </c>
      <c r="AY1014" s="18" t="s">
        <v>171</v>
      </c>
      <c r="BE1014" s="192">
        <f t="shared" si="24"/>
        <v>0</v>
      </c>
      <c r="BF1014" s="192">
        <f t="shared" si="25"/>
        <v>0</v>
      </c>
      <c r="BG1014" s="192">
        <f t="shared" si="26"/>
        <v>0</v>
      </c>
      <c r="BH1014" s="192">
        <f t="shared" si="27"/>
        <v>0</v>
      </c>
      <c r="BI1014" s="192">
        <f t="shared" si="28"/>
        <v>0</v>
      </c>
      <c r="BJ1014" s="18" t="s">
        <v>40</v>
      </c>
      <c r="BK1014" s="192">
        <f t="shared" si="29"/>
        <v>0</v>
      </c>
      <c r="BL1014" s="18" t="s">
        <v>297</v>
      </c>
      <c r="BM1014" s="191" t="s">
        <v>2864</v>
      </c>
    </row>
    <row r="1015" spans="1:65" s="2" customFormat="1" ht="14.4" customHeight="1">
      <c r="A1015" s="36"/>
      <c r="B1015" s="37"/>
      <c r="C1015" s="180" t="s">
        <v>2109</v>
      </c>
      <c r="D1015" s="180" t="s">
        <v>173</v>
      </c>
      <c r="E1015" s="181" t="s">
        <v>2865</v>
      </c>
      <c r="F1015" s="182" t="s">
        <v>2866</v>
      </c>
      <c r="G1015" s="183" t="s">
        <v>176</v>
      </c>
      <c r="H1015" s="184">
        <v>67.373999999999995</v>
      </c>
      <c r="I1015" s="185"/>
      <c r="J1015" s="186">
        <f t="shared" si="20"/>
        <v>0</v>
      </c>
      <c r="K1015" s="182" t="s">
        <v>177</v>
      </c>
      <c r="L1015" s="41"/>
      <c r="M1015" s="187" t="s">
        <v>32</v>
      </c>
      <c r="N1015" s="188" t="s">
        <v>51</v>
      </c>
      <c r="O1015" s="66"/>
      <c r="P1015" s="189">
        <f t="shared" si="21"/>
        <v>0</v>
      </c>
      <c r="Q1015" s="189">
        <v>0</v>
      </c>
      <c r="R1015" s="189">
        <f t="shared" si="22"/>
        <v>0</v>
      </c>
      <c r="S1015" s="189">
        <v>0</v>
      </c>
      <c r="T1015" s="190">
        <f t="shared" si="23"/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91" t="s">
        <v>297</v>
      </c>
      <c r="AT1015" s="191" t="s">
        <v>173</v>
      </c>
      <c r="AU1015" s="191" t="s">
        <v>89</v>
      </c>
      <c r="AY1015" s="18" t="s">
        <v>171</v>
      </c>
      <c r="BE1015" s="192">
        <f t="shared" si="24"/>
        <v>0</v>
      </c>
      <c r="BF1015" s="192">
        <f t="shared" si="25"/>
        <v>0</v>
      </c>
      <c r="BG1015" s="192">
        <f t="shared" si="26"/>
        <v>0</v>
      </c>
      <c r="BH1015" s="192">
        <f t="shared" si="27"/>
        <v>0</v>
      </c>
      <c r="BI1015" s="192">
        <f t="shared" si="28"/>
        <v>0</v>
      </c>
      <c r="BJ1015" s="18" t="s">
        <v>40</v>
      </c>
      <c r="BK1015" s="192">
        <f t="shared" si="29"/>
        <v>0</v>
      </c>
      <c r="BL1015" s="18" t="s">
        <v>297</v>
      </c>
      <c r="BM1015" s="191" t="s">
        <v>2867</v>
      </c>
    </row>
    <row r="1016" spans="1:65" s="2" customFormat="1" ht="14.4" customHeight="1">
      <c r="A1016" s="36"/>
      <c r="B1016" s="37"/>
      <c r="C1016" s="180" t="s">
        <v>2115</v>
      </c>
      <c r="D1016" s="180" t="s">
        <v>173</v>
      </c>
      <c r="E1016" s="181" t="s">
        <v>2868</v>
      </c>
      <c r="F1016" s="182" t="s">
        <v>2869</v>
      </c>
      <c r="G1016" s="183" t="s">
        <v>176</v>
      </c>
      <c r="H1016" s="184">
        <v>67.373999999999995</v>
      </c>
      <c r="I1016" s="185"/>
      <c r="J1016" s="186">
        <f t="shared" si="20"/>
        <v>0</v>
      </c>
      <c r="K1016" s="182" t="s">
        <v>177</v>
      </c>
      <c r="L1016" s="41"/>
      <c r="M1016" s="187" t="s">
        <v>32</v>
      </c>
      <c r="N1016" s="188" t="s">
        <v>51</v>
      </c>
      <c r="O1016" s="66"/>
      <c r="P1016" s="189">
        <f t="shared" si="21"/>
        <v>0</v>
      </c>
      <c r="Q1016" s="189">
        <v>1.7000000000000001E-4</v>
      </c>
      <c r="R1016" s="189">
        <f t="shared" si="22"/>
        <v>1.145358E-2</v>
      </c>
      <c r="S1016" s="189">
        <v>0</v>
      </c>
      <c r="T1016" s="190">
        <f t="shared" si="23"/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91" t="s">
        <v>297</v>
      </c>
      <c r="AT1016" s="191" t="s">
        <v>173</v>
      </c>
      <c r="AU1016" s="191" t="s">
        <v>89</v>
      </c>
      <c r="AY1016" s="18" t="s">
        <v>171</v>
      </c>
      <c r="BE1016" s="192">
        <f t="shared" si="24"/>
        <v>0</v>
      </c>
      <c r="BF1016" s="192">
        <f t="shared" si="25"/>
        <v>0</v>
      </c>
      <c r="BG1016" s="192">
        <f t="shared" si="26"/>
        <v>0</v>
      </c>
      <c r="BH1016" s="192">
        <f t="shared" si="27"/>
        <v>0</v>
      </c>
      <c r="BI1016" s="192">
        <f t="shared" si="28"/>
        <v>0</v>
      </c>
      <c r="BJ1016" s="18" t="s">
        <v>40</v>
      </c>
      <c r="BK1016" s="192">
        <f t="shared" si="29"/>
        <v>0</v>
      </c>
      <c r="BL1016" s="18" t="s">
        <v>297</v>
      </c>
      <c r="BM1016" s="191" t="s">
        <v>2870</v>
      </c>
    </row>
    <row r="1017" spans="1:65" s="2" customFormat="1" ht="14.4" customHeight="1">
      <c r="A1017" s="36"/>
      <c r="B1017" s="37"/>
      <c r="C1017" s="180" t="s">
        <v>2120</v>
      </c>
      <c r="D1017" s="180" t="s">
        <v>173</v>
      </c>
      <c r="E1017" s="181" t="s">
        <v>2871</v>
      </c>
      <c r="F1017" s="182" t="s">
        <v>2872</v>
      </c>
      <c r="G1017" s="183" t="s">
        <v>176</v>
      </c>
      <c r="H1017" s="184">
        <v>67.373999999999995</v>
      </c>
      <c r="I1017" s="185"/>
      <c r="J1017" s="186">
        <f t="shared" si="20"/>
        <v>0</v>
      </c>
      <c r="K1017" s="182" t="s">
        <v>177</v>
      </c>
      <c r="L1017" s="41"/>
      <c r="M1017" s="187" t="s">
        <v>32</v>
      </c>
      <c r="N1017" s="188" t="s">
        <v>51</v>
      </c>
      <c r="O1017" s="66"/>
      <c r="P1017" s="189">
        <f t="shared" si="21"/>
        <v>0</v>
      </c>
      <c r="Q1017" s="189">
        <v>1.2E-4</v>
      </c>
      <c r="R1017" s="189">
        <f t="shared" si="22"/>
        <v>8.0848799999999992E-3</v>
      </c>
      <c r="S1017" s="189">
        <v>0</v>
      </c>
      <c r="T1017" s="190">
        <f t="shared" si="23"/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297</v>
      </c>
      <c r="AT1017" s="191" t="s">
        <v>173</v>
      </c>
      <c r="AU1017" s="191" t="s">
        <v>89</v>
      </c>
      <c r="AY1017" s="18" t="s">
        <v>171</v>
      </c>
      <c r="BE1017" s="192">
        <f t="shared" si="24"/>
        <v>0</v>
      </c>
      <c r="BF1017" s="192">
        <f t="shared" si="25"/>
        <v>0</v>
      </c>
      <c r="BG1017" s="192">
        <f t="shared" si="26"/>
        <v>0</v>
      </c>
      <c r="BH1017" s="192">
        <f t="shared" si="27"/>
        <v>0</v>
      </c>
      <c r="BI1017" s="192">
        <f t="shared" si="28"/>
        <v>0</v>
      </c>
      <c r="BJ1017" s="18" t="s">
        <v>40</v>
      </c>
      <c r="BK1017" s="192">
        <f t="shared" si="29"/>
        <v>0</v>
      </c>
      <c r="BL1017" s="18" t="s">
        <v>297</v>
      </c>
      <c r="BM1017" s="191" t="s">
        <v>2873</v>
      </c>
    </row>
    <row r="1018" spans="1:65" s="2" customFormat="1" ht="14.4" customHeight="1">
      <c r="A1018" s="36"/>
      <c r="B1018" s="37"/>
      <c r="C1018" s="180" t="s">
        <v>2123</v>
      </c>
      <c r="D1018" s="180" t="s">
        <v>173</v>
      </c>
      <c r="E1018" s="181" t="s">
        <v>2874</v>
      </c>
      <c r="F1018" s="182" t="s">
        <v>2875</v>
      </c>
      <c r="G1018" s="183" t="s">
        <v>176</v>
      </c>
      <c r="H1018" s="184">
        <v>67.373999999999995</v>
      </c>
      <c r="I1018" s="185"/>
      <c r="J1018" s="186">
        <f t="shared" si="20"/>
        <v>0</v>
      </c>
      <c r="K1018" s="182" t="s">
        <v>177</v>
      </c>
      <c r="L1018" s="41"/>
      <c r="M1018" s="187" t="s">
        <v>32</v>
      </c>
      <c r="N1018" s="188" t="s">
        <v>51</v>
      </c>
      <c r="O1018" s="66"/>
      <c r="P1018" s="189">
        <f t="shared" si="21"/>
        <v>0</v>
      </c>
      <c r="Q1018" s="189">
        <v>1.2E-4</v>
      </c>
      <c r="R1018" s="189">
        <f t="shared" si="22"/>
        <v>8.0848799999999992E-3</v>
      </c>
      <c r="S1018" s="189">
        <v>0</v>
      </c>
      <c r="T1018" s="190">
        <f t="shared" si="23"/>
        <v>0</v>
      </c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R1018" s="191" t="s">
        <v>297</v>
      </c>
      <c r="AT1018" s="191" t="s">
        <v>173</v>
      </c>
      <c r="AU1018" s="191" t="s">
        <v>89</v>
      </c>
      <c r="AY1018" s="18" t="s">
        <v>171</v>
      </c>
      <c r="BE1018" s="192">
        <f t="shared" si="24"/>
        <v>0</v>
      </c>
      <c r="BF1018" s="192">
        <f t="shared" si="25"/>
        <v>0</v>
      </c>
      <c r="BG1018" s="192">
        <f t="shared" si="26"/>
        <v>0</v>
      </c>
      <c r="BH1018" s="192">
        <f t="shared" si="27"/>
        <v>0</v>
      </c>
      <c r="BI1018" s="192">
        <f t="shared" si="28"/>
        <v>0</v>
      </c>
      <c r="BJ1018" s="18" t="s">
        <v>40</v>
      </c>
      <c r="BK1018" s="192">
        <f t="shared" si="29"/>
        <v>0</v>
      </c>
      <c r="BL1018" s="18" t="s">
        <v>297</v>
      </c>
      <c r="BM1018" s="191" t="s">
        <v>2876</v>
      </c>
    </row>
    <row r="1019" spans="1:65" s="2" customFormat="1" ht="14.4" customHeight="1">
      <c r="A1019" s="36"/>
      <c r="B1019" s="37"/>
      <c r="C1019" s="180" t="s">
        <v>2223</v>
      </c>
      <c r="D1019" s="180" t="s">
        <v>173</v>
      </c>
      <c r="E1019" s="181" t="s">
        <v>2162</v>
      </c>
      <c r="F1019" s="182" t="s">
        <v>2163</v>
      </c>
      <c r="G1019" s="183" t="s">
        <v>176</v>
      </c>
      <c r="H1019" s="184">
        <v>153.46</v>
      </c>
      <c r="I1019" s="185"/>
      <c r="J1019" s="186">
        <f t="shared" si="20"/>
        <v>0</v>
      </c>
      <c r="K1019" s="182" t="s">
        <v>32</v>
      </c>
      <c r="L1019" s="41"/>
      <c r="M1019" s="187" t="s">
        <v>32</v>
      </c>
      <c r="N1019" s="188" t="s">
        <v>51</v>
      </c>
      <c r="O1019" s="66"/>
      <c r="P1019" s="189">
        <f t="shared" si="21"/>
        <v>0</v>
      </c>
      <c r="Q1019" s="189">
        <v>2.02E-4</v>
      </c>
      <c r="R1019" s="189">
        <f t="shared" si="22"/>
        <v>3.0998920000000003E-2</v>
      </c>
      <c r="S1019" s="189">
        <v>0</v>
      </c>
      <c r="T1019" s="190">
        <f t="shared" si="23"/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297</v>
      </c>
      <c r="AT1019" s="191" t="s">
        <v>173</v>
      </c>
      <c r="AU1019" s="191" t="s">
        <v>89</v>
      </c>
      <c r="AY1019" s="18" t="s">
        <v>171</v>
      </c>
      <c r="BE1019" s="192">
        <f t="shared" si="24"/>
        <v>0</v>
      </c>
      <c r="BF1019" s="192">
        <f t="shared" si="25"/>
        <v>0</v>
      </c>
      <c r="BG1019" s="192">
        <f t="shared" si="26"/>
        <v>0</v>
      </c>
      <c r="BH1019" s="192">
        <f t="shared" si="27"/>
        <v>0</v>
      </c>
      <c r="BI1019" s="192">
        <f t="shared" si="28"/>
        <v>0</v>
      </c>
      <c r="BJ1019" s="18" t="s">
        <v>40</v>
      </c>
      <c r="BK1019" s="192">
        <f t="shared" si="29"/>
        <v>0</v>
      </c>
      <c r="BL1019" s="18" t="s">
        <v>297</v>
      </c>
      <c r="BM1019" s="191" t="s">
        <v>2877</v>
      </c>
    </row>
    <row r="1020" spans="1:65" s="2" customFormat="1" ht="28.8">
      <c r="A1020" s="36"/>
      <c r="B1020" s="37"/>
      <c r="C1020" s="38"/>
      <c r="D1020" s="195" t="s">
        <v>258</v>
      </c>
      <c r="E1020" s="38"/>
      <c r="F1020" s="225" t="s">
        <v>2165</v>
      </c>
      <c r="G1020" s="38"/>
      <c r="H1020" s="38"/>
      <c r="I1020" s="226"/>
      <c r="J1020" s="38"/>
      <c r="K1020" s="38"/>
      <c r="L1020" s="41"/>
      <c r="M1020" s="227"/>
      <c r="N1020" s="228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8" t="s">
        <v>258</v>
      </c>
      <c r="AU1020" s="18" t="s">
        <v>89</v>
      </c>
    </row>
    <row r="1021" spans="1:65" s="13" customFormat="1" ht="10.199999999999999">
      <c r="B1021" s="193"/>
      <c r="C1021" s="194"/>
      <c r="D1021" s="195" t="s">
        <v>180</v>
      </c>
      <c r="E1021" s="196" t="s">
        <v>32</v>
      </c>
      <c r="F1021" s="197" t="s">
        <v>2878</v>
      </c>
      <c r="G1021" s="194"/>
      <c r="H1021" s="196" t="s">
        <v>32</v>
      </c>
      <c r="I1021" s="198"/>
      <c r="J1021" s="194"/>
      <c r="K1021" s="194"/>
      <c r="L1021" s="199"/>
      <c r="M1021" s="200"/>
      <c r="N1021" s="201"/>
      <c r="O1021" s="201"/>
      <c r="P1021" s="201"/>
      <c r="Q1021" s="201"/>
      <c r="R1021" s="201"/>
      <c r="S1021" s="201"/>
      <c r="T1021" s="202"/>
      <c r="AT1021" s="203" t="s">
        <v>180</v>
      </c>
      <c r="AU1021" s="203" t="s">
        <v>89</v>
      </c>
      <c r="AV1021" s="13" t="s">
        <v>40</v>
      </c>
      <c r="AW1021" s="13" t="s">
        <v>38</v>
      </c>
      <c r="AX1021" s="13" t="s">
        <v>80</v>
      </c>
      <c r="AY1021" s="203" t="s">
        <v>171</v>
      </c>
    </row>
    <row r="1022" spans="1:65" s="14" customFormat="1" ht="10.199999999999999">
      <c r="B1022" s="204"/>
      <c r="C1022" s="205"/>
      <c r="D1022" s="195" t="s">
        <v>180</v>
      </c>
      <c r="E1022" s="206" t="s">
        <v>32</v>
      </c>
      <c r="F1022" s="207" t="s">
        <v>2879</v>
      </c>
      <c r="G1022" s="205"/>
      <c r="H1022" s="208">
        <v>153.46</v>
      </c>
      <c r="I1022" s="209"/>
      <c r="J1022" s="205"/>
      <c r="K1022" s="205"/>
      <c r="L1022" s="210"/>
      <c r="M1022" s="211"/>
      <c r="N1022" s="212"/>
      <c r="O1022" s="212"/>
      <c r="P1022" s="212"/>
      <c r="Q1022" s="212"/>
      <c r="R1022" s="212"/>
      <c r="S1022" s="212"/>
      <c r="T1022" s="213"/>
      <c r="AT1022" s="214" t="s">
        <v>180</v>
      </c>
      <c r="AU1022" s="214" t="s">
        <v>89</v>
      </c>
      <c r="AV1022" s="14" t="s">
        <v>89</v>
      </c>
      <c r="AW1022" s="14" t="s">
        <v>38</v>
      </c>
      <c r="AX1022" s="14" t="s">
        <v>80</v>
      </c>
      <c r="AY1022" s="214" t="s">
        <v>171</v>
      </c>
    </row>
    <row r="1023" spans="1:65" s="12" customFormat="1" ht="22.8" customHeight="1">
      <c r="B1023" s="164"/>
      <c r="C1023" s="165"/>
      <c r="D1023" s="166" t="s">
        <v>79</v>
      </c>
      <c r="E1023" s="178" t="s">
        <v>1423</v>
      </c>
      <c r="F1023" s="178" t="s">
        <v>1424</v>
      </c>
      <c r="G1023" s="165"/>
      <c r="H1023" s="165"/>
      <c r="I1023" s="168"/>
      <c r="J1023" s="179">
        <f>BK1023</f>
        <v>0</v>
      </c>
      <c r="K1023" s="165"/>
      <c r="L1023" s="170"/>
      <c r="M1023" s="171"/>
      <c r="N1023" s="172"/>
      <c r="O1023" s="172"/>
      <c r="P1023" s="173">
        <f>SUM(P1024:P1077)</f>
        <v>0</v>
      </c>
      <c r="Q1023" s="172"/>
      <c r="R1023" s="173">
        <f>SUM(R1024:R1077)</f>
        <v>0.13737460000000001</v>
      </c>
      <c r="S1023" s="172"/>
      <c r="T1023" s="174">
        <f>SUM(T1024:T1077)</f>
        <v>2.7915499999999999E-2</v>
      </c>
      <c r="AR1023" s="175" t="s">
        <v>89</v>
      </c>
      <c r="AT1023" s="176" t="s">
        <v>79</v>
      </c>
      <c r="AU1023" s="176" t="s">
        <v>40</v>
      </c>
      <c r="AY1023" s="175" t="s">
        <v>171</v>
      </c>
      <c r="BK1023" s="177">
        <f>SUM(BK1024:BK1077)</f>
        <v>0</v>
      </c>
    </row>
    <row r="1024" spans="1:65" s="2" customFormat="1" ht="14.4" customHeight="1">
      <c r="A1024" s="36"/>
      <c r="B1024" s="37"/>
      <c r="C1024" s="180" t="s">
        <v>2125</v>
      </c>
      <c r="D1024" s="180" t="s">
        <v>173</v>
      </c>
      <c r="E1024" s="181" t="s">
        <v>1426</v>
      </c>
      <c r="F1024" s="182" t="s">
        <v>1427</v>
      </c>
      <c r="G1024" s="183" t="s">
        <v>176</v>
      </c>
      <c r="H1024" s="184">
        <v>90.05</v>
      </c>
      <c r="I1024" s="185"/>
      <c r="J1024" s="186">
        <f>ROUND(I1024*H1024,2)</f>
        <v>0</v>
      </c>
      <c r="K1024" s="182" t="s">
        <v>177</v>
      </c>
      <c r="L1024" s="41"/>
      <c r="M1024" s="187" t="s">
        <v>32</v>
      </c>
      <c r="N1024" s="188" t="s">
        <v>51</v>
      </c>
      <c r="O1024" s="66"/>
      <c r="P1024" s="189">
        <f>O1024*H1024</f>
        <v>0</v>
      </c>
      <c r="Q1024" s="189">
        <v>0</v>
      </c>
      <c r="R1024" s="189">
        <f>Q1024*H1024</f>
        <v>0</v>
      </c>
      <c r="S1024" s="189">
        <v>0</v>
      </c>
      <c r="T1024" s="190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91" t="s">
        <v>297</v>
      </c>
      <c r="AT1024" s="191" t="s">
        <v>173</v>
      </c>
      <c r="AU1024" s="191" t="s">
        <v>89</v>
      </c>
      <c r="AY1024" s="18" t="s">
        <v>171</v>
      </c>
      <c r="BE1024" s="192">
        <f>IF(N1024="základní",J1024,0)</f>
        <v>0</v>
      </c>
      <c r="BF1024" s="192">
        <f>IF(N1024="snížená",J1024,0)</f>
        <v>0</v>
      </c>
      <c r="BG1024" s="192">
        <f>IF(N1024="zákl. přenesená",J1024,0)</f>
        <v>0</v>
      </c>
      <c r="BH1024" s="192">
        <f>IF(N1024="sníž. přenesená",J1024,0)</f>
        <v>0</v>
      </c>
      <c r="BI1024" s="192">
        <f>IF(N1024="nulová",J1024,0)</f>
        <v>0</v>
      </c>
      <c r="BJ1024" s="18" t="s">
        <v>40</v>
      </c>
      <c r="BK1024" s="192">
        <f>ROUND(I1024*H1024,2)</f>
        <v>0</v>
      </c>
      <c r="BL1024" s="18" t="s">
        <v>297</v>
      </c>
      <c r="BM1024" s="191" t="s">
        <v>2880</v>
      </c>
    </row>
    <row r="1025" spans="1:65" s="13" customFormat="1" ht="10.199999999999999">
      <c r="B1025" s="193"/>
      <c r="C1025" s="194"/>
      <c r="D1025" s="195" t="s">
        <v>180</v>
      </c>
      <c r="E1025" s="196" t="s">
        <v>32</v>
      </c>
      <c r="F1025" s="197" t="s">
        <v>2257</v>
      </c>
      <c r="G1025" s="194"/>
      <c r="H1025" s="196" t="s">
        <v>32</v>
      </c>
      <c r="I1025" s="198"/>
      <c r="J1025" s="194"/>
      <c r="K1025" s="194"/>
      <c r="L1025" s="199"/>
      <c r="M1025" s="200"/>
      <c r="N1025" s="201"/>
      <c r="O1025" s="201"/>
      <c r="P1025" s="201"/>
      <c r="Q1025" s="201"/>
      <c r="R1025" s="201"/>
      <c r="S1025" s="201"/>
      <c r="T1025" s="202"/>
      <c r="AT1025" s="203" t="s">
        <v>180</v>
      </c>
      <c r="AU1025" s="203" t="s">
        <v>89</v>
      </c>
      <c r="AV1025" s="13" t="s">
        <v>40</v>
      </c>
      <c r="AW1025" s="13" t="s">
        <v>38</v>
      </c>
      <c r="AX1025" s="13" t="s">
        <v>80</v>
      </c>
      <c r="AY1025" s="203" t="s">
        <v>171</v>
      </c>
    </row>
    <row r="1026" spans="1:65" s="13" customFormat="1" ht="10.199999999999999">
      <c r="B1026" s="193"/>
      <c r="C1026" s="194"/>
      <c r="D1026" s="195" t="s">
        <v>180</v>
      </c>
      <c r="E1026" s="196" t="s">
        <v>32</v>
      </c>
      <c r="F1026" s="197" t="s">
        <v>2279</v>
      </c>
      <c r="G1026" s="194"/>
      <c r="H1026" s="196" t="s">
        <v>32</v>
      </c>
      <c r="I1026" s="198"/>
      <c r="J1026" s="194"/>
      <c r="K1026" s="194"/>
      <c r="L1026" s="199"/>
      <c r="M1026" s="200"/>
      <c r="N1026" s="201"/>
      <c r="O1026" s="201"/>
      <c r="P1026" s="201"/>
      <c r="Q1026" s="201"/>
      <c r="R1026" s="201"/>
      <c r="S1026" s="201"/>
      <c r="T1026" s="202"/>
      <c r="AT1026" s="203" t="s">
        <v>180</v>
      </c>
      <c r="AU1026" s="203" t="s">
        <v>89</v>
      </c>
      <c r="AV1026" s="13" t="s">
        <v>40</v>
      </c>
      <c r="AW1026" s="13" t="s">
        <v>38</v>
      </c>
      <c r="AX1026" s="13" t="s">
        <v>80</v>
      </c>
      <c r="AY1026" s="203" t="s">
        <v>171</v>
      </c>
    </row>
    <row r="1027" spans="1:65" s="13" customFormat="1" ht="10.199999999999999">
      <c r="B1027" s="193"/>
      <c r="C1027" s="194"/>
      <c r="D1027" s="195" t="s">
        <v>180</v>
      </c>
      <c r="E1027" s="196" t="s">
        <v>32</v>
      </c>
      <c r="F1027" s="197" t="s">
        <v>2881</v>
      </c>
      <c r="G1027" s="194"/>
      <c r="H1027" s="196" t="s">
        <v>32</v>
      </c>
      <c r="I1027" s="198"/>
      <c r="J1027" s="194"/>
      <c r="K1027" s="194"/>
      <c r="L1027" s="199"/>
      <c r="M1027" s="200"/>
      <c r="N1027" s="201"/>
      <c r="O1027" s="201"/>
      <c r="P1027" s="201"/>
      <c r="Q1027" s="201"/>
      <c r="R1027" s="201"/>
      <c r="S1027" s="201"/>
      <c r="T1027" s="202"/>
      <c r="AT1027" s="203" t="s">
        <v>180</v>
      </c>
      <c r="AU1027" s="203" t="s">
        <v>89</v>
      </c>
      <c r="AV1027" s="13" t="s">
        <v>40</v>
      </c>
      <c r="AW1027" s="13" t="s">
        <v>38</v>
      </c>
      <c r="AX1027" s="13" t="s">
        <v>80</v>
      </c>
      <c r="AY1027" s="203" t="s">
        <v>171</v>
      </c>
    </row>
    <row r="1028" spans="1:65" s="14" customFormat="1" ht="10.199999999999999">
      <c r="B1028" s="204"/>
      <c r="C1028" s="205"/>
      <c r="D1028" s="195" t="s">
        <v>180</v>
      </c>
      <c r="E1028" s="206" t="s">
        <v>32</v>
      </c>
      <c r="F1028" s="207" t="s">
        <v>2882</v>
      </c>
      <c r="G1028" s="205"/>
      <c r="H1028" s="208">
        <v>28.8</v>
      </c>
      <c r="I1028" s="209"/>
      <c r="J1028" s="205"/>
      <c r="K1028" s="205"/>
      <c r="L1028" s="210"/>
      <c r="M1028" s="211"/>
      <c r="N1028" s="212"/>
      <c r="O1028" s="212"/>
      <c r="P1028" s="212"/>
      <c r="Q1028" s="212"/>
      <c r="R1028" s="212"/>
      <c r="S1028" s="212"/>
      <c r="T1028" s="213"/>
      <c r="AT1028" s="214" t="s">
        <v>180</v>
      </c>
      <c r="AU1028" s="214" t="s">
        <v>89</v>
      </c>
      <c r="AV1028" s="14" t="s">
        <v>89</v>
      </c>
      <c r="AW1028" s="14" t="s">
        <v>38</v>
      </c>
      <c r="AX1028" s="14" t="s">
        <v>80</v>
      </c>
      <c r="AY1028" s="214" t="s">
        <v>171</v>
      </c>
    </row>
    <row r="1029" spans="1:65" s="14" customFormat="1" ht="10.199999999999999">
      <c r="B1029" s="204"/>
      <c r="C1029" s="205"/>
      <c r="D1029" s="195" t="s">
        <v>180</v>
      </c>
      <c r="E1029" s="206" t="s">
        <v>32</v>
      </c>
      <c r="F1029" s="207" t="s">
        <v>2883</v>
      </c>
      <c r="G1029" s="205"/>
      <c r="H1029" s="208">
        <v>12</v>
      </c>
      <c r="I1029" s="209"/>
      <c r="J1029" s="205"/>
      <c r="K1029" s="205"/>
      <c r="L1029" s="210"/>
      <c r="M1029" s="211"/>
      <c r="N1029" s="212"/>
      <c r="O1029" s="212"/>
      <c r="P1029" s="212"/>
      <c r="Q1029" s="212"/>
      <c r="R1029" s="212"/>
      <c r="S1029" s="212"/>
      <c r="T1029" s="213"/>
      <c r="AT1029" s="214" t="s">
        <v>180</v>
      </c>
      <c r="AU1029" s="214" t="s">
        <v>89</v>
      </c>
      <c r="AV1029" s="14" t="s">
        <v>89</v>
      </c>
      <c r="AW1029" s="14" t="s">
        <v>38</v>
      </c>
      <c r="AX1029" s="14" t="s">
        <v>80</v>
      </c>
      <c r="AY1029" s="214" t="s">
        <v>171</v>
      </c>
    </row>
    <row r="1030" spans="1:65" s="14" customFormat="1" ht="10.199999999999999">
      <c r="B1030" s="204"/>
      <c r="C1030" s="205"/>
      <c r="D1030" s="195" t="s">
        <v>180</v>
      </c>
      <c r="E1030" s="206" t="s">
        <v>32</v>
      </c>
      <c r="F1030" s="207" t="s">
        <v>2884</v>
      </c>
      <c r="G1030" s="205"/>
      <c r="H1030" s="208">
        <v>3.6</v>
      </c>
      <c r="I1030" s="209"/>
      <c r="J1030" s="205"/>
      <c r="K1030" s="205"/>
      <c r="L1030" s="210"/>
      <c r="M1030" s="211"/>
      <c r="N1030" s="212"/>
      <c r="O1030" s="212"/>
      <c r="P1030" s="212"/>
      <c r="Q1030" s="212"/>
      <c r="R1030" s="212"/>
      <c r="S1030" s="212"/>
      <c r="T1030" s="213"/>
      <c r="AT1030" s="214" t="s">
        <v>180</v>
      </c>
      <c r="AU1030" s="214" t="s">
        <v>89</v>
      </c>
      <c r="AV1030" s="14" t="s">
        <v>89</v>
      </c>
      <c r="AW1030" s="14" t="s">
        <v>38</v>
      </c>
      <c r="AX1030" s="14" t="s">
        <v>80</v>
      </c>
      <c r="AY1030" s="214" t="s">
        <v>171</v>
      </c>
    </row>
    <row r="1031" spans="1:65" s="14" customFormat="1" ht="10.199999999999999">
      <c r="B1031" s="204"/>
      <c r="C1031" s="205"/>
      <c r="D1031" s="195" t="s">
        <v>180</v>
      </c>
      <c r="E1031" s="206" t="s">
        <v>32</v>
      </c>
      <c r="F1031" s="207" t="s">
        <v>2885</v>
      </c>
      <c r="G1031" s="205"/>
      <c r="H1031" s="208">
        <v>6.8</v>
      </c>
      <c r="I1031" s="209"/>
      <c r="J1031" s="205"/>
      <c r="K1031" s="205"/>
      <c r="L1031" s="210"/>
      <c r="M1031" s="211"/>
      <c r="N1031" s="212"/>
      <c r="O1031" s="212"/>
      <c r="P1031" s="212"/>
      <c r="Q1031" s="212"/>
      <c r="R1031" s="212"/>
      <c r="S1031" s="212"/>
      <c r="T1031" s="213"/>
      <c r="AT1031" s="214" t="s">
        <v>180</v>
      </c>
      <c r="AU1031" s="214" t="s">
        <v>89</v>
      </c>
      <c r="AV1031" s="14" t="s">
        <v>89</v>
      </c>
      <c r="AW1031" s="14" t="s">
        <v>38</v>
      </c>
      <c r="AX1031" s="14" t="s">
        <v>80</v>
      </c>
      <c r="AY1031" s="214" t="s">
        <v>171</v>
      </c>
    </row>
    <row r="1032" spans="1:65" s="14" customFormat="1" ht="10.199999999999999">
      <c r="B1032" s="204"/>
      <c r="C1032" s="205"/>
      <c r="D1032" s="195" t="s">
        <v>180</v>
      </c>
      <c r="E1032" s="206" t="s">
        <v>32</v>
      </c>
      <c r="F1032" s="207" t="s">
        <v>2886</v>
      </c>
      <c r="G1032" s="205"/>
      <c r="H1032" s="208">
        <v>18.2</v>
      </c>
      <c r="I1032" s="209"/>
      <c r="J1032" s="205"/>
      <c r="K1032" s="205"/>
      <c r="L1032" s="210"/>
      <c r="M1032" s="211"/>
      <c r="N1032" s="212"/>
      <c r="O1032" s="212"/>
      <c r="P1032" s="212"/>
      <c r="Q1032" s="212"/>
      <c r="R1032" s="212"/>
      <c r="S1032" s="212"/>
      <c r="T1032" s="213"/>
      <c r="AT1032" s="214" t="s">
        <v>180</v>
      </c>
      <c r="AU1032" s="214" t="s">
        <v>89</v>
      </c>
      <c r="AV1032" s="14" t="s">
        <v>89</v>
      </c>
      <c r="AW1032" s="14" t="s">
        <v>38</v>
      </c>
      <c r="AX1032" s="14" t="s">
        <v>80</v>
      </c>
      <c r="AY1032" s="214" t="s">
        <v>171</v>
      </c>
    </row>
    <row r="1033" spans="1:65" s="14" customFormat="1" ht="10.199999999999999">
      <c r="B1033" s="204"/>
      <c r="C1033" s="205"/>
      <c r="D1033" s="195" t="s">
        <v>180</v>
      </c>
      <c r="E1033" s="206" t="s">
        <v>32</v>
      </c>
      <c r="F1033" s="207" t="s">
        <v>2887</v>
      </c>
      <c r="G1033" s="205"/>
      <c r="H1033" s="208">
        <v>2.4</v>
      </c>
      <c r="I1033" s="209"/>
      <c r="J1033" s="205"/>
      <c r="K1033" s="205"/>
      <c r="L1033" s="210"/>
      <c r="M1033" s="211"/>
      <c r="N1033" s="212"/>
      <c r="O1033" s="212"/>
      <c r="P1033" s="212"/>
      <c r="Q1033" s="212"/>
      <c r="R1033" s="212"/>
      <c r="S1033" s="212"/>
      <c r="T1033" s="213"/>
      <c r="AT1033" s="214" t="s">
        <v>180</v>
      </c>
      <c r="AU1033" s="214" t="s">
        <v>89</v>
      </c>
      <c r="AV1033" s="14" t="s">
        <v>89</v>
      </c>
      <c r="AW1033" s="14" t="s">
        <v>38</v>
      </c>
      <c r="AX1033" s="14" t="s">
        <v>80</v>
      </c>
      <c r="AY1033" s="214" t="s">
        <v>171</v>
      </c>
    </row>
    <row r="1034" spans="1:65" s="14" customFormat="1" ht="10.199999999999999">
      <c r="B1034" s="204"/>
      <c r="C1034" s="205"/>
      <c r="D1034" s="195" t="s">
        <v>180</v>
      </c>
      <c r="E1034" s="206" t="s">
        <v>32</v>
      </c>
      <c r="F1034" s="207" t="s">
        <v>2888</v>
      </c>
      <c r="G1034" s="205"/>
      <c r="H1034" s="208">
        <v>3.6</v>
      </c>
      <c r="I1034" s="209"/>
      <c r="J1034" s="205"/>
      <c r="K1034" s="205"/>
      <c r="L1034" s="210"/>
      <c r="M1034" s="211"/>
      <c r="N1034" s="212"/>
      <c r="O1034" s="212"/>
      <c r="P1034" s="212"/>
      <c r="Q1034" s="212"/>
      <c r="R1034" s="212"/>
      <c r="S1034" s="212"/>
      <c r="T1034" s="213"/>
      <c r="AT1034" s="214" t="s">
        <v>180</v>
      </c>
      <c r="AU1034" s="214" t="s">
        <v>89</v>
      </c>
      <c r="AV1034" s="14" t="s">
        <v>89</v>
      </c>
      <c r="AW1034" s="14" t="s">
        <v>38</v>
      </c>
      <c r="AX1034" s="14" t="s">
        <v>80</v>
      </c>
      <c r="AY1034" s="214" t="s">
        <v>171</v>
      </c>
    </row>
    <row r="1035" spans="1:65" s="14" customFormat="1" ht="10.199999999999999">
      <c r="B1035" s="204"/>
      <c r="C1035" s="205"/>
      <c r="D1035" s="195" t="s">
        <v>180</v>
      </c>
      <c r="E1035" s="206" t="s">
        <v>32</v>
      </c>
      <c r="F1035" s="207" t="s">
        <v>2889</v>
      </c>
      <c r="G1035" s="205"/>
      <c r="H1035" s="208">
        <v>3.65</v>
      </c>
      <c r="I1035" s="209"/>
      <c r="J1035" s="205"/>
      <c r="K1035" s="205"/>
      <c r="L1035" s="210"/>
      <c r="M1035" s="211"/>
      <c r="N1035" s="212"/>
      <c r="O1035" s="212"/>
      <c r="P1035" s="212"/>
      <c r="Q1035" s="212"/>
      <c r="R1035" s="212"/>
      <c r="S1035" s="212"/>
      <c r="T1035" s="213"/>
      <c r="AT1035" s="214" t="s">
        <v>180</v>
      </c>
      <c r="AU1035" s="214" t="s">
        <v>89</v>
      </c>
      <c r="AV1035" s="14" t="s">
        <v>89</v>
      </c>
      <c r="AW1035" s="14" t="s">
        <v>38</v>
      </c>
      <c r="AX1035" s="14" t="s">
        <v>80</v>
      </c>
      <c r="AY1035" s="214" t="s">
        <v>171</v>
      </c>
    </row>
    <row r="1036" spans="1:65" s="14" customFormat="1" ht="10.199999999999999">
      <c r="B1036" s="204"/>
      <c r="C1036" s="205"/>
      <c r="D1036" s="195" t="s">
        <v>180</v>
      </c>
      <c r="E1036" s="206" t="s">
        <v>32</v>
      </c>
      <c r="F1036" s="207" t="s">
        <v>2890</v>
      </c>
      <c r="G1036" s="205"/>
      <c r="H1036" s="208">
        <v>11</v>
      </c>
      <c r="I1036" s="209"/>
      <c r="J1036" s="205"/>
      <c r="K1036" s="205"/>
      <c r="L1036" s="210"/>
      <c r="M1036" s="211"/>
      <c r="N1036" s="212"/>
      <c r="O1036" s="212"/>
      <c r="P1036" s="212"/>
      <c r="Q1036" s="212"/>
      <c r="R1036" s="212"/>
      <c r="S1036" s="212"/>
      <c r="T1036" s="213"/>
      <c r="AT1036" s="214" t="s">
        <v>180</v>
      </c>
      <c r="AU1036" s="214" t="s">
        <v>89</v>
      </c>
      <c r="AV1036" s="14" t="s">
        <v>89</v>
      </c>
      <c r="AW1036" s="14" t="s">
        <v>38</v>
      </c>
      <c r="AX1036" s="14" t="s">
        <v>80</v>
      </c>
      <c r="AY1036" s="214" t="s">
        <v>171</v>
      </c>
    </row>
    <row r="1037" spans="1:65" s="2" customFormat="1" ht="14.4" customHeight="1">
      <c r="A1037" s="36"/>
      <c r="B1037" s="37"/>
      <c r="C1037" s="180" t="s">
        <v>2127</v>
      </c>
      <c r="D1037" s="180" t="s">
        <v>173</v>
      </c>
      <c r="E1037" s="181" t="s">
        <v>1435</v>
      </c>
      <c r="F1037" s="182" t="s">
        <v>1436</v>
      </c>
      <c r="G1037" s="183" t="s">
        <v>176</v>
      </c>
      <c r="H1037" s="184">
        <v>90.05</v>
      </c>
      <c r="I1037" s="185"/>
      <c r="J1037" s="186">
        <f>ROUND(I1037*H1037,2)</f>
        <v>0</v>
      </c>
      <c r="K1037" s="182" t="s">
        <v>177</v>
      </c>
      <c r="L1037" s="41"/>
      <c r="M1037" s="187" t="s">
        <v>32</v>
      </c>
      <c r="N1037" s="188" t="s">
        <v>51</v>
      </c>
      <c r="O1037" s="66"/>
      <c r="P1037" s="189">
        <f>O1037*H1037</f>
        <v>0</v>
      </c>
      <c r="Q1037" s="189">
        <v>1E-3</v>
      </c>
      <c r="R1037" s="189">
        <f>Q1037*H1037</f>
        <v>9.0050000000000005E-2</v>
      </c>
      <c r="S1037" s="189">
        <v>3.1E-4</v>
      </c>
      <c r="T1037" s="190">
        <f>S1037*H1037</f>
        <v>2.7915499999999999E-2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91" t="s">
        <v>297</v>
      </c>
      <c r="AT1037" s="191" t="s">
        <v>173</v>
      </c>
      <c r="AU1037" s="191" t="s">
        <v>89</v>
      </c>
      <c r="AY1037" s="18" t="s">
        <v>171</v>
      </c>
      <c r="BE1037" s="192">
        <f>IF(N1037="základní",J1037,0)</f>
        <v>0</v>
      </c>
      <c r="BF1037" s="192">
        <f>IF(N1037="snížená",J1037,0)</f>
        <v>0</v>
      </c>
      <c r="BG1037" s="192">
        <f>IF(N1037="zákl. přenesená",J1037,0)</f>
        <v>0</v>
      </c>
      <c r="BH1037" s="192">
        <f>IF(N1037="sníž. přenesená",J1037,0)</f>
        <v>0</v>
      </c>
      <c r="BI1037" s="192">
        <f>IF(N1037="nulová",J1037,0)</f>
        <v>0</v>
      </c>
      <c r="BJ1037" s="18" t="s">
        <v>40</v>
      </c>
      <c r="BK1037" s="192">
        <f>ROUND(I1037*H1037,2)</f>
        <v>0</v>
      </c>
      <c r="BL1037" s="18" t="s">
        <v>297</v>
      </c>
      <c r="BM1037" s="191" t="s">
        <v>2891</v>
      </c>
    </row>
    <row r="1038" spans="1:65" s="2" customFormat="1" ht="14.4" customHeight="1">
      <c r="A1038" s="36"/>
      <c r="B1038" s="37"/>
      <c r="C1038" s="180" t="s">
        <v>2130</v>
      </c>
      <c r="D1038" s="180" t="s">
        <v>173</v>
      </c>
      <c r="E1038" s="181" t="s">
        <v>1439</v>
      </c>
      <c r="F1038" s="182" t="s">
        <v>1440</v>
      </c>
      <c r="G1038" s="183" t="s">
        <v>176</v>
      </c>
      <c r="H1038" s="184">
        <v>90.05</v>
      </c>
      <c r="I1038" s="185"/>
      <c r="J1038" s="186">
        <f>ROUND(I1038*H1038,2)</f>
        <v>0</v>
      </c>
      <c r="K1038" s="182" t="s">
        <v>177</v>
      </c>
      <c r="L1038" s="41"/>
      <c r="M1038" s="187" t="s">
        <v>32</v>
      </c>
      <c r="N1038" s="188" t="s">
        <v>51</v>
      </c>
      <c r="O1038" s="66"/>
      <c r="P1038" s="189">
        <f>O1038*H1038</f>
        <v>0</v>
      </c>
      <c r="Q1038" s="189">
        <v>0</v>
      </c>
      <c r="R1038" s="189">
        <f>Q1038*H1038</f>
        <v>0</v>
      </c>
      <c r="S1038" s="189">
        <v>0</v>
      </c>
      <c r="T1038" s="190">
        <f>S1038*H1038</f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91" t="s">
        <v>297</v>
      </c>
      <c r="AT1038" s="191" t="s">
        <v>173</v>
      </c>
      <c r="AU1038" s="191" t="s">
        <v>89</v>
      </c>
      <c r="AY1038" s="18" t="s">
        <v>171</v>
      </c>
      <c r="BE1038" s="192">
        <f>IF(N1038="základní",J1038,0)</f>
        <v>0</v>
      </c>
      <c r="BF1038" s="192">
        <f>IF(N1038="snížená",J1038,0)</f>
        <v>0</v>
      </c>
      <c r="BG1038" s="192">
        <f>IF(N1038="zákl. přenesená",J1038,0)</f>
        <v>0</v>
      </c>
      <c r="BH1038" s="192">
        <f>IF(N1038="sníž. přenesená",J1038,0)</f>
        <v>0</v>
      </c>
      <c r="BI1038" s="192">
        <f>IF(N1038="nulová",J1038,0)</f>
        <v>0</v>
      </c>
      <c r="BJ1038" s="18" t="s">
        <v>40</v>
      </c>
      <c r="BK1038" s="192">
        <f>ROUND(I1038*H1038,2)</f>
        <v>0</v>
      </c>
      <c r="BL1038" s="18" t="s">
        <v>297</v>
      </c>
      <c r="BM1038" s="191" t="s">
        <v>2892</v>
      </c>
    </row>
    <row r="1039" spans="1:65" s="2" customFormat="1" ht="14.4" customHeight="1">
      <c r="A1039" s="36"/>
      <c r="B1039" s="37"/>
      <c r="C1039" s="180" t="s">
        <v>2132</v>
      </c>
      <c r="D1039" s="180" t="s">
        <v>173</v>
      </c>
      <c r="E1039" s="181" t="s">
        <v>1443</v>
      </c>
      <c r="F1039" s="182" t="s">
        <v>1444</v>
      </c>
      <c r="G1039" s="183" t="s">
        <v>176</v>
      </c>
      <c r="H1039" s="184">
        <v>240</v>
      </c>
      <c r="I1039" s="185"/>
      <c r="J1039" s="186">
        <f>ROUND(I1039*H1039,2)</f>
        <v>0</v>
      </c>
      <c r="K1039" s="182" t="s">
        <v>177</v>
      </c>
      <c r="L1039" s="41"/>
      <c r="M1039" s="187" t="s">
        <v>32</v>
      </c>
      <c r="N1039" s="188" t="s">
        <v>51</v>
      </c>
      <c r="O1039" s="66"/>
      <c r="P1039" s="189">
        <f>O1039*H1039</f>
        <v>0</v>
      </c>
      <c r="Q1039" s="189">
        <v>0</v>
      </c>
      <c r="R1039" s="189">
        <f>Q1039*H1039</f>
        <v>0</v>
      </c>
      <c r="S1039" s="189">
        <v>0</v>
      </c>
      <c r="T1039" s="190">
        <f>S1039*H1039</f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91" t="s">
        <v>297</v>
      </c>
      <c r="AT1039" s="191" t="s">
        <v>173</v>
      </c>
      <c r="AU1039" s="191" t="s">
        <v>89</v>
      </c>
      <c r="AY1039" s="18" t="s">
        <v>171</v>
      </c>
      <c r="BE1039" s="192">
        <f>IF(N1039="základní",J1039,0)</f>
        <v>0</v>
      </c>
      <c r="BF1039" s="192">
        <f>IF(N1039="snížená",J1039,0)</f>
        <v>0</v>
      </c>
      <c r="BG1039" s="192">
        <f>IF(N1039="zákl. přenesená",J1039,0)</f>
        <v>0</v>
      </c>
      <c r="BH1039" s="192">
        <f>IF(N1039="sníž. přenesená",J1039,0)</f>
        <v>0</v>
      </c>
      <c r="BI1039" s="192">
        <f>IF(N1039="nulová",J1039,0)</f>
        <v>0</v>
      </c>
      <c r="BJ1039" s="18" t="s">
        <v>40</v>
      </c>
      <c r="BK1039" s="192">
        <f>ROUND(I1039*H1039,2)</f>
        <v>0</v>
      </c>
      <c r="BL1039" s="18" t="s">
        <v>297</v>
      </c>
      <c r="BM1039" s="191" t="s">
        <v>2893</v>
      </c>
    </row>
    <row r="1040" spans="1:65" s="14" customFormat="1" ht="10.199999999999999">
      <c r="B1040" s="204"/>
      <c r="C1040" s="205"/>
      <c r="D1040" s="195" t="s">
        <v>180</v>
      </c>
      <c r="E1040" s="206" t="s">
        <v>32</v>
      </c>
      <c r="F1040" s="207" t="s">
        <v>2277</v>
      </c>
      <c r="G1040" s="205"/>
      <c r="H1040" s="208">
        <v>240</v>
      </c>
      <c r="I1040" s="209"/>
      <c r="J1040" s="205"/>
      <c r="K1040" s="205"/>
      <c r="L1040" s="210"/>
      <c r="M1040" s="211"/>
      <c r="N1040" s="212"/>
      <c r="O1040" s="212"/>
      <c r="P1040" s="212"/>
      <c r="Q1040" s="212"/>
      <c r="R1040" s="212"/>
      <c r="S1040" s="212"/>
      <c r="T1040" s="213"/>
      <c r="AT1040" s="214" t="s">
        <v>180</v>
      </c>
      <c r="AU1040" s="214" t="s">
        <v>89</v>
      </c>
      <c r="AV1040" s="14" t="s">
        <v>89</v>
      </c>
      <c r="AW1040" s="14" t="s">
        <v>38</v>
      </c>
      <c r="AX1040" s="14" t="s">
        <v>80</v>
      </c>
      <c r="AY1040" s="214" t="s">
        <v>171</v>
      </c>
    </row>
    <row r="1041" spans="1:65" s="2" customFormat="1" ht="14.4" customHeight="1">
      <c r="A1041" s="36"/>
      <c r="B1041" s="37"/>
      <c r="C1041" s="215" t="s">
        <v>2134</v>
      </c>
      <c r="D1041" s="215" t="s">
        <v>254</v>
      </c>
      <c r="E1041" s="216" t="s">
        <v>1447</v>
      </c>
      <c r="F1041" s="217" t="s">
        <v>1448</v>
      </c>
      <c r="G1041" s="218" t="s">
        <v>176</v>
      </c>
      <c r="H1041" s="219">
        <v>252</v>
      </c>
      <c r="I1041" s="220"/>
      <c r="J1041" s="221">
        <f>ROUND(I1041*H1041,2)</f>
        <v>0</v>
      </c>
      <c r="K1041" s="217" t="s">
        <v>177</v>
      </c>
      <c r="L1041" s="222"/>
      <c r="M1041" s="223" t="s">
        <v>32</v>
      </c>
      <c r="N1041" s="224" t="s">
        <v>51</v>
      </c>
      <c r="O1041" s="66"/>
      <c r="P1041" s="189">
        <f>O1041*H1041</f>
        <v>0</v>
      </c>
      <c r="Q1041" s="189">
        <v>0</v>
      </c>
      <c r="R1041" s="189">
        <f>Q1041*H1041</f>
        <v>0</v>
      </c>
      <c r="S1041" s="189">
        <v>0</v>
      </c>
      <c r="T1041" s="190">
        <f>S1041*H1041</f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91" t="s">
        <v>389</v>
      </c>
      <c r="AT1041" s="191" t="s">
        <v>254</v>
      </c>
      <c r="AU1041" s="191" t="s">
        <v>89</v>
      </c>
      <c r="AY1041" s="18" t="s">
        <v>171</v>
      </c>
      <c r="BE1041" s="192">
        <f>IF(N1041="základní",J1041,0)</f>
        <v>0</v>
      </c>
      <c r="BF1041" s="192">
        <f>IF(N1041="snížená",J1041,0)</f>
        <v>0</v>
      </c>
      <c r="BG1041" s="192">
        <f>IF(N1041="zákl. přenesená",J1041,0)</f>
        <v>0</v>
      </c>
      <c r="BH1041" s="192">
        <f>IF(N1041="sníž. přenesená",J1041,0)</f>
        <v>0</v>
      </c>
      <c r="BI1041" s="192">
        <f>IF(N1041="nulová",J1041,0)</f>
        <v>0</v>
      </c>
      <c r="BJ1041" s="18" t="s">
        <v>40</v>
      </c>
      <c r="BK1041" s="192">
        <f>ROUND(I1041*H1041,2)</f>
        <v>0</v>
      </c>
      <c r="BL1041" s="18" t="s">
        <v>297</v>
      </c>
      <c r="BM1041" s="191" t="s">
        <v>2894</v>
      </c>
    </row>
    <row r="1042" spans="1:65" s="2" customFormat="1" ht="19.2">
      <c r="A1042" s="36"/>
      <c r="B1042" s="37"/>
      <c r="C1042" s="38"/>
      <c r="D1042" s="195" t="s">
        <v>258</v>
      </c>
      <c r="E1042" s="38"/>
      <c r="F1042" s="225" t="s">
        <v>259</v>
      </c>
      <c r="G1042" s="38"/>
      <c r="H1042" s="38"/>
      <c r="I1042" s="226"/>
      <c r="J1042" s="38"/>
      <c r="K1042" s="38"/>
      <c r="L1042" s="41"/>
      <c r="M1042" s="227"/>
      <c r="N1042" s="228"/>
      <c r="O1042" s="66"/>
      <c r="P1042" s="66"/>
      <c r="Q1042" s="66"/>
      <c r="R1042" s="66"/>
      <c r="S1042" s="66"/>
      <c r="T1042" s="67"/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T1042" s="18" t="s">
        <v>258</v>
      </c>
      <c r="AU1042" s="18" t="s">
        <v>89</v>
      </c>
    </row>
    <row r="1043" spans="1:65" s="14" customFormat="1" ht="10.199999999999999">
      <c r="B1043" s="204"/>
      <c r="C1043" s="205"/>
      <c r="D1043" s="195" t="s">
        <v>180</v>
      </c>
      <c r="E1043" s="205"/>
      <c r="F1043" s="207" t="s">
        <v>2895</v>
      </c>
      <c r="G1043" s="205"/>
      <c r="H1043" s="208">
        <v>252</v>
      </c>
      <c r="I1043" s="209"/>
      <c r="J1043" s="205"/>
      <c r="K1043" s="205"/>
      <c r="L1043" s="210"/>
      <c r="M1043" s="211"/>
      <c r="N1043" s="212"/>
      <c r="O1043" s="212"/>
      <c r="P1043" s="212"/>
      <c r="Q1043" s="212"/>
      <c r="R1043" s="212"/>
      <c r="S1043" s="212"/>
      <c r="T1043" s="213"/>
      <c r="AT1043" s="214" t="s">
        <v>180</v>
      </c>
      <c r="AU1043" s="214" t="s">
        <v>89</v>
      </c>
      <c r="AV1043" s="14" t="s">
        <v>89</v>
      </c>
      <c r="AW1043" s="14" t="s">
        <v>4</v>
      </c>
      <c r="AX1043" s="14" t="s">
        <v>40</v>
      </c>
      <c r="AY1043" s="214" t="s">
        <v>171</v>
      </c>
    </row>
    <row r="1044" spans="1:65" s="2" customFormat="1" ht="24.15" customHeight="1">
      <c r="A1044" s="36"/>
      <c r="B1044" s="37"/>
      <c r="C1044" s="180" t="s">
        <v>2136</v>
      </c>
      <c r="D1044" s="180" t="s">
        <v>173</v>
      </c>
      <c r="E1044" s="181" t="s">
        <v>1452</v>
      </c>
      <c r="F1044" s="182" t="s">
        <v>1453</v>
      </c>
      <c r="G1044" s="183" t="s">
        <v>176</v>
      </c>
      <c r="H1044" s="184">
        <v>80.010000000000005</v>
      </c>
      <c r="I1044" s="185"/>
      <c r="J1044" s="186">
        <f>ROUND(I1044*H1044,2)</f>
        <v>0</v>
      </c>
      <c r="K1044" s="182" t="s">
        <v>177</v>
      </c>
      <c r="L1044" s="41"/>
      <c r="M1044" s="187" t="s">
        <v>32</v>
      </c>
      <c r="N1044" s="188" t="s">
        <v>51</v>
      </c>
      <c r="O1044" s="66"/>
      <c r="P1044" s="189">
        <f>O1044*H1044</f>
        <v>0</v>
      </c>
      <c r="Q1044" s="189">
        <v>0</v>
      </c>
      <c r="R1044" s="189">
        <f>Q1044*H1044</f>
        <v>0</v>
      </c>
      <c r="S1044" s="189">
        <v>0</v>
      </c>
      <c r="T1044" s="190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91" t="s">
        <v>297</v>
      </c>
      <c r="AT1044" s="191" t="s">
        <v>173</v>
      </c>
      <c r="AU1044" s="191" t="s">
        <v>89</v>
      </c>
      <c r="AY1044" s="18" t="s">
        <v>171</v>
      </c>
      <c r="BE1044" s="192">
        <f>IF(N1044="základní",J1044,0)</f>
        <v>0</v>
      </c>
      <c r="BF1044" s="192">
        <f>IF(N1044="snížená",J1044,0)</f>
        <v>0</v>
      </c>
      <c r="BG1044" s="192">
        <f>IF(N1044="zákl. přenesená",J1044,0)</f>
        <v>0</v>
      </c>
      <c r="BH1044" s="192">
        <f>IF(N1044="sníž. přenesená",J1044,0)</f>
        <v>0</v>
      </c>
      <c r="BI1044" s="192">
        <f>IF(N1044="nulová",J1044,0)</f>
        <v>0</v>
      </c>
      <c r="BJ1044" s="18" t="s">
        <v>40</v>
      </c>
      <c r="BK1044" s="192">
        <f>ROUND(I1044*H1044,2)</f>
        <v>0</v>
      </c>
      <c r="BL1044" s="18" t="s">
        <v>297</v>
      </c>
      <c r="BM1044" s="191" t="s">
        <v>2896</v>
      </c>
    </row>
    <row r="1045" spans="1:65" s="13" customFormat="1" ht="10.199999999999999">
      <c r="B1045" s="193"/>
      <c r="C1045" s="194"/>
      <c r="D1045" s="195" t="s">
        <v>180</v>
      </c>
      <c r="E1045" s="196" t="s">
        <v>32</v>
      </c>
      <c r="F1045" s="197" t="s">
        <v>2257</v>
      </c>
      <c r="G1045" s="194"/>
      <c r="H1045" s="196" t="s">
        <v>32</v>
      </c>
      <c r="I1045" s="198"/>
      <c r="J1045" s="194"/>
      <c r="K1045" s="194"/>
      <c r="L1045" s="199"/>
      <c r="M1045" s="200"/>
      <c r="N1045" s="201"/>
      <c r="O1045" s="201"/>
      <c r="P1045" s="201"/>
      <c r="Q1045" s="201"/>
      <c r="R1045" s="201"/>
      <c r="S1045" s="201"/>
      <c r="T1045" s="202"/>
      <c r="AT1045" s="203" t="s">
        <v>180</v>
      </c>
      <c r="AU1045" s="203" t="s">
        <v>89</v>
      </c>
      <c r="AV1045" s="13" t="s">
        <v>40</v>
      </c>
      <c r="AW1045" s="13" t="s">
        <v>38</v>
      </c>
      <c r="AX1045" s="13" t="s">
        <v>80</v>
      </c>
      <c r="AY1045" s="203" t="s">
        <v>171</v>
      </c>
    </row>
    <row r="1046" spans="1:65" s="13" customFormat="1" ht="10.199999999999999">
      <c r="B1046" s="193"/>
      <c r="C1046" s="194"/>
      <c r="D1046" s="195" t="s">
        <v>180</v>
      </c>
      <c r="E1046" s="196" t="s">
        <v>32</v>
      </c>
      <c r="F1046" s="197" t="s">
        <v>2279</v>
      </c>
      <c r="G1046" s="194"/>
      <c r="H1046" s="196" t="s">
        <v>32</v>
      </c>
      <c r="I1046" s="198"/>
      <c r="J1046" s="194"/>
      <c r="K1046" s="194"/>
      <c r="L1046" s="199"/>
      <c r="M1046" s="200"/>
      <c r="N1046" s="201"/>
      <c r="O1046" s="201"/>
      <c r="P1046" s="201"/>
      <c r="Q1046" s="201"/>
      <c r="R1046" s="201"/>
      <c r="S1046" s="201"/>
      <c r="T1046" s="202"/>
      <c r="AT1046" s="203" t="s">
        <v>180</v>
      </c>
      <c r="AU1046" s="203" t="s">
        <v>89</v>
      </c>
      <c r="AV1046" s="13" t="s">
        <v>40</v>
      </c>
      <c r="AW1046" s="13" t="s">
        <v>38</v>
      </c>
      <c r="AX1046" s="13" t="s">
        <v>80</v>
      </c>
      <c r="AY1046" s="203" t="s">
        <v>171</v>
      </c>
    </row>
    <row r="1047" spans="1:65" s="14" customFormat="1" ht="10.199999999999999">
      <c r="B1047" s="204"/>
      <c r="C1047" s="205"/>
      <c r="D1047" s="195" t="s">
        <v>180</v>
      </c>
      <c r="E1047" s="206" t="s">
        <v>32</v>
      </c>
      <c r="F1047" s="207" t="s">
        <v>2280</v>
      </c>
      <c r="G1047" s="205"/>
      <c r="H1047" s="208">
        <v>34.56</v>
      </c>
      <c r="I1047" s="209"/>
      <c r="J1047" s="205"/>
      <c r="K1047" s="205"/>
      <c r="L1047" s="210"/>
      <c r="M1047" s="211"/>
      <c r="N1047" s="212"/>
      <c r="O1047" s="212"/>
      <c r="P1047" s="212"/>
      <c r="Q1047" s="212"/>
      <c r="R1047" s="212"/>
      <c r="S1047" s="212"/>
      <c r="T1047" s="213"/>
      <c r="AT1047" s="214" t="s">
        <v>180</v>
      </c>
      <c r="AU1047" s="214" t="s">
        <v>89</v>
      </c>
      <c r="AV1047" s="14" t="s">
        <v>89</v>
      </c>
      <c r="AW1047" s="14" t="s">
        <v>38</v>
      </c>
      <c r="AX1047" s="14" t="s">
        <v>80</v>
      </c>
      <c r="AY1047" s="214" t="s">
        <v>171</v>
      </c>
    </row>
    <row r="1048" spans="1:65" s="14" customFormat="1" ht="10.199999999999999">
      <c r="B1048" s="204"/>
      <c r="C1048" s="205"/>
      <c r="D1048" s="195" t="s">
        <v>180</v>
      </c>
      <c r="E1048" s="206" t="s">
        <v>32</v>
      </c>
      <c r="F1048" s="207" t="s">
        <v>2281</v>
      </c>
      <c r="G1048" s="205"/>
      <c r="H1048" s="208">
        <v>7.56</v>
      </c>
      <c r="I1048" s="209"/>
      <c r="J1048" s="205"/>
      <c r="K1048" s="205"/>
      <c r="L1048" s="210"/>
      <c r="M1048" s="211"/>
      <c r="N1048" s="212"/>
      <c r="O1048" s="212"/>
      <c r="P1048" s="212"/>
      <c r="Q1048" s="212"/>
      <c r="R1048" s="212"/>
      <c r="S1048" s="212"/>
      <c r="T1048" s="213"/>
      <c r="AT1048" s="214" t="s">
        <v>180</v>
      </c>
      <c r="AU1048" s="214" t="s">
        <v>89</v>
      </c>
      <c r="AV1048" s="14" t="s">
        <v>89</v>
      </c>
      <c r="AW1048" s="14" t="s">
        <v>38</v>
      </c>
      <c r="AX1048" s="14" t="s">
        <v>80</v>
      </c>
      <c r="AY1048" s="214" t="s">
        <v>171</v>
      </c>
    </row>
    <row r="1049" spans="1:65" s="14" customFormat="1" ht="10.199999999999999">
      <c r="B1049" s="204"/>
      <c r="C1049" s="205"/>
      <c r="D1049" s="195" t="s">
        <v>180</v>
      </c>
      <c r="E1049" s="206" t="s">
        <v>32</v>
      </c>
      <c r="F1049" s="207" t="s">
        <v>2282</v>
      </c>
      <c r="G1049" s="205"/>
      <c r="H1049" s="208">
        <v>3.15</v>
      </c>
      <c r="I1049" s="209"/>
      <c r="J1049" s="205"/>
      <c r="K1049" s="205"/>
      <c r="L1049" s="210"/>
      <c r="M1049" s="211"/>
      <c r="N1049" s="212"/>
      <c r="O1049" s="212"/>
      <c r="P1049" s="212"/>
      <c r="Q1049" s="212"/>
      <c r="R1049" s="212"/>
      <c r="S1049" s="212"/>
      <c r="T1049" s="213"/>
      <c r="AT1049" s="214" t="s">
        <v>180</v>
      </c>
      <c r="AU1049" s="214" t="s">
        <v>89</v>
      </c>
      <c r="AV1049" s="14" t="s">
        <v>89</v>
      </c>
      <c r="AW1049" s="14" t="s">
        <v>38</v>
      </c>
      <c r="AX1049" s="14" t="s">
        <v>80</v>
      </c>
      <c r="AY1049" s="214" t="s">
        <v>171</v>
      </c>
    </row>
    <row r="1050" spans="1:65" s="14" customFormat="1" ht="10.199999999999999">
      <c r="B1050" s="204"/>
      <c r="C1050" s="205"/>
      <c r="D1050" s="195" t="s">
        <v>180</v>
      </c>
      <c r="E1050" s="206" t="s">
        <v>32</v>
      </c>
      <c r="F1050" s="207" t="s">
        <v>2283</v>
      </c>
      <c r="G1050" s="205"/>
      <c r="H1050" s="208">
        <v>5.46</v>
      </c>
      <c r="I1050" s="209"/>
      <c r="J1050" s="205"/>
      <c r="K1050" s="205"/>
      <c r="L1050" s="210"/>
      <c r="M1050" s="211"/>
      <c r="N1050" s="212"/>
      <c r="O1050" s="212"/>
      <c r="P1050" s="212"/>
      <c r="Q1050" s="212"/>
      <c r="R1050" s="212"/>
      <c r="S1050" s="212"/>
      <c r="T1050" s="213"/>
      <c r="AT1050" s="214" t="s">
        <v>180</v>
      </c>
      <c r="AU1050" s="214" t="s">
        <v>89</v>
      </c>
      <c r="AV1050" s="14" t="s">
        <v>89</v>
      </c>
      <c r="AW1050" s="14" t="s">
        <v>38</v>
      </c>
      <c r="AX1050" s="14" t="s">
        <v>80</v>
      </c>
      <c r="AY1050" s="214" t="s">
        <v>171</v>
      </c>
    </row>
    <row r="1051" spans="1:65" s="14" customFormat="1" ht="10.199999999999999">
      <c r="B1051" s="204"/>
      <c r="C1051" s="205"/>
      <c r="D1051" s="195" t="s">
        <v>180</v>
      </c>
      <c r="E1051" s="206" t="s">
        <v>32</v>
      </c>
      <c r="F1051" s="207" t="s">
        <v>2284</v>
      </c>
      <c r="G1051" s="205"/>
      <c r="H1051" s="208">
        <v>8.4</v>
      </c>
      <c r="I1051" s="209"/>
      <c r="J1051" s="205"/>
      <c r="K1051" s="205"/>
      <c r="L1051" s="210"/>
      <c r="M1051" s="211"/>
      <c r="N1051" s="212"/>
      <c r="O1051" s="212"/>
      <c r="P1051" s="212"/>
      <c r="Q1051" s="212"/>
      <c r="R1051" s="212"/>
      <c r="S1051" s="212"/>
      <c r="T1051" s="213"/>
      <c r="AT1051" s="214" t="s">
        <v>180</v>
      </c>
      <c r="AU1051" s="214" t="s">
        <v>89</v>
      </c>
      <c r="AV1051" s="14" t="s">
        <v>89</v>
      </c>
      <c r="AW1051" s="14" t="s">
        <v>38</v>
      </c>
      <c r="AX1051" s="14" t="s">
        <v>80</v>
      </c>
      <c r="AY1051" s="214" t="s">
        <v>171</v>
      </c>
    </row>
    <row r="1052" spans="1:65" s="14" customFormat="1" ht="10.199999999999999">
      <c r="B1052" s="204"/>
      <c r="C1052" s="205"/>
      <c r="D1052" s="195" t="s">
        <v>180</v>
      </c>
      <c r="E1052" s="206" t="s">
        <v>32</v>
      </c>
      <c r="F1052" s="207" t="s">
        <v>2285</v>
      </c>
      <c r="G1052" s="205"/>
      <c r="H1052" s="208">
        <v>1.44</v>
      </c>
      <c r="I1052" s="209"/>
      <c r="J1052" s="205"/>
      <c r="K1052" s="205"/>
      <c r="L1052" s="210"/>
      <c r="M1052" s="211"/>
      <c r="N1052" s="212"/>
      <c r="O1052" s="212"/>
      <c r="P1052" s="212"/>
      <c r="Q1052" s="212"/>
      <c r="R1052" s="212"/>
      <c r="S1052" s="212"/>
      <c r="T1052" s="213"/>
      <c r="AT1052" s="214" t="s">
        <v>180</v>
      </c>
      <c r="AU1052" s="214" t="s">
        <v>89</v>
      </c>
      <c r="AV1052" s="14" t="s">
        <v>89</v>
      </c>
      <c r="AW1052" s="14" t="s">
        <v>38</v>
      </c>
      <c r="AX1052" s="14" t="s">
        <v>80</v>
      </c>
      <c r="AY1052" s="214" t="s">
        <v>171</v>
      </c>
    </row>
    <row r="1053" spans="1:65" s="14" customFormat="1" ht="10.199999999999999">
      <c r="B1053" s="204"/>
      <c r="C1053" s="205"/>
      <c r="D1053" s="195" t="s">
        <v>180</v>
      </c>
      <c r="E1053" s="206" t="s">
        <v>32</v>
      </c>
      <c r="F1053" s="207" t="s">
        <v>2286</v>
      </c>
      <c r="G1053" s="205"/>
      <c r="H1053" s="208">
        <v>1.44</v>
      </c>
      <c r="I1053" s="209"/>
      <c r="J1053" s="205"/>
      <c r="K1053" s="205"/>
      <c r="L1053" s="210"/>
      <c r="M1053" s="211"/>
      <c r="N1053" s="212"/>
      <c r="O1053" s="212"/>
      <c r="P1053" s="212"/>
      <c r="Q1053" s="212"/>
      <c r="R1053" s="212"/>
      <c r="S1053" s="212"/>
      <c r="T1053" s="213"/>
      <c r="AT1053" s="214" t="s">
        <v>180</v>
      </c>
      <c r="AU1053" s="214" t="s">
        <v>89</v>
      </c>
      <c r="AV1053" s="14" t="s">
        <v>89</v>
      </c>
      <c r="AW1053" s="14" t="s">
        <v>38</v>
      </c>
      <c r="AX1053" s="14" t="s">
        <v>80</v>
      </c>
      <c r="AY1053" s="214" t="s">
        <v>171</v>
      </c>
    </row>
    <row r="1054" spans="1:65" s="14" customFormat="1" ht="10.199999999999999">
      <c r="B1054" s="204"/>
      <c r="C1054" s="205"/>
      <c r="D1054" s="195" t="s">
        <v>180</v>
      </c>
      <c r="E1054" s="206" t="s">
        <v>32</v>
      </c>
      <c r="F1054" s="207" t="s">
        <v>2287</v>
      </c>
      <c r="G1054" s="205"/>
      <c r="H1054" s="208">
        <v>6</v>
      </c>
      <c r="I1054" s="209"/>
      <c r="J1054" s="205"/>
      <c r="K1054" s="205"/>
      <c r="L1054" s="210"/>
      <c r="M1054" s="211"/>
      <c r="N1054" s="212"/>
      <c r="O1054" s="212"/>
      <c r="P1054" s="212"/>
      <c r="Q1054" s="212"/>
      <c r="R1054" s="212"/>
      <c r="S1054" s="212"/>
      <c r="T1054" s="213"/>
      <c r="AT1054" s="214" t="s">
        <v>180</v>
      </c>
      <c r="AU1054" s="214" t="s">
        <v>89</v>
      </c>
      <c r="AV1054" s="14" t="s">
        <v>89</v>
      </c>
      <c r="AW1054" s="14" t="s">
        <v>38</v>
      </c>
      <c r="AX1054" s="14" t="s">
        <v>80</v>
      </c>
      <c r="AY1054" s="214" t="s">
        <v>171</v>
      </c>
    </row>
    <row r="1055" spans="1:65" s="14" customFormat="1" ht="10.199999999999999">
      <c r="B1055" s="204"/>
      <c r="C1055" s="205"/>
      <c r="D1055" s="195" t="s">
        <v>180</v>
      </c>
      <c r="E1055" s="206" t="s">
        <v>32</v>
      </c>
      <c r="F1055" s="207" t="s">
        <v>2288</v>
      </c>
      <c r="G1055" s="205"/>
      <c r="H1055" s="208">
        <v>12</v>
      </c>
      <c r="I1055" s="209"/>
      <c r="J1055" s="205"/>
      <c r="K1055" s="205"/>
      <c r="L1055" s="210"/>
      <c r="M1055" s="211"/>
      <c r="N1055" s="212"/>
      <c r="O1055" s="212"/>
      <c r="P1055" s="212"/>
      <c r="Q1055" s="212"/>
      <c r="R1055" s="212"/>
      <c r="S1055" s="212"/>
      <c r="T1055" s="213"/>
      <c r="AT1055" s="214" t="s">
        <v>180</v>
      </c>
      <c r="AU1055" s="214" t="s">
        <v>89</v>
      </c>
      <c r="AV1055" s="14" t="s">
        <v>89</v>
      </c>
      <c r="AW1055" s="14" t="s">
        <v>38</v>
      </c>
      <c r="AX1055" s="14" t="s">
        <v>80</v>
      </c>
      <c r="AY1055" s="214" t="s">
        <v>171</v>
      </c>
    </row>
    <row r="1056" spans="1:65" s="2" customFormat="1" ht="14.4" customHeight="1">
      <c r="A1056" s="36"/>
      <c r="B1056" s="37"/>
      <c r="C1056" s="215" t="s">
        <v>2138</v>
      </c>
      <c r="D1056" s="215" t="s">
        <v>254</v>
      </c>
      <c r="E1056" s="216" t="s">
        <v>1456</v>
      </c>
      <c r="F1056" s="217" t="s">
        <v>1457</v>
      </c>
      <c r="G1056" s="218" t="s">
        <v>176</v>
      </c>
      <c r="H1056" s="219">
        <v>84.010999999999996</v>
      </c>
      <c r="I1056" s="220"/>
      <c r="J1056" s="221">
        <f>ROUND(I1056*H1056,2)</f>
        <v>0</v>
      </c>
      <c r="K1056" s="217" t="s">
        <v>177</v>
      </c>
      <c r="L1056" s="222"/>
      <c r="M1056" s="223" t="s">
        <v>32</v>
      </c>
      <c r="N1056" s="224" t="s">
        <v>51</v>
      </c>
      <c r="O1056" s="66"/>
      <c r="P1056" s="189">
        <f>O1056*H1056</f>
        <v>0</v>
      </c>
      <c r="Q1056" s="189">
        <v>0</v>
      </c>
      <c r="R1056" s="189">
        <f>Q1056*H1056</f>
        <v>0</v>
      </c>
      <c r="S1056" s="189">
        <v>0</v>
      </c>
      <c r="T1056" s="190">
        <f>S1056*H1056</f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91" t="s">
        <v>389</v>
      </c>
      <c r="AT1056" s="191" t="s">
        <v>254</v>
      </c>
      <c r="AU1056" s="191" t="s">
        <v>89</v>
      </c>
      <c r="AY1056" s="18" t="s">
        <v>171</v>
      </c>
      <c r="BE1056" s="192">
        <f>IF(N1056="základní",J1056,0)</f>
        <v>0</v>
      </c>
      <c r="BF1056" s="192">
        <f>IF(N1056="snížená",J1056,0)</f>
        <v>0</v>
      </c>
      <c r="BG1056" s="192">
        <f>IF(N1056="zákl. přenesená",J1056,0)</f>
        <v>0</v>
      </c>
      <c r="BH1056" s="192">
        <f>IF(N1056="sníž. přenesená",J1056,0)</f>
        <v>0</v>
      </c>
      <c r="BI1056" s="192">
        <f>IF(N1056="nulová",J1056,0)</f>
        <v>0</v>
      </c>
      <c r="BJ1056" s="18" t="s">
        <v>40</v>
      </c>
      <c r="BK1056" s="192">
        <f>ROUND(I1056*H1056,2)</f>
        <v>0</v>
      </c>
      <c r="BL1056" s="18" t="s">
        <v>297</v>
      </c>
      <c r="BM1056" s="191" t="s">
        <v>2897</v>
      </c>
    </row>
    <row r="1057" spans="1:65" s="2" customFormat="1" ht="19.2">
      <c r="A1057" s="36"/>
      <c r="B1057" s="37"/>
      <c r="C1057" s="38"/>
      <c r="D1057" s="195" t="s">
        <v>258</v>
      </c>
      <c r="E1057" s="38"/>
      <c r="F1057" s="225" t="s">
        <v>259</v>
      </c>
      <c r="G1057" s="38"/>
      <c r="H1057" s="38"/>
      <c r="I1057" s="226"/>
      <c r="J1057" s="38"/>
      <c r="K1057" s="38"/>
      <c r="L1057" s="41"/>
      <c r="M1057" s="227"/>
      <c r="N1057" s="228"/>
      <c r="O1057" s="66"/>
      <c r="P1057" s="66"/>
      <c r="Q1057" s="66"/>
      <c r="R1057" s="66"/>
      <c r="S1057" s="66"/>
      <c r="T1057" s="67"/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T1057" s="18" t="s">
        <v>258</v>
      </c>
      <c r="AU1057" s="18" t="s">
        <v>89</v>
      </c>
    </row>
    <row r="1058" spans="1:65" s="14" customFormat="1" ht="10.199999999999999">
      <c r="B1058" s="204"/>
      <c r="C1058" s="205"/>
      <c r="D1058" s="195" t="s">
        <v>180</v>
      </c>
      <c r="E1058" s="205"/>
      <c r="F1058" s="207" t="s">
        <v>2898</v>
      </c>
      <c r="G1058" s="205"/>
      <c r="H1058" s="208">
        <v>84.010999999999996</v>
      </c>
      <c r="I1058" s="209"/>
      <c r="J1058" s="205"/>
      <c r="K1058" s="205"/>
      <c r="L1058" s="210"/>
      <c r="M1058" s="211"/>
      <c r="N1058" s="212"/>
      <c r="O1058" s="212"/>
      <c r="P1058" s="212"/>
      <c r="Q1058" s="212"/>
      <c r="R1058" s="212"/>
      <c r="S1058" s="212"/>
      <c r="T1058" s="213"/>
      <c r="AT1058" s="214" t="s">
        <v>180</v>
      </c>
      <c r="AU1058" s="214" t="s">
        <v>89</v>
      </c>
      <c r="AV1058" s="14" t="s">
        <v>89</v>
      </c>
      <c r="AW1058" s="14" t="s">
        <v>4</v>
      </c>
      <c r="AX1058" s="14" t="s">
        <v>40</v>
      </c>
      <c r="AY1058" s="214" t="s">
        <v>171</v>
      </c>
    </row>
    <row r="1059" spans="1:65" s="2" customFormat="1" ht="14.4" customHeight="1">
      <c r="A1059" s="36"/>
      <c r="B1059" s="37"/>
      <c r="C1059" s="180" t="s">
        <v>2167</v>
      </c>
      <c r="D1059" s="180" t="s">
        <v>173</v>
      </c>
      <c r="E1059" s="181" t="s">
        <v>1461</v>
      </c>
      <c r="F1059" s="182" t="s">
        <v>1462</v>
      </c>
      <c r="G1059" s="183" t="s">
        <v>176</v>
      </c>
      <c r="H1059" s="184">
        <v>90.05</v>
      </c>
      <c r="I1059" s="185"/>
      <c r="J1059" s="186">
        <f>ROUND(I1059*H1059,2)</f>
        <v>0</v>
      </c>
      <c r="K1059" s="182" t="s">
        <v>177</v>
      </c>
      <c r="L1059" s="41"/>
      <c r="M1059" s="187" t="s">
        <v>32</v>
      </c>
      <c r="N1059" s="188" t="s">
        <v>51</v>
      </c>
      <c r="O1059" s="66"/>
      <c r="P1059" s="189">
        <f>O1059*H1059</f>
        <v>0</v>
      </c>
      <c r="Q1059" s="189">
        <v>2.0000000000000001E-4</v>
      </c>
      <c r="R1059" s="189">
        <f>Q1059*H1059</f>
        <v>1.8010000000000002E-2</v>
      </c>
      <c r="S1059" s="189">
        <v>0</v>
      </c>
      <c r="T1059" s="190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91" t="s">
        <v>297</v>
      </c>
      <c r="AT1059" s="191" t="s">
        <v>173</v>
      </c>
      <c r="AU1059" s="191" t="s">
        <v>89</v>
      </c>
      <c r="AY1059" s="18" t="s">
        <v>171</v>
      </c>
      <c r="BE1059" s="192">
        <f>IF(N1059="základní",J1059,0)</f>
        <v>0</v>
      </c>
      <c r="BF1059" s="192">
        <f>IF(N1059="snížená",J1059,0)</f>
        <v>0</v>
      </c>
      <c r="BG1059" s="192">
        <f>IF(N1059="zákl. přenesená",J1059,0)</f>
        <v>0</v>
      </c>
      <c r="BH1059" s="192">
        <f>IF(N1059="sníž. přenesená",J1059,0)</f>
        <v>0</v>
      </c>
      <c r="BI1059" s="192">
        <f>IF(N1059="nulová",J1059,0)</f>
        <v>0</v>
      </c>
      <c r="BJ1059" s="18" t="s">
        <v>40</v>
      </c>
      <c r="BK1059" s="192">
        <f>ROUND(I1059*H1059,2)</f>
        <v>0</v>
      </c>
      <c r="BL1059" s="18" t="s">
        <v>297</v>
      </c>
      <c r="BM1059" s="191" t="s">
        <v>2899</v>
      </c>
    </row>
    <row r="1060" spans="1:65" s="2" customFormat="1" ht="24.15" customHeight="1">
      <c r="A1060" s="36"/>
      <c r="B1060" s="37"/>
      <c r="C1060" s="180" t="s">
        <v>2174</v>
      </c>
      <c r="D1060" s="180" t="s">
        <v>173</v>
      </c>
      <c r="E1060" s="181" t="s">
        <v>1465</v>
      </c>
      <c r="F1060" s="182" t="s">
        <v>1466</v>
      </c>
      <c r="G1060" s="183" t="s">
        <v>176</v>
      </c>
      <c r="H1060" s="184">
        <v>62.01</v>
      </c>
      <c r="I1060" s="185"/>
      <c r="J1060" s="186">
        <f>ROUND(I1060*H1060,2)</f>
        <v>0</v>
      </c>
      <c r="K1060" s="182" t="s">
        <v>177</v>
      </c>
      <c r="L1060" s="41"/>
      <c r="M1060" s="187" t="s">
        <v>32</v>
      </c>
      <c r="N1060" s="188" t="s">
        <v>51</v>
      </c>
      <c r="O1060" s="66"/>
      <c r="P1060" s="189">
        <f>O1060*H1060</f>
        <v>0</v>
      </c>
      <c r="Q1060" s="189">
        <v>1.0000000000000001E-5</v>
      </c>
      <c r="R1060" s="189">
        <f>Q1060*H1060</f>
        <v>6.2010000000000006E-4</v>
      </c>
      <c r="S1060" s="189">
        <v>0</v>
      </c>
      <c r="T1060" s="190">
        <f>S1060*H1060</f>
        <v>0</v>
      </c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R1060" s="191" t="s">
        <v>297</v>
      </c>
      <c r="AT1060" s="191" t="s">
        <v>173</v>
      </c>
      <c r="AU1060" s="191" t="s">
        <v>89</v>
      </c>
      <c r="AY1060" s="18" t="s">
        <v>171</v>
      </c>
      <c r="BE1060" s="192">
        <f>IF(N1060="základní",J1060,0)</f>
        <v>0</v>
      </c>
      <c r="BF1060" s="192">
        <f>IF(N1060="snížená",J1060,0)</f>
        <v>0</v>
      </c>
      <c r="BG1060" s="192">
        <f>IF(N1060="zákl. přenesená",J1060,0)</f>
        <v>0</v>
      </c>
      <c r="BH1060" s="192">
        <f>IF(N1060="sníž. přenesená",J1060,0)</f>
        <v>0</v>
      </c>
      <c r="BI1060" s="192">
        <f>IF(N1060="nulová",J1060,0)</f>
        <v>0</v>
      </c>
      <c r="BJ1060" s="18" t="s">
        <v>40</v>
      </c>
      <c r="BK1060" s="192">
        <f>ROUND(I1060*H1060,2)</f>
        <v>0</v>
      </c>
      <c r="BL1060" s="18" t="s">
        <v>297</v>
      </c>
      <c r="BM1060" s="191" t="s">
        <v>2900</v>
      </c>
    </row>
    <row r="1061" spans="1:65" s="13" customFormat="1" ht="10.199999999999999">
      <c r="B1061" s="193"/>
      <c r="C1061" s="194"/>
      <c r="D1061" s="195" t="s">
        <v>180</v>
      </c>
      <c r="E1061" s="196" t="s">
        <v>32</v>
      </c>
      <c r="F1061" s="197" t="s">
        <v>2257</v>
      </c>
      <c r="G1061" s="194"/>
      <c r="H1061" s="196" t="s">
        <v>32</v>
      </c>
      <c r="I1061" s="198"/>
      <c r="J1061" s="194"/>
      <c r="K1061" s="194"/>
      <c r="L1061" s="199"/>
      <c r="M1061" s="200"/>
      <c r="N1061" s="201"/>
      <c r="O1061" s="201"/>
      <c r="P1061" s="201"/>
      <c r="Q1061" s="201"/>
      <c r="R1061" s="201"/>
      <c r="S1061" s="201"/>
      <c r="T1061" s="202"/>
      <c r="AT1061" s="203" t="s">
        <v>180</v>
      </c>
      <c r="AU1061" s="203" t="s">
        <v>89</v>
      </c>
      <c r="AV1061" s="13" t="s">
        <v>40</v>
      </c>
      <c r="AW1061" s="13" t="s">
        <v>38</v>
      </c>
      <c r="AX1061" s="13" t="s">
        <v>80</v>
      </c>
      <c r="AY1061" s="203" t="s">
        <v>171</v>
      </c>
    </row>
    <row r="1062" spans="1:65" s="13" customFormat="1" ht="10.199999999999999">
      <c r="B1062" s="193"/>
      <c r="C1062" s="194"/>
      <c r="D1062" s="195" t="s">
        <v>180</v>
      </c>
      <c r="E1062" s="196" t="s">
        <v>32</v>
      </c>
      <c r="F1062" s="197" t="s">
        <v>2279</v>
      </c>
      <c r="G1062" s="194"/>
      <c r="H1062" s="196" t="s">
        <v>32</v>
      </c>
      <c r="I1062" s="198"/>
      <c r="J1062" s="194"/>
      <c r="K1062" s="194"/>
      <c r="L1062" s="199"/>
      <c r="M1062" s="200"/>
      <c r="N1062" s="201"/>
      <c r="O1062" s="201"/>
      <c r="P1062" s="201"/>
      <c r="Q1062" s="201"/>
      <c r="R1062" s="201"/>
      <c r="S1062" s="201"/>
      <c r="T1062" s="202"/>
      <c r="AT1062" s="203" t="s">
        <v>180</v>
      </c>
      <c r="AU1062" s="203" t="s">
        <v>89</v>
      </c>
      <c r="AV1062" s="13" t="s">
        <v>40</v>
      </c>
      <c r="AW1062" s="13" t="s">
        <v>38</v>
      </c>
      <c r="AX1062" s="13" t="s">
        <v>80</v>
      </c>
      <c r="AY1062" s="203" t="s">
        <v>171</v>
      </c>
    </row>
    <row r="1063" spans="1:65" s="14" customFormat="1" ht="10.199999999999999">
      <c r="B1063" s="204"/>
      <c r="C1063" s="205"/>
      <c r="D1063" s="195" t="s">
        <v>180</v>
      </c>
      <c r="E1063" s="206" t="s">
        <v>32</v>
      </c>
      <c r="F1063" s="207" t="s">
        <v>2280</v>
      </c>
      <c r="G1063" s="205"/>
      <c r="H1063" s="208">
        <v>34.56</v>
      </c>
      <c r="I1063" s="209"/>
      <c r="J1063" s="205"/>
      <c r="K1063" s="205"/>
      <c r="L1063" s="210"/>
      <c r="M1063" s="211"/>
      <c r="N1063" s="212"/>
      <c r="O1063" s="212"/>
      <c r="P1063" s="212"/>
      <c r="Q1063" s="212"/>
      <c r="R1063" s="212"/>
      <c r="S1063" s="212"/>
      <c r="T1063" s="213"/>
      <c r="AT1063" s="214" t="s">
        <v>180</v>
      </c>
      <c r="AU1063" s="214" t="s">
        <v>89</v>
      </c>
      <c r="AV1063" s="14" t="s">
        <v>89</v>
      </c>
      <c r="AW1063" s="14" t="s">
        <v>38</v>
      </c>
      <c r="AX1063" s="14" t="s">
        <v>80</v>
      </c>
      <c r="AY1063" s="214" t="s">
        <v>171</v>
      </c>
    </row>
    <row r="1064" spans="1:65" s="14" customFormat="1" ht="10.199999999999999">
      <c r="B1064" s="204"/>
      <c r="C1064" s="205"/>
      <c r="D1064" s="195" t="s">
        <v>180</v>
      </c>
      <c r="E1064" s="206" t="s">
        <v>32</v>
      </c>
      <c r="F1064" s="207" t="s">
        <v>2281</v>
      </c>
      <c r="G1064" s="205"/>
      <c r="H1064" s="208">
        <v>7.56</v>
      </c>
      <c r="I1064" s="209"/>
      <c r="J1064" s="205"/>
      <c r="K1064" s="205"/>
      <c r="L1064" s="210"/>
      <c r="M1064" s="211"/>
      <c r="N1064" s="212"/>
      <c r="O1064" s="212"/>
      <c r="P1064" s="212"/>
      <c r="Q1064" s="212"/>
      <c r="R1064" s="212"/>
      <c r="S1064" s="212"/>
      <c r="T1064" s="213"/>
      <c r="AT1064" s="214" t="s">
        <v>180</v>
      </c>
      <c r="AU1064" s="214" t="s">
        <v>89</v>
      </c>
      <c r="AV1064" s="14" t="s">
        <v>89</v>
      </c>
      <c r="AW1064" s="14" t="s">
        <v>38</v>
      </c>
      <c r="AX1064" s="14" t="s">
        <v>80</v>
      </c>
      <c r="AY1064" s="214" t="s">
        <v>171</v>
      </c>
    </row>
    <row r="1065" spans="1:65" s="14" customFormat="1" ht="10.199999999999999">
      <c r="B1065" s="204"/>
      <c r="C1065" s="205"/>
      <c r="D1065" s="195" t="s">
        <v>180</v>
      </c>
      <c r="E1065" s="206" t="s">
        <v>32</v>
      </c>
      <c r="F1065" s="207" t="s">
        <v>2282</v>
      </c>
      <c r="G1065" s="205"/>
      <c r="H1065" s="208">
        <v>3.15</v>
      </c>
      <c r="I1065" s="209"/>
      <c r="J1065" s="205"/>
      <c r="K1065" s="205"/>
      <c r="L1065" s="210"/>
      <c r="M1065" s="211"/>
      <c r="N1065" s="212"/>
      <c r="O1065" s="212"/>
      <c r="P1065" s="212"/>
      <c r="Q1065" s="212"/>
      <c r="R1065" s="212"/>
      <c r="S1065" s="212"/>
      <c r="T1065" s="213"/>
      <c r="AT1065" s="214" t="s">
        <v>180</v>
      </c>
      <c r="AU1065" s="214" t="s">
        <v>89</v>
      </c>
      <c r="AV1065" s="14" t="s">
        <v>89</v>
      </c>
      <c r="AW1065" s="14" t="s">
        <v>38</v>
      </c>
      <c r="AX1065" s="14" t="s">
        <v>80</v>
      </c>
      <c r="AY1065" s="214" t="s">
        <v>171</v>
      </c>
    </row>
    <row r="1066" spans="1:65" s="14" customFormat="1" ht="10.199999999999999">
      <c r="B1066" s="204"/>
      <c r="C1066" s="205"/>
      <c r="D1066" s="195" t="s">
        <v>180</v>
      </c>
      <c r="E1066" s="206" t="s">
        <v>32</v>
      </c>
      <c r="F1066" s="207" t="s">
        <v>2283</v>
      </c>
      <c r="G1066" s="205"/>
      <c r="H1066" s="208">
        <v>5.46</v>
      </c>
      <c r="I1066" s="209"/>
      <c r="J1066" s="205"/>
      <c r="K1066" s="205"/>
      <c r="L1066" s="210"/>
      <c r="M1066" s="211"/>
      <c r="N1066" s="212"/>
      <c r="O1066" s="212"/>
      <c r="P1066" s="212"/>
      <c r="Q1066" s="212"/>
      <c r="R1066" s="212"/>
      <c r="S1066" s="212"/>
      <c r="T1066" s="213"/>
      <c r="AT1066" s="214" t="s">
        <v>180</v>
      </c>
      <c r="AU1066" s="214" t="s">
        <v>89</v>
      </c>
      <c r="AV1066" s="14" t="s">
        <v>89</v>
      </c>
      <c r="AW1066" s="14" t="s">
        <v>38</v>
      </c>
      <c r="AX1066" s="14" t="s">
        <v>80</v>
      </c>
      <c r="AY1066" s="214" t="s">
        <v>171</v>
      </c>
    </row>
    <row r="1067" spans="1:65" s="14" customFormat="1" ht="10.199999999999999">
      <c r="B1067" s="204"/>
      <c r="C1067" s="205"/>
      <c r="D1067" s="195" t="s">
        <v>180</v>
      </c>
      <c r="E1067" s="206" t="s">
        <v>32</v>
      </c>
      <c r="F1067" s="207" t="s">
        <v>2284</v>
      </c>
      <c r="G1067" s="205"/>
      <c r="H1067" s="208">
        <v>8.4</v>
      </c>
      <c r="I1067" s="209"/>
      <c r="J1067" s="205"/>
      <c r="K1067" s="205"/>
      <c r="L1067" s="210"/>
      <c r="M1067" s="211"/>
      <c r="N1067" s="212"/>
      <c r="O1067" s="212"/>
      <c r="P1067" s="212"/>
      <c r="Q1067" s="212"/>
      <c r="R1067" s="212"/>
      <c r="S1067" s="212"/>
      <c r="T1067" s="213"/>
      <c r="AT1067" s="214" t="s">
        <v>180</v>
      </c>
      <c r="AU1067" s="214" t="s">
        <v>89</v>
      </c>
      <c r="AV1067" s="14" t="s">
        <v>89</v>
      </c>
      <c r="AW1067" s="14" t="s">
        <v>38</v>
      </c>
      <c r="AX1067" s="14" t="s">
        <v>80</v>
      </c>
      <c r="AY1067" s="214" t="s">
        <v>171</v>
      </c>
    </row>
    <row r="1068" spans="1:65" s="14" customFormat="1" ht="10.199999999999999">
      <c r="B1068" s="204"/>
      <c r="C1068" s="205"/>
      <c r="D1068" s="195" t="s">
        <v>180</v>
      </c>
      <c r="E1068" s="206" t="s">
        <v>32</v>
      </c>
      <c r="F1068" s="207" t="s">
        <v>2285</v>
      </c>
      <c r="G1068" s="205"/>
      <c r="H1068" s="208">
        <v>1.44</v>
      </c>
      <c r="I1068" s="209"/>
      <c r="J1068" s="205"/>
      <c r="K1068" s="205"/>
      <c r="L1068" s="210"/>
      <c r="M1068" s="211"/>
      <c r="N1068" s="212"/>
      <c r="O1068" s="212"/>
      <c r="P1068" s="212"/>
      <c r="Q1068" s="212"/>
      <c r="R1068" s="212"/>
      <c r="S1068" s="212"/>
      <c r="T1068" s="213"/>
      <c r="AT1068" s="214" t="s">
        <v>180</v>
      </c>
      <c r="AU1068" s="214" t="s">
        <v>89</v>
      </c>
      <c r="AV1068" s="14" t="s">
        <v>89</v>
      </c>
      <c r="AW1068" s="14" t="s">
        <v>38</v>
      </c>
      <c r="AX1068" s="14" t="s">
        <v>80</v>
      </c>
      <c r="AY1068" s="214" t="s">
        <v>171</v>
      </c>
    </row>
    <row r="1069" spans="1:65" s="14" customFormat="1" ht="10.199999999999999">
      <c r="B1069" s="204"/>
      <c r="C1069" s="205"/>
      <c r="D1069" s="195" t="s">
        <v>180</v>
      </c>
      <c r="E1069" s="206" t="s">
        <v>32</v>
      </c>
      <c r="F1069" s="207" t="s">
        <v>2286</v>
      </c>
      <c r="G1069" s="205"/>
      <c r="H1069" s="208">
        <v>1.44</v>
      </c>
      <c r="I1069" s="209"/>
      <c r="J1069" s="205"/>
      <c r="K1069" s="205"/>
      <c r="L1069" s="210"/>
      <c r="M1069" s="211"/>
      <c r="N1069" s="212"/>
      <c r="O1069" s="212"/>
      <c r="P1069" s="212"/>
      <c r="Q1069" s="212"/>
      <c r="R1069" s="212"/>
      <c r="S1069" s="212"/>
      <c r="T1069" s="213"/>
      <c r="AT1069" s="214" t="s">
        <v>180</v>
      </c>
      <c r="AU1069" s="214" t="s">
        <v>89</v>
      </c>
      <c r="AV1069" s="14" t="s">
        <v>89</v>
      </c>
      <c r="AW1069" s="14" t="s">
        <v>38</v>
      </c>
      <c r="AX1069" s="14" t="s">
        <v>80</v>
      </c>
      <c r="AY1069" s="214" t="s">
        <v>171</v>
      </c>
    </row>
    <row r="1070" spans="1:65" s="2" customFormat="1" ht="14.4" customHeight="1">
      <c r="A1070" s="36"/>
      <c r="B1070" s="37"/>
      <c r="C1070" s="180" t="s">
        <v>2180</v>
      </c>
      <c r="D1070" s="180" t="s">
        <v>173</v>
      </c>
      <c r="E1070" s="181" t="s">
        <v>2218</v>
      </c>
      <c r="F1070" s="182" t="s">
        <v>2219</v>
      </c>
      <c r="G1070" s="183" t="s">
        <v>176</v>
      </c>
      <c r="H1070" s="184">
        <v>18</v>
      </c>
      <c r="I1070" s="185"/>
      <c r="J1070" s="186">
        <f>ROUND(I1070*H1070,2)</f>
        <v>0</v>
      </c>
      <c r="K1070" s="182" t="s">
        <v>177</v>
      </c>
      <c r="L1070" s="41"/>
      <c r="M1070" s="187" t="s">
        <v>32</v>
      </c>
      <c r="N1070" s="188" t="s">
        <v>51</v>
      </c>
      <c r="O1070" s="66"/>
      <c r="P1070" s="189">
        <f>O1070*H1070</f>
        <v>0</v>
      </c>
      <c r="Q1070" s="189">
        <v>1.0000000000000001E-5</v>
      </c>
      <c r="R1070" s="189">
        <f>Q1070*H1070</f>
        <v>1.8000000000000001E-4</v>
      </c>
      <c r="S1070" s="189">
        <v>0</v>
      </c>
      <c r="T1070" s="190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91" t="s">
        <v>297</v>
      </c>
      <c r="AT1070" s="191" t="s">
        <v>173</v>
      </c>
      <c r="AU1070" s="191" t="s">
        <v>89</v>
      </c>
      <c r="AY1070" s="18" t="s">
        <v>171</v>
      </c>
      <c r="BE1070" s="192">
        <f>IF(N1070="základní",J1070,0)</f>
        <v>0</v>
      </c>
      <c r="BF1070" s="192">
        <f>IF(N1070="snížená",J1070,0)</f>
        <v>0</v>
      </c>
      <c r="BG1070" s="192">
        <f>IF(N1070="zákl. přenesená",J1070,0)</f>
        <v>0</v>
      </c>
      <c r="BH1070" s="192">
        <f>IF(N1070="sníž. přenesená",J1070,0)</f>
        <v>0</v>
      </c>
      <c r="BI1070" s="192">
        <f>IF(N1070="nulová",J1070,0)</f>
        <v>0</v>
      </c>
      <c r="BJ1070" s="18" t="s">
        <v>40</v>
      </c>
      <c r="BK1070" s="192">
        <f>ROUND(I1070*H1070,2)</f>
        <v>0</v>
      </c>
      <c r="BL1070" s="18" t="s">
        <v>297</v>
      </c>
      <c r="BM1070" s="191" t="s">
        <v>2901</v>
      </c>
    </row>
    <row r="1071" spans="1:65" s="13" customFormat="1" ht="10.199999999999999">
      <c r="B1071" s="193"/>
      <c r="C1071" s="194"/>
      <c r="D1071" s="195" t="s">
        <v>180</v>
      </c>
      <c r="E1071" s="196" t="s">
        <v>32</v>
      </c>
      <c r="F1071" s="197" t="s">
        <v>2257</v>
      </c>
      <c r="G1071" s="194"/>
      <c r="H1071" s="196" t="s">
        <v>32</v>
      </c>
      <c r="I1071" s="198"/>
      <c r="J1071" s="194"/>
      <c r="K1071" s="194"/>
      <c r="L1071" s="199"/>
      <c r="M1071" s="200"/>
      <c r="N1071" s="201"/>
      <c r="O1071" s="201"/>
      <c r="P1071" s="201"/>
      <c r="Q1071" s="201"/>
      <c r="R1071" s="201"/>
      <c r="S1071" s="201"/>
      <c r="T1071" s="202"/>
      <c r="AT1071" s="203" t="s">
        <v>180</v>
      </c>
      <c r="AU1071" s="203" t="s">
        <v>89</v>
      </c>
      <c r="AV1071" s="13" t="s">
        <v>40</v>
      </c>
      <c r="AW1071" s="13" t="s">
        <v>38</v>
      </c>
      <c r="AX1071" s="13" t="s">
        <v>80</v>
      </c>
      <c r="AY1071" s="203" t="s">
        <v>171</v>
      </c>
    </row>
    <row r="1072" spans="1:65" s="13" customFormat="1" ht="10.199999999999999">
      <c r="B1072" s="193"/>
      <c r="C1072" s="194"/>
      <c r="D1072" s="195" t="s">
        <v>180</v>
      </c>
      <c r="E1072" s="196" t="s">
        <v>32</v>
      </c>
      <c r="F1072" s="197" t="s">
        <v>2279</v>
      </c>
      <c r="G1072" s="194"/>
      <c r="H1072" s="196" t="s">
        <v>32</v>
      </c>
      <c r="I1072" s="198"/>
      <c r="J1072" s="194"/>
      <c r="K1072" s="194"/>
      <c r="L1072" s="199"/>
      <c r="M1072" s="200"/>
      <c r="N1072" s="201"/>
      <c r="O1072" s="201"/>
      <c r="P1072" s="201"/>
      <c r="Q1072" s="201"/>
      <c r="R1072" s="201"/>
      <c r="S1072" s="201"/>
      <c r="T1072" s="202"/>
      <c r="AT1072" s="203" t="s">
        <v>180</v>
      </c>
      <c r="AU1072" s="203" t="s">
        <v>89</v>
      </c>
      <c r="AV1072" s="13" t="s">
        <v>40</v>
      </c>
      <c r="AW1072" s="13" t="s">
        <v>38</v>
      </c>
      <c r="AX1072" s="13" t="s">
        <v>80</v>
      </c>
      <c r="AY1072" s="203" t="s">
        <v>171</v>
      </c>
    </row>
    <row r="1073" spans="1:65" s="14" customFormat="1" ht="10.199999999999999">
      <c r="B1073" s="204"/>
      <c r="C1073" s="205"/>
      <c r="D1073" s="195" t="s">
        <v>180</v>
      </c>
      <c r="E1073" s="206" t="s">
        <v>32</v>
      </c>
      <c r="F1073" s="207" t="s">
        <v>2287</v>
      </c>
      <c r="G1073" s="205"/>
      <c r="H1073" s="208">
        <v>6</v>
      </c>
      <c r="I1073" s="209"/>
      <c r="J1073" s="205"/>
      <c r="K1073" s="205"/>
      <c r="L1073" s="210"/>
      <c r="M1073" s="211"/>
      <c r="N1073" s="212"/>
      <c r="O1073" s="212"/>
      <c r="P1073" s="212"/>
      <c r="Q1073" s="212"/>
      <c r="R1073" s="212"/>
      <c r="S1073" s="212"/>
      <c r="T1073" s="213"/>
      <c r="AT1073" s="214" t="s">
        <v>180</v>
      </c>
      <c r="AU1073" s="214" t="s">
        <v>89</v>
      </c>
      <c r="AV1073" s="14" t="s">
        <v>89</v>
      </c>
      <c r="AW1073" s="14" t="s">
        <v>38</v>
      </c>
      <c r="AX1073" s="14" t="s">
        <v>80</v>
      </c>
      <c r="AY1073" s="214" t="s">
        <v>171</v>
      </c>
    </row>
    <row r="1074" spans="1:65" s="14" customFormat="1" ht="10.199999999999999">
      <c r="B1074" s="204"/>
      <c r="C1074" s="205"/>
      <c r="D1074" s="195" t="s">
        <v>180</v>
      </c>
      <c r="E1074" s="206" t="s">
        <v>32</v>
      </c>
      <c r="F1074" s="207" t="s">
        <v>2288</v>
      </c>
      <c r="G1074" s="205"/>
      <c r="H1074" s="208">
        <v>12</v>
      </c>
      <c r="I1074" s="209"/>
      <c r="J1074" s="205"/>
      <c r="K1074" s="205"/>
      <c r="L1074" s="210"/>
      <c r="M1074" s="211"/>
      <c r="N1074" s="212"/>
      <c r="O1074" s="212"/>
      <c r="P1074" s="212"/>
      <c r="Q1074" s="212"/>
      <c r="R1074" s="212"/>
      <c r="S1074" s="212"/>
      <c r="T1074" s="213"/>
      <c r="AT1074" s="214" t="s">
        <v>180</v>
      </c>
      <c r="AU1074" s="214" t="s">
        <v>89</v>
      </c>
      <c r="AV1074" s="14" t="s">
        <v>89</v>
      </c>
      <c r="AW1074" s="14" t="s">
        <v>38</v>
      </c>
      <c r="AX1074" s="14" t="s">
        <v>80</v>
      </c>
      <c r="AY1074" s="214" t="s">
        <v>171</v>
      </c>
    </row>
    <row r="1075" spans="1:65" s="2" customFormat="1" ht="14.4" customHeight="1">
      <c r="A1075" s="36"/>
      <c r="B1075" s="37"/>
      <c r="C1075" s="180" t="s">
        <v>2182</v>
      </c>
      <c r="D1075" s="180" t="s">
        <v>173</v>
      </c>
      <c r="E1075" s="181" t="s">
        <v>1469</v>
      </c>
      <c r="F1075" s="182" t="s">
        <v>1470</v>
      </c>
      <c r="G1075" s="183" t="s">
        <v>176</v>
      </c>
      <c r="H1075" s="184">
        <v>240</v>
      </c>
      <c r="I1075" s="185"/>
      <c r="J1075" s="186">
        <f>ROUND(I1075*H1075,2)</f>
        <v>0</v>
      </c>
      <c r="K1075" s="182" t="s">
        <v>177</v>
      </c>
      <c r="L1075" s="41"/>
      <c r="M1075" s="187" t="s">
        <v>32</v>
      </c>
      <c r="N1075" s="188" t="s">
        <v>51</v>
      </c>
      <c r="O1075" s="66"/>
      <c r="P1075" s="189">
        <f>O1075*H1075</f>
        <v>0</v>
      </c>
      <c r="Q1075" s="189">
        <v>1.0000000000000001E-5</v>
      </c>
      <c r="R1075" s="189">
        <f>Q1075*H1075</f>
        <v>2.4000000000000002E-3</v>
      </c>
      <c r="S1075" s="189">
        <v>0</v>
      </c>
      <c r="T1075" s="190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91" t="s">
        <v>297</v>
      </c>
      <c r="AT1075" s="191" t="s">
        <v>173</v>
      </c>
      <c r="AU1075" s="191" t="s">
        <v>89</v>
      </c>
      <c r="AY1075" s="18" t="s">
        <v>171</v>
      </c>
      <c r="BE1075" s="192">
        <f>IF(N1075="základní",J1075,0)</f>
        <v>0</v>
      </c>
      <c r="BF1075" s="192">
        <f>IF(N1075="snížená",J1075,0)</f>
        <v>0</v>
      </c>
      <c r="BG1075" s="192">
        <f>IF(N1075="zákl. přenesená",J1075,0)</f>
        <v>0</v>
      </c>
      <c r="BH1075" s="192">
        <f>IF(N1075="sníž. přenesená",J1075,0)</f>
        <v>0</v>
      </c>
      <c r="BI1075" s="192">
        <f>IF(N1075="nulová",J1075,0)</f>
        <v>0</v>
      </c>
      <c r="BJ1075" s="18" t="s">
        <v>40</v>
      </c>
      <c r="BK1075" s="192">
        <f>ROUND(I1075*H1075,2)</f>
        <v>0</v>
      </c>
      <c r="BL1075" s="18" t="s">
        <v>297</v>
      </c>
      <c r="BM1075" s="191" t="s">
        <v>2902</v>
      </c>
    </row>
    <row r="1076" spans="1:65" s="2" customFormat="1" ht="24.15" customHeight="1">
      <c r="A1076" s="36"/>
      <c r="B1076" s="37"/>
      <c r="C1076" s="180" t="s">
        <v>2186</v>
      </c>
      <c r="D1076" s="180" t="s">
        <v>173</v>
      </c>
      <c r="E1076" s="181" t="s">
        <v>1473</v>
      </c>
      <c r="F1076" s="182" t="s">
        <v>1474</v>
      </c>
      <c r="G1076" s="183" t="s">
        <v>176</v>
      </c>
      <c r="H1076" s="184">
        <v>90.05</v>
      </c>
      <c r="I1076" s="185"/>
      <c r="J1076" s="186">
        <f>ROUND(I1076*H1076,2)</f>
        <v>0</v>
      </c>
      <c r="K1076" s="182" t="s">
        <v>177</v>
      </c>
      <c r="L1076" s="41"/>
      <c r="M1076" s="187" t="s">
        <v>32</v>
      </c>
      <c r="N1076" s="188" t="s">
        <v>51</v>
      </c>
      <c r="O1076" s="66"/>
      <c r="P1076" s="189">
        <f>O1076*H1076</f>
        <v>0</v>
      </c>
      <c r="Q1076" s="189">
        <v>2.9E-4</v>
      </c>
      <c r="R1076" s="189">
        <f>Q1076*H1076</f>
        <v>2.6114499999999999E-2</v>
      </c>
      <c r="S1076" s="189">
        <v>0</v>
      </c>
      <c r="T1076" s="190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91" t="s">
        <v>297</v>
      </c>
      <c r="AT1076" s="191" t="s">
        <v>173</v>
      </c>
      <c r="AU1076" s="191" t="s">
        <v>89</v>
      </c>
      <c r="AY1076" s="18" t="s">
        <v>171</v>
      </c>
      <c r="BE1076" s="192">
        <f>IF(N1076="základní",J1076,0)</f>
        <v>0</v>
      </c>
      <c r="BF1076" s="192">
        <f>IF(N1076="snížená",J1076,0)</f>
        <v>0</v>
      </c>
      <c r="BG1076" s="192">
        <f>IF(N1076="zákl. přenesená",J1076,0)</f>
        <v>0</v>
      </c>
      <c r="BH1076" s="192">
        <f>IF(N1076="sníž. přenesená",J1076,0)</f>
        <v>0</v>
      </c>
      <c r="BI1076" s="192">
        <f>IF(N1076="nulová",J1076,0)</f>
        <v>0</v>
      </c>
      <c r="BJ1076" s="18" t="s">
        <v>40</v>
      </c>
      <c r="BK1076" s="192">
        <f>ROUND(I1076*H1076,2)</f>
        <v>0</v>
      </c>
      <c r="BL1076" s="18" t="s">
        <v>297</v>
      </c>
      <c r="BM1076" s="191" t="s">
        <v>2903</v>
      </c>
    </row>
    <row r="1077" spans="1:65" s="2" customFormat="1" ht="24.15" customHeight="1">
      <c r="A1077" s="36"/>
      <c r="B1077" s="37"/>
      <c r="C1077" s="180" t="s">
        <v>2188</v>
      </c>
      <c r="D1077" s="180" t="s">
        <v>173</v>
      </c>
      <c r="E1077" s="181" t="s">
        <v>1477</v>
      </c>
      <c r="F1077" s="182" t="s">
        <v>1478</v>
      </c>
      <c r="G1077" s="183" t="s">
        <v>176</v>
      </c>
      <c r="H1077" s="184">
        <v>90.05</v>
      </c>
      <c r="I1077" s="185"/>
      <c r="J1077" s="186">
        <f>ROUND(I1077*H1077,2)</f>
        <v>0</v>
      </c>
      <c r="K1077" s="182" t="s">
        <v>177</v>
      </c>
      <c r="L1077" s="41"/>
      <c r="M1077" s="187" t="s">
        <v>32</v>
      </c>
      <c r="N1077" s="188" t="s">
        <v>51</v>
      </c>
      <c r="O1077" s="66"/>
      <c r="P1077" s="189">
        <f>O1077*H1077</f>
        <v>0</v>
      </c>
      <c r="Q1077" s="189">
        <v>0</v>
      </c>
      <c r="R1077" s="189">
        <f>Q1077*H1077</f>
        <v>0</v>
      </c>
      <c r="S1077" s="189">
        <v>0</v>
      </c>
      <c r="T1077" s="190">
        <f>S1077*H1077</f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91" t="s">
        <v>297</v>
      </c>
      <c r="AT1077" s="191" t="s">
        <v>173</v>
      </c>
      <c r="AU1077" s="191" t="s">
        <v>89</v>
      </c>
      <c r="AY1077" s="18" t="s">
        <v>171</v>
      </c>
      <c r="BE1077" s="192">
        <f>IF(N1077="základní",J1077,0)</f>
        <v>0</v>
      </c>
      <c r="BF1077" s="192">
        <f>IF(N1077="snížená",J1077,0)</f>
        <v>0</v>
      </c>
      <c r="BG1077" s="192">
        <f>IF(N1077="zákl. přenesená",J1077,0)</f>
        <v>0</v>
      </c>
      <c r="BH1077" s="192">
        <f>IF(N1077="sníž. přenesená",J1077,0)</f>
        <v>0</v>
      </c>
      <c r="BI1077" s="192">
        <f>IF(N1077="nulová",J1077,0)</f>
        <v>0</v>
      </c>
      <c r="BJ1077" s="18" t="s">
        <v>40</v>
      </c>
      <c r="BK1077" s="192">
        <f>ROUND(I1077*H1077,2)</f>
        <v>0</v>
      </c>
      <c r="BL1077" s="18" t="s">
        <v>297</v>
      </c>
      <c r="BM1077" s="191" t="s">
        <v>2904</v>
      </c>
    </row>
    <row r="1078" spans="1:65" s="12" customFormat="1" ht="22.8" customHeight="1">
      <c r="B1078" s="164"/>
      <c r="C1078" s="165"/>
      <c r="D1078" s="166" t="s">
        <v>79</v>
      </c>
      <c r="E1078" s="178" t="s">
        <v>1480</v>
      </c>
      <c r="F1078" s="178" t="s">
        <v>1481</v>
      </c>
      <c r="G1078" s="165"/>
      <c r="H1078" s="165"/>
      <c r="I1078" s="168"/>
      <c r="J1078" s="179">
        <f>BK1078</f>
        <v>0</v>
      </c>
      <c r="K1078" s="165"/>
      <c r="L1078" s="170"/>
      <c r="M1078" s="171"/>
      <c r="N1078" s="172"/>
      <c r="O1078" s="172"/>
      <c r="P1078" s="173">
        <f>SUM(P1079:P1086)</f>
        <v>0</v>
      </c>
      <c r="Q1078" s="172"/>
      <c r="R1078" s="173">
        <f>SUM(R1079:R1086)</f>
        <v>0</v>
      </c>
      <c r="S1078" s="172"/>
      <c r="T1078" s="174">
        <f>SUM(T1079:T1086)</f>
        <v>0.76730000000000009</v>
      </c>
      <c r="AR1078" s="175" t="s">
        <v>89</v>
      </c>
      <c r="AT1078" s="176" t="s">
        <v>79</v>
      </c>
      <c r="AU1078" s="176" t="s">
        <v>40</v>
      </c>
      <c r="AY1078" s="175" t="s">
        <v>171</v>
      </c>
      <c r="BK1078" s="177">
        <f>SUM(BK1079:BK1086)</f>
        <v>0</v>
      </c>
    </row>
    <row r="1079" spans="1:65" s="2" customFormat="1" ht="14.4" customHeight="1">
      <c r="A1079" s="36"/>
      <c r="B1079" s="37"/>
      <c r="C1079" s="180" t="s">
        <v>2192</v>
      </c>
      <c r="D1079" s="180" t="s">
        <v>173</v>
      </c>
      <c r="E1079" s="181" t="s">
        <v>1483</v>
      </c>
      <c r="F1079" s="182" t="s">
        <v>1484</v>
      </c>
      <c r="G1079" s="183" t="s">
        <v>176</v>
      </c>
      <c r="H1079" s="184">
        <v>76.73</v>
      </c>
      <c r="I1079" s="185"/>
      <c r="J1079" s="186">
        <f>ROUND(I1079*H1079,2)</f>
        <v>0</v>
      </c>
      <c r="K1079" s="182" t="s">
        <v>177</v>
      </c>
      <c r="L1079" s="41"/>
      <c r="M1079" s="187" t="s">
        <v>32</v>
      </c>
      <c r="N1079" s="188" t="s">
        <v>51</v>
      </c>
      <c r="O1079" s="66"/>
      <c r="P1079" s="189">
        <f>O1079*H1079</f>
        <v>0</v>
      </c>
      <c r="Q1079" s="189">
        <v>0</v>
      </c>
      <c r="R1079" s="189">
        <f>Q1079*H1079</f>
        <v>0</v>
      </c>
      <c r="S1079" s="189">
        <v>0.01</v>
      </c>
      <c r="T1079" s="190">
        <f>S1079*H1079</f>
        <v>0.76730000000000009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91" t="s">
        <v>297</v>
      </c>
      <c r="AT1079" s="191" t="s">
        <v>173</v>
      </c>
      <c r="AU1079" s="191" t="s">
        <v>89</v>
      </c>
      <c r="AY1079" s="18" t="s">
        <v>171</v>
      </c>
      <c r="BE1079" s="192">
        <f>IF(N1079="základní",J1079,0)</f>
        <v>0</v>
      </c>
      <c r="BF1079" s="192">
        <f>IF(N1079="snížená",J1079,0)</f>
        <v>0</v>
      </c>
      <c r="BG1079" s="192">
        <f>IF(N1079="zákl. přenesená",J1079,0)</f>
        <v>0</v>
      </c>
      <c r="BH1079" s="192">
        <f>IF(N1079="sníž. přenesená",J1079,0)</f>
        <v>0</v>
      </c>
      <c r="BI1079" s="192">
        <f>IF(N1079="nulová",J1079,0)</f>
        <v>0</v>
      </c>
      <c r="BJ1079" s="18" t="s">
        <v>40</v>
      </c>
      <c r="BK1079" s="192">
        <f>ROUND(I1079*H1079,2)</f>
        <v>0</v>
      </c>
      <c r="BL1079" s="18" t="s">
        <v>297</v>
      </c>
      <c r="BM1079" s="191" t="s">
        <v>2905</v>
      </c>
    </row>
    <row r="1080" spans="1:65" s="13" customFormat="1" ht="10.199999999999999">
      <c r="B1080" s="193"/>
      <c r="C1080" s="194"/>
      <c r="D1080" s="195" t="s">
        <v>180</v>
      </c>
      <c r="E1080" s="196" t="s">
        <v>32</v>
      </c>
      <c r="F1080" s="197" t="s">
        <v>2257</v>
      </c>
      <c r="G1080" s="194"/>
      <c r="H1080" s="196" t="s">
        <v>32</v>
      </c>
      <c r="I1080" s="198"/>
      <c r="J1080" s="194"/>
      <c r="K1080" s="194"/>
      <c r="L1080" s="199"/>
      <c r="M1080" s="200"/>
      <c r="N1080" s="201"/>
      <c r="O1080" s="201"/>
      <c r="P1080" s="201"/>
      <c r="Q1080" s="201"/>
      <c r="R1080" s="201"/>
      <c r="S1080" s="201"/>
      <c r="T1080" s="202"/>
      <c r="AT1080" s="203" t="s">
        <v>180</v>
      </c>
      <c r="AU1080" s="203" t="s">
        <v>89</v>
      </c>
      <c r="AV1080" s="13" t="s">
        <v>40</v>
      </c>
      <c r="AW1080" s="13" t="s">
        <v>38</v>
      </c>
      <c r="AX1080" s="13" t="s">
        <v>80</v>
      </c>
      <c r="AY1080" s="203" t="s">
        <v>171</v>
      </c>
    </row>
    <row r="1081" spans="1:65" s="13" customFormat="1" ht="10.199999999999999">
      <c r="B1081" s="193"/>
      <c r="C1081" s="194"/>
      <c r="D1081" s="195" t="s">
        <v>180</v>
      </c>
      <c r="E1081" s="196" t="s">
        <v>32</v>
      </c>
      <c r="F1081" s="197" t="s">
        <v>2637</v>
      </c>
      <c r="G1081" s="194"/>
      <c r="H1081" s="196" t="s">
        <v>32</v>
      </c>
      <c r="I1081" s="198"/>
      <c r="J1081" s="194"/>
      <c r="K1081" s="194"/>
      <c r="L1081" s="199"/>
      <c r="M1081" s="200"/>
      <c r="N1081" s="201"/>
      <c r="O1081" s="201"/>
      <c r="P1081" s="201"/>
      <c r="Q1081" s="201"/>
      <c r="R1081" s="201"/>
      <c r="S1081" s="201"/>
      <c r="T1081" s="202"/>
      <c r="AT1081" s="203" t="s">
        <v>180</v>
      </c>
      <c r="AU1081" s="203" t="s">
        <v>89</v>
      </c>
      <c r="AV1081" s="13" t="s">
        <v>40</v>
      </c>
      <c r="AW1081" s="13" t="s">
        <v>38</v>
      </c>
      <c r="AX1081" s="13" t="s">
        <v>80</v>
      </c>
      <c r="AY1081" s="203" t="s">
        <v>171</v>
      </c>
    </row>
    <row r="1082" spans="1:65" s="14" customFormat="1" ht="10.199999999999999">
      <c r="B1082" s="204"/>
      <c r="C1082" s="205"/>
      <c r="D1082" s="195" t="s">
        <v>180</v>
      </c>
      <c r="E1082" s="206" t="s">
        <v>32</v>
      </c>
      <c r="F1082" s="207" t="s">
        <v>2379</v>
      </c>
      <c r="G1082" s="205"/>
      <c r="H1082" s="208">
        <v>42.701000000000001</v>
      </c>
      <c r="I1082" s="209"/>
      <c r="J1082" s="205"/>
      <c r="K1082" s="205"/>
      <c r="L1082" s="210"/>
      <c r="M1082" s="211"/>
      <c r="N1082" s="212"/>
      <c r="O1082" s="212"/>
      <c r="P1082" s="212"/>
      <c r="Q1082" s="212"/>
      <c r="R1082" s="212"/>
      <c r="S1082" s="212"/>
      <c r="T1082" s="213"/>
      <c r="AT1082" s="214" t="s">
        <v>180</v>
      </c>
      <c r="AU1082" s="214" t="s">
        <v>89</v>
      </c>
      <c r="AV1082" s="14" t="s">
        <v>89</v>
      </c>
      <c r="AW1082" s="14" t="s">
        <v>38</v>
      </c>
      <c r="AX1082" s="14" t="s">
        <v>80</v>
      </c>
      <c r="AY1082" s="214" t="s">
        <v>171</v>
      </c>
    </row>
    <row r="1083" spans="1:65" s="14" customFormat="1" ht="10.199999999999999">
      <c r="B1083" s="204"/>
      <c r="C1083" s="205"/>
      <c r="D1083" s="195" t="s">
        <v>180</v>
      </c>
      <c r="E1083" s="206" t="s">
        <v>32</v>
      </c>
      <c r="F1083" s="207" t="s">
        <v>2380</v>
      </c>
      <c r="G1083" s="205"/>
      <c r="H1083" s="208">
        <v>39.488999999999997</v>
      </c>
      <c r="I1083" s="209"/>
      <c r="J1083" s="205"/>
      <c r="K1083" s="205"/>
      <c r="L1083" s="210"/>
      <c r="M1083" s="211"/>
      <c r="N1083" s="212"/>
      <c r="O1083" s="212"/>
      <c r="P1083" s="212"/>
      <c r="Q1083" s="212"/>
      <c r="R1083" s="212"/>
      <c r="S1083" s="212"/>
      <c r="T1083" s="213"/>
      <c r="AT1083" s="214" t="s">
        <v>180</v>
      </c>
      <c r="AU1083" s="214" t="s">
        <v>89</v>
      </c>
      <c r="AV1083" s="14" t="s">
        <v>89</v>
      </c>
      <c r="AW1083" s="14" t="s">
        <v>38</v>
      </c>
      <c r="AX1083" s="14" t="s">
        <v>80</v>
      </c>
      <c r="AY1083" s="214" t="s">
        <v>171</v>
      </c>
    </row>
    <row r="1084" spans="1:65" s="13" customFormat="1" ht="10.199999999999999">
      <c r="B1084" s="193"/>
      <c r="C1084" s="194"/>
      <c r="D1084" s="195" t="s">
        <v>180</v>
      </c>
      <c r="E1084" s="196" t="s">
        <v>32</v>
      </c>
      <c r="F1084" s="197" t="s">
        <v>202</v>
      </c>
      <c r="G1084" s="194"/>
      <c r="H1084" s="196" t="s">
        <v>32</v>
      </c>
      <c r="I1084" s="198"/>
      <c r="J1084" s="194"/>
      <c r="K1084" s="194"/>
      <c r="L1084" s="199"/>
      <c r="M1084" s="200"/>
      <c r="N1084" s="201"/>
      <c r="O1084" s="201"/>
      <c r="P1084" s="201"/>
      <c r="Q1084" s="201"/>
      <c r="R1084" s="201"/>
      <c r="S1084" s="201"/>
      <c r="T1084" s="202"/>
      <c r="AT1084" s="203" t="s">
        <v>180</v>
      </c>
      <c r="AU1084" s="203" t="s">
        <v>89</v>
      </c>
      <c r="AV1084" s="13" t="s">
        <v>40</v>
      </c>
      <c r="AW1084" s="13" t="s">
        <v>38</v>
      </c>
      <c r="AX1084" s="13" t="s">
        <v>80</v>
      </c>
      <c r="AY1084" s="203" t="s">
        <v>171</v>
      </c>
    </row>
    <row r="1085" spans="1:65" s="14" customFormat="1" ht="10.199999999999999">
      <c r="B1085" s="204"/>
      <c r="C1085" s="205"/>
      <c r="D1085" s="195" t="s">
        <v>180</v>
      </c>
      <c r="E1085" s="206" t="s">
        <v>32</v>
      </c>
      <c r="F1085" s="207" t="s">
        <v>2381</v>
      </c>
      <c r="G1085" s="205"/>
      <c r="H1085" s="208">
        <v>-5.46</v>
      </c>
      <c r="I1085" s="209"/>
      <c r="J1085" s="205"/>
      <c r="K1085" s="205"/>
      <c r="L1085" s="210"/>
      <c r="M1085" s="211"/>
      <c r="N1085" s="212"/>
      <c r="O1085" s="212"/>
      <c r="P1085" s="212"/>
      <c r="Q1085" s="212"/>
      <c r="R1085" s="212"/>
      <c r="S1085" s="212"/>
      <c r="T1085" s="213"/>
      <c r="AT1085" s="214" t="s">
        <v>180</v>
      </c>
      <c r="AU1085" s="214" t="s">
        <v>89</v>
      </c>
      <c r="AV1085" s="14" t="s">
        <v>89</v>
      </c>
      <c r="AW1085" s="14" t="s">
        <v>38</v>
      </c>
      <c r="AX1085" s="14" t="s">
        <v>80</v>
      </c>
      <c r="AY1085" s="214" t="s">
        <v>171</v>
      </c>
    </row>
    <row r="1086" spans="1:65" s="2" customFormat="1" ht="24.15" customHeight="1">
      <c r="A1086" s="36"/>
      <c r="B1086" s="37"/>
      <c r="C1086" s="180" t="s">
        <v>2194</v>
      </c>
      <c r="D1086" s="180" t="s">
        <v>173</v>
      </c>
      <c r="E1086" s="181" t="s">
        <v>1487</v>
      </c>
      <c r="F1086" s="182" t="s">
        <v>1488</v>
      </c>
      <c r="G1086" s="183" t="s">
        <v>176</v>
      </c>
      <c r="H1086" s="184">
        <v>76.73</v>
      </c>
      <c r="I1086" s="185"/>
      <c r="J1086" s="186">
        <f>ROUND(I1086*H1086,2)</f>
        <v>0</v>
      </c>
      <c r="K1086" s="182" t="s">
        <v>177</v>
      </c>
      <c r="L1086" s="41"/>
      <c r="M1086" s="229" t="s">
        <v>32</v>
      </c>
      <c r="N1086" s="230" t="s">
        <v>51</v>
      </c>
      <c r="O1086" s="231"/>
      <c r="P1086" s="232">
        <f>O1086*H1086</f>
        <v>0</v>
      </c>
      <c r="Q1086" s="232">
        <v>0</v>
      </c>
      <c r="R1086" s="232">
        <f>Q1086*H1086</f>
        <v>0</v>
      </c>
      <c r="S1086" s="232">
        <v>0</v>
      </c>
      <c r="T1086" s="233">
        <f>S1086*H1086</f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91" t="s">
        <v>297</v>
      </c>
      <c r="AT1086" s="191" t="s">
        <v>173</v>
      </c>
      <c r="AU1086" s="191" t="s">
        <v>89</v>
      </c>
      <c r="AY1086" s="18" t="s">
        <v>171</v>
      </c>
      <c r="BE1086" s="192">
        <f>IF(N1086="základní",J1086,0)</f>
        <v>0</v>
      </c>
      <c r="BF1086" s="192">
        <f>IF(N1086="snížená",J1086,0)</f>
        <v>0</v>
      </c>
      <c r="BG1086" s="192">
        <f>IF(N1086="zákl. přenesená",J1086,0)</f>
        <v>0</v>
      </c>
      <c r="BH1086" s="192">
        <f>IF(N1086="sníž. přenesená",J1086,0)</f>
        <v>0</v>
      </c>
      <c r="BI1086" s="192">
        <f>IF(N1086="nulová",J1086,0)</f>
        <v>0</v>
      </c>
      <c r="BJ1086" s="18" t="s">
        <v>40</v>
      </c>
      <c r="BK1086" s="192">
        <f>ROUND(I1086*H1086,2)</f>
        <v>0</v>
      </c>
      <c r="BL1086" s="18" t="s">
        <v>297</v>
      </c>
      <c r="BM1086" s="191" t="s">
        <v>2906</v>
      </c>
    </row>
    <row r="1087" spans="1:65" s="2" customFormat="1" ht="6.9" customHeight="1">
      <c r="A1087" s="36"/>
      <c r="B1087" s="49"/>
      <c r="C1087" s="50"/>
      <c r="D1087" s="50"/>
      <c r="E1087" s="50"/>
      <c r="F1087" s="50"/>
      <c r="G1087" s="50"/>
      <c r="H1087" s="50"/>
      <c r="I1087" s="50"/>
      <c r="J1087" s="50"/>
      <c r="K1087" s="50"/>
      <c r="L1087" s="41"/>
      <c r="M1087" s="36"/>
      <c r="O1087" s="36"/>
      <c r="P1087" s="36"/>
      <c r="Q1087" s="36"/>
      <c r="R1087" s="36"/>
      <c r="S1087" s="36"/>
      <c r="T1087" s="36"/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</row>
  </sheetData>
  <sheetProtection algorithmName="SHA-512" hashValue="b2XthYWHq5h2G+au7bhjwL9hJuM8C9m7X8HK0lUfMTbBlxSGbiyy2Ur5TSrFJj7J6VDnt5iVV6sMkM0iEAcsrg==" saltValue="jr53Z+H5upprEXEjxbUKK/kcOKyx/jrA6gPLoBfemO4VcOCP+9a80/CDvSgaeFHjD5qFqdW5enR3SuYkTm/Fpg==" spinCount="100000" sheet="1" objects="1" scenarios="1" formatColumns="0" formatRows="0" autoFilter="0"/>
  <autoFilter ref="C98:K1086" xr:uid="{00000000-0009-0000-0000-000004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101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2907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ROUND((SUM(BE94:BE727)),  0)</f>
        <v>0</v>
      </c>
      <c r="G33" s="36"/>
      <c r="H33" s="36"/>
      <c r="I33" s="126">
        <v>0.21</v>
      </c>
      <c r="J33" s="125">
        <f>ROUND(((SUM(BE94:BE727))*I33),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ROUND((SUM(BF94:BF727)),  0)</f>
        <v>0</v>
      </c>
      <c r="G34" s="36"/>
      <c r="H34" s="36"/>
      <c r="I34" s="126">
        <v>0.15</v>
      </c>
      <c r="J34" s="125">
        <f>ROUND(((SUM(BF94:BF727))*I34),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ROUND((SUM(BG94:BG727)),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ROUND((SUM(BH94:BH727)),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ROUND((SUM(BI94:BI727)),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SO05 - SO 05 - Dílny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J345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J449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J464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J466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J467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J476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J519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J563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J627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J663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J689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XXXII_revize_R03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SO05 - SO 05 - Dílny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23. 6. 2021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P95+P466</f>
        <v>0</v>
      </c>
      <c r="Q94" s="74"/>
      <c r="R94" s="161">
        <f>R95+R466</f>
        <v>46.766839070750002</v>
      </c>
      <c r="S94" s="74"/>
      <c r="T94" s="162">
        <f>T95+T466</f>
        <v>28.802112000000001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BK95+BK466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P96+P132+P345+P449+P464</f>
        <v>0</v>
      </c>
      <c r="Q95" s="172"/>
      <c r="R95" s="173">
        <f>R96+R132+R345+R449+R464</f>
        <v>40.361196360000001</v>
      </c>
      <c r="S95" s="172"/>
      <c r="T95" s="174">
        <f>T96+T132+T345+T449+T464</f>
        <v>24.004200000000001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BK96+BK132+BK345+BK449+BK464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SUM(P97:P131)</f>
        <v>0</v>
      </c>
      <c r="Q96" s="172"/>
      <c r="R96" s="173">
        <f>SUM(R97:R131)</f>
        <v>0</v>
      </c>
      <c r="S96" s="172"/>
      <c r="T96" s="174">
        <f>SUM(T97:T131)</f>
        <v>18.193439999999999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SUM(BK97:BK131)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41.823999999999998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10.66512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2908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2909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2910</v>
      </c>
      <c r="G99" s="205"/>
      <c r="H99" s="208">
        <v>41.823999999999998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2" customFormat="1" ht="24.15" customHeight="1">
      <c r="A100" s="36"/>
      <c r="B100" s="37"/>
      <c r="C100" s="180" t="s">
        <v>89</v>
      </c>
      <c r="D100" s="180" t="s">
        <v>173</v>
      </c>
      <c r="E100" s="181" t="s">
        <v>2259</v>
      </c>
      <c r="F100" s="182" t="s">
        <v>2260</v>
      </c>
      <c r="G100" s="183" t="s">
        <v>176</v>
      </c>
      <c r="H100" s="184">
        <v>41.823999999999998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0.18</v>
      </c>
      <c r="T100" s="190">
        <f>S100*H100</f>
        <v>7.528319999999999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2911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2909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2910</v>
      </c>
      <c r="G102" s="205"/>
      <c r="H102" s="208">
        <v>41.823999999999998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187</v>
      </c>
      <c r="D103" s="180" t="s">
        <v>173</v>
      </c>
      <c r="E103" s="181" t="s">
        <v>2912</v>
      </c>
      <c r="F103" s="182" t="s">
        <v>2913</v>
      </c>
      <c r="G103" s="183" t="s">
        <v>392</v>
      </c>
      <c r="H103" s="184">
        <v>23.356999999999999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2914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2909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2915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2916</v>
      </c>
      <c r="G106" s="205"/>
      <c r="H106" s="208">
        <v>15.829000000000001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2917</v>
      </c>
      <c r="G107" s="205"/>
      <c r="H107" s="208">
        <v>7.5279999999999996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24.15" customHeight="1">
      <c r="A108" s="36"/>
      <c r="B108" s="37"/>
      <c r="C108" s="180" t="s">
        <v>178</v>
      </c>
      <c r="D108" s="180" t="s">
        <v>173</v>
      </c>
      <c r="E108" s="181" t="s">
        <v>2918</v>
      </c>
      <c r="F108" s="182" t="s">
        <v>2919</v>
      </c>
      <c r="G108" s="183" t="s">
        <v>392</v>
      </c>
      <c r="H108" s="184">
        <v>7.0069999999999997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2920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2921</v>
      </c>
      <c r="G109" s="205"/>
      <c r="H109" s="208">
        <v>7.0069999999999997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226</v>
      </c>
      <c r="D110" s="180" t="s">
        <v>173</v>
      </c>
      <c r="E110" s="181" t="s">
        <v>1529</v>
      </c>
      <c r="F110" s="182" t="s">
        <v>1530</v>
      </c>
      <c r="G110" s="183" t="s">
        <v>392</v>
      </c>
      <c r="H110" s="184">
        <v>5.8789999999999996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2922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2923</v>
      </c>
      <c r="G111" s="205"/>
      <c r="H111" s="208">
        <v>5.8789999999999996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193</v>
      </c>
      <c r="D112" s="180" t="s">
        <v>173</v>
      </c>
      <c r="E112" s="181" t="s">
        <v>1533</v>
      </c>
      <c r="F112" s="182" t="s">
        <v>1534</v>
      </c>
      <c r="G112" s="183" t="s">
        <v>392</v>
      </c>
      <c r="H112" s="184">
        <v>41.152999999999999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2924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2925</v>
      </c>
      <c r="G113" s="205"/>
      <c r="H113" s="208">
        <v>41.152999999999999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24.15" customHeight="1">
      <c r="A114" s="36"/>
      <c r="B114" s="37"/>
      <c r="C114" s="180" t="s">
        <v>237</v>
      </c>
      <c r="D114" s="180" t="s">
        <v>173</v>
      </c>
      <c r="E114" s="181" t="s">
        <v>1537</v>
      </c>
      <c r="F114" s="182" t="s">
        <v>1538</v>
      </c>
      <c r="G114" s="183" t="s">
        <v>392</v>
      </c>
      <c r="H114" s="184">
        <v>5.8789999999999996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2926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2927</v>
      </c>
      <c r="G115" s="205"/>
      <c r="H115" s="208">
        <v>5.8789999999999996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37.799999999999997" customHeight="1">
      <c r="A116" s="36"/>
      <c r="B116" s="37"/>
      <c r="C116" s="180" t="s">
        <v>242</v>
      </c>
      <c r="D116" s="180" t="s">
        <v>173</v>
      </c>
      <c r="E116" s="181" t="s">
        <v>1541</v>
      </c>
      <c r="F116" s="182" t="s">
        <v>1542</v>
      </c>
      <c r="G116" s="183" t="s">
        <v>392</v>
      </c>
      <c r="H116" s="184">
        <v>29.395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2928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2929</v>
      </c>
      <c r="G117" s="205"/>
      <c r="H117" s="208">
        <v>29.395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180" t="s">
        <v>253</v>
      </c>
      <c r="D118" s="180" t="s">
        <v>173</v>
      </c>
      <c r="E118" s="181" t="s">
        <v>1545</v>
      </c>
      <c r="F118" s="182" t="s">
        <v>1546</v>
      </c>
      <c r="G118" s="183" t="s">
        <v>392</v>
      </c>
      <c r="H118" s="184">
        <v>5.8789999999999996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2930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2927</v>
      </c>
      <c r="G119" s="205"/>
      <c r="H119" s="208">
        <v>5.8789999999999996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261</v>
      </c>
      <c r="D120" s="180" t="s">
        <v>173</v>
      </c>
      <c r="E120" s="181" t="s">
        <v>1548</v>
      </c>
      <c r="F120" s="182" t="s">
        <v>1549</v>
      </c>
      <c r="G120" s="183" t="s">
        <v>554</v>
      </c>
      <c r="H120" s="184">
        <v>10.288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2931</v>
      </c>
    </row>
    <row r="121" spans="1:65" s="2" customFormat="1" ht="19.2">
      <c r="A121" s="36"/>
      <c r="B121" s="37"/>
      <c r="C121" s="38"/>
      <c r="D121" s="195" t="s">
        <v>258</v>
      </c>
      <c r="E121" s="38"/>
      <c r="F121" s="225" t="s">
        <v>1551</v>
      </c>
      <c r="G121" s="38"/>
      <c r="H121" s="38"/>
      <c r="I121" s="226"/>
      <c r="J121" s="38"/>
      <c r="K121" s="38"/>
      <c r="L121" s="41"/>
      <c r="M121" s="227"/>
      <c r="N121" s="228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8" t="s">
        <v>258</v>
      </c>
      <c r="AU121" s="18" t="s">
        <v>89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2932</v>
      </c>
      <c r="G122" s="205"/>
      <c r="H122" s="208">
        <v>10.288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265</v>
      </c>
      <c r="D123" s="180" t="s">
        <v>173</v>
      </c>
      <c r="E123" s="181" t="s">
        <v>1553</v>
      </c>
      <c r="F123" s="182" t="s">
        <v>1554</v>
      </c>
      <c r="G123" s="183" t="s">
        <v>392</v>
      </c>
      <c r="H123" s="184">
        <v>17.478000000000002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2933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2909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2934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20.399999999999999">
      <c r="B126" s="204"/>
      <c r="C126" s="205"/>
      <c r="D126" s="195" t="s">
        <v>180</v>
      </c>
      <c r="E126" s="206" t="s">
        <v>32</v>
      </c>
      <c r="F126" s="207" t="s">
        <v>2935</v>
      </c>
      <c r="G126" s="205"/>
      <c r="H126" s="208">
        <v>15.829000000000001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2917</v>
      </c>
      <c r="G127" s="205"/>
      <c r="H127" s="208">
        <v>7.5279999999999996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20.399999999999999">
      <c r="B128" s="204"/>
      <c r="C128" s="205"/>
      <c r="D128" s="195" t="s">
        <v>180</v>
      </c>
      <c r="E128" s="206" t="s">
        <v>32</v>
      </c>
      <c r="F128" s="207" t="s">
        <v>2936</v>
      </c>
      <c r="G128" s="205"/>
      <c r="H128" s="208">
        <v>-5.8789999999999996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2937</v>
      </c>
      <c r="F129" s="182" t="s">
        <v>2938</v>
      </c>
      <c r="G129" s="183" t="s">
        <v>176</v>
      </c>
      <c r="H129" s="184">
        <v>26.381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2939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2909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2940</v>
      </c>
      <c r="G131" s="205"/>
      <c r="H131" s="208">
        <v>26.381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193</v>
      </c>
      <c r="F132" s="178" t="s">
        <v>194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SUM(P133:P344)</f>
        <v>0</v>
      </c>
      <c r="Q132" s="172"/>
      <c r="R132" s="173">
        <f>SUM(R133:R344)</f>
        <v>37.852863769999999</v>
      </c>
      <c r="S132" s="172"/>
      <c r="T132" s="174">
        <f>SUM(T133:T344)</f>
        <v>0.85111199999999998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SUM(BK133:BK344)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917</v>
      </c>
      <c r="F133" s="182" t="s">
        <v>918</v>
      </c>
      <c r="G133" s="183" t="s">
        <v>176</v>
      </c>
      <c r="H133" s="184">
        <v>10.5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3.3579999999999999E-2</v>
      </c>
      <c r="R133" s="189">
        <f>Q133*H133</f>
        <v>0.35258999999999996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2941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2942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2943</v>
      </c>
      <c r="G135" s="205"/>
      <c r="H135" s="208">
        <v>5.94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2944</v>
      </c>
      <c r="G136" s="205"/>
      <c r="H136" s="208">
        <v>2.0249999999999999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2945</v>
      </c>
      <c r="G137" s="205"/>
      <c r="H137" s="208">
        <v>1.35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2946</v>
      </c>
      <c r="G138" s="205"/>
      <c r="H138" s="208">
        <v>1.1850000000000001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14.4" customHeight="1">
      <c r="A139" s="36"/>
      <c r="B139" s="37"/>
      <c r="C139" s="180" t="s">
        <v>280</v>
      </c>
      <c r="D139" s="180" t="s">
        <v>173</v>
      </c>
      <c r="E139" s="181" t="s">
        <v>948</v>
      </c>
      <c r="F139" s="182" t="s">
        <v>949</v>
      </c>
      <c r="G139" s="183" t="s">
        <v>190</v>
      </c>
      <c r="H139" s="184">
        <v>95.5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1.5E-3</v>
      </c>
      <c r="R139" s="189">
        <f>Q139*H139</f>
        <v>0.14325000000000002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2947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2942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2948</v>
      </c>
      <c r="G141" s="205"/>
      <c r="H141" s="208">
        <v>57.6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2949</v>
      </c>
      <c r="G142" s="205"/>
      <c r="H142" s="208">
        <v>18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2950</v>
      </c>
      <c r="G143" s="205"/>
      <c r="H143" s="208">
        <v>12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2951</v>
      </c>
      <c r="G144" s="205"/>
      <c r="H144" s="208">
        <v>7.9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180" t="s">
        <v>8</v>
      </c>
      <c r="D145" s="180" t="s">
        <v>173</v>
      </c>
      <c r="E145" s="181" t="s">
        <v>1598</v>
      </c>
      <c r="F145" s="182" t="s">
        <v>1599</v>
      </c>
      <c r="G145" s="183" t="s">
        <v>176</v>
      </c>
      <c r="H145" s="184">
        <v>13.981</v>
      </c>
      <c r="I145" s="185"/>
      <c r="J145" s="186">
        <f>ROUND(I145*H145,2)</f>
        <v>0</v>
      </c>
      <c r="K145" s="182" t="s">
        <v>177</v>
      </c>
      <c r="L145" s="41"/>
      <c r="M145" s="187" t="s">
        <v>32</v>
      </c>
      <c r="N145" s="188" t="s">
        <v>51</v>
      </c>
      <c r="O145" s="66"/>
      <c r="P145" s="189">
        <f>O145*H145</f>
        <v>0</v>
      </c>
      <c r="Q145" s="189">
        <v>4.0439999999999997E-2</v>
      </c>
      <c r="R145" s="189">
        <f>Q145*H145</f>
        <v>0.56539163999999997</v>
      </c>
      <c r="S145" s="189">
        <v>0.04</v>
      </c>
      <c r="T145" s="190">
        <f>S145*H145</f>
        <v>0.55923999999999996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178</v>
      </c>
      <c r="AT145" s="191" t="s">
        <v>173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178</v>
      </c>
      <c r="BM145" s="191" t="s">
        <v>2952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2953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2954</v>
      </c>
      <c r="G147" s="205"/>
      <c r="H147" s="208">
        <v>13.981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1602</v>
      </c>
      <c r="F148" s="182" t="s">
        <v>1603</v>
      </c>
      <c r="G148" s="183" t="s">
        <v>176</v>
      </c>
      <c r="H148" s="184">
        <v>13.981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2.2000000000000001E-4</v>
      </c>
      <c r="R148" s="189">
        <f>Q148*H148</f>
        <v>3.0758199999999999E-3</v>
      </c>
      <c r="S148" s="189">
        <v>2E-3</v>
      </c>
      <c r="T148" s="190">
        <f>S148*H148</f>
        <v>2.7962000000000001E-2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2955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2953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2954</v>
      </c>
      <c r="G150" s="205"/>
      <c r="H150" s="208">
        <v>13.981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303</v>
      </c>
      <c r="D151" s="180" t="s">
        <v>173</v>
      </c>
      <c r="E151" s="181" t="s">
        <v>234</v>
      </c>
      <c r="F151" s="182" t="s">
        <v>235</v>
      </c>
      <c r="G151" s="183" t="s">
        <v>176</v>
      </c>
      <c r="H151" s="184">
        <v>136.69999999999999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5.4599999999999996E-3</v>
      </c>
      <c r="R151" s="189">
        <f>Q151*H151</f>
        <v>0.74638199999999988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2956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2909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2957</v>
      </c>
      <c r="G153" s="205"/>
      <c r="H153" s="208">
        <v>111.72499999999999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2958</v>
      </c>
      <c r="G154" s="205"/>
      <c r="H154" s="208">
        <v>11.779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2959</v>
      </c>
      <c r="G155" s="205"/>
      <c r="H155" s="208">
        <v>13.196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238</v>
      </c>
      <c r="F156" s="182" t="s">
        <v>239</v>
      </c>
      <c r="G156" s="183" t="s">
        <v>176</v>
      </c>
      <c r="H156" s="184">
        <v>410.1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2.0999999999999999E-3</v>
      </c>
      <c r="R156" s="189">
        <f>Q156*H156</f>
        <v>0.86121000000000003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2960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2961</v>
      </c>
      <c r="G157" s="205"/>
      <c r="H157" s="208">
        <v>410.1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24.15" customHeight="1">
      <c r="A158" s="36"/>
      <c r="B158" s="37"/>
      <c r="C158" s="180" t="s">
        <v>316</v>
      </c>
      <c r="D158" s="180" t="s">
        <v>173</v>
      </c>
      <c r="E158" s="181" t="s">
        <v>243</v>
      </c>
      <c r="F158" s="182" t="s">
        <v>244</v>
      </c>
      <c r="G158" s="183" t="s">
        <v>190</v>
      </c>
      <c r="H158" s="184">
        <v>199.97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2962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2909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2963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2964</v>
      </c>
      <c r="G161" s="205"/>
      <c r="H161" s="208">
        <v>64.349999999999994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2965</v>
      </c>
      <c r="G162" s="205"/>
      <c r="H162" s="208">
        <v>22.5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2966</v>
      </c>
      <c r="G163" s="205"/>
      <c r="H163" s="208">
        <v>98.07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2967</v>
      </c>
      <c r="G164" s="205"/>
      <c r="H164" s="208">
        <v>7.15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2968</v>
      </c>
      <c r="G165" s="205"/>
      <c r="H165" s="208">
        <v>7.9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215" t="s">
        <v>326</v>
      </c>
      <c r="D166" s="215" t="s">
        <v>254</v>
      </c>
      <c r="E166" s="216" t="s">
        <v>255</v>
      </c>
      <c r="F166" s="217" t="s">
        <v>256</v>
      </c>
      <c r="G166" s="218" t="s">
        <v>190</v>
      </c>
      <c r="H166" s="219">
        <v>209.96899999999999</v>
      </c>
      <c r="I166" s="220"/>
      <c r="J166" s="221">
        <f>ROUND(I166*H166,2)</f>
        <v>0</v>
      </c>
      <c r="K166" s="217" t="s">
        <v>177</v>
      </c>
      <c r="L166" s="222"/>
      <c r="M166" s="223" t="s">
        <v>32</v>
      </c>
      <c r="N166" s="224" t="s">
        <v>51</v>
      </c>
      <c r="O166" s="66"/>
      <c r="P166" s="189">
        <f>O166*H166</f>
        <v>0</v>
      </c>
      <c r="Q166" s="189">
        <v>4.0000000000000003E-5</v>
      </c>
      <c r="R166" s="189">
        <f>Q166*H166</f>
        <v>8.3987599999999999E-3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242</v>
      </c>
      <c r="AT166" s="191" t="s">
        <v>254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2969</v>
      </c>
    </row>
    <row r="167" spans="1:65" s="2" customFormat="1" ht="19.2">
      <c r="A167" s="36"/>
      <c r="B167" s="37"/>
      <c r="C167" s="38"/>
      <c r="D167" s="195" t="s">
        <v>258</v>
      </c>
      <c r="E167" s="38"/>
      <c r="F167" s="225" t="s">
        <v>259</v>
      </c>
      <c r="G167" s="38"/>
      <c r="H167" s="38"/>
      <c r="I167" s="226"/>
      <c r="J167" s="38"/>
      <c r="K167" s="38"/>
      <c r="L167" s="41"/>
      <c r="M167" s="227"/>
      <c r="N167" s="228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8" t="s">
        <v>258</v>
      </c>
      <c r="AU167" s="18" t="s">
        <v>89</v>
      </c>
    </row>
    <row r="168" spans="1:65" s="14" customFormat="1" ht="10.199999999999999">
      <c r="B168" s="204"/>
      <c r="C168" s="205"/>
      <c r="D168" s="195" t="s">
        <v>180</v>
      </c>
      <c r="E168" s="205"/>
      <c r="F168" s="207" t="s">
        <v>2970</v>
      </c>
      <c r="G168" s="205"/>
      <c r="H168" s="208">
        <v>209.96899999999999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4</v>
      </c>
      <c r="AX168" s="14" t="s">
        <v>40</v>
      </c>
      <c r="AY168" s="214" t="s">
        <v>171</v>
      </c>
    </row>
    <row r="169" spans="1:65" s="2" customFormat="1" ht="24.15" customHeight="1">
      <c r="A169" s="36"/>
      <c r="B169" s="37"/>
      <c r="C169" s="180" t="s">
        <v>7</v>
      </c>
      <c r="D169" s="180" t="s">
        <v>173</v>
      </c>
      <c r="E169" s="181" t="s">
        <v>262</v>
      </c>
      <c r="F169" s="182" t="s">
        <v>263</v>
      </c>
      <c r="G169" s="183" t="s">
        <v>176</v>
      </c>
      <c r="H169" s="184">
        <v>131.30799999999999</v>
      </c>
      <c r="I169" s="185"/>
      <c r="J169" s="186">
        <f>ROUND(I169*H169,2)</f>
        <v>0</v>
      </c>
      <c r="K169" s="182" t="s">
        <v>177</v>
      </c>
      <c r="L169" s="41"/>
      <c r="M169" s="187" t="s">
        <v>32</v>
      </c>
      <c r="N169" s="188" t="s">
        <v>51</v>
      </c>
      <c r="O169" s="66"/>
      <c r="P169" s="189">
        <f>O169*H169</f>
        <v>0</v>
      </c>
      <c r="Q169" s="189">
        <v>8.3199999999999993E-3</v>
      </c>
      <c r="R169" s="189">
        <f>Q169*H169</f>
        <v>1.0924825599999999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178</v>
      </c>
      <c r="AT169" s="191" t="s">
        <v>173</v>
      </c>
      <c r="AU169" s="191" t="s">
        <v>89</v>
      </c>
      <c r="AY169" s="18" t="s">
        <v>171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8" t="s">
        <v>40</v>
      </c>
      <c r="BK169" s="192">
        <f>ROUND(I169*H169,2)</f>
        <v>0</v>
      </c>
      <c r="BL169" s="18" t="s">
        <v>178</v>
      </c>
      <c r="BM169" s="191" t="s">
        <v>2971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2909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2972</v>
      </c>
      <c r="G171" s="205"/>
      <c r="H171" s="208">
        <v>131.30799999999999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2" customFormat="1" ht="14.4" customHeight="1">
      <c r="A172" s="36"/>
      <c r="B172" s="37"/>
      <c r="C172" s="215" t="s">
        <v>335</v>
      </c>
      <c r="D172" s="215" t="s">
        <v>254</v>
      </c>
      <c r="E172" s="216" t="s">
        <v>266</v>
      </c>
      <c r="F172" s="217" t="s">
        <v>267</v>
      </c>
      <c r="G172" s="218" t="s">
        <v>176</v>
      </c>
      <c r="H172" s="219">
        <v>133.934</v>
      </c>
      <c r="I172" s="220"/>
      <c r="J172" s="221">
        <f>ROUND(I172*H172,2)</f>
        <v>0</v>
      </c>
      <c r="K172" s="217" t="s">
        <v>177</v>
      </c>
      <c r="L172" s="222"/>
      <c r="M172" s="223" t="s">
        <v>32</v>
      </c>
      <c r="N172" s="224" t="s">
        <v>51</v>
      </c>
      <c r="O172" s="66"/>
      <c r="P172" s="189">
        <f>O172*H172</f>
        <v>0</v>
      </c>
      <c r="Q172" s="189">
        <v>4.0000000000000001E-3</v>
      </c>
      <c r="R172" s="189">
        <f>Q172*H172</f>
        <v>0.53573599999999999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242</v>
      </c>
      <c r="AT172" s="191" t="s">
        <v>254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2973</v>
      </c>
    </row>
    <row r="173" spans="1:65" s="2" customFormat="1" ht="19.2">
      <c r="A173" s="36"/>
      <c r="B173" s="37"/>
      <c r="C173" s="38"/>
      <c r="D173" s="195" t="s">
        <v>258</v>
      </c>
      <c r="E173" s="38"/>
      <c r="F173" s="225" t="s">
        <v>269</v>
      </c>
      <c r="G173" s="38"/>
      <c r="H173" s="38"/>
      <c r="I173" s="226"/>
      <c r="J173" s="38"/>
      <c r="K173" s="38"/>
      <c r="L173" s="41"/>
      <c r="M173" s="227"/>
      <c r="N173" s="228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8" t="s">
        <v>258</v>
      </c>
      <c r="AU173" s="18" t="s">
        <v>89</v>
      </c>
    </row>
    <row r="174" spans="1:65" s="14" customFormat="1" ht="10.199999999999999">
      <c r="B174" s="204"/>
      <c r="C174" s="205"/>
      <c r="D174" s="195" t="s">
        <v>180</v>
      </c>
      <c r="E174" s="205"/>
      <c r="F174" s="207" t="s">
        <v>2974</v>
      </c>
      <c r="G174" s="205"/>
      <c r="H174" s="208">
        <v>133.934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4</v>
      </c>
      <c r="AX174" s="14" t="s">
        <v>40</v>
      </c>
      <c r="AY174" s="214" t="s">
        <v>171</v>
      </c>
    </row>
    <row r="175" spans="1:65" s="2" customFormat="1" ht="24.15" customHeight="1">
      <c r="A175" s="36"/>
      <c r="B175" s="37"/>
      <c r="C175" s="180" t="s">
        <v>340</v>
      </c>
      <c r="D175" s="180" t="s">
        <v>173</v>
      </c>
      <c r="E175" s="181" t="s">
        <v>272</v>
      </c>
      <c r="F175" s="182" t="s">
        <v>273</v>
      </c>
      <c r="G175" s="183" t="s">
        <v>176</v>
      </c>
      <c r="H175" s="184">
        <v>421.03199999999998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8.5000000000000006E-3</v>
      </c>
      <c r="R175" s="189">
        <f>Q175*H175</f>
        <v>3.5787720000000003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2975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2909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2976</v>
      </c>
      <c r="G177" s="205"/>
      <c r="H177" s="208">
        <v>81.744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2977</v>
      </c>
      <c r="G178" s="205"/>
      <c r="H178" s="208">
        <v>196.119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2978</v>
      </c>
      <c r="G179" s="205"/>
      <c r="H179" s="208">
        <v>80.462999999999994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2979</v>
      </c>
      <c r="G180" s="205"/>
      <c r="H180" s="208">
        <v>192.77199999999999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202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2980</v>
      </c>
      <c r="G182" s="205"/>
      <c r="H182" s="208">
        <v>-39.488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2981</v>
      </c>
      <c r="G183" s="205"/>
      <c r="H183" s="208">
        <v>-5.625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4" customFormat="1" ht="10.199999999999999">
      <c r="B184" s="204"/>
      <c r="C184" s="205"/>
      <c r="D184" s="195" t="s">
        <v>180</v>
      </c>
      <c r="E184" s="206" t="s">
        <v>32</v>
      </c>
      <c r="F184" s="207" t="s">
        <v>2982</v>
      </c>
      <c r="G184" s="205"/>
      <c r="H184" s="208">
        <v>-75.153000000000006</v>
      </c>
      <c r="I184" s="209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180</v>
      </c>
      <c r="AU184" s="214" t="s">
        <v>89</v>
      </c>
      <c r="AV184" s="14" t="s">
        <v>89</v>
      </c>
      <c r="AW184" s="14" t="s">
        <v>38</v>
      </c>
      <c r="AX184" s="14" t="s">
        <v>80</v>
      </c>
      <c r="AY184" s="214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2983</v>
      </c>
      <c r="G185" s="205"/>
      <c r="H185" s="208">
        <v>-5.3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2984</v>
      </c>
      <c r="G186" s="205"/>
      <c r="H186" s="208">
        <v>-4.5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2" customFormat="1" ht="14.4" customHeight="1">
      <c r="A187" s="36"/>
      <c r="B187" s="37"/>
      <c r="C187" s="215" t="s">
        <v>345</v>
      </c>
      <c r="D187" s="215" t="s">
        <v>254</v>
      </c>
      <c r="E187" s="216" t="s">
        <v>2985</v>
      </c>
      <c r="F187" s="217" t="s">
        <v>2986</v>
      </c>
      <c r="G187" s="218" t="s">
        <v>176</v>
      </c>
      <c r="H187" s="219">
        <v>429.45299999999997</v>
      </c>
      <c r="I187" s="220"/>
      <c r="J187" s="221">
        <f>ROUND(I187*H187,2)</f>
        <v>0</v>
      </c>
      <c r="K187" s="217" t="s">
        <v>177</v>
      </c>
      <c r="L187" s="222"/>
      <c r="M187" s="223" t="s">
        <v>32</v>
      </c>
      <c r="N187" s="224" t="s">
        <v>51</v>
      </c>
      <c r="O187" s="66"/>
      <c r="P187" s="189">
        <f>O187*H187</f>
        <v>0</v>
      </c>
      <c r="Q187" s="189">
        <v>2.7200000000000002E-3</v>
      </c>
      <c r="R187" s="189">
        <f>Q187*H187</f>
        <v>1.16811216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242</v>
      </c>
      <c r="AT187" s="191" t="s">
        <v>254</v>
      </c>
      <c r="AU187" s="191" t="s">
        <v>89</v>
      </c>
      <c r="AY187" s="18" t="s">
        <v>171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8" t="s">
        <v>40</v>
      </c>
      <c r="BK187" s="192">
        <f>ROUND(I187*H187,2)</f>
        <v>0</v>
      </c>
      <c r="BL187" s="18" t="s">
        <v>178</v>
      </c>
      <c r="BM187" s="191" t="s">
        <v>2987</v>
      </c>
    </row>
    <row r="188" spans="1:65" s="2" customFormat="1" ht="19.2">
      <c r="A188" s="36"/>
      <c r="B188" s="37"/>
      <c r="C188" s="38"/>
      <c r="D188" s="195" t="s">
        <v>258</v>
      </c>
      <c r="E188" s="38"/>
      <c r="F188" s="225" t="s">
        <v>269</v>
      </c>
      <c r="G188" s="38"/>
      <c r="H188" s="38"/>
      <c r="I188" s="226"/>
      <c r="J188" s="38"/>
      <c r="K188" s="38"/>
      <c r="L188" s="41"/>
      <c r="M188" s="227"/>
      <c r="N188" s="228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8" t="s">
        <v>258</v>
      </c>
      <c r="AU188" s="18" t="s">
        <v>89</v>
      </c>
    </row>
    <row r="189" spans="1:65" s="14" customFormat="1" ht="10.199999999999999">
      <c r="B189" s="204"/>
      <c r="C189" s="205"/>
      <c r="D189" s="195" t="s">
        <v>180</v>
      </c>
      <c r="E189" s="205"/>
      <c r="F189" s="207" t="s">
        <v>2988</v>
      </c>
      <c r="G189" s="205"/>
      <c r="H189" s="208">
        <v>429.45299999999997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4</v>
      </c>
      <c r="AX189" s="14" t="s">
        <v>40</v>
      </c>
      <c r="AY189" s="214" t="s">
        <v>171</v>
      </c>
    </row>
    <row r="190" spans="1:65" s="2" customFormat="1" ht="24.15" customHeight="1">
      <c r="A190" s="36"/>
      <c r="B190" s="37"/>
      <c r="C190" s="180" t="s">
        <v>349</v>
      </c>
      <c r="D190" s="180" t="s">
        <v>173</v>
      </c>
      <c r="E190" s="181" t="s">
        <v>281</v>
      </c>
      <c r="F190" s="182" t="s">
        <v>282</v>
      </c>
      <c r="G190" s="183" t="s">
        <v>190</v>
      </c>
      <c r="H190" s="184">
        <v>267.52999999999997</v>
      </c>
      <c r="I190" s="185"/>
      <c r="J190" s="186">
        <f>ROUND(I190*H190,2)</f>
        <v>0</v>
      </c>
      <c r="K190" s="182" t="s">
        <v>177</v>
      </c>
      <c r="L190" s="41"/>
      <c r="M190" s="187" t="s">
        <v>32</v>
      </c>
      <c r="N190" s="188" t="s">
        <v>51</v>
      </c>
      <c r="O190" s="66"/>
      <c r="P190" s="189">
        <f>O190*H190</f>
        <v>0</v>
      </c>
      <c r="Q190" s="189">
        <v>1.7600000000000001E-3</v>
      </c>
      <c r="R190" s="189">
        <f>Q190*H190</f>
        <v>0.47085279999999996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178</v>
      </c>
      <c r="AT190" s="191" t="s">
        <v>173</v>
      </c>
      <c r="AU190" s="191" t="s">
        <v>89</v>
      </c>
      <c r="AY190" s="18" t="s">
        <v>171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8" t="s">
        <v>40</v>
      </c>
      <c r="BK190" s="192">
        <f>ROUND(I190*H190,2)</f>
        <v>0</v>
      </c>
      <c r="BL190" s="18" t="s">
        <v>178</v>
      </c>
      <c r="BM190" s="191" t="s">
        <v>2989</v>
      </c>
    </row>
    <row r="191" spans="1:65" s="13" customFormat="1" ht="10.199999999999999">
      <c r="B191" s="193"/>
      <c r="C191" s="194"/>
      <c r="D191" s="195" t="s">
        <v>180</v>
      </c>
      <c r="E191" s="196" t="s">
        <v>32</v>
      </c>
      <c r="F191" s="197" t="s">
        <v>2909</v>
      </c>
      <c r="G191" s="194"/>
      <c r="H191" s="196" t="s">
        <v>32</v>
      </c>
      <c r="I191" s="198"/>
      <c r="J191" s="194"/>
      <c r="K191" s="194"/>
      <c r="L191" s="199"/>
      <c r="M191" s="200"/>
      <c r="N191" s="201"/>
      <c r="O191" s="201"/>
      <c r="P191" s="201"/>
      <c r="Q191" s="201"/>
      <c r="R191" s="201"/>
      <c r="S191" s="201"/>
      <c r="T191" s="202"/>
      <c r="AT191" s="203" t="s">
        <v>180</v>
      </c>
      <c r="AU191" s="203" t="s">
        <v>89</v>
      </c>
      <c r="AV191" s="13" t="s">
        <v>40</v>
      </c>
      <c r="AW191" s="13" t="s">
        <v>38</v>
      </c>
      <c r="AX191" s="13" t="s">
        <v>80</v>
      </c>
      <c r="AY191" s="203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2964</v>
      </c>
      <c r="G192" s="205"/>
      <c r="H192" s="208">
        <v>64.349999999999994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2965</v>
      </c>
      <c r="G193" s="205"/>
      <c r="H193" s="208">
        <v>22.5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2966</v>
      </c>
      <c r="G194" s="205"/>
      <c r="H194" s="208">
        <v>98.07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2990</v>
      </c>
      <c r="G195" s="205"/>
      <c r="H195" s="208">
        <v>6.65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2991</v>
      </c>
      <c r="G196" s="205"/>
      <c r="H196" s="208">
        <v>7.5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2909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2992</v>
      </c>
      <c r="G198" s="205"/>
      <c r="H198" s="208">
        <v>68.459999999999994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2" customFormat="1" ht="14.4" customHeight="1">
      <c r="A199" s="36"/>
      <c r="B199" s="37"/>
      <c r="C199" s="215" t="s">
        <v>353</v>
      </c>
      <c r="D199" s="215" t="s">
        <v>254</v>
      </c>
      <c r="E199" s="216" t="s">
        <v>2993</v>
      </c>
      <c r="F199" s="217" t="s">
        <v>2994</v>
      </c>
      <c r="G199" s="218" t="s">
        <v>176</v>
      </c>
      <c r="H199" s="219">
        <v>33.613</v>
      </c>
      <c r="I199" s="220"/>
      <c r="J199" s="221">
        <f>ROUND(I199*H199,2)</f>
        <v>0</v>
      </c>
      <c r="K199" s="217" t="s">
        <v>177</v>
      </c>
      <c r="L199" s="222"/>
      <c r="M199" s="223" t="s">
        <v>32</v>
      </c>
      <c r="N199" s="224" t="s">
        <v>51</v>
      </c>
      <c r="O199" s="66"/>
      <c r="P199" s="189">
        <f>O199*H199</f>
        <v>0</v>
      </c>
      <c r="Q199" s="189">
        <v>5.1000000000000004E-4</v>
      </c>
      <c r="R199" s="189">
        <f>Q199*H199</f>
        <v>1.7142630000000002E-2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242</v>
      </c>
      <c r="AT199" s="191" t="s">
        <v>254</v>
      </c>
      <c r="AU199" s="191" t="s">
        <v>89</v>
      </c>
      <c r="AY199" s="18" t="s">
        <v>171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8" t="s">
        <v>40</v>
      </c>
      <c r="BK199" s="192">
        <f>ROUND(I199*H199,2)</f>
        <v>0</v>
      </c>
      <c r="BL199" s="18" t="s">
        <v>178</v>
      </c>
      <c r="BM199" s="191" t="s">
        <v>2995</v>
      </c>
    </row>
    <row r="200" spans="1:65" s="2" customFormat="1" ht="19.2">
      <c r="A200" s="36"/>
      <c r="B200" s="37"/>
      <c r="C200" s="38"/>
      <c r="D200" s="195" t="s">
        <v>258</v>
      </c>
      <c r="E200" s="38"/>
      <c r="F200" s="225" t="s">
        <v>293</v>
      </c>
      <c r="G200" s="38"/>
      <c r="H200" s="38"/>
      <c r="I200" s="226"/>
      <c r="J200" s="38"/>
      <c r="K200" s="38"/>
      <c r="L200" s="41"/>
      <c r="M200" s="227"/>
      <c r="N200" s="228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8" t="s">
        <v>258</v>
      </c>
      <c r="AU200" s="18" t="s">
        <v>89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2996</v>
      </c>
      <c r="G201" s="205"/>
      <c r="H201" s="208">
        <v>30.556999999999999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2997</v>
      </c>
      <c r="G202" s="205"/>
      <c r="H202" s="208">
        <v>33.613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14.4" customHeight="1">
      <c r="A203" s="36"/>
      <c r="B203" s="37"/>
      <c r="C203" s="215" t="s">
        <v>357</v>
      </c>
      <c r="D203" s="215" t="s">
        <v>254</v>
      </c>
      <c r="E203" s="216" t="s">
        <v>290</v>
      </c>
      <c r="F203" s="217" t="s">
        <v>291</v>
      </c>
      <c r="G203" s="218" t="s">
        <v>176</v>
      </c>
      <c r="H203" s="219">
        <v>11.56</v>
      </c>
      <c r="I203" s="220"/>
      <c r="J203" s="221">
        <f>ROUND(I203*H203,2)</f>
        <v>0</v>
      </c>
      <c r="K203" s="217" t="s">
        <v>177</v>
      </c>
      <c r="L203" s="222"/>
      <c r="M203" s="223" t="s">
        <v>32</v>
      </c>
      <c r="N203" s="224" t="s">
        <v>51</v>
      </c>
      <c r="O203" s="66"/>
      <c r="P203" s="189">
        <f>O203*H203</f>
        <v>0</v>
      </c>
      <c r="Q203" s="189">
        <v>8.9999999999999998E-4</v>
      </c>
      <c r="R203" s="189">
        <f>Q203*H203</f>
        <v>1.0404E-2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242</v>
      </c>
      <c r="AT203" s="191" t="s">
        <v>254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2998</v>
      </c>
    </row>
    <row r="204" spans="1:65" s="2" customFormat="1" ht="19.2">
      <c r="A204" s="36"/>
      <c r="B204" s="37"/>
      <c r="C204" s="38"/>
      <c r="D204" s="195" t="s">
        <v>258</v>
      </c>
      <c r="E204" s="38"/>
      <c r="F204" s="225" t="s">
        <v>293</v>
      </c>
      <c r="G204" s="38"/>
      <c r="H204" s="38"/>
      <c r="I204" s="226"/>
      <c r="J204" s="38"/>
      <c r="K204" s="38"/>
      <c r="L204" s="41"/>
      <c r="M204" s="227"/>
      <c r="N204" s="228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8" t="s">
        <v>258</v>
      </c>
      <c r="AU204" s="18" t="s">
        <v>89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2999</v>
      </c>
      <c r="G205" s="205"/>
      <c r="H205" s="208">
        <v>10.509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5"/>
      <c r="F206" s="207" t="s">
        <v>3000</v>
      </c>
      <c r="G206" s="205"/>
      <c r="H206" s="208">
        <v>11.56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4</v>
      </c>
      <c r="AX206" s="14" t="s">
        <v>40</v>
      </c>
      <c r="AY206" s="214" t="s">
        <v>171</v>
      </c>
    </row>
    <row r="207" spans="1:65" s="2" customFormat="1" ht="14.4" customHeight="1">
      <c r="A207" s="36"/>
      <c r="B207" s="37"/>
      <c r="C207" s="180" t="s">
        <v>363</v>
      </c>
      <c r="D207" s="180" t="s">
        <v>173</v>
      </c>
      <c r="E207" s="181" t="s">
        <v>304</v>
      </c>
      <c r="F207" s="182" t="s">
        <v>305</v>
      </c>
      <c r="G207" s="183" t="s">
        <v>190</v>
      </c>
      <c r="H207" s="184">
        <v>87.340999999999994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6.0000000000000002E-5</v>
      </c>
      <c r="R207" s="189">
        <f>Q207*H207</f>
        <v>5.2404599999999997E-3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3001</v>
      </c>
    </row>
    <row r="208" spans="1:65" s="13" customFormat="1" ht="10.199999999999999">
      <c r="B208" s="193"/>
      <c r="C208" s="194"/>
      <c r="D208" s="195" t="s">
        <v>180</v>
      </c>
      <c r="E208" s="196" t="s">
        <v>32</v>
      </c>
      <c r="F208" s="197" t="s">
        <v>2909</v>
      </c>
      <c r="G208" s="194"/>
      <c r="H208" s="196" t="s">
        <v>32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180</v>
      </c>
      <c r="AU208" s="203" t="s">
        <v>89</v>
      </c>
      <c r="AV208" s="13" t="s">
        <v>40</v>
      </c>
      <c r="AW208" s="13" t="s">
        <v>38</v>
      </c>
      <c r="AX208" s="13" t="s">
        <v>80</v>
      </c>
      <c r="AY208" s="203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3002</v>
      </c>
      <c r="G209" s="205"/>
      <c r="H209" s="208">
        <v>87.340999999999994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2" customFormat="1" ht="14.4" customHeight="1">
      <c r="A210" s="36"/>
      <c r="B210" s="37"/>
      <c r="C210" s="215" t="s">
        <v>368</v>
      </c>
      <c r="D210" s="215" t="s">
        <v>254</v>
      </c>
      <c r="E210" s="216" t="s">
        <v>3003</v>
      </c>
      <c r="F210" s="217" t="s">
        <v>3004</v>
      </c>
      <c r="G210" s="218" t="s">
        <v>190</v>
      </c>
      <c r="H210" s="219">
        <v>91.707999999999998</v>
      </c>
      <c r="I210" s="220"/>
      <c r="J210" s="221">
        <f>ROUND(I210*H210,2)</f>
        <v>0</v>
      </c>
      <c r="K210" s="217" t="s">
        <v>177</v>
      </c>
      <c r="L210" s="222"/>
      <c r="M210" s="223" t="s">
        <v>32</v>
      </c>
      <c r="N210" s="224" t="s">
        <v>51</v>
      </c>
      <c r="O210" s="66"/>
      <c r="P210" s="189">
        <f>O210*H210</f>
        <v>0</v>
      </c>
      <c r="Q210" s="189">
        <v>5.9999999999999995E-4</v>
      </c>
      <c r="R210" s="189">
        <f>Q210*H210</f>
        <v>5.5024799999999992E-2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242</v>
      </c>
      <c r="AT210" s="191" t="s">
        <v>254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3005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259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4" customFormat="1" ht="10.199999999999999">
      <c r="B212" s="204"/>
      <c r="C212" s="205"/>
      <c r="D212" s="195" t="s">
        <v>180</v>
      </c>
      <c r="E212" s="205"/>
      <c r="F212" s="207" t="s">
        <v>3006</v>
      </c>
      <c r="G212" s="205"/>
      <c r="H212" s="208">
        <v>91.707999999999998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4</v>
      </c>
      <c r="AX212" s="14" t="s">
        <v>40</v>
      </c>
      <c r="AY212" s="214" t="s">
        <v>171</v>
      </c>
    </row>
    <row r="213" spans="1:65" s="2" customFormat="1" ht="14.4" customHeight="1">
      <c r="A213" s="36"/>
      <c r="B213" s="37"/>
      <c r="C213" s="180" t="s">
        <v>379</v>
      </c>
      <c r="D213" s="180" t="s">
        <v>173</v>
      </c>
      <c r="E213" s="181" t="s">
        <v>317</v>
      </c>
      <c r="F213" s="182" t="s">
        <v>318</v>
      </c>
      <c r="G213" s="183" t="s">
        <v>190</v>
      </c>
      <c r="H213" s="184">
        <v>483.79399999999998</v>
      </c>
      <c r="I213" s="185"/>
      <c r="J213" s="186">
        <f>ROUND(I213*H213,2)</f>
        <v>0</v>
      </c>
      <c r="K213" s="182" t="s">
        <v>177</v>
      </c>
      <c r="L213" s="41"/>
      <c r="M213" s="187" t="s">
        <v>32</v>
      </c>
      <c r="N213" s="188" t="s">
        <v>51</v>
      </c>
      <c r="O213" s="66"/>
      <c r="P213" s="189">
        <f>O213*H213</f>
        <v>0</v>
      </c>
      <c r="Q213" s="189">
        <v>2.5000000000000001E-4</v>
      </c>
      <c r="R213" s="189">
        <f>Q213*H213</f>
        <v>0.1209485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178</v>
      </c>
      <c r="AT213" s="191" t="s">
        <v>173</v>
      </c>
      <c r="AU213" s="191" t="s">
        <v>89</v>
      </c>
      <c r="AY213" s="18" t="s">
        <v>171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8" t="s">
        <v>40</v>
      </c>
      <c r="BK213" s="192">
        <f>ROUND(I213*H213,2)</f>
        <v>0</v>
      </c>
      <c r="BL213" s="18" t="s">
        <v>178</v>
      </c>
      <c r="BM213" s="191" t="s">
        <v>3007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2909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3008</v>
      </c>
      <c r="G215" s="205"/>
      <c r="H215" s="208">
        <v>22.675000000000001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3009</v>
      </c>
      <c r="G216" s="205"/>
      <c r="H216" s="208">
        <v>21.936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3010</v>
      </c>
      <c r="G217" s="205"/>
      <c r="H217" s="208">
        <v>199.07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3011</v>
      </c>
      <c r="G218" s="205"/>
      <c r="H218" s="208">
        <v>4.6749999999999998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3012</v>
      </c>
      <c r="G219" s="205"/>
      <c r="H219" s="208">
        <v>4.92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3013</v>
      </c>
      <c r="G220" s="205"/>
      <c r="H220" s="208">
        <v>72.61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3014</v>
      </c>
      <c r="G221" s="205"/>
      <c r="H221" s="208">
        <v>68.459999999999994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3015</v>
      </c>
      <c r="G222" s="205"/>
      <c r="H222" s="208">
        <v>89.447999999999993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2" customFormat="1" ht="14.4" customHeight="1">
      <c r="A223" s="36"/>
      <c r="B223" s="37"/>
      <c r="C223" s="215" t="s">
        <v>383</v>
      </c>
      <c r="D223" s="215" t="s">
        <v>254</v>
      </c>
      <c r="E223" s="216" t="s">
        <v>327</v>
      </c>
      <c r="F223" s="217" t="s">
        <v>328</v>
      </c>
      <c r="G223" s="218" t="s">
        <v>190</v>
      </c>
      <c r="H223" s="219">
        <v>255.86500000000001</v>
      </c>
      <c r="I223" s="220"/>
      <c r="J223" s="221">
        <f>ROUND(I223*H223,2)</f>
        <v>0</v>
      </c>
      <c r="K223" s="217" t="s">
        <v>177</v>
      </c>
      <c r="L223" s="222"/>
      <c r="M223" s="223" t="s">
        <v>32</v>
      </c>
      <c r="N223" s="224" t="s">
        <v>51</v>
      </c>
      <c r="O223" s="66"/>
      <c r="P223" s="189">
        <f>O223*H223</f>
        <v>0</v>
      </c>
      <c r="Q223" s="189">
        <v>3.0000000000000001E-5</v>
      </c>
      <c r="R223" s="189">
        <f>Q223*H223</f>
        <v>7.6759500000000008E-3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242</v>
      </c>
      <c r="AT223" s="191" t="s">
        <v>254</v>
      </c>
      <c r="AU223" s="191" t="s">
        <v>89</v>
      </c>
      <c r="AY223" s="18" t="s">
        <v>171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8" t="s">
        <v>40</v>
      </c>
      <c r="BK223" s="192">
        <f>ROUND(I223*H223,2)</f>
        <v>0</v>
      </c>
      <c r="BL223" s="18" t="s">
        <v>178</v>
      </c>
      <c r="BM223" s="191" t="s">
        <v>3016</v>
      </c>
    </row>
    <row r="224" spans="1:65" s="2" customFormat="1" ht="19.2">
      <c r="A224" s="36"/>
      <c r="B224" s="37"/>
      <c r="C224" s="38"/>
      <c r="D224" s="195" t="s">
        <v>258</v>
      </c>
      <c r="E224" s="38"/>
      <c r="F224" s="225" t="s">
        <v>259</v>
      </c>
      <c r="G224" s="38"/>
      <c r="H224" s="38"/>
      <c r="I224" s="226"/>
      <c r="J224" s="38"/>
      <c r="K224" s="38"/>
      <c r="L224" s="41"/>
      <c r="M224" s="227"/>
      <c r="N224" s="228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8" t="s">
        <v>258</v>
      </c>
      <c r="AU224" s="18" t="s">
        <v>89</v>
      </c>
    </row>
    <row r="225" spans="1:65" s="14" customFormat="1" ht="10.199999999999999">
      <c r="B225" s="204"/>
      <c r="C225" s="205"/>
      <c r="D225" s="195" t="s">
        <v>180</v>
      </c>
      <c r="E225" s="205"/>
      <c r="F225" s="207" t="s">
        <v>3017</v>
      </c>
      <c r="G225" s="205"/>
      <c r="H225" s="208">
        <v>255.86500000000001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4</v>
      </c>
      <c r="AX225" s="14" t="s">
        <v>40</v>
      </c>
      <c r="AY225" s="214" t="s">
        <v>171</v>
      </c>
    </row>
    <row r="226" spans="1:65" s="2" customFormat="1" ht="14.4" customHeight="1">
      <c r="A226" s="36"/>
      <c r="B226" s="37"/>
      <c r="C226" s="215" t="s">
        <v>389</v>
      </c>
      <c r="D226" s="215" t="s">
        <v>254</v>
      </c>
      <c r="E226" s="216" t="s">
        <v>331</v>
      </c>
      <c r="F226" s="217" t="s">
        <v>332</v>
      </c>
      <c r="G226" s="218" t="s">
        <v>190</v>
      </c>
      <c r="H226" s="219">
        <v>10.074999999999999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5.0000000000000001E-4</v>
      </c>
      <c r="R226" s="189">
        <f>Q226*H226</f>
        <v>5.0374999999999994E-3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3018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259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3019</v>
      </c>
      <c r="G228" s="205"/>
      <c r="H228" s="208">
        <v>10.074999999999999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14.4" customHeight="1">
      <c r="A229" s="36"/>
      <c r="B229" s="37"/>
      <c r="C229" s="215" t="s">
        <v>396</v>
      </c>
      <c r="D229" s="215" t="s">
        <v>254</v>
      </c>
      <c r="E229" s="216" t="s">
        <v>336</v>
      </c>
      <c r="F229" s="217" t="s">
        <v>337</v>
      </c>
      <c r="G229" s="218" t="s">
        <v>190</v>
      </c>
      <c r="H229" s="219">
        <v>76.241</v>
      </c>
      <c r="I229" s="220"/>
      <c r="J229" s="221">
        <f>ROUND(I229*H229,2)</f>
        <v>0</v>
      </c>
      <c r="K229" s="217" t="s">
        <v>177</v>
      </c>
      <c r="L229" s="222"/>
      <c r="M229" s="223" t="s">
        <v>32</v>
      </c>
      <c r="N229" s="224" t="s">
        <v>51</v>
      </c>
      <c r="O229" s="66"/>
      <c r="P229" s="189">
        <f>O229*H229</f>
        <v>0</v>
      </c>
      <c r="Q229" s="189">
        <v>2.9999999999999997E-4</v>
      </c>
      <c r="R229" s="189">
        <f>Q229*H229</f>
        <v>2.2872299999999998E-2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242</v>
      </c>
      <c r="AT229" s="191" t="s">
        <v>254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3020</v>
      </c>
    </row>
    <row r="230" spans="1:65" s="2" customFormat="1" ht="19.2">
      <c r="A230" s="36"/>
      <c r="B230" s="37"/>
      <c r="C230" s="38"/>
      <c r="D230" s="195" t="s">
        <v>258</v>
      </c>
      <c r="E230" s="38"/>
      <c r="F230" s="225" t="s">
        <v>259</v>
      </c>
      <c r="G230" s="38"/>
      <c r="H230" s="38"/>
      <c r="I230" s="226"/>
      <c r="J230" s="38"/>
      <c r="K230" s="38"/>
      <c r="L230" s="41"/>
      <c r="M230" s="227"/>
      <c r="N230" s="228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8" t="s">
        <v>258</v>
      </c>
      <c r="AU230" s="18" t="s">
        <v>89</v>
      </c>
    </row>
    <row r="231" spans="1:65" s="14" customFormat="1" ht="10.199999999999999">
      <c r="B231" s="204"/>
      <c r="C231" s="205"/>
      <c r="D231" s="195" t="s">
        <v>180</v>
      </c>
      <c r="E231" s="205"/>
      <c r="F231" s="207" t="s">
        <v>3021</v>
      </c>
      <c r="G231" s="205"/>
      <c r="H231" s="208">
        <v>76.241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4</v>
      </c>
      <c r="AX231" s="14" t="s">
        <v>40</v>
      </c>
      <c r="AY231" s="214" t="s">
        <v>171</v>
      </c>
    </row>
    <row r="232" spans="1:65" s="2" customFormat="1" ht="14.4" customHeight="1">
      <c r="A232" s="36"/>
      <c r="B232" s="37"/>
      <c r="C232" s="215" t="s">
        <v>400</v>
      </c>
      <c r="D232" s="215" t="s">
        <v>254</v>
      </c>
      <c r="E232" s="216" t="s">
        <v>341</v>
      </c>
      <c r="F232" s="217" t="s">
        <v>342</v>
      </c>
      <c r="G232" s="218" t="s">
        <v>190</v>
      </c>
      <c r="H232" s="219">
        <v>71.882999999999996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2.0000000000000001E-4</v>
      </c>
      <c r="R232" s="189">
        <f>Q232*H232</f>
        <v>1.43766E-2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242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3022</v>
      </c>
    </row>
    <row r="233" spans="1:65" s="2" customFormat="1" ht="19.2">
      <c r="A233" s="36"/>
      <c r="B233" s="37"/>
      <c r="C233" s="38"/>
      <c r="D233" s="195" t="s">
        <v>258</v>
      </c>
      <c r="E233" s="38"/>
      <c r="F233" s="225" t="s">
        <v>259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5"/>
      <c r="F234" s="207" t="s">
        <v>3023</v>
      </c>
      <c r="G234" s="205"/>
      <c r="H234" s="208">
        <v>71.882999999999996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4</v>
      </c>
      <c r="AX234" s="14" t="s">
        <v>40</v>
      </c>
      <c r="AY234" s="214" t="s">
        <v>171</v>
      </c>
    </row>
    <row r="235" spans="1:65" s="2" customFormat="1" ht="14.4" customHeight="1">
      <c r="A235" s="36"/>
      <c r="B235" s="37"/>
      <c r="C235" s="215" t="s">
        <v>406</v>
      </c>
      <c r="D235" s="215" t="s">
        <v>254</v>
      </c>
      <c r="E235" s="216" t="s">
        <v>346</v>
      </c>
      <c r="F235" s="217" t="s">
        <v>347</v>
      </c>
      <c r="G235" s="218" t="s">
        <v>190</v>
      </c>
      <c r="H235" s="219">
        <v>93.92</v>
      </c>
      <c r="I235" s="220"/>
      <c r="J235" s="221">
        <f>ROUND(I235*H235,2)</f>
        <v>0</v>
      </c>
      <c r="K235" s="217" t="s">
        <v>177</v>
      </c>
      <c r="L235" s="222"/>
      <c r="M235" s="223" t="s">
        <v>32</v>
      </c>
      <c r="N235" s="224" t="s">
        <v>51</v>
      </c>
      <c r="O235" s="66"/>
      <c r="P235" s="189">
        <f>O235*H235</f>
        <v>0</v>
      </c>
      <c r="Q235" s="189">
        <v>2.9999999999999997E-4</v>
      </c>
      <c r="R235" s="189">
        <f>Q235*H235</f>
        <v>2.8176E-2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242</v>
      </c>
      <c r="AT235" s="191" t="s">
        <v>254</v>
      </c>
      <c r="AU235" s="191" t="s">
        <v>89</v>
      </c>
      <c r="AY235" s="18" t="s">
        <v>171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8" t="s">
        <v>40</v>
      </c>
      <c r="BK235" s="192">
        <f>ROUND(I235*H235,2)</f>
        <v>0</v>
      </c>
      <c r="BL235" s="18" t="s">
        <v>178</v>
      </c>
      <c r="BM235" s="191" t="s">
        <v>3024</v>
      </c>
    </row>
    <row r="236" spans="1:65" s="2" customFormat="1" ht="19.2">
      <c r="A236" s="36"/>
      <c r="B236" s="37"/>
      <c r="C236" s="38"/>
      <c r="D236" s="195" t="s">
        <v>258</v>
      </c>
      <c r="E236" s="38"/>
      <c r="F236" s="225" t="s">
        <v>259</v>
      </c>
      <c r="G236" s="38"/>
      <c r="H236" s="38"/>
      <c r="I236" s="226"/>
      <c r="J236" s="38"/>
      <c r="K236" s="38"/>
      <c r="L236" s="41"/>
      <c r="M236" s="227"/>
      <c r="N236" s="228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8" t="s">
        <v>258</v>
      </c>
      <c r="AU236" s="18" t="s">
        <v>89</v>
      </c>
    </row>
    <row r="237" spans="1:65" s="14" customFormat="1" ht="10.199999999999999">
      <c r="B237" s="204"/>
      <c r="C237" s="205"/>
      <c r="D237" s="195" t="s">
        <v>180</v>
      </c>
      <c r="E237" s="205"/>
      <c r="F237" s="207" t="s">
        <v>3025</v>
      </c>
      <c r="G237" s="205"/>
      <c r="H237" s="208">
        <v>93.92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4</v>
      </c>
      <c r="AX237" s="14" t="s">
        <v>40</v>
      </c>
      <c r="AY237" s="214" t="s">
        <v>171</v>
      </c>
    </row>
    <row r="238" spans="1:65" s="2" customFormat="1" ht="14.4" customHeight="1">
      <c r="A238" s="36"/>
      <c r="B238" s="37"/>
      <c r="C238" s="180" t="s">
        <v>415</v>
      </c>
      <c r="D238" s="180" t="s">
        <v>173</v>
      </c>
      <c r="E238" s="181" t="s">
        <v>3026</v>
      </c>
      <c r="F238" s="182" t="s">
        <v>3027</v>
      </c>
      <c r="G238" s="183" t="s">
        <v>176</v>
      </c>
      <c r="H238" s="184">
        <v>446.90100000000001</v>
      </c>
      <c r="I238" s="185"/>
      <c r="J238" s="186">
        <f>ROUND(I238*H238,2)</f>
        <v>0</v>
      </c>
      <c r="K238" s="182" t="s">
        <v>177</v>
      </c>
      <c r="L238" s="41"/>
      <c r="M238" s="187" t="s">
        <v>32</v>
      </c>
      <c r="N238" s="188" t="s">
        <v>51</v>
      </c>
      <c r="O238" s="66"/>
      <c r="P238" s="189">
        <f>O238*H238</f>
        <v>0</v>
      </c>
      <c r="Q238" s="189">
        <v>4.8599999999999997E-3</v>
      </c>
      <c r="R238" s="189">
        <f>Q238*H238</f>
        <v>2.17193886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178</v>
      </c>
      <c r="AT238" s="191" t="s">
        <v>173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3028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2909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3" customFormat="1" ht="10.199999999999999">
      <c r="B240" s="193"/>
      <c r="C240" s="194"/>
      <c r="D240" s="195" t="s">
        <v>180</v>
      </c>
      <c r="E240" s="196" t="s">
        <v>32</v>
      </c>
      <c r="F240" s="197" t="s">
        <v>3029</v>
      </c>
      <c r="G240" s="194"/>
      <c r="H240" s="196" t="s">
        <v>32</v>
      </c>
      <c r="I240" s="198"/>
      <c r="J240" s="194"/>
      <c r="K240" s="194"/>
      <c r="L240" s="199"/>
      <c r="M240" s="200"/>
      <c r="N240" s="201"/>
      <c r="O240" s="201"/>
      <c r="P240" s="201"/>
      <c r="Q240" s="201"/>
      <c r="R240" s="201"/>
      <c r="S240" s="201"/>
      <c r="T240" s="202"/>
      <c r="AT240" s="203" t="s">
        <v>180</v>
      </c>
      <c r="AU240" s="203" t="s">
        <v>89</v>
      </c>
      <c r="AV240" s="13" t="s">
        <v>40</v>
      </c>
      <c r="AW240" s="13" t="s">
        <v>38</v>
      </c>
      <c r="AX240" s="13" t="s">
        <v>80</v>
      </c>
      <c r="AY240" s="203" t="s">
        <v>171</v>
      </c>
    </row>
    <row r="241" spans="2:51" s="14" customFormat="1" ht="10.199999999999999">
      <c r="B241" s="204"/>
      <c r="C241" s="205"/>
      <c r="D241" s="195" t="s">
        <v>180</v>
      </c>
      <c r="E241" s="206" t="s">
        <v>32</v>
      </c>
      <c r="F241" s="207" t="s">
        <v>3030</v>
      </c>
      <c r="G241" s="205"/>
      <c r="H241" s="208">
        <v>80.149000000000001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3031</v>
      </c>
      <c r="G242" s="205"/>
      <c r="H242" s="208">
        <v>195.74199999999999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3032</v>
      </c>
      <c r="G243" s="205"/>
      <c r="H243" s="208">
        <v>78.929000000000002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3033</v>
      </c>
      <c r="G244" s="205"/>
      <c r="H244" s="208">
        <v>192.285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3" customFormat="1" ht="10.199999999999999">
      <c r="B245" s="193"/>
      <c r="C245" s="194"/>
      <c r="D245" s="195" t="s">
        <v>180</v>
      </c>
      <c r="E245" s="196" t="s">
        <v>32</v>
      </c>
      <c r="F245" s="197" t="s">
        <v>202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2980</v>
      </c>
      <c r="G246" s="205"/>
      <c r="H246" s="208">
        <v>-39.488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2981</v>
      </c>
      <c r="G247" s="205"/>
      <c r="H247" s="208">
        <v>-5.625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2982</v>
      </c>
      <c r="G248" s="205"/>
      <c r="H248" s="208">
        <v>-75.153000000000006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2983</v>
      </c>
      <c r="G249" s="205"/>
      <c r="H249" s="208">
        <v>-5.3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2984</v>
      </c>
      <c r="G250" s="205"/>
      <c r="H250" s="208">
        <v>-4.5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210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3034</v>
      </c>
      <c r="G252" s="205"/>
      <c r="H252" s="208">
        <v>9.6530000000000005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3035</v>
      </c>
      <c r="G253" s="205"/>
      <c r="H253" s="208">
        <v>3.375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3036</v>
      </c>
      <c r="G254" s="205"/>
      <c r="H254" s="208">
        <v>14.711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3037</v>
      </c>
      <c r="G255" s="205"/>
      <c r="H255" s="208">
        <v>0.998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3038</v>
      </c>
      <c r="G256" s="205"/>
      <c r="H256" s="208">
        <v>1.125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24.15" customHeight="1">
      <c r="A257" s="36"/>
      <c r="B257" s="37"/>
      <c r="C257" s="180" t="s">
        <v>420</v>
      </c>
      <c r="D257" s="180" t="s">
        <v>173</v>
      </c>
      <c r="E257" s="181" t="s">
        <v>3039</v>
      </c>
      <c r="F257" s="182" t="s">
        <v>3040</v>
      </c>
      <c r="G257" s="183" t="s">
        <v>176</v>
      </c>
      <c r="H257" s="184">
        <v>483.44099999999997</v>
      </c>
      <c r="I257" s="185"/>
      <c r="J257" s="186">
        <f>ROUND(I257*H257,2)</f>
        <v>0</v>
      </c>
      <c r="K257" s="182" t="s">
        <v>177</v>
      </c>
      <c r="L257" s="41"/>
      <c r="M257" s="187" t="s">
        <v>32</v>
      </c>
      <c r="N257" s="188" t="s">
        <v>51</v>
      </c>
      <c r="O257" s="66"/>
      <c r="P257" s="189">
        <f>O257*H257</f>
        <v>0</v>
      </c>
      <c r="Q257" s="189">
        <v>3.48E-3</v>
      </c>
      <c r="R257" s="189">
        <f>Q257*H257</f>
        <v>1.6823746799999999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178</v>
      </c>
      <c r="AT257" s="191" t="s">
        <v>173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3041</v>
      </c>
    </row>
    <row r="258" spans="1:65" s="13" customFormat="1" ht="10.199999999999999">
      <c r="B258" s="193"/>
      <c r="C258" s="194"/>
      <c r="D258" s="195" t="s">
        <v>180</v>
      </c>
      <c r="E258" s="196" t="s">
        <v>32</v>
      </c>
      <c r="F258" s="197" t="s">
        <v>2909</v>
      </c>
      <c r="G258" s="194"/>
      <c r="H258" s="196" t="s">
        <v>32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180</v>
      </c>
      <c r="AU258" s="203" t="s">
        <v>89</v>
      </c>
      <c r="AV258" s="13" t="s">
        <v>40</v>
      </c>
      <c r="AW258" s="13" t="s">
        <v>38</v>
      </c>
      <c r="AX258" s="13" t="s">
        <v>80</v>
      </c>
      <c r="AY258" s="203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2976</v>
      </c>
      <c r="G259" s="205"/>
      <c r="H259" s="208">
        <v>81.744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2977</v>
      </c>
      <c r="G260" s="205"/>
      <c r="H260" s="208">
        <v>196.119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2978</v>
      </c>
      <c r="G261" s="205"/>
      <c r="H261" s="208">
        <v>80.462999999999994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2979</v>
      </c>
      <c r="G262" s="205"/>
      <c r="H262" s="208">
        <v>192.77199999999999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202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2980</v>
      </c>
      <c r="G264" s="205"/>
      <c r="H264" s="208">
        <v>-39.488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2981</v>
      </c>
      <c r="G265" s="205"/>
      <c r="H265" s="208">
        <v>-5.625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2982</v>
      </c>
      <c r="G266" s="205"/>
      <c r="H266" s="208">
        <v>-75.153000000000006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2983</v>
      </c>
      <c r="G267" s="205"/>
      <c r="H267" s="208">
        <v>-5.3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2984</v>
      </c>
      <c r="G268" s="205"/>
      <c r="H268" s="208">
        <v>-4.5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13" customFormat="1" ht="10.199999999999999">
      <c r="B269" s="193"/>
      <c r="C269" s="194"/>
      <c r="D269" s="195" t="s">
        <v>180</v>
      </c>
      <c r="E269" s="196" t="s">
        <v>32</v>
      </c>
      <c r="F269" s="197" t="s">
        <v>210</v>
      </c>
      <c r="G269" s="194"/>
      <c r="H269" s="196" t="s">
        <v>32</v>
      </c>
      <c r="I269" s="198"/>
      <c r="J269" s="194"/>
      <c r="K269" s="194"/>
      <c r="L269" s="199"/>
      <c r="M269" s="200"/>
      <c r="N269" s="201"/>
      <c r="O269" s="201"/>
      <c r="P269" s="201"/>
      <c r="Q269" s="201"/>
      <c r="R269" s="201"/>
      <c r="S269" s="201"/>
      <c r="T269" s="202"/>
      <c r="AT269" s="203" t="s">
        <v>180</v>
      </c>
      <c r="AU269" s="203" t="s">
        <v>89</v>
      </c>
      <c r="AV269" s="13" t="s">
        <v>40</v>
      </c>
      <c r="AW269" s="13" t="s">
        <v>38</v>
      </c>
      <c r="AX269" s="13" t="s">
        <v>80</v>
      </c>
      <c r="AY269" s="203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3042</v>
      </c>
      <c r="G270" s="205"/>
      <c r="H270" s="208">
        <v>20.173999999999999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3043</v>
      </c>
      <c r="G271" s="205"/>
      <c r="H271" s="208">
        <v>7.0540000000000003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3044</v>
      </c>
      <c r="G272" s="205"/>
      <c r="H272" s="208">
        <v>30.745000000000001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3045</v>
      </c>
      <c r="G273" s="205"/>
      <c r="H273" s="208">
        <v>2.085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3046</v>
      </c>
      <c r="G274" s="205"/>
      <c r="H274" s="208">
        <v>2.351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2" customFormat="1" ht="24.15" customHeight="1">
      <c r="A275" s="36"/>
      <c r="B275" s="37"/>
      <c r="C275" s="180" t="s">
        <v>424</v>
      </c>
      <c r="D275" s="180" t="s">
        <v>173</v>
      </c>
      <c r="E275" s="181" t="s">
        <v>354</v>
      </c>
      <c r="F275" s="182" t="s">
        <v>355</v>
      </c>
      <c r="G275" s="183" t="s">
        <v>176</v>
      </c>
      <c r="H275" s="184">
        <v>64.561000000000007</v>
      </c>
      <c r="I275" s="185"/>
      <c r="J275" s="186">
        <f>ROUND(I275*H275,2)</f>
        <v>0</v>
      </c>
      <c r="K275" s="182" t="s">
        <v>177</v>
      </c>
      <c r="L275" s="41"/>
      <c r="M275" s="187" t="s">
        <v>32</v>
      </c>
      <c r="N275" s="188" t="s">
        <v>51</v>
      </c>
      <c r="O275" s="66"/>
      <c r="P275" s="189">
        <f>O275*H275</f>
        <v>0</v>
      </c>
      <c r="Q275" s="189">
        <v>6.28E-3</v>
      </c>
      <c r="R275" s="189">
        <f>Q275*H275</f>
        <v>0.40544308000000007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178</v>
      </c>
      <c r="AT275" s="191" t="s">
        <v>173</v>
      </c>
      <c r="AU275" s="191" t="s">
        <v>89</v>
      </c>
      <c r="AY275" s="18" t="s">
        <v>171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8" t="s">
        <v>40</v>
      </c>
      <c r="BK275" s="192">
        <f>ROUND(I275*H275,2)</f>
        <v>0</v>
      </c>
      <c r="BL275" s="18" t="s">
        <v>178</v>
      </c>
      <c r="BM275" s="191" t="s">
        <v>3047</v>
      </c>
    </row>
    <row r="276" spans="1:65" s="13" customFormat="1" ht="10.199999999999999">
      <c r="B276" s="193"/>
      <c r="C276" s="194"/>
      <c r="D276" s="195" t="s">
        <v>180</v>
      </c>
      <c r="E276" s="196" t="s">
        <v>32</v>
      </c>
      <c r="F276" s="197" t="s">
        <v>2909</v>
      </c>
      <c r="G276" s="194"/>
      <c r="H276" s="196" t="s">
        <v>32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180</v>
      </c>
      <c r="AU276" s="203" t="s">
        <v>89</v>
      </c>
      <c r="AV276" s="13" t="s">
        <v>40</v>
      </c>
      <c r="AW276" s="13" t="s">
        <v>38</v>
      </c>
      <c r="AX276" s="13" t="s">
        <v>80</v>
      </c>
      <c r="AY276" s="203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3048</v>
      </c>
      <c r="G277" s="205"/>
      <c r="H277" s="208">
        <v>52.781999999999996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3049</v>
      </c>
      <c r="G278" s="205"/>
      <c r="H278" s="208">
        <v>11.779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2" customFormat="1" ht="14.4" customHeight="1">
      <c r="A279" s="36"/>
      <c r="B279" s="37"/>
      <c r="C279" s="180" t="s">
        <v>430</v>
      </c>
      <c r="D279" s="180" t="s">
        <v>173</v>
      </c>
      <c r="E279" s="181" t="s">
        <v>358</v>
      </c>
      <c r="F279" s="182" t="s">
        <v>359</v>
      </c>
      <c r="G279" s="183" t="s">
        <v>190</v>
      </c>
      <c r="H279" s="184">
        <v>68.459999999999994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2.0650000000000002E-2</v>
      </c>
      <c r="R279" s="189">
        <f>Q279*H279</f>
        <v>1.413699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3050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2909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3051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3052</v>
      </c>
      <c r="G282" s="205"/>
      <c r="H282" s="208">
        <v>29.25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3053</v>
      </c>
      <c r="G283" s="205"/>
      <c r="H283" s="208">
        <v>7.5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3054</v>
      </c>
      <c r="G284" s="205"/>
      <c r="H284" s="208">
        <v>31.71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24.15" customHeight="1">
      <c r="A285" s="36"/>
      <c r="B285" s="37"/>
      <c r="C285" s="180" t="s">
        <v>435</v>
      </c>
      <c r="D285" s="180" t="s">
        <v>173</v>
      </c>
      <c r="E285" s="181" t="s">
        <v>364</v>
      </c>
      <c r="F285" s="182" t="s">
        <v>365</v>
      </c>
      <c r="G285" s="183" t="s">
        <v>176</v>
      </c>
      <c r="H285" s="184">
        <v>78.525999999999996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3055</v>
      </c>
    </row>
    <row r="286" spans="1:65" s="13" customFormat="1" ht="10.199999999999999">
      <c r="B286" s="193"/>
      <c r="C286" s="194"/>
      <c r="D286" s="195" t="s">
        <v>180</v>
      </c>
      <c r="E286" s="196" t="s">
        <v>32</v>
      </c>
      <c r="F286" s="197" t="s">
        <v>2909</v>
      </c>
      <c r="G286" s="194"/>
      <c r="H286" s="196" t="s">
        <v>32</v>
      </c>
      <c r="I286" s="198"/>
      <c r="J286" s="194"/>
      <c r="K286" s="194"/>
      <c r="L286" s="199"/>
      <c r="M286" s="200"/>
      <c r="N286" s="201"/>
      <c r="O286" s="201"/>
      <c r="P286" s="201"/>
      <c r="Q286" s="201"/>
      <c r="R286" s="201"/>
      <c r="S286" s="201"/>
      <c r="T286" s="202"/>
      <c r="AT286" s="203" t="s">
        <v>180</v>
      </c>
      <c r="AU286" s="203" t="s">
        <v>89</v>
      </c>
      <c r="AV286" s="13" t="s">
        <v>40</v>
      </c>
      <c r="AW286" s="13" t="s">
        <v>38</v>
      </c>
      <c r="AX286" s="13" t="s">
        <v>80</v>
      </c>
      <c r="AY286" s="203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3056</v>
      </c>
      <c r="G287" s="205"/>
      <c r="H287" s="208">
        <v>78.525999999999996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2" customFormat="1" ht="24.15" customHeight="1">
      <c r="A288" s="36"/>
      <c r="B288" s="37"/>
      <c r="C288" s="180" t="s">
        <v>439</v>
      </c>
      <c r="D288" s="180" t="s">
        <v>173</v>
      </c>
      <c r="E288" s="181" t="s">
        <v>369</v>
      </c>
      <c r="F288" s="182" t="s">
        <v>370</v>
      </c>
      <c r="G288" s="183" t="s">
        <v>176</v>
      </c>
      <c r="H288" s="184">
        <v>131.029</v>
      </c>
      <c r="I288" s="185"/>
      <c r="J288" s="186">
        <f>ROUND(I288*H288,2)</f>
        <v>0</v>
      </c>
      <c r="K288" s="182" t="s">
        <v>177</v>
      </c>
      <c r="L288" s="41"/>
      <c r="M288" s="187" t="s">
        <v>32</v>
      </c>
      <c r="N288" s="188" t="s">
        <v>51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178</v>
      </c>
      <c r="AT288" s="191" t="s">
        <v>173</v>
      </c>
      <c r="AU288" s="191" t="s">
        <v>89</v>
      </c>
      <c r="AY288" s="18" t="s">
        <v>171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8" t="s">
        <v>40</v>
      </c>
      <c r="BK288" s="192">
        <f>ROUND(I288*H288,2)</f>
        <v>0</v>
      </c>
      <c r="BL288" s="18" t="s">
        <v>178</v>
      </c>
      <c r="BM288" s="191" t="s">
        <v>3057</v>
      </c>
    </row>
    <row r="289" spans="1:65" s="13" customFormat="1" ht="10.199999999999999">
      <c r="B289" s="193"/>
      <c r="C289" s="194"/>
      <c r="D289" s="195" t="s">
        <v>180</v>
      </c>
      <c r="E289" s="196" t="s">
        <v>32</v>
      </c>
      <c r="F289" s="197" t="s">
        <v>2909</v>
      </c>
      <c r="G289" s="194"/>
      <c r="H289" s="196" t="s">
        <v>32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180</v>
      </c>
      <c r="AU289" s="203" t="s">
        <v>89</v>
      </c>
      <c r="AV289" s="13" t="s">
        <v>40</v>
      </c>
      <c r="AW289" s="13" t="s">
        <v>38</v>
      </c>
      <c r="AX289" s="13" t="s">
        <v>80</v>
      </c>
      <c r="AY289" s="203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3058</v>
      </c>
      <c r="G290" s="205"/>
      <c r="H290" s="208">
        <v>39.488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3059</v>
      </c>
      <c r="G291" s="205"/>
      <c r="H291" s="208">
        <v>5.625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3060</v>
      </c>
      <c r="G292" s="205"/>
      <c r="H292" s="208">
        <v>75.153000000000006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3061</v>
      </c>
      <c r="G293" s="205"/>
      <c r="H293" s="208">
        <v>5.9630000000000001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3062</v>
      </c>
      <c r="G294" s="205"/>
      <c r="H294" s="208">
        <v>4.8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180" t="s">
        <v>444</v>
      </c>
      <c r="D295" s="180" t="s">
        <v>173</v>
      </c>
      <c r="E295" s="181" t="s">
        <v>380</v>
      </c>
      <c r="F295" s="182" t="s">
        <v>381</v>
      </c>
      <c r="G295" s="183" t="s">
        <v>176</v>
      </c>
      <c r="H295" s="184">
        <v>446.90100000000001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0</v>
      </c>
      <c r="R295" s="189">
        <f>Q295*H295</f>
        <v>0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3063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2909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3" customFormat="1" ht="10.199999999999999">
      <c r="B297" s="193"/>
      <c r="C297" s="194"/>
      <c r="D297" s="195" t="s">
        <v>180</v>
      </c>
      <c r="E297" s="196" t="s">
        <v>32</v>
      </c>
      <c r="F297" s="197" t="s">
        <v>3029</v>
      </c>
      <c r="G297" s="194"/>
      <c r="H297" s="196" t="s">
        <v>32</v>
      </c>
      <c r="I297" s="198"/>
      <c r="J297" s="194"/>
      <c r="K297" s="194"/>
      <c r="L297" s="199"/>
      <c r="M297" s="200"/>
      <c r="N297" s="201"/>
      <c r="O297" s="201"/>
      <c r="P297" s="201"/>
      <c r="Q297" s="201"/>
      <c r="R297" s="201"/>
      <c r="S297" s="201"/>
      <c r="T297" s="202"/>
      <c r="AT297" s="203" t="s">
        <v>180</v>
      </c>
      <c r="AU297" s="203" t="s">
        <v>89</v>
      </c>
      <c r="AV297" s="13" t="s">
        <v>40</v>
      </c>
      <c r="AW297" s="13" t="s">
        <v>38</v>
      </c>
      <c r="AX297" s="13" t="s">
        <v>80</v>
      </c>
      <c r="AY297" s="203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3030</v>
      </c>
      <c r="G298" s="205"/>
      <c r="H298" s="208">
        <v>80.149000000000001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3031</v>
      </c>
      <c r="G299" s="205"/>
      <c r="H299" s="208">
        <v>195.74199999999999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3032</v>
      </c>
      <c r="G300" s="205"/>
      <c r="H300" s="208">
        <v>78.929000000000002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3033</v>
      </c>
      <c r="G301" s="205"/>
      <c r="H301" s="208">
        <v>192.285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3" customFormat="1" ht="10.199999999999999">
      <c r="B302" s="193"/>
      <c r="C302" s="194"/>
      <c r="D302" s="195" t="s">
        <v>180</v>
      </c>
      <c r="E302" s="196" t="s">
        <v>32</v>
      </c>
      <c r="F302" s="197" t="s">
        <v>202</v>
      </c>
      <c r="G302" s="194"/>
      <c r="H302" s="196" t="s">
        <v>32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180</v>
      </c>
      <c r="AU302" s="203" t="s">
        <v>89</v>
      </c>
      <c r="AV302" s="13" t="s">
        <v>40</v>
      </c>
      <c r="AW302" s="13" t="s">
        <v>38</v>
      </c>
      <c r="AX302" s="13" t="s">
        <v>80</v>
      </c>
      <c r="AY302" s="203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2980</v>
      </c>
      <c r="G303" s="205"/>
      <c r="H303" s="208">
        <v>-39.488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2981</v>
      </c>
      <c r="G304" s="205"/>
      <c r="H304" s="208">
        <v>-5.625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2982</v>
      </c>
      <c r="G305" s="205"/>
      <c r="H305" s="208">
        <v>-75.153000000000006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2983</v>
      </c>
      <c r="G306" s="205"/>
      <c r="H306" s="208">
        <v>-5.3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2984</v>
      </c>
      <c r="G307" s="205"/>
      <c r="H307" s="208">
        <v>-4.5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3" customFormat="1" ht="10.199999999999999">
      <c r="B308" s="193"/>
      <c r="C308" s="194"/>
      <c r="D308" s="195" t="s">
        <v>180</v>
      </c>
      <c r="E308" s="196" t="s">
        <v>32</v>
      </c>
      <c r="F308" s="197" t="s">
        <v>210</v>
      </c>
      <c r="G308" s="194"/>
      <c r="H308" s="196" t="s">
        <v>32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180</v>
      </c>
      <c r="AU308" s="203" t="s">
        <v>89</v>
      </c>
      <c r="AV308" s="13" t="s">
        <v>40</v>
      </c>
      <c r="AW308" s="13" t="s">
        <v>38</v>
      </c>
      <c r="AX308" s="13" t="s">
        <v>80</v>
      </c>
      <c r="AY308" s="203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3034</v>
      </c>
      <c r="G309" s="205"/>
      <c r="H309" s="208">
        <v>9.6530000000000005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3035</v>
      </c>
      <c r="G310" s="205"/>
      <c r="H310" s="208">
        <v>3.375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3036</v>
      </c>
      <c r="G311" s="205"/>
      <c r="H311" s="208">
        <v>14.711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3037</v>
      </c>
      <c r="G312" s="205"/>
      <c r="H312" s="208">
        <v>0.998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3038</v>
      </c>
      <c r="G313" s="205"/>
      <c r="H313" s="208">
        <v>1.125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24.15" customHeight="1">
      <c r="A314" s="36"/>
      <c r="B314" s="37"/>
      <c r="C314" s="180" t="s">
        <v>449</v>
      </c>
      <c r="D314" s="180" t="s">
        <v>173</v>
      </c>
      <c r="E314" s="181" t="s">
        <v>3064</v>
      </c>
      <c r="F314" s="182" t="s">
        <v>3065</v>
      </c>
      <c r="G314" s="183" t="s">
        <v>176</v>
      </c>
      <c r="H314" s="184">
        <v>52.781999999999996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5.0600000000000003E-3</v>
      </c>
      <c r="R314" s="189">
        <f>Q314*H314</f>
        <v>0.26707692</v>
      </c>
      <c r="S314" s="189">
        <v>5.0000000000000001E-3</v>
      </c>
      <c r="T314" s="190">
        <f>S314*H314</f>
        <v>0.26390999999999998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3066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2909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3067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3068</v>
      </c>
      <c r="G317" s="205"/>
      <c r="H317" s="208">
        <v>9.2059999999999995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3069</v>
      </c>
      <c r="G318" s="205"/>
      <c r="H318" s="208">
        <v>12.443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4" customFormat="1" ht="10.199999999999999">
      <c r="B319" s="204"/>
      <c r="C319" s="205"/>
      <c r="D319" s="195" t="s">
        <v>180</v>
      </c>
      <c r="E319" s="206" t="s">
        <v>32</v>
      </c>
      <c r="F319" s="207" t="s">
        <v>3070</v>
      </c>
      <c r="G319" s="205"/>
      <c r="H319" s="208">
        <v>5.44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3071</v>
      </c>
      <c r="G320" s="205"/>
      <c r="H320" s="208">
        <v>25.693000000000001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453</v>
      </c>
      <c r="D321" s="180" t="s">
        <v>173</v>
      </c>
      <c r="E321" s="181" t="s">
        <v>3072</v>
      </c>
      <c r="F321" s="182" t="s">
        <v>3073</v>
      </c>
      <c r="G321" s="183" t="s">
        <v>176</v>
      </c>
      <c r="H321" s="184">
        <v>277.23099999999999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2.0400000000000001E-2</v>
      </c>
      <c r="R321" s="189">
        <f>Q321*H321</f>
        <v>5.6555124000000001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3074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2953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3075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3076</v>
      </c>
      <c r="G324" s="205"/>
      <c r="H324" s="208">
        <v>39.704000000000001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3077</v>
      </c>
      <c r="G325" s="205"/>
      <c r="H325" s="208">
        <v>237.52699999999999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2" customFormat="1" ht="24.15" customHeight="1">
      <c r="A326" s="36"/>
      <c r="B326" s="37"/>
      <c r="C326" s="180" t="s">
        <v>458</v>
      </c>
      <c r="D326" s="180" t="s">
        <v>173</v>
      </c>
      <c r="E326" s="181" t="s">
        <v>3078</v>
      </c>
      <c r="F326" s="182" t="s">
        <v>3079</v>
      </c>
      <c r="G326" s="183" t="s">
        <v>176</v>
      </c>
      <c r="H326" s="184">
        <v>10.568</v>
      </c>
      <c r="I326" s="185"/>
      <c r="J326" s="186">
        <f>ROUND(I326*H326,2)</f>
        <v>0</v>
      </c>
      <c r="K326" s="182" t="s">
        <v>177</v>
      </c>
      <c r="L326" s="41"/>
      <c r="M326" s="187" t="s">
        <v>32</v>
      </c>
      <c r="N326" s="188" t="s">
        <v>51</v>
      </c>
      <c r="O326" s="66"/>
      <c r="P326" s="189">
        <f>O326*H326</f>
        <v>0</v>
      </c>
      <c r="Q326" s="189">
        <v>2.3460000000000002E-2</v>
      </c>
      <c r="R326" s="189">
        <f>Q326*H326</f>
        <v>0.24792528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178</v>
      </c>
      <c r="AT326" s="191" t="s">
        <v>173</v>
      </c>
      <c r="AU326" s="191" t="s">
        <v>89</v>
      </c>
      <c r="AY326" s="18" t="s">
        <v>171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8" t="s">
        <v>40</v>
      </c>
      <c r="BK326" s="192">
        <f>ROUND(I326*H326,2)</f>
        <v>0</v>
      </c>
      <c r="BL326" s="18" t="s">
        <v>178</v>
      </c>
      <c r="BM326" s="191" t="s">
        <v>3080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2909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3081</v>
      </c>
      <c r="G328" s="205"/>
      <c r="H328" s="208">
        <v>5.8710000000000004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3082</v>
      </c>
      <c r="G329" s="205"/>
      <c r="H329" s="208">
        <v>4.6970000000000001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14.4" customHeight="1">
      <c r="A330" s="36"/>
      <c r="B330" s="37"/>
      <c r="C330" s="180" t="s">
        <v>463</v>
      </c>
      <c r="D330" s="180" t="s">
        <v>173</v>
      </c>
      <c r="E330" s="181" t="s">
        <v>3083</v>
      </c>
      <c r="F330" s="182" t="s">
        <v>3084</v>
      </c>
      <c r="G330" s="183" t="s">
        <v>176</v>
      </c>
      <c r="H330" s="184">
        <v>287.79899999999998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4.1000000000000003E-3</v>
      </c>
      <c r="R330" s="189">
        <f>Q330*H330</f>
        <v>1.1799759000000001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3085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2953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3075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3076</v>
      </c>
      <c r="G333" s="205"/>
      <c r="H333" s="208">
        <v>39.704000000000001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3077</v>
      </c>
      <c r="G334" s="205"/>
      <c r="H334" s="208">
        <v>237.52699999999999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2909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3081</v>
      </c>
      <c r="G336" s="205"/>
      <c r="H336" s="208">
        <v>5.8710000000000004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3082</v>
      </c>
      <c r="G337" s="205"/>
      <c r="H337" s="208">
        <v>4.6970000000000001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467</v>
      </c>
      <c r="D338" s="180" t="s">
        <v>173</v>
      </c>
      <c r="E338" s="181" t="s">
        <v>2458</v>
      </c>
      <c r="F338" s="182" t="s">
        <v>2459</v>
      </c>
      <c r="G338" s="183" t="s">
        <v>176</v>
      </c>
      <c r="H338" s="184">
        <v>41.823999999999998</v>
      </c>
      <c r="I338" s="185"/>
      <c r="J338" s="186">
        <f>ROUND(I338*H338,2)</f>
        <v>0</v>
      </c>
      <c r="K338" s="182" t="s">
        <v>3086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0.14410500000000001</v>
      </c>
      <c r="R338" s="189">
        <f>Q338*H338</f>
        <v>6.02704752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3087</v>
      </c>
    </row>
    <row r="339" spans="1:65" s="2" customFormat="1" ht="28.8">
      <c r="A339" s="36"/>
      <c r="B339" s="37"/>
      <c r="C339" s="38"/>
      <c r="D339" s="195" t="s">
        <v>258</v>
      </c>
      <c r="E339" s="38"/>
      <c r="F339" s="225" t="s">
        <v>3088</v>
      </c>
      <c r="G339" s="38"/>
      <c r="H339" s="38"/>
      <c r="I339" s="226"/>
      <c r="J339" s="38"/>
      <c r="K339" s="38"/>
      <c r="L339" s="41"/>
      <c r="M339" s="227"/>
      <c r="N339" s="228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8" t="s">
        <v>258</v>
      </c>
      <c r="AU339" s="18" t="s">
        <v>89</v>
      </c>
    </row>
    <row r="340" spans="1:65" s="13" customFormat="1" ht="10.199999999999999">
      <c r="B340" s="193"/>
      <c r="C340" s="194"/>
      <c r="D340" s="195" t="s">
        <v>180</v>
      </c>
      <c r="E340" s="196" t="s">
        <v>32</v>
      </c>
      <c r="F340" s="197" t="s">
        <v>2909</v>
      </c>
      <c r="G340" s="194"/>
      <c r="H340" s="196" t="s">
        <v>32</v>
      </c>
      <c r="I340" s="198"/>
      <c r="J340" s="194"/>
      <c r="K340" s="194"/>
      <c r="L340" s="199"/>
      <c r="M340" s="200"/>
      <c r="N340" s="201"/>
      <c r="O340" s="201"/>
      <c r="P340" s="201"/>
      <c r="Q340" s="201"/>
      <c r="R340" s="201"/>
      <c r="S340" s="201"/>
      <c r="T340" s="202"/>
      <c r="AT340" s="203" t="s">
        <v>180</v>
      </c>
      <c r="AU340" s="203" t="s">
        <v>89</v>
      </c>
      <c r="AV340" s="13" t="s">
        <v>40</v>
      </c>
      <c r="AW340" s="13" t="s">
        <v>38</v>
      </c>
      <c r="AX340" s="13" t="s">
        <v>80</v>
      </c>
      <c r="AY340" s="203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3089</v>
      </c>
      <c r="G341" s="205"/>
      <c r="H341" s="208">
        <v>41.823999999999998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472</v>
      </c>
      <c r="D342" s="180" t="s">
        <v>173</v>
      </c>
      <c r="E342" s="181" t="s">
        <v>401</v>
      </c>
      <c r="F342" s="182" t="s">
        <v>402</v>
      </c>
      <c r="G342" s="183" t="s">
        <v>190</v>
      </c>
      <c r="H342" s="184">
        <v>69.706999999999994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0.12895000000000001</v>
      </c>
      <c r="R342" s="189">
        <f>Q342*H342</f>
        <v>8.9887176499999999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3090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2909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3091</v>
      </c>
      <c r="G344" s="205"/>
      <c r="H344" s="208">
        <v>69.706999999999994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2" customFormat="1" ht="22.8" customHeight="1">
      <c r="B345" s="164"/>
      <c r="C345" s="165"/>
      <c r="D345" s="166" t="s">
        <v>79</v>
      </c>
      <c r="E345" s="178" t="s">
        <v>253</v>
      </c>
      <c r="F345" s="178" t="s">
        <v>405</v>
      </c>
      <c r="G345" s="165"/>
      <c r="H345" s="165"/>
      <c r="I345" s="168"/>
      <c r="J345" s="179">
        <f>BK345</f>
        <v>0</v>
      </c>
      <c r="K345" s="165"/>
      <c r="L345" s="170"/>
      <c r="M345" s="171"/>
      <c r="N345" s="172"/>
      <c r="O345" s="172"/>
      <c r="P345" s="173">
        <f>SUM(P346:P448)</f>
        <v>0</v>
      </c>
      <c r="Q345" s="172"/>
      <c r="R345" s="173">
        <f>SUM(R346:R448)</f>
        <v>2.5083325900000006</v>
      </c>
      <c r="S345" s="172"/>
      <c r="T345" s="174">
        <f>SUM(T346:T448)</f>
        <v>4.9596480000000005</v>
      </c>
      <c r="AR345" s="175" t="s">
        <v>40</v>
      </c>
      <c r="AT345" s="176" t="s">
        <v>79</v>
      </c>
      <c r="AU345" s="176" t="s">
        <v>40</v>
      </c>
      <c r="AY345" s="175" t="s">
        <v>171</v>
      </c>
      <c r="BK345" s="177">
        <f>SUM(BK346:BK448)</f>
        <v>0</v>
      </c>
    </row>
    <row r="346" spans="1:65" s="2" customFormat="1" ht="24.15" customHeight="1">
      <c r="A346" s="36"/>
      <c r="B346" s="37"/>
      <c r="C346" s="180" t="s">
        <v>476</v>
      </c>
      <c r="D346" s="180" t="s">
        <v>173</v>
      </c>
      <c r="E346" s="181" t="s">
        <v>1082</v>
      </c>
      <c r="F346" s="182" t="s">
        <v>1083</v>
      </c>
      <c r="G346" s="183" t="s">
        <v>176</v>
      </c>
      <c r="H346" s="184">
        <v>544.35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3092</v>
      </c>
    </row>
    <row r="347" spans="1:65" s="2" customFormat="1" ht="19.2">
      <c r="A347" s="36"/>
      <c r="B347" s="37"/>
      <c r="C347" s="38"/>
      <c r="D347" s="195" t="s">
        <v>258</v>
      </c>
      <c r="E347" s="38"/>
      <c r="F347" s="225" t="s">
        <v>3093</v>
      </c>
      <c r="G347" s="38"/>
      <c r="H347" s="38"/>
      <c r="I347" s="226"/>
      <c r="J347" s="38"/>
      <c r="K347" s="38"/>
      <c r="L347" s="41"/>
      <c r="M347" s="227"/>
      <c r="N347" s="228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8" t="s">
        <v>258</v>
      </c>
      <c r="AU347" s="18" t="s">
        <v>89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3094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3095</v>
      </c>
      <c r="G349" s="205"/>
      <c r="H349" s="208">
        <v>54.6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3096</v>
      </c>
      <c r="G350" s="205"/>
      <c r="H350" s="208">
        <v>465.5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3097</v>
      </c>
      <c r="G351" s="205"/>
      <c r="H351" s="208">
        <v>24.25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24.15" customHeight="1">
      <c r="A352" s="36"/>
      <c r="B352" s="37"/>
      <c r="C352" s="180" t="s">
        <v>481</v>
      </c>
      <c r="D352" s="180" t="s">
        <v>173</v>
      </c>
      <c r="E352" s="181" t="s">
        <v>416</v>
      </c>
      <c r="F352" s="182" t="s">
        <v>417</v>
      </c>
      <c r="G352" s="183" t="s">
        <v>176</v>
      </c>
      <c r="H352" s="184">
        <v>66410.7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3098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3099</v>
      </c>
      <c r="G353" s="205"/>
      <c r="H353" s="208">
        <v>66410.7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2" customFormat="1" ht="24.15" customHeight="1">
      <c r="A354" s="36"/>
      <c r="B354" s="37"/>
      <c r="C354" s="180" t="s">
        <v>487</v>
      </c>
      <c r="D354" s="180" t="s">
        <v>173</v>
      </c>
      <c r="E354" s="181" t="s">
        <v>1090</v>
      </c>
      <c r="F354" s="182" t="s">
        <v>1091</v>
      </c>
      <c r="G354" s="183" t="s">
        <v>176</v>
      </c>
      <c r="H354" s="184">
        <v>544.35</v>
      </c>
      <c r="I354" s="185"/>
      <c r="J354" s="186">
        <f>ROUND(I354*H354,2)</f>
        <v>0</v>
      </c>
      <c r="K354" s="182" t="s">
        <v>177</v>
      </c>
      <c r="L354" s="41"/>
      <c r="M354" s="187" t="s">
        <v>32</v>
      </c>
      <c r="N354" s="188" t="s">
        <v>51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178</v>
      </c>
      <c r="AT354" s="191" t="s">
        <v>173</v>
      </c>
      <c r="AU354" s="191" t="s">
        <v>89</v>
      </c>
      <c r="AY354" s="18" t="s">
        <v>171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8" t="s">
        <v>40</v>
      </c>
      <c r="BK354" s="192">
        <f>ROUND(I354*H354,2)</f>
        <v>0</v>
      </c>
      <c r="BL354" s="18" t="s">
        <v>178</v>
      </c>
      <c r="BM354" s="191" t="s">
        <v>3100</v>
      </c>
    </row>
    <row r="355" spans="1:65" s="2" customFormat="1" ht="14.4" customHeight="1">
      <c r="A355" s="36"/>
      <c r="B355" s="37"/>
      <c r="C355" s="180" t="s">
        <v>492</v>
      </c>
      <c r="D355" s="180" t="s">
        <v>173</v>
      </c>
      <c r="E355" s="181" t="s">
        <v>425</v>
      </c>
      <c r="F355" s="182" t="s">
        <v>426</v>
      </c>
      <c r="G355" s="183" t="s">
        <v>190</v>
      </c>
      <c r="H355" s="184">
        <v>103.5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3101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3094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3102</v>
      </c>
      <c r="G357" s="205"/>
      <c r="H357" s="208">
        <v>27.3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3103</v>
      </c>
      <c r="G358" s="205"/>
      <c r="H358" s="208">
        <v>76.2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14.4" customHeight="1">
      <c r="A359" s="36"/>
      <c r="B359" s="37"/>
      <c r="C359" s="180" t="s">
        <v>496</v>
      </c>
      <c r="D359" s="180" t="s">
        <v>173</v>
      </c>
      <c r="E359" s="181" t="s">
        <v>431</v>
      </c>
      <c r="F359" s="182" t="s">
        <v>432</v>
      </c>
      <c r="G359" s="183" t="s">
        <v>190</v>
      </c>
      <c r="H359" s="184">
        <v>12627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3104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3105</v>
      </c>
      <c r="G360" s="205"/>
      <c r="H360" s="208">
        <v>12627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14.4" customHeight="1">
      <c r="A361" s="36"/>
      <c r="B361" s="37"/>
      <c r="C361" s="180" t="s">
        <v>500</v>
      </c>
      <c r="D361" s="180" t="s">
        <v>173</v>
      </c>
      <c r="E361" s="181" t="s">
        <v>436</v>
      </c>
      <c r="F361" s="182" t="s">
        <v>437</v>
      </c>
      <c r="G361" s="183" t="s">
        <v>190</v>
      </c>
      <c r="H361" s="184">
        <v>103.5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3106</v>
      </c>
    </row>
    <row r="362" spans="1:65" s="2" customFormat="1" ht="24.15" customHeight="1">
      <c r="A362" s="36"/>
      <c r="B362" s="37"/>
      <c r="C362" s="180" t="s">
        <v>504</v>
      </c>
      <c r="D362" s="180" t="s">
        <v>173</v>
      </c>
      <c r="E362" s="181" t="s">
        <v>440</v>
      </c>
      <c r="F362" s="182" t="s">
        <v>441</v>
      </c>
      <c r="G362" s="183" t="s">
        <v>190</v>
      </c>
      <c r="H362" s="184">
        <v>88.984999999999999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3107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2953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3108</v>
      </c>
      <c r="G364" s="205"/>
      <c r="H364" s="208">
        <v>21.484999999999999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3109</v>
      </c>
      <c r="G365" s="205"/>
      <c r="H365" s="208">
        <v>67.5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24.15" customHeight="1">
      <c r="A366" s="36"/>
      <c r="B366" s="37"/>
      <c r="C366" s="180" t="s">
        <v>508</v>
      </c>
      <c r="D366" s="180" t="s">
        <v>173</v>
      </c>
      <c r="E366" s="181" t="s">
        <v>445</v>
      </c>
      <c r="F366" s="182" t="s">
        <v>446</v>
      </c>
      <c r="G366" s="183" t="s">
        <v>190</v>
      </c>
      <c r="H366" s="184">
        <v>4004.3249999999998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3110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3111</v>
      </c>
      <c r="G367" s="205"/>
      <c r="H367" s="208">
        <v>4004.3249999999998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512</v>
      </c>
      <c r="D368" s="180" t="s">
        <v>173</v>
      </c>
      <c r="E368" s="181" t="s">
        <v>450</v>
      </c>
      <c r="F368" s="182" t="s">
        <v>451</v>
      </c>
      <c r="G368" s="183" t="s">
        <v>190</v>
      </c>
      <c r="H368" s="184">
        <v>88.984999999999999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3112</v>
      </c>
    </row>
    <row r="369" spans="1:65" s="2" customFormat="1" ht="14.4" customHeight="1">
      <c r="A369" s="36"/>
      <c r="B369" s="37"/>
      <c r="C369" s="180" t="s">
        <v>516</v>
      </c>
      <c r="D369" s="180" t="s">
        <v>173</v>
      </c>
      <c r="E369" s="181" t="s">
        <v>454</v>
      </c>
      <c r="F369" s="182" t="s">
        <v>455</v>
      </c>
      <c r="G369" s="183" t="s">
        <v>176</v>
      </c>
      <c r="H369" s="184">
        <v>658.2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3113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3114</v>
      </c>
      <c r="G370" s="205"/>
      <c r="H370" s="208">
        <v>658.2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2" customFormat="1" ht="14.4" customHeight="1">
      <c r="A371" s="36"/>
      <c r="B371" s="37"/>
      <c r="C371" s="180" t="s">
        <v>520</v>
      </c>
      <c r="D371" s="180" t="s">
        <v>173</v>
      </c>
      <c r="E371" s="181" t="s">
        <v>459</v>
      </c>
      <c r="F371" s="182" t="s">
        <v>460</v>
      </c>
      <c r="G371" s="183" t="s">
        <v>176</v>
      </c>
      <c r="H371" s="184">
        <v>80300.399999999994</v>
      </c>
      <c r="I371" s="185"/>
      <c r="J371" s="186">
        <f>ROUND(I371*H371,2)</f>
        <v>0</v>
      </c>
      <c r="K371" s="182" t="s">
        <v>177</v>
      </c>
      <c r="L371" s="41"/>
      <c r="M371" s="187" t="s">
        <v>32</v>
      </c>
      <c r="N371" s="188" t="s">
        <v>51</v>
      </c>
      <c r="O371" s="66"/>
      <c r="P371" s="189">
        <f>O371*H371</f>
        <v>0</v>
      </c>
      <c r="Q371" s="189">
        <v>0</v>
      </c>
      <c r="R371" s="189">
        <f>Q371*H371</f>
        <v>0</v>
      </c>
      <c r="S371" s="189">
        <v>0</v>
      </c>
      <c r="T371" s="190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91" t="s">
        <v>178</v>
      </c>
      <c r="AT371" s="191" t="s">
        <v>173</v>
      </c>
      <c r="AU371" s="191" t="s">
        <v>89</v>
      </c>
      <c r="AY371" s="18" t="s">
        <v>171</v>
      </c>
      <c r="BE371" s="192">
        <f>IF(N371="základní",J371,0)</f>
        <v>0</v>
      </c>
      <c r="BF371" s="192">
        <f>IF(N371="snížená",J371,0)</f>
        <v>0</v>
      </c>
      <c r="BG371" s="192">
        <f>IF(N371="zákl. přenesená",J371,0)</f>
        <v>0</v>
      </c>
      <c r="BH371" s="192">
        <f>IF(N371="sníž. přenesená",J371,0)</f>
        <v>0</v>
      </c>
      <c r="BI371" s="192">
        <f>IF(N371="nulová",J371,0)</f>
        <v>0</v>
      </c>
      <c r="BJ371" s="18" t="s">
        <v>40</v>
      </c>
      <c r="BK371" s="192">
        <f>ROUND(I371*H371,2)</f>
        <v>0</v>
      </c>
      <c r="BL371" s="18" t="s">
        <v>178</v>
      </c>
      <c r="BM371" s="191" t="s">
        <v>3115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3116</v>
      </c>
      <c r="G372" s="205"/>
      <c r="H372" s="208">
        <v>80300.399999999994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524</v>
      </c>
      <c r="D373" s="180" t="s">
        <v>173</v>
      </c>
      <c r="E373" s="181" t="s">
        <v>464</v>
      </c>
      <c r="F373" s="182" t="s">
        <v>465</v>
      </c>
      <c r="G373" s="183" t="s">
        <v>176</v>
      </c>
      <c r="H373" s="184">
        <v>658.2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3117</v>
      </c>
    </row>
    <row r="374" spans="1:65" s="2" customFormat="1" ht="24.15" customHeight="1">
      <c r="A374" s="36"/>
      <c r="B374" s="37"/>
      <c r="C374" s="180" t="s">
        <v>529</v>
      </c>
      <c r="D374" s="180" t="s">
        <v>173</v>
      </c>
      <c r="E374" s="181" t="s">
        <v>2495</v>
      </c>
      <c r="F374" s="182" t="s">
        <v>2496</v>
      </c>
      <c r="G374" s="183" t="s">
        <v>190</v>
      </c>
      <c r="H374" s="184">
        <v>6</v>
      </c>
      <c r="I374" s="185"/>
      <c r="J374" s="186">
        <f>ROUND(I374*H374,2)</f>
        <v>0</v>
      </c>
      <c r="K374" s="182" t="s">
        <v>177</v>
      </c>
      <c r="L374" s="41"/>
      <c r="M374" s="187" t="s">
        <v>32</v>
      </c>
      <c r="N374" s="188" t="s">
        <v>51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178</v>
      </c>
      <c r="AT374" s="191" t="s">
        <v>173</v>
      </c>
      <c r="AU374" s="191" t="s">
        <v>89</v>
      </c>
      <c r="AY374" s="18" t="s">
        <v>171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8" t="s">
        <v>40</v>
      </c>
      <c r="BK374" s="192">
        <f>ROUND(I374*H374,2)</f>
        <v>0</v>
      </c>
      <c r="BL374" s="18" t="s">
        <v>178</v>
      </c>
      <c r="BM374" s="191" t="s">
        <v>3118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3094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3119</v>
      </c>
      <c r="G376" s="205"/>
      <c r="H376" s="208">
        <v>2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3120</v>
      </c>
      <c r="G377" s="205"/>
      <c r="H377" s="208">
        <v>4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533</v>
      </c>
      <c r="D378" s="180" t="s">
        <v>173</v>
      </c>
      <c r="E378" s="181" t="s">
        <v>2499</v>
      </c>
      <c r="F378" s="182" t="s">
        <v>2500</v>
      </c>
      <c r="G378" s="183" t="s">
        <v>190</v>
      </c>
      <c r="H378" s="184">
        <v>732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</v>
      </c>
      <c r="R378" s="189">
        <f>Q378*H378</f>
        <v>0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3121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3122</v>
      </c>
      <c r="G379" s="205"/>
      <c r="H379" s="208">
        <v>732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24.15" customHeight="1">
      <c r="A380" s="36"/>
      <c r="B380" s="37"/>
      <c r="C380" s="180" t="s">
        <v>537</v>
      </c>
      <c r="D380" s="180" t="s">
        <v>173</v>
      </c>
      <c r="E380" s="181" t="s">
        <v>2503</v>
      </c>
      <c r="F380" s="182" t="s">
        <v>2504</v>
      </c>
      <c r="G380" s="183" t="s">
        <v>190</v>
      </c>
      <c r="H380" s="184">
        <v>6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3123</v>
      </c>
    </row>
    <row r="381" spans="1:65" s="2" customFormat="1" ht="24.15" customHeight="1">
      <c r="A381" s="36"/>
      <c r="B381" s="37"/>
      <c r="C381" s="180" t="s">
        <v>541</v>
      </c>
      <c r="D381" s="180" t="s">
        <v>173</v>
      </c>
      <c r="E381" s="181" t="s">
        <v>3124</v>
      </c>
      <c r="F381" s="182" t="s">
        <v>3125</v>
      </c>
      <c r="G381" s="183" t="s">
        <v>176</v>
      </c>
      <c r="H381" s="184">
        <v>5.625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1.0000000000000001E-5</v>
      </c>
      <c r="R381" s="189">
        <f>Q381*H381</f>
        <v>5.6250000000000005E-5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3126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2942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3127</v>
      </c>
      <c r="G383" s="205"/>
      <c r="H383" s="208">
        <v>3.375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3128</v>
      </c>
      <c r="G384" s="205"/>
      <c r="H384" s="208">
        <v>2.25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2" customFormat="1" ht="24.15" customHeight="1">
      <c r="A385" s="36"/>
      <c r="B385" s="37"/>
      <c r="C385" s="180" t="s">
        <v>545</v>
      </c>
      <c r="D385" s="180" t="s">
        <v>173</v>
      </c>
      <c r="E385" s="181" t="s">
        <v>3129</v>
      </c>
      <c r="F385" s="182" t="s">
        <v>3130</v>
      </c>
      <c r="G385" s="183" t="s">
        <v>176</v>
      </c>
      <c r="H385" s="184">
        <v>114.64100000000001</v>
      </c>
      <c r="I385" s="185"/>
      <c r="J385" s="186">
        <f>ROUND(I385*H385,2)</f>
        <v>0</v>
      </c>
      <c r="K385" s="182" t="s">
        <v>177</v>
      </c>
      <c r="L385" s="41"/>
      <c r="M385" s="187" t="s">
        <v>32</v>
      </c>
      <c r="N385" s="188" t="s">
        <v>51</v>
      </c>
      <c r="O385" s="66"/>
      <c r="P385" s="189">
        <f>O385*H385</f>
        <v>0</v>
      </c>
      <c r="Q385" s="189">
        <v>1.0000000000000001E-5</v>
      </c>
      <c r="R385" s="189">
        <f>Q385*H385</f>
        <v>1.1464100000000001E-3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178</v>
      </c>
      <c r="AT385" s="191" t="s">
        <v>173</v>
      </c>
      <c r="AU385" s="191" t="s">
        <v>89</v>
      </c>
      <c r="AY385" s="18" t="s">
        <v>171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8" t="s">
        <v>40</v>
      </c>
      <c r="BK385" s="192">
        <f>ROUND(I385*H385,2)</f>
        <v>0</v>
      </c>
      <c r="BL385" s="18" t="s">
        <v>178</v>
      </c>
      <c r="BM385" s="191" t="s">
        <v>3131</v>
      </c>
    </row>
    <row r="386" spans="1:65" s="13" customFormat="1" ht="10.199999999999999">
      <c r="B386" s="193"/>
      <c r="C386" s="194"/>
      <c r="D386" s="195" t="s">
        <v>180</v>
      </c>
      <c r="E386" s="196" t="s">
        <v>32</v>
      </c>
      <c r="F386" s="197" t="s">
        <v>2942</v>
      </c>
      <c r="G386" s="194"/>
      <c r="H386" s="196" t="s">
        <v>32</v>
      </c>
      <c r="I386" s="198"/>
      <c r="J386" s="194"/>
      <c r="K386" s="194"/>
      <c r="L386" s="199"/>
      <c r="M386" s="200"/>
      <c r="N386" s="201"/>
      <c r="O386" s="201"/>
      <c r="P386" s="201"/>
      <c r="Q386" s="201"/>
      <c r="R386" s="201"/>
      <c r="S386" s="201"/>
      <c r="T386" s="202"/>
      <c r="AT386" s="203" t="s">
        <v>180</v>
      </c>
      <c r="AU386" s="203" t="s">
        <v>89</v>
      </c>
      <c r="AV386" s="13" t="s">
        <v>40</v>
      </c>
      <c r="AW386" s="13" t="s">
        <v>38</v>
      </c>
      <c r="AX386" s="13" t="s">
        <v>80</v>
      </c>
      <c r="AY386" s="203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3132</v>
      </c>
      <c r="G387" s="205"/>
      <c r="H387" s="208">
        <v>24.3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3133</v>
      </c>
      <c r="G388" s="205"/>
      <c r="H388" s="208">
        <v>15.188000000000001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3134</v>
      </c>
      <c r="G389" s="205"/>
      <c r="H389" s="208">
        <v>75.153000000000006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14.4" customHeight="1">
      <c r="A390" s="36"/>
      <c r="B390" s="37"/>
      <c r="C390" s="180" t="s">
        <v>551</v>
      </c>
      <c r="D390" s="180" t="s">
        <v>173</v>
      </c>
      <c r="E390" s="181" t="s">
        <v>3135</v>
      </c>
      <c r="F390" s="182" t="s">
        <v>3136</v>
      </c>
      <c r="G390" s="183" t="s">
        <v>176</v>
      </c>
      <c r="H390" s="184">
        <v>10.763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1.0000000000000001E-5</v>
      </c>
      <c r="R390" s="189">
        <f>Q390*H390</f>
        <v>1.0763000000000001E-4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3137</v>
      </c>
    </row>
    <row r="391" spans="1:65" s="13" customFormat="1" ht="10.199999999999999">
      <c r="B391" s="193"/>
      <c r="C391" s="194"/>
      <c r="D391" s="195" t="s">
        <v>180</v>
      </c>
      <c r="E391" s="196" t="s">
        <v>32</v>
      </c>
      <c r="F391" s="197" t="s">
        <v>2942</v>
      </c>
      <c r="G391" s="194"/>
      <c r="H391" s="196" t="s">
        <v>32</v>
      </c>
      <c r="I391" s="198"/>
      <c r="J391" s="194"/>
      <c r="K391" s="194"/>
      <c r="L391" s="199"/>
      <c r="M391" s="200"/>
      <c r="N391" s="201"/>
      <c r="O391" s="201"/>
      <c r="P391" s="201"/>
      <c r="Q391" s="201"/>
      <c r="R391" s="201"/>
      <c r="S391" s="201"/>
      <c r="T391" s="202"/>
      <c r="AT391" s="203" t="s">
        <v>180</v>
      </c>
      <c r="AU391" s="203" t="s">
        <v>89</v>
      </c>
      <c r="AV391" s="13" t="s">
        <v>40</v>
      </c>
      <c r="AW391" s="13" t="s">
        <v>38</v>
      </c>
      <c r="AX391" s="13" t="s">
        <v>80</v>
      </c>
      <c r="AY391" s="203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3138</v>
      </c>
      <c r="G392" s="205"/>
      <c r="H392" s="208">
        <v>4.8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3139</v>
      </c>
      <c r="G393" s="205"/>
      <c r="H393" s="208">
        <v>5.9630000000000001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2" customFormat="1" ht="14.4" customHeight="1">
      <c r="A394" s="36"/>
      <c r="B394" s="37"/>
      <c r="C394" s="180" t="s">
        <v>556</v>
      </c>
      <c r="D394" s="180" t="s">
        <v>173</v>
      </c>
      <c r="E394" s="181" t="s">
        <v>468</v>
      </c>
      <c r="F394" s="182" t="s">
        <v>469</v>
      </c>
      <c r="G394" s="183" t="s">
        <v>176</v>
      </c>
      <c r="H394" s="184">
        <v>277.23099999999999</v>
      </c>
      <c r="I394" s="185"/>
      <c r="J394" s="186">
        <f>ROUND(I394*H394,2)</f>
        <v>0</v>
      </c>
      <c r="K394" s="182" t="s">
        <v>177</v>
      </c>
      <c r="L394" s="41"/>
      <c r="M394" s="187" t="s">
        <v>32</v>
      </c>
      <c r="N394" s="188" t="s">
        <v>51</v>
      </c>
      <c r="O394" s="66"/>
      <c r="P394" s="189">
        <f>O394*H394</f>
        <v>0</v>
      </c>
      <c r="Q394" s="189">
        <v>0</v>
      </c>
      <c r="R394" s="189">
        <f>Q394*H394</f>
        <v>0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178</v>
      </c>
      <c r="AT394" s="191" t="s">
        <v>173</v>
      </c>
      <c r="AU394" s="191" t="s">
        <v>89</v>
      </c>
      <c r="AY394" s="18" t="s">
        <v>171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8" t="s">
        <v>40</v>
      </c>
      <c r="BK394" s="192">
        <f>ROUND(I394*H394,2)</f>
        <v>0</v>
      </c>
      <c r="BL394" s="18" t="s">
        <v>178</v>
      </c>
      <c r="BM394" s="191" t="s">
        <v>3140</v>
      </c>
    </row>
    <row r="395" spans="1:65" s="13" customFormat="1" ht="10.199999999999999">
      <c r="B395" s="193"/>
      <c r="C395" s="194"/>
      <c r="D395" s="195" t="s">
        <v>180</v>
      </c>
      <c r="E395" s="196" t="s">
        <v>32</v>
      </c>
      <c r="F395" s="197" t="s">
        <v>2953</v>
      </c>
      <c r="G395" s="194"/>
      <c r="H395" s="196" t="s">
        <v>32</v>
      </c>
      <c r="I395" s="198"/>
      <c r="J395" s="194"/>
      <c r="K395" s="194"/>
      <c r="L395" s="199"/>
      <c r="M395" s="200"/>
      <c r="N395" s="201"/>
      <c r="O395" s="201"/>
      <c r="P395" s="201"/>
      <c r="Q395" s="201"/>
      <c r="R395" s="201"/>
      <c r="S395" s="201"/>
      <c r="T395" s="202"/>
      <c r="AT395" s="203" t="s">
        <v>180</v>
      </c>
      <c r="AU395" s="203" t="s">
        <v>89</v>
      </c>
      <c r="AV395" s="13" t="s">
        <v>40</v>
      </c>
      <c r="AW395" s="13" t="s">
        <v>38</v>
      </c>
      <c r="AX395" s="13" t="s">
        <v>80</v>
      </c>
      <c r="AY395" s="203" t="s">
        <v>171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3141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3076</v>
      </c>
      <c r="G397" s="205"/>
      <c r="H397" s="208">
        <v>39.704000000000001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3077</v>
      </c>
      <c r="G398" s="205"/>
      <c r="H398" s="208">
        <v>237.52699999999999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560</v>
      </c>
      <c r="D399" s="180" t="s">
        <v>173</v>
      </c>
      <c r="E399" s="181" t="s">
        <v>473</v>
      </c>
      <c r="F399" s="182" t="s">
        <v>474</v>
      </c>
      <c r="G399" s="183" t="s">
        <v>176</v>
      </c>
      <c r="H399" s="184">
        <v>277.23099999999999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3142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2953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3143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3076</v>
      </c>
      <c r="G402" s="205"/>
      <c r="H402" s="208">
        <v>39.704000000000001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3077</v>
      </c>
      <c r="G403" s="205"/>
      <c r="H403" s="208">
        <v>237.52699999999999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2" customFormat="1" ht="24.15" customHeight="1">
      <c r="A404" s="36"/>
      <c r="B404" s="37"/>
      <c r="C404" s="180" t="s">
        <v>565</v>
      </c>
      <c r="D404" s="180" t="s">
        <v>173</v>
      </c>
      <c r="E404" s="181" t="s">
        <v>3144</v>
      </c>
      <c r="F404" s="182" t="s">
        <v>3145</v>
      </c>
      <c r="G404" s="183" t="s">
        <v>176</v>
      </c>
      <c r="H404" s="184">
        <v>10.5</v>
      </c>
      <c r="I404" s="185"/>
      <c r="J404" s="186">
        <f>ROUND(I404*H404,2)</f>
        <v>0</v>
      </c>
      <c r="K404" s="182" t="s">
        <v>177</v>
      </c>
      <c r="L404" s="41"/>
      <c r="M404" s="187" t="s">
        <v>32</v>
      </c>
      <c r="N404" s="188" t="s">
        <v>51</v>
      </c>
      <c r="O404" s="66"/>
      <c r="P404" s="189">
        <f>O404*H404</f>
        <v>0</v>
      </c>
      <c r="Q404" s="189">
        <v>0</v>
      </c>
      <c r="R404" s="189">
        <f>Q404*H404</f>
        <v>0</v>
      </c>
      <c r="S404" s="189">
        <v>5.5E-2</v>
      </c>
      <c r="T404" s="190">
        <f>S404*H404</f>
        <v>0.57750000000000001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178</v>
      </c>
      <c r="AT404" s="191" t="s">
        <v>173</v>
      </c>
      <c r="AU404" s="191" t="s">
        <v>89</v>
      </c>
      <c r="AY404" s="18" t="s">
        <v>171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8" t="s">
        <v>40</v>
      </c>
      <c r="BK404" s="192">
        <f>ROUND(I404*H404,2)</f>
        <v>0</v>
      </c>
      <c r="BL404" s="18" t="s">
        <v>178</v>
      </c>
      <c r="BM404" s="191" t="s">
        <v>3146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2942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2943</v>
      </c>
      <c r="G406" s="205"/>
      <c r="H406" s="208">
        <v>5.94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2944</v>
      </c>
      <c r="G407" s="205"/>
      <c r="H407" s="208">
        <v>2.0249999999999999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2945</v>
      </c>
      <c r="G408" s="205"/>
      <c r="H408" s="208">
        <v>1.35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2946</v>
      </c>
      <c r="G409" s="205"/>
      <c r="H409" s="208">
        <v>1.1850000000000001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571</v>
      </c>
      <c r="D410" s="180" t="s">
        <v>173</v>
      </c>
      <c r="E410" s="181" t="s">
        <v>2515</v>
      </c>
      <c r="F410" s="182" t="s">
        <v>2516</v>
      </c>
      <c r="G410" s="183" t="s">
        <v>176</v>
      </c>
      <c r="H410" s="184">
        <v>5.625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</v>
      </c>
      <c r="R410" s="189">
        <f>Q410*H410</f>
        <v>0</v>
      </c>
      <c r="S410" s="189">
        <v>4.8000000000000001E-2</v>
      </c>
      <c r="T410" s="190">
        <f>S410*H410</f>
        <v>0.27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3147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3148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3149</v>
      </c>
      <c r="G412" s="205"/>
      <c r="H412" s="208">
        <v>3.375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3150</v>
      </c>
      <c r="G413" s="205"/>
      <c r="H413" s="208">
        <v>2.25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2" customFormat="1" ht="24.15" customHeight="1">
      <c r="A414" s="36"/>
      <c r="B414" s="37"/>
      <c r="C414" s="180" t="s">
        <v>579</v>
      </c>
      <c r="D414" s="180" t="s">
        <v>173</v>
      </c>
      <c r="E414" s="181" t="s">
        <v>1113</v>
      </c>
      <c r="F414" s="182" t="s">
        <v>1114</v>
      </c>
      <c r="G414" s="183" t="s">
        <v>176</v>
      </c>
      <c r="H414" s="184">
        <v>24.3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3.4000000000000002E-2</v>
      </c>
      <c r="T414" s="190">
        <f>S414*H414</f>
        <v>0.82620000000000005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3151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3148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3152</v>
      </c>
      <c r="G416" s="205"/>
      <c r="H416" s="208">
        <v>24.3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24.15" customHeight="1">
      <c r="A417" s="36"/>
      <c r="B417" s="37"/>
      <c r="C417" s="180" t="s">
        <v>584</v>
      </c>
      <c r="D417" s="180" t="s">
        <v>173</v>
      </c>
      <c r="E417" s="181" t="s">
        <v>3153</v>
      </c>
      <c r="F417" s="182" t="s">
        <v>3154</v>
      </c>
      <c r="G417" s="183" t="s">
        <v>176</v>
      </c>
      <c r="H417" s="184">
        <v>4.8</v>
      </c>
      <c r="I417" s="185"/>
      <c r="J417" s="186">
        <f>ROUND(I417*H417,2)</f>
        <v>0</v>
      </c>
      <c r="K417" s="182" t="s">
        <v>177</v>
      </c>
      <c r="L417" s="41"/>
      <c r="M417" s="187" t="s">
        <v>32</v>
      </c>
      <c r="N417" s="188" t="s">
        <v>51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6.7000000000000004E-2</v>
      </c>
      <c r="T417" s="190">
        <f>S417*H417</f>
        <v>0.3216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178</v>
      </c>
      <c r="AT417" s="191" t="s">
        <v>173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178</v>
      </c>
      <c r="BM417" s="191" t="s">
        <v>3155</v>
      </c>
    </row>
    <row r="418" spans="1:65" s="13" customFormat="1" ht="10.199999999999999">
      <c r="B418" s="193"/>
      <c r="C418" s="194"/>
      <c r="D418" s="195" t="s">
        <v>180</v>
      </c>
      <c r="E418" s="196" t="s">
        <v>32</v>
      </c>
      <c r="F418" s="197" t="s">
        <v>3148</v>
      </c>
      <c r="G418" s="194"/>
      <c r="H418" s="196" t="s">
        <v>32</v>
      </c>
      <c r="I418" s="198"/>
      <c r="J418" s="194"/>
      <c r="K418" s="194"/>
      <c r="L418" s="199"/>
      <c r="M418" s="200"/>
      <c r="N418" s="201"/>
      <c r="O418" s="201"/>
      <c r="P418" s="201"/>
      <c r="Q418" s="201"/>
      <c r="R418" s="201"/>
      <c r="S418" s="201"/>
      <c r="T418" s="202"/>
      <c r="AT418" s="203" t="s">
        <v>180</v>
      </c>
      <c r="AU418" s="203" t="s">
        <v>89</v>
      </c>
      <c r="AV418" s="13" t="s">
        <v>40</v>
      </c>
      <c r="AW418" s="13" t="s">
        <v>38</v>
      </c>
      <c r="AX418" s="13" t="s">
        <v>80</v>
      </c>
      <c r="AY418" s="203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3156</v>
      </c>
      <c r="G419" s="205"/>
      <c r="H419" s="208">
        <v>4.8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24.15" customHeight="1">
      <c r="A420" s="36"/>
      <c r="B420" s="37"/>
      <c r="C420" s="180" t="s">
        <v>588</v>
      </c>
      <c r="D420" s="180" t="s">
        <v>173</v>
      </c>
      <c r="E420" s="181" t="s">
        <v>3157</v>
      </c>
      <c r="F420" s="182" t="s">
        <v>3158</v>
      </c>
      <c r="G420" s="183" t="s">
        <v>176</v>
      </c>
      <c r="H420" s="184">
        <v>10.5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4.5999999999999999E-2</v>
      </c>
      <c r="T420" s="190">
        <f>S420*H420</f>
        <v>0.48299999999999998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3159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2942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2943</v>
      </c>
      <c r="G422" s="205"/>
      <c r="H422" s="208">
        <v>5.94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2944</v>
      </c>
      <c r="G423" s="205"/>
      <c r="H423" s="208">
        <v>2.0249999999999999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2945</v>
      </c>
      <c r="G424" s="205"/>
      <c r="H424" s="208">
        <v>1.35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2946</v>
      </c>
      <c r="G425" s="205"/>
      <c r="H425" s="208">
        <v>1.1850000000000001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180" t="s">
        <v>593</v>
      </c>
      <c r="D426" s="180" t="s">
        <v>173</v>
      </c>
      <c r="E426" s="181" t="s">
        <v>3160</v>
      </c>
      <c r="F426" s="182" t="s">
        <v>3161</v>
      </c>
      <c r="G426" s="183" t="s">
        <v>176</v>
      </c>
      <c r="H426" s="184">
        <v>9.99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2.1999999999999999E-2</v>
      </c>
      <c r="T426" s="190">
        <f>S426*H426</f>
        <v>0.21978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3162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2909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3163</v>
      </c>
      <c r="G428" s="205"/>
      <c r="H428" s="208">
        <v>4.7119999999999997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3164</v>
      </c>
      <c r="G429" s="205"/>
      <c r="H429" s="208">
        <v>5.2779999999999996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2" customFormat="1" ht="14.4" customHeight="1">
      <c r="A430" s="36"/>
      <c r="B430" s="37"/>
      <c r="C430" s="180" t="s">
        <v>597</v>
      </c>
      <c r="D430" s="180" t="s">
        <v>173</v>
      </c>
      <c r="E430" s="181" t="s">
        <v>3165</v>
      </c>
      <c r="F430" s="182" t="s">
        <v>3166</v>
      </c>
      <c r="G430" s="183" t="s">
        <v>176</v>
      </c>
      <c r="H430" s="184">
        <v>47.116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4.8000000000000001E-2</v>
      </c>
      <c r="R430" s="189">
        <f>Q430*H430</f>
        <v>2.261568</v>
      </c>
      <c r="S430" s="189">
        <v>4.8000000000000001E-2</v>
      </c>
      <c r="T430" s="190">
        <f>S430*H430</f>
        <v>2.261568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3167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2909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3168</v>
      </c>
      <c r="G432" s="205"/>
      <c r="H432" s="208">
        <v>47.116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14.4" customHeight="1">
      <c r="A433" s="36"/>
      <c r="B433" s="37"/>
      <c r="C433" s="180" t="s">
        <v>603</v>
      </c>
      <c r="D433" s="180" t="s">
        <v>173</v>
      </c>
      <c r="E433" s="181" t="s">
        <v>1806</v>
      </c>
      <c r="F433" s="182" t="s">
        <v>1807</v>
      </c>
      <c r="G433" s="183" t="s">
        <v>176</v>
      </c>
      <c r="H433" s="184">
        <v>47.116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178</v>
      </c>
      <c r="BM433" s="191" t="s">
        <v>3169</v>
      </c>
    </row>
    <row r="434" spans="1:65" s="13" customFormat="1" ht="10.199999999999999">
      <c r="B434" s="193"/>
      <c r="C434" s="194"/>
      <c r="D434" s="195" t="s">
        <v>180</v>
      </c>
      <c r="E434" s="196" t="s">
        <v>32</v>
      </c>
      <c r="F434" s="197" t="s">
        <v>2909</v>
      </c>
      <c r="G434" s="194"/>
      <c r="H434" s="196" t="s">
        <v>32</v>
      </c>
      <c r="I434" s="198"/>
      <c r="J434" s="194"/>
      <c r="K434" s="194"/>
      <c r="L434" s="199"/>
      <c r="M434" s="200"/>
      <c r="N434" s="201"/>
      <c r="O434" s="201"/>
      <c r="P434" s="201"/>
      <c r="Q434" s="201"/>
      <c r="R434" s="201"/>
      <c r="S434" s="201"/>
      <c r="T434" s="202"/>
      <c r="AT434" s="203" t="s">
        <v>180</v>
      </c>
      <c r="AU434" s="203" t="s">
        <v>89</v>
      </c>
      <c r="AV434" s="13" t="s">
        <v>40</v>
      </c>
      <c r="AW434" s="13" t="s">
        <v>38</v>
      </c>
      <c r="AX434" s="13" t="s">
        <v>80</v>
      </c>
      <c r="AY434" s="203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3168</v>
      </c>
      <c r="G435" s="205"/>
      <c r="H435" s="208">
        <v>47.116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607</v>
      </c>
      <c r="D436" s="180" t="s">
        <v>173</v>
      </c>
      <c r="E436" s="181" t="s">
        <v>3170</v>
      </c>
      <c r="F436" s="182" t="s">
        <v>3171</v>
      </c>
      <c r="G436" s="183" t="s">
        <v>176</v>
      </c>
      <c r="H436" s="184">
        <v>47.116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3172</v>
      </c>
    </row>
    <row r="437" spans="1:65" s="2" customFormat="1" ht="14.4" customHeight="1">
      <c r="A437" s="36"/>
      <c r="B437" s="37"/>
      <c r="C437" s="180" t="s">
        <v>611</v>
      </c>
      <c r="D437" s="180" t="s">
        <v>173</v>
      </c>
      <c r="E437" s="181" t="s">
        <v>3173</v>
      </c>
      <c r="F437" s="182" t="s">
        <v>3174</v>
      </c>
      <c r="G437" s="183" t="s">
        <v>176</v>
      </c>
      <c r="H437" s="184">
        <v>9.99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1.9429999999999999E-2</v>
      </c>
      <c r="R437" s="189">
        <f>Q437*H437</f>
        <v>0.19410569999999999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3175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2909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3163</v>
      </c>
      <c r="G439" s="205"/>
      <c r="H439" s="208">
        <v>4.7119999999999997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3164</v>
      </c>
      <c r="G440" s="205"/>
      <c r="H440" s="208">
        <v>5.2779999999999996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2" customFormat="1" ht="24.15" customHeight="1">
      <c r="A441" s="36"/>
      <c r="B441" s="37"/>
      <c r="C441" s="180" t="s">
        <v>617</v>
      </c>
      <c r="D441" s="180" t="s">
        <v>173</v>
      </c>
      <c r="E441" s="181" t="s">
        <v>3176</v>
      </c>
      <c r="F441" s="182" t="s">
        <v>3177</v>
      </c>
      <c r="G441" s="183" t="s">
        <v>176</v>
      </c>
      <c r="H441" s="184">
        <v>9.99</v>
      </c>
      <c r="I441" s="185"/>
      <c r="J441" s="186">
        <f t="shared" ref="J441:J448" si="0">ROUND(I441*H441,2)</f>
        <v>0</v>
      </c>
      <c r="K441" s="182" t="s">
        <v>177</v>
      </c>
      <c r="L441" s="41"/>
      <c r="M441" s="187" t="s">
        <v>32</v>
      </c>
      <c r="N441" s="188" t="s">
        <v>51</v>
      </c>
      <c r="O441" s="66"/>
      <c r="P441" s="189">
        <f t="shared" ref="P441:P448" si="1">O441*H441</f>
        <v>0</v>
      </c>
      <c r="Q441" s="189">
        <v>0</v>
      </c>
      <c r="R441" s="189">
        <f t="shared" ref="R441:R448" si="2">Q441*H441</f>
        <v>0</v>
      </c>
      <c r="S441" s="189">
        <v>0</v>
      </c>
      <c r="T441" s="190">
        <f t="shared" ref="T441:T448" si="3"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178</v>
      </c>
      <c r="AT441" s="191" t="s">
        <v>173</v>
      </c>
      <c r="AU441" s="191" t="s">
        <v>89</v>
      </c>
      <c r="AY441" s="18" t="s">
        <v>171</v>
      </c>
      <c r="BE441" s="192">
        <f t="shared" ref="BE441:BE448" si="4">IF(N441="základní",J441,0)</f>
        <v>0</v>
      </c>
      <c r="BF441" s="192">
        <f t="shared" ref="BF441:BF448" si="5">IF(N441="snížená",J441,0)</f>
        <v>0</v>
      </c>
      <c r="BG441" s="192">
        <f t="shared" ref="BG441:BG448" si="6">IF(N441="zákl. přenesená",J441,0)</f>
        <v>0</v>
      </c>
      <c r="BH441" s="192">
        <f t="shared" ref="BH441:BH448" si="7">IF(N441="sníž. přenesená",J441,0)</f>
        <v>0</v>
      </c>
      <c r="BI441" s="192">
        <f t="shared" ref="BI441:BI448" si="8">IF(N441="nulová",J441,0)</f>
        <v>0</v>
      </c>
      <c r="BJ441" s="18" t="s">
        <v>40</v>
      </c>
      <c r="BK441" s="192">
        <f t="shared" ref="BK441:BK448" si="9">ROUND(I441*H441,2)</f>
        <v>0</v>
      </c>
      <c r="BL441" s="18" t="s">
        <v>178</v>
      </c>
      <c r="BM441" s="191" t="s">
        <v>3178</v>
      </c>
    </row>
    <row r="442" spans="1:65" s="2" customFormat="1" ht="24.15" customHeight="1">
      <c r="A442" s="36"/>
      <c r="B442" s="37"/>
      <c r="C442" s="180" t="s">
        <v>623</v>
      </c>
      <c r="D442" s="180" t="s">
        <v>173</v>
      </c>
      <c r="E442" s="181" t="s">
        <v>509</v>
      </c>
      <c r="F442" s="182" t="s">
        <v>510</v>
      </c>
      <c r="G442" s="183" t="s">
        <v>176</v>
      </c>
      <c r="H442" s="184">
        <v>9.99</v>
      </c>
      <c r="I442" s="185"/>
      <c r="J442" s="186">
        <f t="shared" si="0"/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 t="shared" si="1"/>
        <v>0</v>
      </c>
      <c r="Q442" s="189">
        <v>0</v>
      </c>
      <c r="R442" s="189">
        <f t="shared" si="2"/>
        <v>0</v>
      </c>
      <c r="S442" s="189">
        <v>0</v>
      </c>
      <c r="T442" s="190">
        <f t="shared" si="3"/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 t="shared" si="4"/>
        <v>0</v>
      </c>
      <c r="BF442" s="192">
        <f t="shared" si="5"/>
        <v>0</v>
      </c>
      <c r="BG442" s="192">
        <f t="shared" si="6"/>
        <v>0</v>
      </c>
      <c r="BH442" s="192">
        <f t="shared" si="7"/>
        <v>0</v>
      </c>
      <c r="BI442" s="192">
        <f t="shared" si="8"/>
        <v>0</v>
      </c>
      <c r="BJ442" s="18" t="s">
        <v>40</v>
      </c>
      <c r="BK442" s="192">
        <f t="shared" si="9"/>
        <v>0</v>
      </c>
      <c r="BL442" s="18" t="s">
        <v>178</v>
      </c>
      <c r="BM442" s="191" t="s">
        <v>3179</v>
      </c>
    </row>
    <row r="443" spans="1:65" s="2" customFormat="1" ht="14.4" customHeight="1">
      <c r="A443" s="36"/>
      <c r="B443" s="37"/>
      <c r="C443" s="180" t="s">
        <v>630</v>
      </c>
      <c r="D443" s="180" t="s">
        <v>173</v>
      </c>
      <c r="E443" s="181" t="s">
        <v>3180</v>
      </c>
      <c r="F443" s="182" t="s">
        <v>3181</v>
      </c>
      <c r="G443" s="183" t="s">
        <v>176</v>
      </c>
      <c r="H443" s="184">
        <v>9.99</v>
      </c>
      <c r="I443" s="185"/>
      <c r="J443" s="186">
        <f t="shared" si="0"/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 t="shared" si="1"/>
        <v>0</v>
      </c>
      <c r="Q443" s="189">
        <v>3.5599999999999998E-3</v>
      </c>
      <c r="R443" s="189">
        <f t="shared" si="2"/>
        <v>3.5564399999999996E-2</v>
      </c>
      <c r="S443" s="189">
        <v>0</v>
      </c>
      <c r="T443" s="190">
        <f t="shared" si="3"/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 t="shared" si="4"/>
        <v>0</v>
      </c>
      <c r="BF443" s="192">
        <f t="shared" si="5"/>
        <v>0</v>
      </c>
      <c r="BG443" s="192">
        <f t="shared" si="6"/>
        <v>0</v>
      </c>
      <c r="BH443" s="192">
        <f t="shared" si="7"/>
        <v>0</v>
      </c>
      <c r="BI443" s="192">
        <f t="shared" si="8"/>
        <v>0</v>
      </c>
      <c r="BJ443" s="18" t="s">
        <v>40</v>
      </c>
      <c r="BK443" s="192">
        <f t="shared" si="9"/>
        <v>0</v>
      </c>
      <c r="BL443" s="18" t="s">
        <v>178</v>
      </c>
      <c r="BM443" s="191" t="s">
        <v>3182</v>
      </c>
    </row>
    <row r="444" spans="1:65" s="2" customFormat="1" ht="14.4" customHeight="1">
      <c r="A444" s="36"/>
      <c r="B444" s="37"/>
      <c r="C444" s="180" t="s">
        <v>633</v>
      </c>
      <c r="D444" s="180" t="s">
        <v>173</v>
      </c>
      <c r="E444" s="181" t="s">
        <v>3183</v>
      </c>
      <c r="F444" s="182" t="s">
        <v>3184</v>
      </c>
      <c r="G444" s="183" t="s">
        <v>176</v>
      </c>
      <c r="H444" s="184">
        <v>9.99</v>
      </c>
      <c r="I444" s="185"/>
      <c r="J444" s="186">
        <f t="shared" si="0"/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 t="shared" si="1"/>
        <v>0</v>
      </c>
      <c r="Q444" s="189">
        <v>0</v>
      </c>
      <c r="R444" s="189">
        <f t="shared" si="2"/>
        <v>0</v>
      </c>
      <c r="S444" s="189">
        <v>0</v>
      </c>
      <c r="T444" s="190">
        <f t="shared" si="3"/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 t="shared" si="4"/>
        <v>0</v>
      </c>
      <c r="BF444" s="192">
        <f t="shared" si="5"/>
        <v>0</v>
      </c>
      <c r="BG444" s="192">
        <f t="shared" si="6"/>
        <v>0</v>
      </c>
      <c r="BH444" s="192">
        <f t="shared" si="7"/>
        <v>0</v>
      </c>
      <c r="BI444" s="192">
        <f t="shared" si="8"/>
        <v>0</v>
      </c>
      <c r="BJ444" s="18" t="s">
        <v>40</v>
      </c>
      <c r="BK444" s="192">
        <f t="shared" si="9"/>
        <v>0</v>
      </c>
      <c r="BL444" s="18" t="s">
        <v>178</v>
      </c>
      <c r="BM444" s="191" t="s">
        <v>3185</v>
      </c>
    </row>
    <row r="445" spans="1:65" s="2" customFormat="1" ht="14.4" customHeight="1">
      <c r="A445" s="36"/>
      <c r="B445" s="37"/>
      <c r="C445" s="180" t="s">
        <v>640</v>
      </c>
      <c r="D445" s="180" t="s">
        <v>173</v>
      </c>
      <c r="E445" s="181" t="s">
        <v>521</v>
      </c>
      <c r="F445" s="182" t="s">
        <v>522</v>
      </c>
      <c r="G445" s="183" t="s">
        <v>176</v>
      </c>
      <c r="H445" s="184">
        <v>9.99</v>
      </c>
      <c r="I445" s="185"/>
      <c r="J445" s="186">
        <f t="shared" si="0"/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 t="shared" si="1"/>
        <v>0</v>
      </c>
      <c r="Q445" s="189">
        <v>0</v>
      </c>
      <c r="R445" s="189">
        <f t="shared" si="2"/>
        <v>0</v>
      </c>
      <c r="S445" s="189">
        <v>0</v>
      </c>
      <c r="T445" s="190">
        <f t="shared" si="3"/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 t="shared" si="4"/>
        <v>0</v>
      </c>
      <c r="BF445" s="192">
        <f t="shared" si="5"/>
        <v>0</v>
      </c>
      <c r="BG445" s="192">
        <f t="shared" si="6"/>
        <v>0</v>
      </c>
      <c r="BH445" s="192">
        <f t="shared" si="7"/>
        <v>0</v>
      </c>
      <c r="BI445" s="192">
        <f t="shared" si="8"/>
        <v>0</v>
      </c>
      <c r="BJ445" s="18" t="s">
        <v>40</v>
      </c>
      <c r="BK445" s="192">
        <f t="shared" si="9"/>
        <v>0</v>
      </c>
      <c r="BL445" s="18" t="s">
        <v>178</v>
      </c>
      <c r="BM445" s="191" t="s">
        <v>3186</v>
      </c>
    </row>
    <row r="446" spans="1:65" s="2" customFormat="1" ht="14.4" customHeight="1">
      <c r="A446" s="36"/>
      <c r="B446" s="37"/>
      <c r="C446" s="180" t="s">
        <v>645</v>
      </c>
      <c r="D446" s="180" t="s">
        <v>173</v>
      </c>
      <c r="E446" s="181" t="s">
        <v>534</v>
      </c>
      <c r="F446" s="182" t="s">
        <v>535</v>
      </c>
      <c r="G446" s="183" t="s">
        <v>176</v>
      </c>
      <c r="H446" s="184">
        <v>9.99</v>
      </c>
      <c r="I446" s="185"/>
      <c r="J446" s="186">
        <f t="shared" si="0"/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 t="shared" si="1"/>
        <v>0</v>
      </c>
      <c r="Q446" s="189">
        <v>1.58E-3</v>
      </c>
      <c r="R446" s="189">
        <f t="shared" si="2"/>
        <v>1.5784200000000002E-2</v>
      </c>
      <c r="S446" s="189">
        <v>0</v>
      </c>
      <c r="T446" s="190">
        <f t="shared" si="3"/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 t="shared" si="4"/>
        <v>0</v>
      </c>
      <c r="BF446" s="192">
        <f t="shared" si="5"/>
        <v>0</v>
      </c>
      <c r="BG446" s="192">
        <f t="shared" si="6"/>
        <v>0</v>
      </c>
      <c r="BH446" s="192">
        <f t="shared" si="7"/>
        <v>0</v>
      </c>
      <c r="BI446" s="192">
        <f t="shared" si="8"/>
        <v>0</v>
      </c>
      <c r="BJ446" s="18" t="s">
        <v>40</v>
      </c>
      <c r="BK446" s="192">
        <f t="shared" si="9"/>
        <v>0</v>
      </c>
      <c r="BL446" s="18" t="s">
        <v>178</v>
      </c>
      <c r="BM446" s="191" t="s">
        <v>3187</v>
      </c>
    </row>
    <row r="447" spans="1:65" s="2" customFormat="1" ht="14.4" customHeight="1">
      <c r="A447" s="36"/>
      <c r="B447" s="37"/>
      <c r="C447" s="180" t="s">
        <v>649</v>
      </c>
      <c r="D447" s="180" t="s">
        <v>173</v>
      </c>
      <c r="E447" s="181" t="s">
        <v>3188</v>
      </c>
      <c r="F447" s="182" t="s">
        <v>3189</v>
      </c>
      <c r="G447" s="183" t="s">
        <v>176</v>
      </c>
      <c r="H447" s="184">
        <v>9.99</v>
      </c>
      <c r="I447" s="185"/>
      <c r="J447" s="186">
        <f t="shared" si="0"/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 t="shared" si="1"/>
        <v>0</v>
      </c>
      <c r="Q447" s="189">
        <v>0</v>
      </c>
      <c r="R447" s="189">
        <f t="shared" si="2"/>
        <v>0</v>
      </c>
      <c r="S447" s="189">
        <v>0</v>
      </c>
      <c r="T447" s="190">
        <f t="shared" si="3"/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 t="shared" si="4"/>
        <v>0</v>
      </c>
      <c r="BF447" s="192">
        <f t="shared" si="5"/>
        <v>0</v>
      </c>
      <c r="BG447" s="192">
        <f t="shared" si="6"/>
        <v>0</v>
      </c>
      <c r="BH447" s="192">
        <f t="shared" si="7"/>
        <v>0</v>
      </c>
      <c r="BI447" s="192">
        <f t="shared" si="8"/>
        <v>0</v>
      </c>
      <c r="BJ447" s="18" t="s">
        <v>40</v>
      </c>
      <c r="BK447" s="192">
        <f t="shared" si="9"/>
        <v>0</v>
      </c>
      <c r="BL447" s="18" t="s">
        <v>178</v>
      </c>
      <c r="BM447" s="191" t="s">
        <v>3190</v>
      </c>
    </row>
    <row r="448" spans="1:65" s="2" customFormat="1" ht="14.4" customHeight="1">
      <c r="A448" s="36"/>
      <c r="B448" s="37"/>
      <c r="C448" s="180" t="s">
        <v>653</v>
      </c>
      <c r="D448" s="180" t="s">
        <v>173</v>
      </c>
      <c r="E448" s="181" t="s">
        <v>538</v>
      </c>
      <c r="F448" s="182" t="s">
        <v>539</v>
      </c>
      <c r="G448" s="183" t="s">
        <v>176</v>
      </c>
      <c r="H448" s="184">
        <v>9.99</v>
      </c>
      <c r="I448" s="185"/>
      <c r="J448" s="186">
        <f t="shared" si="0"/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 t="shared" si="1"/>
        <v>0</v>
      </c>
      <c r="Q448" s="189">
        <v>0</v>
      </c>
      <c r="R448" s="189">
        <f t="shared" si="2"/>
        <v>0</v>
      </c>
      <c r="S448" s="189">
        <v>0</v>
      </c>
      <c r="T448" s="190">
        <f t="shared" si="3"/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 t="shared" si="4"/>
        <v>0</v>
      </c>
      <c r="BF448" s="192">
        <f t="shared" si="5"/>
        <v>0</v>
      </c>
      <c r="BG448" s="192">
        <f t="shared" si="6"/>
        <v>0</v>
      </c>
      <c r="BH448" s="192">
        <f t="shared" si="7"/>
        <v>0</v>
      </c>
      <c r="BI448" s="192">
        <f t="shared" si="8"/>
        <v>0</v>
      </c>
      <c r="BJ448" s="18" t="s">
        <v>40</v>
      </c>
      <c r="BK448" s="192">
        <f t="shared" si="9"/>
        <v>0</v>
      </c>
      <c r="BL448" s="18" t="s">
        <v>178</v>
      </c>
      <c r="BM448" s="191" t="s">
        <v>3191</v>
      </c>
    </row>
    <row r="449" spans="1:65" s="12" customFormat="1" ht="22.8" customHeight="1">
      <c r="B449" s="164"/>
      <c r="C449" s="165"/>
      <c r="D449" s="166" t="s">
        <v>79</v>
      </c>
      <c r="E449" s="178" t="s">
        <v>549</v>
      </c>
      <c r="F449" s="178" t="s">
        <v>550</v>
      </c>
      <c r="G449" s="165"/>
      <c r="H449" s="165"/>
      <c r="I449" s="168"/>
      <c r="J449" s="179">
        <f>BK449</f>
        <v>0</v>
      </c>
      <c r="K449" s="165"/>
      <c r="L449" s="170"/>
      <c r="M449" s="171"/>
      <c r="N449" s="172"/>
      <c r="O449" s="172"/>
      <c r="P449" s="173">
        <f>SUM(P450:P463)</f>
        <v>0</v>
      </c>
      <c r="Q449" s="172"/>
      <c r="R449" s="173">
        <f>SUM(R450:R463)</f>
        <v>0</v>
      </c>
      <c r="S449" s="172"/>
      <c r="T449" s="174">
        <f>SUM(T450:T463)</f>
        <v>0</v>
      </c>
      <c r="AR449" s="175" t="s">
        <v>40</v>
      </c>
      <c r="AT449" s="176" t="s">
        <v>79</v>
      </c>
      <c r="AU449" s="176" t="s">
        <v>40</v>
      </c>
      <c r="AY449" s="175" t="s">
        <v>171</v>
      </c>
      <c r="BK449" s="177">
        <f>SUM(BK450:BK463)</f>
        <v>0</v>
      </c>
    </row>
    <row r="450" spans="1:65" s="2" customFormat="1" ht="24.15" customHeight="1">
      <c r="A450" s="36"/>
      <c r="B450" s="37"/>
      <c r="C450" s="180" t="s">
        <v>661</v>
      </c>
      <c r="D450" s="180" t="s">
        <v>173</v>
      </c>
      <c r="E450" s="181" t="s">
        <v>3192</v>
      </c>
      <c r="F450" s="182" t="s">
        <v>3193</v>
      </c>
      <c r="G450" s="183" t="s">
        <v>554</v>
      </c>
      <c r="H450" s="184">
        <v>28.802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3194</v>
      </c>
    </row>
    <row r="451" spans="1:65" s="2" customFormat="1" ht="14.4" customHeight="1">
      <c r="A451" s="36"/>
      <c r="B451" s="37"/>
      <c r="C451" s="180" t="s">
        <v>666</v>
      </c>
      <c r="D451" s="180" t="s">
        <v>173</v>
      </c>
      <c r="E451" s="181" t="s">
        <v>557</v>
      </c>
      <c r="F451" s="182" t="s">
        <v>558</v>
      </c>
      <c r="G451" s="183" t="s">
        <v>554</v>
      </c>
      <c r="H451" s="184">
        <v>28.802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3195</v>
      </c>
    </row>
    <row r="452" spans="1:65" s="2" customFormat="1" ht="24.15" customHeight="1">
      <c r="A452" s="36"/>
      <c r="B452" s="37"/>
      <c r="C452" s="180" t="s">
        <v>672</v>
      </c>
      <c r="D452" s="180" t="s">
        <v>173</v>
      </c>
      <c r="E452" s="181" t="s">
        <v>561</v>
      </c>
      <c r="F452" s="182" t="s">
        <v>562</v>
      </c>
      <c r="G452" s="183" t="s">
        <v>554</v>
      </c>
      <c r="H452" s="184">
        <v>316.822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3196</v>
      </c>
    </row>
    <row r="453" spans="1:65" s="14" customFormat="1" ht="10.199999999999999">
      <c r="B453" s="204"/>
      <c r="C453" s="205"/>
      <c r="D453" s="195" t="s">
        <v>180</v>
      </c>
      <c r="E453" s="205"/>
      <c r="F453" s="207" t="s">
        <v>3197</v>
      </c>
      <c r="G453" s="205"/>
      <c r="H453" s="208">
        <v>316.822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4</v>
      </c>
      <c r="AX453" s="14" t="s">
        <v>40</v>
      </c>
      <c r="AY453" s="214" t="s">
        <v>171</v>
      </c>
    </row>
    <row r="454" spans="1:65" s="2" customFormat="1" ht="24.15" customHeight="1">
      <c r="A454" s="36"/>
      <c r="B454" s="37"/>
      <c r="C454" s="180" t="s">
        <v>676</v>
      </c>
      <c r="D454" s="180" t="s">
        <v>173</v>
      </c>
      <c r="E454" s="181" t="s">
        <v>3198</v>
      </c>
      <c r="F454" s="182" t="s">
        <v>3199</v>
      </c>
      <c r="G454" s="183" t="s">
        <v>554</v>
      </c>
      <c r="H454" s="184">
        <v>10.664999999999999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0</v>
      </c>
      <c r="R454" s="189">
        <f>Q454*H454</f>
        <v>0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178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178</v>
      </c>
      <c r="BM454" s="191" t="s">
        <v>3200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3201</v>
      </c>
      <c r="G455" s="205"/>
      <c r="H455" s="208">
        <v>10.664999999999999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3202</v>
      </c>
      <c r="F456" s="182" t="s">
        <v>3203</v>
      </c>
      <c r="G456" s="183" t="s">
        <v>554</v>
      </c>
      <c r="H456" s="184">
        <v>4.6120000000000001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3204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3205</v>
      </c>
      <c r="G457" s="205"/>
      <c r="H457" s="208">
        <v>4.6120000000000001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24.15" customHeight="1">
      <c r="A458" s="36"/>
      <c r="B458" s="37"/>
      <c r="C458" s="180" t="s">
        <v>685</v>
      </c>
      <c r="D458" s="180" t="s">
        <v>173</v>
      </c>
      <c r="E458" s="181" t="s">
        <v>3206</v>
      </c>
      <c r="F458" s="182" t="s">
        <v>3207</v>
      </c>
      <c r="G458" s="183" t="s">
        <v>554</v>
      </c>
      <c r="H458" s="184">
        <v>1.9770000000000001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0</v>
      </c>
      <c r="R458" s="189">
        <f>Q458*H458</f>
        <v>0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3208</v>
      </c>
    </row>
    <row r="459" spans="1:65" s="14" customFormat="1" ht="10.199999999999999">
      <c r="B459" s="204"/>
      <c r="C459" s="205"/>
      <c r="D459" s="195" t="s">
        <v>180</v>
      </c>
      <c r="E459" s="206" t="s">
        <v>32</v>
      </c>
      <c r="F459" s="207" t="s">
        <v>3209</v>
      </c>
      <c r="G459" s="205"/>
      <c r="H459" s="208">
        <v>1.9770000000000001</v>
      </c>
      <c r="I459" s="209"/>
      <c r="J459" s="205"/>
      <c r="K459" s="205"/>
      <c r="L459" s="210"/>
      <c r="M459" s="211"/>
      <c r="N459" s="212"/>
      <c r="O459" s="212"/>
      <c r="P459" s="212"/>
      <c r="Q459" s="212"/>
      <c r="R459" s="212"/>
      <c r="S459" s="212"/>
      <c r="T459" s="213"/>
      <c r="AT459" s="214" t="s">
        <v>180</v>
      </c>
      <c r="AU459" s="214" t="s">
        <v>89</v>
      </c>
      <c r="AV459" s="14" t="s">
        <v>89</v>
      </c>
      <c r="AW459" s="14" t="s">
        <v>38</v>
      </c>
      <c r="AX459" s="14" t="s">
        <v>80</v>
      </c>
      <c r="AY459" s="214" t="s">
        <v>171</v>
      </c>
    </row>
    <row r="460" spans="1:65" s="2" customFormat="1" ht="24.15" customHeight="1">
      <c r="A460" s="36"/>
      <c r="B460" s="37"/>
      <c r="C460" s="180" t="s">
        <v>689</v>
      </c>
      <c r="D460" s="180" t="s">
        <v>173</v>
      </c>
      <c r="E460" s="181" t="s">
        <v>3210</v>
      </c>
      <c r="F460" s="182" t="s">
        <v>3211</v>
      </c>
      <c r="G460" s="183" t="s">
        <v>554</v>
      </c>
      <c r="H460" s="184">
        <v>4.0199999999999996</v>
      </c>
      <c r="I460" s="185"/>
      <c r="J460" s="186">
        <f>ROUND(I460*H460,2)</f>
        <v>0</v>
      </c>
      <c r="K460" s="182" t="s">
        <v>177</v>
      </c>
      <c r="L460" s="41"/>
      <c r="M460" s="187" t="s">
        <v>32</v>
      </c>
      <c r="N460" s="188" t="s">
        <v>51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178</v>
      </c>
      <c r="AT460" s="191" t="s">
        <v>173</v>
      </c>
      <c r="AU460" s="191" t="s">
        <v>89</v>
      </c>
      <c r="AY460" s="18" t="s">
        <v>171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8" t="s">
        <v>40</v>
      </c>
      <c r="BK460" s="192">
        <f>ROUND(I460*H460,2)</f>
        <v>0</v>
      </c>
      <c r="BL460" s="18" t="s">
        <v>178</v>
      </c>
      <c r="BM460" s="191" t="s">
        <v>3212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3213</v>
      </c>
      <c r="G461" s="205"/>
      <c r="H461" s="208">
        <v>4.0199999999999996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695</v>
      </c>
      <c r="D462" s="180" t="s">
        <v>173</v>
      </c>
      <c r="E462" s="181" t="s">
        <v>3214</v>
      </c>
      <c r="F462" s="182" t="s">
        <v>1549</v>
      </c>
      <c r="G462" s="183" t="s">
        <v>554</v>
      </c>
      <c r="H462" s="184">
        <v>7.5279999999999996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3215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3216</v>
      </c>
      <c r="G463" s="205"/>
      <c r="H463" s="208">
        <v>7.5279999999999996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12" customFormat="1" ht="22.8" customHeight="1">
      <c r="B464" s="164"/>
      <c r="C464" s="165"/>
      <c r="D464" s="166" t="s">
        <v>79</v>
      </c>
      <c r="E464" s="178" t="s">
        <v>569</v>
      </c>
      <c r="F464" s="178" t="s">
        <v>570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P465</f>
        <v>0</v>
      </c>
      <c r="Q464" s="172"/>
      <c r="R464" s="173">
        <f>R465</f>
        <v>0</v>
      </c>
      <c r="S464" s="172"/>
      <c r="T464" s="174">
        <f>T465</f>
        <v>0</v>
      </c>
      <c r="AR464" s="175" t="s">
        <v>40</v>
      </c>
      <c r="AT464" s="176" t="s">
        <v>79</v>
      </c>
      <c r="AU464" s="176" t="s">
        <v>40</v>
      </c>
      <c r="AY464" s="175" t="s">
        <v>171</v>
      </c>
      <c r="BK464" s="177">
        <f>BK465</f>
        <v>0</v>
      </c>
    </row>
    <row r="465" spans="1:65" s="2" customFormat="1" ht="24.15" customHeight="1">
      <c r="A465" s="36"/>
      <c r="B465" s="37"/>
      <c r="C465" s="180" t="s">
        <v>702</v>
      </c>
      <c r="D465" s="180" t="s">
        <v>173</v>
      </c>
      <c r="E465" s="181" t="s">
        <v>1138</v>
      </c>
      <c r="F465" s="182" t="s">
        <v>1139</v>
      </c>
      <c r="G465" s="183" t="s">
        <v>554</v>
      </c>
      <c r="H465" s="184">
        <v>40.360999999999997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178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178</v>
      </c>
      <c r="BM465" s="191" t="s">
        <v>3217</v>
      </c>
    </row>
    <row r="466" spans="1:65" s="12" customFormat="1" ht="25.95" customHeight="1">
      <c r="B466" s="164"/>
      <c r="C466" s="165"/>
      <c r="D466" s="166" t="s">
        <v>79</v>
      </c>
      <c r="E466" s="167" t="s">
        <v>575</v>
      </c>
      <c r="F466" s="167" t="s">
        <v>576</v>
      </c>
      <c r="G466" s="165"/>
      <c r="H466" s="165"/>
      <c r="I466" s="168"/>
      <c r="J466" s="169">
        <f>BK466</f>
        <v>0</v>
      </c>
      <c r="K466" s="165"/>
      <c r="L466" s="170"/>
      <c r="M466" s="171"/>
      <c r="N466" s="172"/>
      <c r="O466" s="172"/>
      <c r="P466" s="173">
        <f>P467+P476+P519+P541+P563+P627+P663+P689</f>
        <v>0</v>
      </c>
      <c r="Q466" s="172"/>
      <c r="R466" s="173">
        <f>R467+R476+R519+R541+R563+R627+R663+R689</f>
        <v>6.4056427107500005</v>
      </c>
      <c r="S466" s="172"/>
      <c r="T466" s="174">
        <f>T467+T476+T519+T541+T563+T627+T663+T689</f>
        <v>4.7979120000000002</v>
      </c>
      <c r="AR466" s="175" t="s">
        <v>89</v>
      </c>
      <c r="AT466" s="176" t="s">
        <v>79</v>
      </c>
      <c r="AU466" s="176" t="s">
        <v>80</v>
      </c>
      <c r="AY466" s="175" t="s">
        <v>171</v>
      </c>
      <c r="BK466" s="177">
        <f>BK467+BK476+BK519+BK541+BK563+BK627+BK663+BK689</f>
        <v>0</v>
      </c>
    </row>
    <row r="467" spans="1:65" s="12" customFormat="1" ht="22.8" customHeight="1">
      <c r="B467" s="164"/>
      <c r="C467" s="165"/>
      <c r="D467" s="166" t="s">
        <v>79</v>
      </c>
      <c r="E467" s="178" t="s">
        <v>1842</v>
      </c>
      <c r="F467" s="178" t="s">
        <v>1843</v>
      </c>
      <c r="G467" s="165"/>
      <c r="H467" s="165"/>
      <c r="I467" s="168"/>
      <c r="J467" s="179">
        <f>BK467</f>
        <v>0</v>
      </c>
      <c r="K467" s="165"/>
      <c r="L467" s="170"/>
      <c r="M467" s="171"/>
      <c r="N467" s="172"/>
      <c r="O467" s="172"/>
      <c r="P467" s="173">
        <f>SUM(P468:P475)</f>
        <v>0</v>
      </c>
      <c r="Q467" s="172"/>
      <c r="R467" s="173">
        <f>SUM(R468:R475)</f>
        <v>5.8943249999999996E-2</v>
      </c>
      <c r="S467" s="172"/>
      <c r="T467" s="174">
        <f>SUM(T468:T475)</f>
        <v>0</v>
      </c>
      <c r="AR467" s="175" t="s">
        <v>89</v>
      </c>
      <c r="AT467" s="176" t="s">
        <v>79</v>
      </c>
      <c r="AU467" s="176" t="s">
        <v>40</v>
      </c>
      <c r="AY467" s="175" t="s">
        <v>171</v>
      </c>
      <c r="BK467" s="177">
        <f>SUM(BK468:BK475)</f>
        <v>0</v>
      </c>
    </row>
    <row r="468" spans="1:65" s="2" customFormat="1" ht="24.15" customHeight="1">
      <c r="A468" s="36"/>
      <c r="B468" s="37"/>
      <c r="C468" s="180" t="s">
        <v>705</v>
      </c>
      <c r="D468" s="180" t="s">
        <v>173</v>
      </c>
      <c r="E468" s="181" t="s">
        <v>1844</v>
      </c>
      <c r="F468" s="182" t="s">
        <v>1845</v>
      </c>
      <c r="G468" s="183" t="s">
        <v>176</v>
      </c>
      <c r="H468" s="184">
        <v>45.225000000000001</v>
      </c>
      <c r="I468" s="185"/>
      <c r="J468" s="186">
        <f>ROUND(I468*H468,2)</f>
        <v>0</v>
      </c>
      <c r="K468" s="182" t="s">
        <v>177</v>
      </c>
      <c r="L468" s="41"/>
      <c r="M468" s="187" t="s">
        <v>32</v>
      </c>
      <c r="N468" s="188" t="s">
        <v>51</v>
      </c>
      <c r="O468" s="66"/>
      <c r="P468" s="189">
        <f>O468*H468</f>
        <v>0</v>
      </c>
      <c r="Q468" s="189">
        <v>8.7000000000000001E-4</v>
      </c>
      <c r="R468" s="189">
        <f>Q468*H468</f>
        <v>3.9345749999999999E-2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297</v>
      </c>
      <c r="AT468" s="191" t="s">
        <v>173</v>
      </c>
      <c r="AU468" s="191" t="s">
        <v>89</v>
      </c>
      <c r="AY468" s="18" t="s">
        <v>171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8" t="s">
        <v>40</v>
      </c>
      <c r="BK468" s="192">
        <f>ROUND(I468*H468,2)</f>
        <v>0</v>
      </c>
      <c r="BL468" s="18" t="s">
        <v>297</v>
      </c>
      <c r="BM468" s="191" t="s">
        <v>3218</v>
      </c>
    </row>
    <row r="469" spans="1:65" s="13" customFormat="1" ht="10.199999999999999">
      <c r="B469" s="193"/>
      <c r="C469" s="194"/>
      <c r="D469" s="195" t="s">
        <v>180</v>
      </c>
      <c r="E469" s="196" t="s">
        <v>32</v>
      </c>
      <c r="F469" s="197" t="s">
        <v>2909</v>
      </c>
      <c r="G469" s="194"/>
      <c r="H469" s="196" t="s">
        <v>32</v>
      </c>
      <c r="I469" s="198"/>
      <c r="J469" s="194"/>
      <c r="K469" s="194"/>
      <c r="L469" s="199"/>
      <c r="M469" s="200"/>
      <c r="N469" s="201"/>
      <c r="O469" s="201"/>
      <c r="P469" s="201"/>
      <c r="Q469" s="201"/>
      <c r="R469" s="201"/>
      <c r="S469" s="201"/>
      <c r="T469" s="202"/>
      <c r="AT469" s="203" t="s">
        <v>180</v>
      </c>
      <c r="AU469" s="203" t="s">
        <v>89</v>
      </c>
      <c r="AV469" s="13" t="s">
        <v>40</v>
      </c>
      <c r="AW469" s="13" t="s">
        <v>38</v>
      </c>
      <c r="AX469" s="13" t="s">
        <v>80</v>
      </c>
      <c r="AY469" s="203" t="s">
        <v>171</v>
      </c>
    </row>
    <row r="470" spans="1:65" s="14" customFormat="1" ht="20.399999999999999">
      <c r="B470" s="204"/>
      <c r="C470" s="205"/>
      <c r="D470" s="195" t="s">
        <v>180</v>
      </c>
      <c r="E470" s="206" t="s">
        <v>32</v>
      </c>
      <c r="F470" s="207" t="s">
        <v>3219</v>
      </c>
      <c r="G470" s="205"/>
      <c r="H470" s="208">
        <v>45.225000000000001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711</v>
      </c>
      <c r="D471" s="180" t="s">
        <v>173</v>
      </c>
      <c r="E471" s="181" t="s">
        <v>3220</v>
      </c>
      <c r="F471" s="182" t="s">
        <v>3221</v>
      </c>
      <c r="G471" s="183" t="s">
        <v>190</v>
      </c>
      <c r="H471" s="184">
        <v>75.375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2.5999999999999998E-4</v>
      </c>
      <c r="R471" s="189">
        <f>Q471*H471</f>
        <v>1.9597499999999997E-2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3222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2909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20.399999999999999">
      <c r="B473" s="204"/>
      <c r="C473" s="205"/>
      <c r="D473" s="195" t="s">
        <v>180</v>
      </c>
      <c r="E473" s="206" t="s">
        <v>32</v>
      </c>
      <c r="F473" s="207" t="s">
        <v>3223</v>
      </c>
      <c r="G473" s="205"/>
      <c r="H473" s="208">
        <v>75.375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716</v>
      </c>
      <c r="D474" s="180" t="s">
        <v>173</v>
      </c>
      <c r="E474" s="181" t="s">
        <v>1848</v>
      </c>
      <c r="F474" s="182" t="s">
        <v>1849</v>
      </c>
      <c r="G474" s="183" t="s">
        <v>554</v>
      </c>
      <c r="H474" s="184">
        <v>5.8999999999999997E-2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297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297</v>
      </c>
      <c r="BM474" s="191" t="s">
        <v>3224</v>
      </c>
    </row>
    <row r="475" spans="1:65" s="2" customFormat="1" ht="24.15" customHeight="1">
      <c r="A475" s="36"/>
      <c r="B475" s="37"/>
      <c r="C475" s="180" t="s">
        <v>722</v>
      </c>
      <c r="D475" s="180" t="s">
        <v>173</v>
      </c>
      <c r="E475" s="181" t="s">
        <v>1851</v>
      </c>
      <c r="F475" s="182" t="s">
        <v>1852</v>
      </c>
      <c r="G475" s="183" t="s">
        <v>554</v>
      </c>
      <c r="H475" s="184">
        <v>5.8999999999999997E-2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0</v>
      </c>
      <c r="R475" s="189">
        <f>Q475*H475</f>
        <v>0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297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3225</v>
      </c>
    </row>
    <row r="476" spans="1:65" s="12" customFormat="1" ht="22.8" customHeight="1">
      <c r="B476" s="164"/>
      <c r="C476" s="165"/>
      <c r="D476" s="166" t="s">
        <v>79</v>
      </c>
      <c r="E476" s="178" t="s">
        <v>577</v>
      </c>
      <c r="F476" s="178" t="s">
        <v>578</v>
      </c>
      <c r="G476" s="165"/>
      <c r="H476" s="165"/>
      <c r="I476" s="168"/>
      <c r="J476" s="179">
        <f>BK476</f>
        <v>0</v>
      </c>
      <c r="K476" s="165"/>
      <c r="L476" s="170"/>
      <c r="M476" s="171"/>
      <c r="N476" s="172"/>
      <c r="O476" s="172"/>
      <c r="P476" s="173">
        <f>SUM(P477:P518)</f>
        <v>0</v>
      </c>
      <c r="Q476" s="172"/>
      <c r="R476" s="173">
        <f>SUM(R477:R518)</f>
        <v>1.1249285287499999</v>
      </c>
      <c r="S476" s="172"/>
      <c r="T476" s="174">
        <f>SUM(T477:T518)</f>
        <v>4.0204500000000003</v>
      </c>
      <c r="AR476" s="175" t="s">
        <v>89</v>
      </c>
      <c r="AT476" s="176" t="s">
        <v>79</v>
      </c>
      <c r="AU476" s="176" t="s">
        <v>40</v>
      </c>
      <c r="AY476" s="175" t="s">
        <v>171</v>
      </c>
      <c r="BK476" s="177">
        <f>SUM(BK477:BK518)</f>
        <v>0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1141</v>
      </c>
      <c r="F477" s="182" t="s">
        <v>1142</v>
      </c>
      <c r="G477" s="183" t="s">
        <v>176</v>
      </c>
      <c r="H477" s="184">
        <v>277.23099999999999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1.4E-2</v>
      </c>
      <c r="T477" s="190">
        <f>S477*H477</f>
        <v>3.8812340000000001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3226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2953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3227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3076</v>
      </c>
      <c r="G480" s="205"/>
      <c r="H480" s="208">
        <v>39.704000000000001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3077</v>
      </c>
      <c r="G481" s="205"/>
      <c r="H481" s="208">
        <v>237.52699999999999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733</v>
      </c>
      <c r="D482" s="180" t="s">
        <v>173</v>
      </c>
      <c r="E482" s="181" t="s">
        <v>1144</v>
      </c>
      <c r="F482" s="182" t="s">
        <v>1145</v>
      </c>
      <c r="G482" s="183" t="s">
        <v>176</v>
      </c>
      <c r="H482" s="184">
        <v>69.308000000000007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2E-3</v>
      </c>
      <c r="T482" s="190">
        <f>S482*H482</f>
        <v>0.13861600000000002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297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297</v>
      </c>
      <c r="BM482" s="191" t="s">
        <v>3228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2953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3229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3230</v>
      </c>
      <c r="G485" s="205"/>
      <c r="H485" s="208">
        <v>9.9260000000000002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3231</v>
      </c>
      <c r="G486" s="205"/>
      <c r="H486" s="208">
        <v>59.381999999999998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14.4" customHeight="1">
      <c r="A487" s="36"/>
      <c r="B487" s="37"/>
      <c r="C487" s="180" t="s">
        <v>738</v>
      </c>
      <c r="D487" s="180" t="s">
        <v>173</v>
      </c>
      <c r="E487" s="181" t="s">
        <v>2574</v>
      </c>
      <c r="F487" s="182" t="s">
        <v>2575</v>
      </c>
      <c r="G487" s="183" t="s">
        <v>582</v>
      </c>
      <c r="H487" s="184">
        <v>2</v>
      </c>
      <c r="I487" s="185"/>
      <c r="J487" s="186">
        <f>ROUND(I487*H487,2)</f>
        <v>0</v>
      </c>
      <c r="K487" s="182" t="s">
        <v>177</v>
      </c>
      <c r="L487" s="41"/>
      <c r="M487" s="187" t="s">
        <v>32</v>
      </c>
      <c r="N487" s="188" t="s">
        <v>51</v>
      </c>
      <c r="O487" s="66"/>
      <c r="P487" s="189">
        <f>O487*H487</f>
        <v>0</v>
      </c>
      <c r="Q487" s="189">
        <v>0</v>
      </c>
      <c r="R487" s="189">
        <f>Q487*H487</f>
        <v>0</v>
      </c>
      <c r="S487" s="189">
        <v>2.9999999999999997E-4</v>
      </c>
      <c r="T487" s="190">
        <f>S487*H487</f>
        <v>5.9999999999999995E-4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297</v>
      </c>
      <c r="AT487" s="191" t="s">
        <v>173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3232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2953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3233</v>
      </c>
      <c r="G489" s="205"/>
      <c r="H489" s="208">
        <v>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2" customFormat="1" ht="24.15" customHeight="1">
      <c r="A490" s="36"/>
      <c r="B490" s="37"/>
      <c r="C490" s="180" t="s">
        <v>742</v>
      </c>
      <c r="D490" s="180" t="s">
        <v>173</v>
      </c>
      <c r="E490" s="181" t="s">
        <v>585</v>
      </c>
      <c r="F490" s="182" t="s">
        <v>586</v>
      </c>
      <c r="G490" s="183" t="s">
        <v>176</v>
      </c>
      <c r="H490" s="184">
        <v>277.23099999999999</v>
      </c>
      <c r="I490" s="185"/>
      <c r="J490" s="186">
        <f>ROUND(I490*H490,2)</f>
        <v>0</v>
      </c>
      <c r="K490" s="182" t="s">
        <v>177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0</v>
      </c>
      <c r="R490" s="189">
        <f>Q490*H490</f>
        <v>0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3234</v>
      </c>
    </row>
    <row r="491" spans="1:65" s="13" customFormat="1" ht="10.199999999999999">
      <c r="B491" s="193"/>
      <c r="C491" s="194"/>
      <c r="D491" s="195" t="s">
        <v>180</v>
      </c>
      <c r="E491" s="196" t="s">
        <v>32</v>
      </c>
      <c r="F491" s="197" t="s">
        <v>2953</v>
      </c>
      <c r="G491" s="194"/>
      <c r="H491" s="196" t="s">
        <v>32</v>
      </c>
      <c r="I491" s="198"/>
      <c r="J491" s="194"/>
      <c r="K491" s="194"/>
      <c r="L491" s="199"/>
      <c r="M491" s="200"/>
      <c r="N491" s="201"/>
      <c r="O491" s="201"/>
      <c r="P491" s="201"/>
      <c r="Q491" s="201"/>
      <c r="R491" s="201"/>
      <c r="S491" s="201"/>
      <c r="T491" s="202"/>
      <c r="AT491" s="203" t="s">
        <v>180</v>
      </c>
      <c r="AU491" s="203" t="s">
        <v>89</v>
      </c>
      <c r="AV491" s="13" t="s">
        <v>40</v>
      </c>
      <c r="AW491" s="13" t="s">
        <v>38</v>
      </c>
      <c r="AX491" s="13" t="s">
        <v>80</v>
      </c>
      <c r="AY491" s="203" t="s">
        <v>171</v>
      </c>
    </row>
    <row r="492" spans="1:65" s="13" customFormat="1" ht="10.199999999999999">
      <c r="B492" s="193"/>
      <c r="C492" s="194"/>
      <c r="D492" s="195" t="s">
        <v>180</v>
      </c>
      <c r="E492" s="196" t="s">
        <v>32</v>
      </c>
      <c r="F492" s="197" t="s">
        <v>3075</v>
      </c>
      <c r="G492" s="194"/>
      <c r="H492" s="196" t="s">
        <v>32</v>
      </c>
      <c r="I492" s="198"/>
      <c r="J492" s="194"/>
      <c r="K492" s="194"/>
      <c r="L492" s="199"/>
      <c r="M492" s="200"/>
      <c r="N492" s="201"/>
      <c r="O492" s="201"/>
      <c r="P492" s="201"/>
      <c r="Q492" s="201"/>
      <c r="R492" s="201"/>
      <c r="S492" s="201"/>
      <c r="T492" s="202"/>
      <c r="AT492" s="203" t="s">
        <v>180</v>
      </c>
      <c r="AU492" s="203" t="s">
        <v>89</v>
      </c>
      <c r="AV492" s="13" t="s">
        <v>40</v>
      </c>
      <c r="AW492" s="13" t="s">
        <v>38</v>
      </c>
      <c r="AX492" s="13" t="s">
        <v>80</v>
      </c>
      <c r="AY492" s="203" t="s">
        <v>171</v>
      </c>
    </row>
    <row r="493" spans="1:65" s="14" customFormat="1" ht="10.199999999999999">
      <c r="B493" s="204"/>
      <c r="C493" s="205"/>
      <c r="D493" s="195" t="s">
        <v>180</v>
      </c>
      <c r="E493" s="206" t="s">
        <v>32</v>
      </c>
      <c r="F493" s="207" t="s">
        <v>3076</v>
      </c>
      <c r="G493" s="205"/>
      <c r="H493" s="208">
        <v>39.704000000000001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3077</v>
      </c>
      <c r="G494" s="205"/>
      <c r="H494" s="208">
        <v>237.52699999999999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2" customFormat="1" ht="14.4" customHeight="1">
      <c r="A495" s="36"/>
      <c r="B495" s="37"/>
      <c r="C495" s="215" t="s">
        <v>746</v>
      </c>
      <c r="D495" s="215" t="s">
        <v>254</v>
      </c>
      <c r="E495" s="216" t="s">
        <v>589</v>
      </c>
      <c r="F495" s="217" t="s">
        <v>590</v>
      </c>
      <c r="G495" s="218" t="s">
        <v>554</v>
      </c>
      <c r="H495" s="219">
        <v>8.3000000000000004E-2</v>
      </c>
      <c r="I495" s="220"/>
      <c r="J495" s="221">
        <f>ROUND(I495*H495,2)</f>
        <v>0</v>
      </c>
      <c r="K495" s="217" t="s">
        <v>177</v>
      </c>
      <c r="L495" s="222"/>
      <c r="M495" s="223" t="s">
        <v>32</v>
      </c>
      <c r="N495" s="224" t="s">
        <v>51</v>
      </c>
      <c r="O495" s="66"/>
      <c r="P495" s="189">
        <f>O495*H495</f>
        <v>0</v>
      </c>
      <c r="Q495" s="189">
        <v>1</v>
      </c>
      <c r="R495" s="189">
        <f>Q495*H495</f>
        <v>8.3000000000000004E-2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389</v>
      </c>
      <c r="AT495" s="191" t="s">
        <v>254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3235</v>
      </c>
    </row>
    <row r="496" spans="1:65" s="14" customFormat="1" ht="10.199999999999999">
      <c r="B496" s="204"/>
      <c r="C496" s="205"/>
      <c r="D496" s="195" t="s">
        <v>180</v>
      </c>
      <c r="E496" s="205"/>
      <c r="F496" s="207" t="s">
        <v>3236</v>
      </c>
      <c r="G496" s="205"/>
      <c r="H496" s="208">
        <v>8.3000000000000004E-2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4</v>
      </c>
      <c r="AX496" s="14" t="s">
        <v>40</v>
      </c>
      <c r="AY496" s="214" t="s">
        <v>171</v>
      </c>
    </row>
    <row r="497" spans="1:65" s="2" customFormat="1" ht="14.4" customHeight="1">
      <c r="A497" s="36"/>
      <c r="B497" s="37"/>
      <c r="C497" s="180" t="s">
        <v>750</v>
      </c>
      <c r="D497" s="180" t="s">
        <v>173</v>
      </c>
      <c r="E497" s="181" t="s">
        <v>594</v>
      </c>
      <c r="F497" s="182" t="s">
        <v>595</v>
      </c>
      <c r="G497" s="183" t="s">
        <v>176</v>
      </c>
      <c r="H497" s="184">
        <v>259.98099999999999</v>
      </c>
      <c r="I497" s="185"/>
      <c r="J497" s="186">
        <f>ROUND(I497*H497,2)</f>
        <v>0</v>
      </c>
      <c r="K497" s="182" t="s">
        <v>177</v>
      </c>
      <c r="L497" s="41"/>
      <c r="M497" s="187" t="s">
        <v>32</v>
      </c>
      <c r="N497" s="188" t="s">
        <v>51</v>
      </c>
      <c r="O497" s="66"/>
      <c r="P497" s="189">
        <f>O497*H497</f>
        <v>0</v>
      </c>
      <c r="Q497" s="189">
        <v>8.8000000000000003E-4</v>
      </c>
      <c r="R497" s="189">
        <f>Q497*H497</f>
        <v>0.22878328000000001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297</v>
      </c>
      <c r="AT497" s="191" t="s">
        <v>173</v>
      </c>
      <c r="AU497" s="191" t="s">
        <v>89</v>
      </c>
      <c r="AY497" s="18" t="s">
        <v>171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8" t="s">
        <v>40</v>
      </c>
      <c r="BK497" s="192">
        <f>ROUND(I497*H497,2)</f>
        <v>0</v>
      </c>
      <c r="BL497" s="18" t="s">
        <v>297</v>
      </c>
      <c r="BM497" s="191" t="s">
        <v>3237</v>
      </c>
    </row>
    <row r="498" spans="1:65" s="13" customFormat="1" ht="10.199999999999999">
      <c r="B498" s="193"/>
      <c r="C498" s="194"/>
      <c r="D498" s="195" t="s">
        <v>180</v>
      </c>
      <c r="E498" s="196" t="s">
        <v>32</v>
      </c>
      <c r="F498" s="197" t="s">
        <v>2953</v>
      </c>
      <c r="G498" s="194"/>
      <c r="H498" s="196" t="s">
        <v>32</v>
      </c>
      <c r="I498" s="198"/>
      <c r="J498" s="194"/>
      <c r="K498" s="194"/>
      <c r="L498" s="199"/>
      <c r="M498" s="200"/>
      <c r="N498" s="201"/>
      <c r="O498" s="201"/>
      <c r="P498" s="201"/>
      <c r="Q498" s="201"/>
      <c r="R498" s="201"/>
      <c r="S498" s="201"/>
      <c r="T498" s="202"/>
      <c r="AT498" s="203" t="s">
        <v>180</v>
      </c>
      <c r="AU498" s="203" t="s">
        <v>89</v>
      </c>
      <c r="AV498" s="13" t="s">
        <v>40</v>
      </c>
      <c r="AW498" s="13" t="s">
        <v>38</v>
      </c>
      <c r="AX498" s="13" t="s">
        <v>80</v>
      </c>
      <c r="AY498" s="203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3076</v>
      </c>
      <c r="G499" s="205"/>
      <c r="H499" s="208">
        <v>39.704000000000001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3077</v>
      </c>
      <c r="G500" s="205"/>
      <c r="H500" s="208">
        <v>237.52699999999999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3238</v>
      </c>
      <c r="G501" s="205"/>
      <c r="H501" s="208">
        <v>-17.25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215" t="s">
        <v>755</v>
      </c>
      <c r="D502" s="215" t="s">
        <v>254</v>
      </c>
      <c r="E502" s="216" t="s">
        <v>598</v>
      </c>
      <c r="F502" s="217" t="s">
        <v>599</v>
      </c>
      <c r="G502" s="218" t="s">
        <v>176</v>
      </c>
      <c r="H502" s="219">
        <v>298.97800000000001</v>
      </c>
      <c r="I502" s="220"/>
      <c r="J502" s="221">
        <f>ROUND(I502*H502,2)</f>
        <v>0</v>
      </c>
      <c r="K502" s="217" t="s">
        <v>177</v>
      </c>
      <c r="L502" s="222"/>
      <c r="M502" s="223" t="s">
        <v>32</v>
      </c>
      <c r="N502" s="224" t="s">
        <v>51</v>
      </c>
      <c r="O502" s="66"/>
      <c r="P502" s="189">
        <f>O502*H502</f>
        <v>0</v>
      </c>
      <c r="Q502" s="189">
        <v>1E-3</v>
      </c>
      <c r="R502" s="189">
        <f>Q502*H502</f>
        <v>0.29897800000000002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389</v>
      </c>
      <c r="AT502" s="191" t="s">
        <v>254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297</v>
      </c>
      <c r="BM502" s="191" t="s">
        <v>3239</v>
      </c>
    </row>
    <row r="503" spans="1:65" s="2" customFormat="1" ht="19.2">
      <c r="A503" s="36"/>
      <c r="B503" s="37"/>
      <c r="C503" s="38"/>
      <c r="D503" s="195" t="s">
        <v>258</v>
      </c>
      <c r="E503" s="38"/>
      <c r="F503" s="225" t="s">
        <v>601</v>
      </c>
      <c r="G503" s="38"/>
      <c r="H503" s="38"/>
      <c r="I503" s="226"/>
      <c r="J503" s="38"/>
      <c r="K503" s="38"/>
      <c r="L503" s="41"/>
      <c r="M503" s="227"/>
      <c r="N503" s="228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8" t="s">
        <v>258</v>
      </c>
      <c r="AU503" s="18" t="s">
        <v>89</v>
      </c>
    </row>
    <row r="504" spans="1:65" s="14" customFormat="1" ht="10.199999999999999">
      <c r="B504" s="204"/>
      <c r="C504" s="205"/>
      <c r="D504" s="195" t="s">
        <v>180</v>
      </c>
      <c r="E504" s="205"/>
      <c r="F504" s="207" t="s">
        <v>3240</v>
      </c>
      <c r="G504" s="205"/>
      <c r="H504" s="208">
        <v>298.97800000000001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4</v>
      </c>
      <c r="AX504" s="14" t="s">
        <v>40</v>
      </c>
      <c r="AY504" s="214" t="s">
        <v>171</v>
      </c>
    </row>
    <row r="505" spans="1:65" s="2" customFormat="1" ht="24.15" customHeight="1">
      <c r="A505" s="36"/>
      <c r="B505" s="37"/>
      <c r="C505" s="180" t="s">
        <v>759</v>
      </c>
      <c r="D505" s="180" t="s">
        <v>173</v>
      </c>
      <c r="E505" s="181" t="s">
        <v>3241</v>
      </c>
      <c r="F505" s="182" t="s">
        <v>3242</v>
      </c>
      <c r="G505" s="183" t="s">
        <v>176</v>
      </c>
      <c r="H505" s="184">
        <v>259.98099999999999</v>
      </c>
      <c r="I505" s="185"/>
      <c r="J505" s="186">
        <f>ROUND(I505*H505,2)</f>
        <v>0</v>
      </c>
      <c r="K505" s="182" t="s">
        <v>3243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3.6374999999999998E-4</v>
      </c>
      <c r="R505" s="189">
        <f>Q505*H505</f>
        <v>9.4568088749999987E-2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297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297</v>
      </c>
      <c r="BM505" s="191" t="s">
        <v>3244</v>
      </c>
    </row>
    <row r="506" spans="1:65" s="2" customFormat="1" ht="14.4" customHeight="1">
      <c r="A506" s="36"/>
      <c r="B506" s="37"/>
      <c r="C506" s="180" t="s">
        <v>764</v>
      </c>
      <c r="D506" s="180" t="s">
        <v>173</v>
      </c>
      <c r="E506" s="181" t="s">
        <v>604</v>
      </c>
      <c r="F506" s="182" t="s">
        <v>605</v>
      </c>
      <c r="G506" s="183" t="s">
        <v>176</v>
      </c>
      <c r="H506" s="184">
        <v>277.23099999999999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3.6000000000000002E-4</v>
      </c>
      <c r="R506" s="189">
        <f>Q506*H506</f>
        <v>9.9803160000000002E-2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3245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2953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3" customFormat="1" ht="10.199999999999999">
      <c r="B508" s="193"/>
      <c r="C508" s="194"/>
      <c r="D508" s="195" t="s">
        <v>180</v>
      </c>
      <c r="E508" s="196" t="s">
        <v>32</v>
      </c>
      <c r="F508" s="197" t="s">
        <v>3246</v>
      </c>
      <c r="G508" s="194"/>
      <c r="H508" s="196" t="s">
        <v>32</v>
      </c>
      <c r="I508" s="198"/>
      <c r="J508" s="194"/>
      <c r="K508" s="194"/>
      <c r="L508" s="199"/>
      <c r="M508" s="200"/>
      <c r="N508" s="201"/>
      <c r="O508" s="201"/>
      <c r="P508" s="201"/>
      <c r="Q508" s="201"/>
      <c r="R508" s="201"/>
      <c r="S508" s="201"/>
      <c r="T508" s="202"/>
      <c r="AT508" s="203" t="s">
        <v>180</v>
      </c>
      <c r="AU508" s="203" t="s">
        <v>89</v>
      </c>
      <c r="AV508" s="13" t="s">
        <v>40</v>
      </c>
      <c r="AW508" s="13" t="s">
        <v>38</v>
      </c>
      <c r="AX508" s="13" t="s">
        <v>80</v>
      </c>
      <c r="AY508" s="203" t="s">
        <v>171</v>
      </c>
    </row>
    <row r="509" spans="1:65" s="14" customFormat="1" ht="10.199999999999999">
      <c r="B509" s="204"/>
      <c r="C509" s="205"/>
      <c r="D509" s="195" t="s">
        <v>180</v>
      </c>
      <c r="E509" s="206" t="s">
        <v>32</v>
      </c>
      <c r="F509" s="207" t="s">
        <v>3076</v>
      </c>
      <c r="G509" s="205"/>
      <c r="H509" s="208">
        <v>39.704000000000001</v>
      </c>
      <c r="I509" s="209"/>
      <c r="J509" s="205"/>
      <c r="K509" s="205"/>
      <c r="L509" s="210"/>
      <c r="M509" s="211"/>
      <c r="N509" s="212"/>
      <c r="O509" s="212"/>
      <c r="P509" s="212"/>
      <c r="Q509" s="212"/>
      <c r="R509" s="212"/>
      <c r="S509" s="212"/>
      <c r="T509" s="213"/>
      <c r="AT509" s="214" t="s">
        <v>180</v>
      </c>
      <c r="AU509" s="214" t="s">
        <v>89</v>
      </c>
      <c r="AV509" s="14" t="s">
        <v>89</v>
      </c>
      <c r="AW509" s="14" t="s">
        <v>38</v>
      </c>
      <c r="AX509" s="14" t="s">
        <v>80</v>
      </c>
      <c r="AY509" s="214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3077</v>
      </c>
      <c r="G510" s="205"/>
      <c r="H510" s="208">
        <v>237.52699999999999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215" t="s">
        <v>769</v>
      </c>
      <c r="D511" s="215" t="s">
        <v>254</v>
      </c>
      <c r="E511" s="216" t="s">
        <v>608</v>
      </c>
      <c r="F511" s="217" t="s">
        <v>609</v>
      </c>
      <c r="G511" s="218" t="s">
        <v>176</v>
      </c>
      <c r="H511" s="219">
        <v>318.81599999999997</v>
      </c>
      <c r="I511" s="220"/>
      <c r="J511" s="221">
        <f>ROUND(I511*H511,2)</f>
        <v>0</v>
      </c>
      <c r="K511" s="217" t="s">
        <v>177</v>
      </c>
      <c r="L511" s="222"/>
      <c r="M511" s="223" t="s">
        <v>32</v>
      </c>
      <c r="N511" s="224" t="s">
        <v>51</v>
      </c>
      <c r="O511" s="66"/>
      <c r="P511" s="189">
        <f>O511*H511</f>
        <v>0</v>
      </c>
      <c r="Q511" s="189">
        <v>1E-3</v>
      </c>
      <c r="R511" s="189">
        <f>Q511*H511</f>
        <v>0.31881599999999999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389</v>
      </c>
      <c r="AT511" s="191" t="s">
        <v>254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297</v>
      </c>
      <c r="BM511" s="191" t="s">
        <v>3247</v>
      </c>
    </row>
    <row r="512" spans="1:65" s="2" customFormat="1" ht="19.2">
      <c r="A512" s="36"/>
      <c r="B512" s="37"/>
      <c r="C512" s="38"/>
      <c r="D512" s="195" t="s">
        <v>258</v>
      </c>
      <c r="E512" s="38"/>
      <c r="F512" s="225" t="s">
        <v>601</v>
      </c>
      <c r="G512" s="38"/>
      <c r="H512" s="38"/>
      <c r="I512" s="226"/>
      <c r="J512" s="38"/>
      <c r="K512" s="38"/>
      <c r="L512" s="41"/>
      <c r="M512" s="227"/>
      <c r="N512" s="228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8" t="s">
        <v>258</v>
      </c>
      <c r="AU512" s="18" t="s">
        <v>89</v>
      </c>
    </row>
    <row r="513" spans="1:65" s="14" customFormat="1" ht="10.199999999999999">
      <c r="B513" s="204"/>
      <c r="C513" s="205"/>
      <c r="D513" s="195" t="s">
        <v>180</v>
      </c>
      <c r="E513" s="205"/>
      <c r="F513" s="207" t="s">
        <v>3248</v>
      </c>
      <c r="G513" s="205"/>
      <c r="H513" s="208">
        <v>318.81599999999997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4</v>
      </c>
      <c r="AX513" s="14" t="s">
        <v>40</v>
      </c>
      <c r="AY513" s="214" t="s">
        <v>171</v>
      </c>
    </row>
    <row r="514" spans="1:65" s="2" customFormat="1" ht="14.4" customHeight="1">
      <c r="A514" s="36"/>
      <c r="B514" s="37"/>
      <c r="C514" s="180" t="s">
        <v>773</v>
      </c>
      <c r="D514" s="180" t="s">
        <v>173</v>
      </c>
      <c r="E514" s="181" t="s">
        <v>634</v>
      </c>
      <c r="F514" s="182" t="s">
        <v>635</v>
      </c>
      <c r="G514" s="183" t="s">
        <v>582</v>
      </c>
      <c r="H514" s="184">
        <v>2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1.9000000000000001E-4</v>
      </c>
      <c r="R514" s="189">
        <f>Q514*H514</f>
        <v>3.8000000000000002E-4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297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297</v>
      </c>
      <c r="BM514" s="191" t="s">
        <v>3249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3250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3251</v>
      </c>
      <c r="G516" s="205"/>
      <c r="H516" s="208">
        <v>2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24.15" customHeight="1">
      <c r="A517" s="36"/>
      <c r="B517" s="37"/>
      <c r="C517" s="215" t="s">
        <v>777</v>
      </c>
      <c r="D517" s="215" t="s">
        <v>254</v>
      </c>
      <c r="E517" s="216" t="s">
        <v>3252</v>
      </c>
      <c r="F517" s="217" t="s">
        <v>3253</v>
      </c>
      <c r="G517" s="218" t="s">
        <v>582</v>
      </c>
      <c r="H517" s="219">
        <v>2</v>
      </c>
      <c r="I517" s="220"/>
      <c r="J517" s="221">
        <f>ROUND(I517*H517,2)</f>
        <v>0</v>
      </c>
      <c r="K517" s="217" t="s">
        <v>643</v>
      </c>
      <c r="L517" s="222"/>
      <c r="M517" s="223" t="s">
        <v>32</v>
      </c>
      <c r="N517" s="224" t="s">
        <v>51</v>
      </c>
      <c r="O517" s="66"/>
      <c r="P517" s="189">
        <f>O517*H517</f>
        <v>0</v>
      </c>
      <c r="Q517" s="189">
        <v>2.9999999999999997E-4</v>
      </c>
      <c r="R517" s="189">
        <f>Q517*H517</f>
        <v>5.9999999999999995E-4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389</v>
      </c>
      <c r="AT517" s="191" t="s">
        <v>254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297</v>
      </c>
      <c r="BM517" s="191" t="s">
        <v>3254</v>
      </c>
    </row>
    <row r="518" spans="1:65" s="2" customFormat="1" ht="24.15" customHeight="1">
      <c r="A518" s="36"/>
      <c r="B518" s="37"/>
      <c r="C518" s="180" t="s">
        <v>783</v>
      </c>
      <c r="D518" s="180" t="s">
        <v>173</v>
      </c>
      <c r="E518" s="181" t="s">
        <v>1199</v>
      </c>
      <c r="F518" s="182" t="s">
        <v>1200</v>
      </c>
      <c r="G518" s="183" t="s">
        <v>554</v>
      </c>
      <c r="H518" s="184">
        <v>1.125</v>
      </c>
      <c r="I518" s="185"/>
      <c r="J518" s="186">
        <f>ROUND(I518*H518,2)</f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>O518*H518</f>
        <v>0</v>
      </c>
      <c r="Q518" s="189">
        <v>0</v>
      </c>
      <c r="R518" s="189">
        <f>Q518*H518</f>
        <v>0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297</v>
      </c>
      <c r="AT518" s="191" t="s">
        <v>173</v>
      </c>
      <c r="AU518" s="191" t="s">
        <v>89</v>
      </c>
      <c r="AY518" s="18" t="s">
        <v>171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8" t="s">
        <v>40</v>
      </c>
      <c r="BK518" s="192">
        <f>ROUND(I518*H518,2)</f>
        <v>0</v>
      </c>
      <c r="BL518" s="18" t="s">
        <v>297</v>
      </c>
      <c r="BM518" s="191" t="s">
        <v>3255</v>
      </c>
    </row>
    <row r="519" spans="1:65" s="12" customFormat="1" ht="22.8" customHeight="1">
      <c r="B519" s="164"/>
      <c r="C519" s="165"/>
      <c r="D519" s="166" t="s">
        <v>79</v>
      </c>
      <c r="E519" s="178" t="s">
        <v>670</v>
      </c>
      <c r="F519" s="178" t="s">
        <v>671</v>
      </c>
      <c r="G519" s="165"/>
      <c r="H519" s="165"/>
      <c r="I519" s="168"/>
      <c r="J519" s="179">
        <f>BK519</f>
        <v>0</v>
      </c>
      <c r="K519" s="165"/>
      <c r="L519" s="170"/>
      <c r="M519" s="171"/>
      <c r="N519" s="172"/>
      <c r="O519" s="172"/>
      <c r="P519" s="173">
        <f>SUM(P520:P540)</f>
        <v>0</v>
      </c>
      <c r="Q519" s="172"/>
      <c r="R519" s="173">
        <f>SUM(R520:R540)</f>
        <v>2.2739253700000002</v>
      </c>
      <c r="S519" s="172"/>
      <c r="T519" s="174">
        <f>SUM(T520:T540)</f>
        <v>0</v>
      </c>
      <c r="AR519" s="175" t="s">
        <v>89</v>
      </c>
      <c r="AT519" s="176" t="s">
        <v>79</v>
      </c>
      <c r="AU519" s="176" t="s">
        <v>40</v>
      </c>
      <c r="AY519" s="175" t="s">
        <v>171</v>
      </c>
      <c r="BK519" s="177">
        <f>SUM(BK520:BK540)</f>
        <v>0</v>
      </c>
    </row>
    <row r="520" spans="1:65" s="2" customFormat="1" ht="24.15" customHeight="1">
      <c r="A520" s="36"/>
      <c r="B520" s="37"/>
      <c r="C520" s="180" t="s">
        <v>789</v>
      </c>
      <c r="D520" s="180" t="s">
        <v>173</v>
      </c>
      <c r="E520" s="181" t="s">
        <v>3256</v>
      </c>
      <c r="F520" s="182" t="s">
        <v>3257</v>
      </c>
      <c r="G520" s="183" t="s">
        <v>582</v>
      </c>
      <c r="H520" s="184">
        <v>2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297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297</v>
      </c>
      <c r="BM520" s="191" t="s">
        <v>3258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3250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3251</v>
      </c>
      <c r="G522" s="205"/>
      <c r="H522" s="208">
        <v>2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794</v>
      </c>
      <c r="D523" s="180" t="s">
        <v>173</v>
      </c>
      <c r="E523" s="181" t="s">
        <v>1216</v>
      </c>
      <c r="F523" s="182" t="s">
        <v>1217</v>
      </c>
      <c r="G523" s="183" t="s">
        <v>176</v>
      </c>
      <c r="H523" s="184">
        <v>17.25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5.0000000000000002E-5</v>
      </c>
      <c r="R523" s="189">
        <f>Q523*H523</f>
        <v>8.6250000000000009E-4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297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297</v>
      </c>
      <c r="BM523" s="191" t="s">
        <v>3259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3250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3260</v>
      </c>
      <c r="G525" s="205"/>
      <c r="H525" s="208">
        <v>17.25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215" t="s">
        <v>799</v>
      </c>
      <c r="D526" s="215" t="s">
        <v>254</v>
      </c>
      <c r="E526" s="216" t="s">
        <v>266</v>
      </c>
      <c r="F526" s="217" t="s">
        <v>267</v>
      </c>
      <c r="G526" s="218" t="s">
        <v>176</v>
      </c>
      <c r="H526" s="219">
        <v>17.594999999999999</v>
      </c>
      <c r="I526" s="220"/>
      <c r="J526" s="221">
        <f>ROUND(I526*H526,2)</f>
        <v>0</v>
      </c>
      <c r="K526" s="217" t="s">
        <v>177</v>
      </c>
      <c r="L526" s="222"/>
      <c r="M526" s="223" t="s">
        <v>32</v>
      </c>
      <c r="N526" s="224" t="s">
        <v>51</v>
      </c>
      <c r="O526" s="66"/>
      <c r="P526" s="189">
        <f>O526*H526</f>
        <v>0</v>
      </c>
      <c r="Q526" s="189">
        <v>4.0000000000000001E-3</v>
      </c>
      <c r="R526" s="189">
        <f>Q526*H526</f>
        <v>7.0379999999999998E-2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389</v>
      </c>
      <c r="AT526" s="191" t="s">
        <v>254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297</v>
      </c>
      <c r="BM526" s="191" t="s">
        <v>3261</v>
      </c>
    </row>
    <row r="527" spans="1:65" s="2" customFormat="1" ht="19.2">
      <c r="A527" s="36"/>
      <c r="B527" s="37"/>
      <c r="C527" s="38"/>
      <c r="D527" s="195" t="s">
        <v>258</v>
      </c>
      <c r="E527" s="38"/>
      <c r="F527" s="225" t="s">
        <v>269</v>
      </c>
      <c r="G527" s="38"/>
      <c r="H527" s="38"/>
      <c r="I527" s="226"/>
      <c r="J527" s="38"/>
      <c r="K527" s="38"/>
      <c r="L527" s="41"/>
      <c r="M527" s="227"/>
      <c r="N527" s="228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8" t="s">
        <v>258</v>
      </c>
      <c r="AU527" s="18" t="s">
        <v>89</v>
      </c>
    </row>
    <row r="528" spans="1:65" s="14" customFormat="1" ht="10.199999999999999">
      <c r="B528" s="204"/>
      <c r="C528" s="205"/>
      <c r="D528" s="195" t="s">
        <v>180</v>
      </c>
      <c r="E528" s="205"/>
      <c r="F528" s="207" t="s">
        <v>3262</v>
      </c>
      <c r="G528" s="205"/>
      <c r="H528" s="208">
        <v>17.594999999999999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4</v>
      </c>
      <c r="AX528" s="14" t="s">
        <v>40</v>
      </c>
      <c r="AY528" s="214" t="s">
        <v>171</v>
      </c>
    </row>
    <row r="529" spans="1:65" s="2" customFormat="1" ht="24.15" customHeight="1">
      <c r="A529" s="36"/>
      <c r="B529" s="37"/>
      <c r="C529" s="180" t="s">
        <v>803</v>
      </c>
      <c r="D529" s="180" t="s">
        <v>173</v>
      </c>
      <c r="E529" s="181" t="s">
        <v>682</v>
      </c>
      <c r="F529" s="182" t="s">
        <v>683</v>
      </c>
      <c r="G529" s="183" t="s">
        <v>176</v>
      </c>
      <c r="H529" s="184">
        <v>259.98099999999999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6.9999999999999994E-5</v>
      </c>
      <c r="R529" s="189">
        <f>Q529*H529</f>
        <v>1.8198669999999997E-2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3263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2953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3076</v>
      </c>
      <c r="G531" s="205"/>
      <c r="H531" s="208">
        <v>39.704000000000001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4" customFormat="1" ht="10.199999999999999">
      <c r="B532" s="204"/>
      <c r="C532" s="205"/>
      <c r="D532" s="195" t="s">
        <v>180</v>
      </c>
      <c r="E532" s="206" t="s">
        <v>32</v>
      </c>
      <c r="F532" s="207" t="s">
        <v>3077</v>
      </c>
      <c r="G532" s="205"/>
      <c r="H532" s="208">
        <v>237.52699999999999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3238</v>
      </c>
      <c r="G533" s="205"/>
      <c r="H533" s="208">
        <v>-17.25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14.4" customHeight="1">
      <c r="A534" s="36"/>
      <c r="B534" s="37"/>
      <c r="C534" s="215" t="s">
        <v>807</v>
      </c>
      <c r="D534" s="215" t="s">
        <v>254</v>
      </c>
      <c r="E534" s="216" t="s">
        <v>3264</v>
      </c>
      <c r="F534" s="217" t="s">
        <v>3265</v>
      </c>
      <c r="G534" s="218" t="s">
        <v>176</v>
      </c>
      <c r="H534" s="219">
        <v>265.18099999999998</v>
      </c>
      <c r="I534" s="220"/>
      <c r="J534" s="221">
        <f>ROUND(I534*H534,2)</f>
        <v>0</v>
      </c>
      <c r="K534" s="217" t="s">
        <v>177</v>
      </c>
      <c r="L534" s="222"/>
      <c r="M534" s="223" t="s">
        <v>32</v>
      </c>
      <c r="N534" s="224" t="s">
        <v>51</v>
      </c>
      <c r="O534" s="66"/>
      <c r="P534" s="189">
        <f>O534*H534</f>
        <v>0</v>
      </c>
      <c r="Q534" s="189">
        <v>8.2000000000000007E-3</v>
      </c>
      <c r="R534" s="189">
        <f>Q534*H534</f>
        <v>2.1744842000000002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389</v>
      </c>
      <c r="AT534" s="191" t="s">
        <v>254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297</v>
      </c>
      <c r="BM534" s="191" t="s">
        <v>3266</v>
      </c>
    </row>
    <row r="535" spans="1:65" s="2" customFormat="1" ht="19.2">
      <c r="A535" s="36"/>
      <c r="B535" s="37"/>
      <c r="C535" s="38"/>
      <c r="D535" s="195" t="s">
        <v>258</v>
      </c>
      <c r="E535" s="38"/>
      <c r="F535" s="225" t="s">
        <v>269</v>
      </c>
      <c r="G535" s="38"/>
      <c r="H535" s="38"/>
      <c r="I535" s="226"/>
      <c r="J535" s="38"/>
      <c r="K535" s="38"/>
      <c r="L535" s="41"/>
      <c r="M535" s="227"/>
      <c r="N535" s="228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8" t="s">
        <v>258</v>
      </c>
      <c r="AU535" s="18" t="s">
        <v>89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3267</v>
      </c>
      <c r="G536" s="205"/>
      <c r="H536" s="208">
        <v>265.18099999999998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812</v>
      </c>
      <c r="D537" s="180" t="s">
        <v>173</v>
      </c>
      <c r="E537" s="181" t="s">
        <v>1231</v>
      </c>
      <c r="F537" s="182" t="s">
        <v>1232</v>
      </c>
      <c r="G537" s="183" t="s">
        <v>392</v>
      </c>
      <c r="H537" s="184">
        <v>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0.01</v>
      </c>
      <c r="R537" s="189">
        <f>Q537*H537</f>
        <v>0.01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297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297</v>
      </c>
      <c r="BM537" s="191" t="s">
        <v>3268</v>
      </c>
    </row>
    <row r="538" spans="1:65" s="13" customFormat="1" ht="10.199999999999999">
      <c r="B538" s="193"/>
      <c r="C538" s="194"/>
      <c r="D538" s="195" t="s">
        <v>180</v>
      </c>
      <c r="E538" s="196" t="s">
        <v>32</v>
      </c>
      <c r="F538" s="197" t="s">
        <v>2953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3269</v>
      </c>
      <c r="G539" s="205"/>
      <c r="H539" s="208">
        <v>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2" customFormat="1" ht="24.15" customHeight="1">
      <c r="A540" s="36"/>
      <c r="B540" s="37"/>
      <c r="C540" s="180" t="s">
        <v>817</v>
      </c>
      <c r="D540" s="180" t="s">
        <v>173</v>
      </c>
      <c r="E540" s="181" t="s">
        <v>1234</v>
      </c>
      <c r="F540" s="182" t="s">
        <v>1235</v>
      </c>
      <c r="G540" s="183" t="s">
        <v>554</v>
      </c>
      <c r="H540" s="184">
        <v>2.274</v>
      </c>
      <c r="I540" s="185"/>
      <c r="J540" s="186">
        <f>ROUND(I540*H540,2)</f>
        <v>0</v>
      </c>
      <c r="K540" s="182" t="s">
        <v>177</v>
      </c>
      <c r="L540" s="41"/>
      <c r="M540" s="187" t="s">
        <v>32</v>
      </c>
      <c r="N540" s="188" t="s">
        <v>51</v>
      </c>
      <c r="O540" s="66"/>
      <c r="P540" s="189">
        <f>O540*H540</f>
        <v>0</v>
      </c>
      <c r="Q540" s="189">
        <v>0</v>
      </c>
      <c r="R540" s="189">
        <f>Q540*H540</f>
        <v>0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297</v>
      </c>
      <c r="AT540" s="191" t="s">
        <v>173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3270</v>
      </c>
    </row>
    <row r="541" spans="1:65" s="12" customFormat="1" ht="22.8" customHeight="1">
      <c r="B541" s="164"/>
      <c r="C541" s="165"/>
      <c r="D541" s="166" t="s">
        <v>79</v>
      </c>
      <c r="E541" s="178" t="s">
        <v>709</v>
      </c>
      <c r="F541" s="178" t="s">
        <v>710</v>
      </c>
      <c r="G541" s="165"/>
      <c r="H541" s="165"/>
      <c r="I541" s="168"/>
      <c r="J541" s="179">
        <f>BK541</f>
        <v>0</v>
      </c>
      <c r="K541" s="165"/>
      <c r="L541" s="170"/>
      <c r="M541" s="171"/>
      <c r="N541" s="172"/>
      <c r="O541" s="172"/>
      <c r="P541" s="173">
        <f>SUM(P542:P562)</f>
        <v>0</v>
      </c>
      <c r="Q541" s="172"/>
      <c r="R541" s="173">
        <f>SUM(R542:R562)</f>
        <v>0.74221867199999991</v>
      </c>
      <c r="S541" s="172"/>
      <c r="T541" s="174">
        <f>SUM(T542:T562)</f>
        <v>0</v>
      </c>
      <c r="AR541" s="175" t="s">
        <v>89</v>
      </c>
      <c r="AT541" s="176" t="s">
        <v>79</v>
      </c>
      <c r="AU541" s="176" t="s">
        <v>40</v>
      </c>
      <c r="AY541" s="175" t="s">
        <v>171</v>
      </c>
      <c r="BK541" s="177">
        <f>SUM(BK542:BK562)</f>
        <v>0</v>
      </c>
    </row>
    <row r="542" spans="1:65" s="2" customFormat="1" ht="24.15" customHeight="1">
      <c r="A542" s="36"/>
      <c r="B542" s="37"/>
      <c r="C542" s="180" t="s">
        <v>823</v>
      </c>
      <c r="D542" s="180" t="s">
        <v>173</v>
      </c>
      <c r="E542" s="181" t="s">
        <v>3271</v>
      </c>
      <c r="F542" s="182" t="s">
        <v>3272</v>
      </c>
      <c r="G542" s="183" t="s">
        <v>392</v>
      </c>
      <c r="H542" s="184">
        <v>0.48899999999999999</v>
      </c>
      <c r="I542" s="185"/>
      <c r="J542" s="186">
        <f>ROUND(I542*H542,2)</f>
        <v>0</v>
      </c>
      <c r="K542" s="182" t="s">
        <v>177</v>
      </c>
      <c r="L542" s="41"/>
      <c r="M542" s="187" t="s">
        <v>32</v>
      </c>
      <c r="N542" s="188" t="s">
        <v>51</v>
      </c>
      <c r="O542" s="66"/>
      <c r="P542" s="189">
        <f>O542*H542</f>
        <v>0</v>
      </c>
      <c r="Q542" s="189">
        <v>1.89E-3</v>
      </c>
      <c r="R542" s="189">
        <f>Q542*H542</f>
        <v>9.2420999999999996E-4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297</v>
      </c>
      <c r="AT542" s="191" t="s">
        <v>173</v>
      </c>
      <c r="AU542" s="191" t="s">
        <v>89</v>
      </c>
      <c r="AY542" s="18" t="s">
        <v>171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8" t="s">
        <v>40</v>
      </c>
      <c r="BK542" s="192">
        <f>ROUND(I542*H542,2)</f>
        <v>0</v>
      </c>
      <c r="BL542" s="18" t="s">
        <v>297</v>
      </c>
      <c r="BM542" s="191" t="s">
        <v>3273</v>
      </c>
    </row>
    <row r="543" spans="1:65" s="14" customFormat="1" ht="10.199999999999999">
      <c r="B543" s="204"/>
      <c r="C543" s="205"/>
      <c r="D543" s="195" t="s">
        <v>180</v>
      </c>
      <c r="E543" s="206" t="s">
        <v>32</v>
      </c>
      <c r="F543" s="207" t="s">
        <v>3274</v>
      </c>
      <c r="G543" s="205"/>
      <c r="H543" s="208">
        <v>0.48899999999999999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1:65" s="2" customFormat="1" ht="37.799999999999997" customHeight="1">
      <c r="A544" s="36"/>
      <c r="B544" s="37"/>
      <c r="C544" s="180" t="s">
        <v>828</v>
      </c>
      <c r="D544" s="180" t="s">
        <v>173</v>
      </c>
      <c r="E544" s="181" t="s">
        <v>3275</v>
      </c>
      <c r="F544" s="182" t="s">
        <v>3276</v>
      </c>
      <c r="G544" s="183" t="s">
        <v>190</v>
      </c>
      <c r="H544" s="184">
        <v>17.48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3277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3250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3278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3279</v>
      </c>
      <c r="G547" s="205"/>
      <c r="H547" s="208">
        <v>17.48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215" t="s">
        <v>832</v>
      </c>
      <c r="D548" s="215" t="s">
        <v>254</v>
      </c>
      <c r="E548" s="216" t="s">
        <v>3280</v>
      </c>
      <c r="F548" s="217" t="s">
        <v>3281</v>
      </c>
      <c r="G548" s="218" t="s">
        <v>392</v>
      </c>
      <c r="H548" s="219">
        <v>0.53800000000000003</v>
      </c>
      <c r="I548" s="220"/>
      <c r="J548" s="221">
        <f>ROUND(I548*H548,2)</f>
        <v>0</v>
      </c>
      <c r="K548" s="217" t="s">
        <v>177</v>
      </c>
      <c r="L548" s="222"/>
      <c r="M548" s="223" t="s">
        <v>32</v>
      </c>
      <c r="N548" s="224" t="s">
        <v>51</v>
      </c>
      <c r="O548" s="66"/>
      <c r="P548" s="189">
        <f>O548*H548</f>
        <v>0</v>
      </c>
      <c r="Q548" s="189">
        <v>0.55000000000000004</v>
      </c>
      <c r="R548" s="189">
        <f>Q548*H548</f>
        <v>0.29590000000000005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389</v>
      </c>
      <c r="AT548" s="191" t="s">
        <v>254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3282</v>
      </c>
    </row>
    <row r="549" spans="1:65" s="2" customFormat="1" ht="19.2">
      <c r="A549" s="36"/>
      <c r="B549" s="37"/>
      <c r="C549" s="38"/>
      <c r="D549" s="195" t="s">
        <v>258</v>
      </c>
      <c r="E549" s="38"/>
      <c r="F549" s="225" t="s">
        <v>293</v>
      </c>
      <c r="G549" s="38"/>
      <c r="H549" s="38"/>
      <c r="I549" s="226"/>
      <c r="J549" s="38"/>
      <c r="K549" s="38"/>
      <c r="L549" s="41"/>
      <c r="M549" s="227"/>
      <c r="N549" s="228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8" t="s">
        <v>258</v>
      </c>
      <c r="AU549" s="18" t="s">
        <v>89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3274</v>
      </c>
      <c r="G550" s="205"/>
      <c r="H550" s="208">
        <v>0.48899999999999999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5"/>
      <c r="F551" s="207" t="s">
        <v>3283</v>
      </c>
      <c r="G551" s="205"/>
      <c r="H551" s="208">
        <v>0.53800000000000003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4</v>
      </c>
      <c r="AX551" s="14" t="s">
        <v>40</v>
      </c>
      <c r="AY551" s="214" t="s">
        <v>171</v>
      </c>
    </row>
    <row r="552" spans="1:65" s="2" customFormat="1" ht="14.4" customHeight="1">
      <c r="A552" s="36"/>
      <c r="B552" s="37"/>
      <c r="C552" s="215" t="s">
        <v>836</v>
      </c>
      <c r="D552" s="215" t="s">
        <v>254</v>
      </c>
      <c r="E552" s="216" t="s">
        <v>3284</v>
      </c>
      <c r="F552" s="217" t="s">
        <v>3285</v>
      </c>
      <c r="G552" s="218" t="s">
        <v>582</v>
      </c>
      <c r="H552" s="219">
        <v>20</v>
      </c>
      <c r="I552" s="220"/>
      <c r="J552" s="221">
        <f>ROUND(I552*H552,2)</f>
        <v>0</v>
      </c>
      <c r="K552" s="217" t="s">
        <v>177</v>
      </c>
      <c r="L552" s="222"/>
      <c r="M552" s="223" t="s">
        <v>32</v>
      </c>
      <c r="N552" s="224" t="s">
        <v>51</v>
      </c>
      <c r="O552" s="66"/>
      <c r="P552" s="189">
        <f>O552*H552</f>
        <v>0</v>
      </c>
      <c r="Q552" s="189">
        <v>4.0000000000000002E-4</v>
      </c>
      <c r="R552" s="189">
        <f>Q552*H552</f>
        <v>8.0000000000000002E-3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389</v>
      </c>
      <c r="AT552" s="191" t="s">
        <v>254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3286</v>
      </c>
    </row>
    <row r="553" spans="1:65" s="2" customFormat="1" ht="24.15" customHeight="1">
      <c r="A553" s="36"/>
      <c r="B553" s="37"/>
      <c r="C553" s="180" t="s">
        <v>841</v>
      </c>
      <c r="D553" s="180" t="s">
        <v>173</v>
      </c>
      <c r="E553" s="181" t="s">
        <v>1930</v>
      </c>
      <c r="F553" s="182" t="s">
        <v>1238</v>
      </c>
      <c r="G553" s="183" t="s">
        <v>176</v>
      </c>
      <c r="H553" s="184">
        <v>22.494</v>
      </c>
      <c r="I553" s="185"/>
      <c r="J553" s="186">
        <f>ROUND(I553*H553,2)</f>
        <v>0</v>
      </c>
      <c r="K553" s="182" t="s">
        <v>32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6.8279999999999999E-3</v>
      </c>
      <c r="R553" s="189">
        <f>Q553*H553</f>
        <v>0.15358903199999999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3287</v>
      </c>
    </row>
    <row r="554" spans="1:65" s="13" customFormat="1" ht="10.199999999999999">
      <c r="B554" s="193"/>
      <c r="C554" s="194"/>
      <c r="D554" s="195" t="s">
        <v>180</v>
      </c>
      <c r="E554" s="196" t="s">
        <v>32</v>
      </c>
      <c r="F554" s="197" t="s">
        <v>3250</v>
      </c>
      <c r="G554" s="194"/>
      <c r="H554" s="196" t="s">
        <v>32</v>
      </c>
      <c r="I554" s="198"/>
      <c r="J554" s="194"/>
      <c r="K554" s="194"/>
      <c r="L554" s="199"/>
      <c r="M554" s="200"/>
      <c r="N554" s="201"/>
      <c r="O554" s="201"/>
      <c r="P554" s="201"/>
      <c r="Q554" s="201"/>
      <c r="R554" s="201"/>
      <c r="S554" s="201"/>
      <c r="T554" s="202"/>
      <c r="AT554" s="203" t="s">
        <v>180</v>
      </c>
      <c r="AU554" s="203" t="s">
        <v>89</v>
      </c>
      <c r="AV554" s="13" t="s">
        <v>40</v>
      </c>
      <c r="AW554" s="13" t="s">
        <v>38</v>
      </c>
      <c r="AX554" s="13" t="s">
        <v>80</v>
      </c>
      <c r="AY554" s="203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3288</v>
      </c>
      <c r="G555" s="205"/>
      <c r="H555" s="208">
        <v>5.2439999999999998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3260</v>
      </c>
      <c r="G556" s="205"/>
      <c r="H556" s="208">
        <v>17.25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846</v>
      </c>
      <c r="D557" s="180" t="s">
        <v>173</v>
      </c>
      <c r="E557" s="181" t="s">
        <v>712</v>
      </c>
      <c r="F557" s="182" t="s">
        <v>713</v>
      </c>
      <c r="G557" s="183" t="s">
        <v>176</v>
      </c>
      <c r="H557" s="184">
        <v>17.25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1.5789999999999998E-2</v>
      </c>
      <c r="R557" s="189">
        <f>Q557*H557</f>
        <v>0.27237749999999999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3289</v>
      </c>
    </row>
    <row r="558" spans="1:65" s="13" customFormat="1" ht="10.199999999999999">
      <c r="B558" s="193"/>
      <c r="C558" s="194"/>
      <c r="D558" s="195" t="s">
        <v>180</v>
      </c>
      <c r="E558" s="196" t="s">
        <v>32</v>
      </c>
      <c r="F558" s="197" t="s">
        <v>3250</v>
      </c>
      <c r="G558" s="194"/>
      <c r="H558" s="196" t="s">
        <v>32</v>
      </c>
      <c r="I558" s="198"/>
      <c r="J558" s="194"/>
      <c r="K558" s="194"/>
      <c r="L558" s="199"/>
      <c r="M558" s="200"/>
      <c r="N558" s="201"/>
      <c r="O558" s="201"/>
      <c r="P558" s="201"/>
      <c r="Q558" s="201"/>
      <c r="R558" s="201"/>
      <c r="S558" s="201"/>
      <c r="T558" s="202"/>
      <c r="AT558" s="203" t="s">
        <v>180</v>
      </c>
      <c r="AU558" s="203" t="s">
        <v>89</v>
      </c>
      <c r="AV558" s="13" t="s">
        <v>40</v>
      </c>
      <c r="AW558" s="13" t="s">
        <v>38</v>
      </c>
      <c r="AX558" s="13" t="s">
        <v>80</v>
      </c>
      <c r="AY558" s="203" t="s">
        <v>171</v>
      </c>
    </row>
    <row r="559" spans="1:65" s="14" customFormat="1" ht="10.199999999999999">
      <c r="B559" s="204"/>
      <c r="C559" s="205"/>
      <c r="D559" s="195" t="s">
        <v>180</v>
      </c>
      <c r="E559" s="206" t="s">
        <v>32</v>
      </c>
      <c r="F559" s="207" t="s">
        <v>3260</v>
      </c>
      <c r="G559" s="205"/>
      <c r="H559" s="208">
        <v>17.25</v>
      </c>
      <c r="I559" s="209"/>
      <c r="J559" s="205"/>
      <c r="K559" s="205"/>
      <c r="L559" s="210"/>
      <c r="M559" s="211"/>
      <c r="N559" s="212"/>
      <c r="O559" s="212"/>
      <c r="P559" s="212"/>
      <c r="Q559" s="212"/>
      <c r="R559" s="212"/>
      <c r="S559" s="212"/>
      <c r="T559" s="213"/>
      <c r="AT559" s="214" t="s">
        <v>180</v>
      </c>
      <c r="AU559" s="214" t="s">
        <v>89</v>
      </c>
      <c r="AV559" s="14" t="s">
        <v>89</v>
      </c>
      <c r="AW559" s="14" t="s">
        <v>38</v>
      </c>
      <c r="AX559" s="14" t="s">
        <v>80</v>
      </c>
      <c r="AY559" s="214" t="s">
        <v>171</v>
      </c>
    </row>
    <row r="560" spans="1:65" s="2" customFormat="1" ht="14.4" customHeight="1">
      <c r="A560" s="36"/>
      <c r="B560" s="37"/>
      <c r="C560" s="180" t="s">
        <v>851</v>
      </c>
      <c r="D560" s="180" t="s">
        <v>173</v>
      </c>
      <c r="E560" s="181" t="s">
        <v>3290</v>
      </c>
      <c r="F560" s="182" t="s">
        <v>3291</v>
      </c>
      <c r="G560" s="183" t="s">
        <v>392</v>
      </c>
      <c r="H560" s="184">
        <v>0.48899999999999999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2.3369999999999998E-2</v>
      </c>
      <c r="R560" s="189">
        <f>Q560*H560</f>
        <v>1.1427929999999999E-2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3292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3274</v>
      </c>
      <c r="G561" s="205"/>
      <c r="H561" s="208">
        <v>0.48899999999999999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24.15" customHeight="1">
      <c r="A562" s="36"/>
      <c r="B562" s="37"/>
      <c r="C562" s="180" t="s">
        <v>855</v>
      </c>
      <c r="D562" s="180" t="s">
        <v>173</v>
      </c>
      <c r="E562" s="181" t="s">
        <v>1249</v>
      </c>
      <c r="F562" s="182" t="s">
        <v>1250</v>
      </c>
      <c r="G562" s="183" t="s">
        <v>554</v>
      </c>
      <c r="H562" s="184">
        <v>0.74199999999999999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297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297</v>
      </c>
      <c r="BM562" s="191" t="s">
        <v>3293</v>
      </c>
    </row>
    <row r="563" spans="1:65" s="12" customFormat="1" ht="22.8" customHeight="1">
      <c r="B563" s="164"/>
      <c r="C563" s="165"/>
      <c r="D563" s="166" t="s">
        <v>79</v>
      </c>
      <c r="E563" s="178" t="s">
        <v>720</v>
      </c>
      <c r="F563" s="178" t="s">
        <v>721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SUM(P564:P626)</f>
        <v>0</v>
      </c>
      <c r="Q563" s="172"/>
      <c r="R563" s="173">
        <f>SUM(R564:R626)</f>
        <v>0.80106259999999996</v>
      </c>
      <c r="S563" s="172"/>
      <c r="T563" s="174">
        <f>SUM(T564:T626)</f>
        <v>0.60280449999999997</v>
      </c>
      <c r="AR563" s="175" t="s">
        <v>89</v>
      </c>
      <c r="AT563" s="176" t="s">
        <v>79</v>
      </c>
      <c r="AU563" s="176" t="s">
        <v>40</v>
      </c>
      <c r="AY563" s="175" t="s">
        <v>171</v>
      </c>
      <c r="BK563" s="177">
        <f>SUM(BK564:BK626)</f>
        <v>0</v>
      </c>
    </row>
    <row r="564" spans="1:65" s="2" customFormat="1" ht="14.4" customHeight="1">
      <c r="A564" s="36"/>
      <c r="B564" s="37"/>
      <c r="C564" s="180" t="s">
        <v>861</v>
      </c>
      <c r="D564" s="180" t="s">
        <v>173</v>
      </c>
      <c r="E564" s="181" t="s">
        <v>723</v>
      </c>
      <c r="F564" s="182" t="s">
        <v>724</v>
      </c>
      <c r="G564" s="183" t="s">
        <v>190</v>
      </c>
      <c r="H564" s="184">
        <v>69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1.7600000000000001E-3</v>
      </c>
      <c r="T564" s="190">
        <f>S564*H564</f>
        <v>0.12144000000000001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297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297</v>
      </c>
      <c r="BM564" s="191" t="s">
        <v>3294</v>
      </c>
    </row>
    <row r="565" spans="1:65" s="13" customFormat="1" ht="10.199999999999999">
      <c r="B565" s="193"/>
      <c r="C565" s="194"/>
      <c r="D565" s="195" t="s">
        <v>180</v>
      </c>
      <c r="E565" s="196" t="s">
        <v>32</v>
      </c>
      <c r="F565" s="197" t="s">
        <v>3295</v>
      </c>
      <c r="G565" s="194"/>
      <c r="H565" s="196" t="s">
        <v>32</v>
      </c>
      <c r="I565" s="198"/>
      <c r="J565" s="194"/>
      <c r="K565" s="194"/>
      <c r="L565" s="199"/>
      <c r="M565" s="200"/>
      <c r="N565" s="201"/>
      <c r="O565" s="201"/>
      <c r="P565" s="201"/>
      <c r="Q565" s="201"/>
      <c r="R565" s="201"/>
      <c r="S565" s="201"/>
      <c r="T565" s="202"/>
      <c r="AT565" s="203" t="s">
        <v>180</v>
      </c>
      <c r="AU565" s="203" t="s">
        <v>89</v>
      </c>
      <c r="AV565" s="13" t="s">
        <v>40</v>
      </c>
      <c r="AW565" s="13" t="s">
        <v>38</v>
      </c>
      <c r="AX565" s="13" t="s">
        <v>80</v>
      </c>
      <c r="AY565" s="203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3296</v>
      </c>
      <c r="G566" s="205"/>
      <c r="H566" s="208">
        <v>34.5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3297</v>
      </c>
      <c r="G567" s="205"/>
      <c r="H567" s="208">
        <v>34.5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2" customFormat="1" ht="14.4" customHeight="1">
      <c r="A568" s="36"/>
      <c r="B568" s="37"/>
      <c r="C568" s="180" t="s">
        <v>865</v>
      </c>
      <c r="D568" s="180" t="s">
        <v>173</v>
      </c>
      <c r="E568" s="181" t="s">
        <v>730</v>
      </c>
      <c r="F568" s="182" t="s">
        <v>731</v>
      </c>
      <c r="G568" s="183" t="s">
        <v>190</v>
      </c>
      <c r="H568" s="184">
        <v>34.5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6.7000000000000002E-4</v>
      </c>
      <c r="T568" s="190">
        <f>S568*H568</f>
        <v>2.3115E-2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297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297</v>
      </c>
      <c r="BM568" s="191" t="s">
        <v>3298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3295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3299</v>
      </c>
      <c r="G570" s="205"/>
      <c r="H570" s="208">
        <v>34.5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2" customFormat="1" ht="14.4" customHeight="1">
      <c r="A571" s="36"/>
      <c r="B571" s="37"/>
      <c r="C571" s="180" t="s">
        <v>870</v>
      </c>
      <c r="D571" s="180" t="s">
        <v>173</v>
      </c>
      <c r="E571" s="181" t="s">
        <v>739</v>
      </c>
      <c r="F571" s="182" t="s">
        <v>740</v>
      </c>
      <c r="G571" s="183" t="s">
        <v>190</v>
      </c>
      <c r="H571" s="184">
        <v>17.48</v>
      </c>
      <c r="I571" s="185"/>
      <c r="J571" s="186">
        <f>ROUND(I571*H571,2)</f>
        <v>0</v>
      </c>
      <c r="K571" s="182" t="s">
        <v>177</v>
      </c>
      <c r="L571" s="41"/>
      <c r="M571" s="187" t="s">
        <v>32</v>
      </c>
      <c r="N571" s="188" t="s">
        <v>51</v>
      </c>
      <c r="O571" s="66"/>
      <c r="P571" s="189">
        <f>O571*H571</f>
        <v>0</v>
      </c>
      <c r="Q571" s="189">
        <v>0</v>
      </c>
      <c r="R571" s="189">
        <f>Q571*H571</f>
        <v>0</v>
      </c>
      <c r="S571" s="189">
        <v>1.6999999999999999E-3</v>
      </c>
      <c r="T571" s="190">
        <f>S571*H571</f>
        <v>2.9715999999999999E-2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91" t="s">
        <v>297</v>
      </c>
      <c r="AT571" s="191" t="s">
        <v>173</v>
      </c>
      <c r="AU571" s="191" t="s">
        <v>89</v>
      </c>
      <c r="AY571" s="18" t="s">
        <v>171</v>
      </c>
      <c r="BE571" s="192">
        <f>IF(N571="základní",J571,0)</f>
        <v>0</v>
      </c>
      <c r="BF571" s="192">
        <f>IF(N571="snížená",J571,0)</f>
        <v>0</v>
      </c>
      <c r="BG571" s="192">
        <f>IF(N571="zákl. přenesená",J571,0)</f>
        <v>0</v>
      </c>
      <c r="BH571" s="192">
        <f>IF(N571="sníž. přenesená",J571,0)</f>
        <v>0</v>
      </c>
      <c r="BI571" s="192">
        <f>IF(N571="nulová",J571,0)</f>
        <v>0</v>
      </c>
      <c r="BJ571" s="18" t="s">
        <v>40</v>
      </c>
      <c r="BK571" s="192">
        <f>ROUND(I571*H571,2)</f>
        <v>0</v>
      </c>
      <c r="BL571" s="18" t="s">
        <v>297</v>
      </c>
      <c r="BM571" s="191" t="s">
        <v>3300</v>
      </c>
    </row>
    <row r="572" spans="1:65" s="13" customFormat="1" ht="10.199999999999999">
      <c r="B572" s="193"/>
      <c r="C572" s="194"/>
      <c r="D572" s="195" t="s">
        <v>180</v>
      </c>
      <c r="E572" s="196" t="s">
        <v>32</v>
      </c>
      <c r="F572" s="197" t="s">
        <v>3295</v>
      </c>
      <c r="G572" s="194"/>
      <c r="H572" s="196" t="s">
        <v>32</v>
      </c>
      <c r="I572" s="198"/>
      <c r="J572" s="194"/>
      <c r="K572" s="194"/>
      <c r="L572" s="199"/>
      <c r="M572" s="200"/>
      <c r="N572" s="201"/>
      <c r="O572" s="201"/>
      <c r="P572" s="201"/>
      <c r="Q572" s="201"/>
      <c r="R572" s="201"/>
      <c r="S572" s="201"/>
      <c r="T572" s="202"/>
      <c r="AT572" s="203" t="s">
        <v>180</v>
      </c>
      <c r="AU572" s="203" t="s">
        <v>89</v>
      </c>
      <c r="AV572" s="13" t="s">
        <v>40</v>
      </c>
      <c r="AW572" s="13" t="s">
        <v>38</v>
      </c>
      <c r="AX572" s="13" t="s">
        <v>80</v>
      </c>
      <c r="AY572" s="203" t="s">
        <v>171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3301</v>
      </c>
      <c r="G573" s="205"/>
      <c r="H573" s="208">
        <v>17.48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14.4" customHeight="1">
      <c r="A574" s="36"/>
      <c r="B574" s="37"/>
      <c r="C574" s="180" t="s">
        <v>874</v>
      </c>
      <c r="D574" s="180" t="s">
        <v>173</v>
      </c>
      <c r="E574" s="181" t="s">
        <v>743</v>
      </c>
      <c r="F574" s="182" t="s">
        <v>744</v>
      </c>
      <c r="G574" s="183" t="s">
        <v>190</v>
      </c>
      <c r="H574" s="184">
        <v>69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1.7700000000000001E-3</v>
      </c>
      <c r="T574" s="190">
        <f>S574*H574</f>
        <v>0.12213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297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297</v>
      </c>
      <c r="BM574" s="191" t="s">
        <v>3302</v>
      </c>
    </row>
    <row r="575" spans="1:65" s="13" customFormat="1" ht="10.199999999999999">
      <c r="B575" s="193"/>
      <c r="C575" s="194"/>
      <c r="D575" s="195" t="s">
        <v>180</v>
      </c>
      <c r="E575" s="196" t="s">
        <v>32</v>
      </c>
      <c r="F575" s="197" t="s">
        <v>3295</v>
      </c>
      <c r="G575" s="194"/>
      <c r="H575" s="196" t="s">
        <v>32</v>
      </c>
      <c r="I575" s="198"/>
      <c r="J575" s="194"/>
      <c r="K575" s="194"/>
      <c r="L575" s="199"/>
      <c r="M575" s="200"/>
      <c r="N575" s="201"/>
      <c r="O575" s="201"/>
      <c r="P575" s="201"/>
      <c r="Q575" s="201"/>
      <c r="R575" s="201"/>
      <c r="S575" s="201"/>
      <c r="T575" s="202"/>
      <c r="AT575" s="203" t="s">
        <v>180</v>
      </c>
      <c r="AU575" s="203" t="s">
        <v>89</v>
      </c>
      <c r="AV575" s="13" t="s">
        <v>40</v>
      </c>
      <c r="AW575" s="13" t="s">
        <v>38</v>
      </c>
      <c r="AX575" s="13" t="s">
        <v>80</v>
      </c>
      <c r="AY575" s="203" t="s">
        <v>171</v>
      </c>
    </row>
    <row r="576" spans="1:65" s="14" customFormat="1" ht="10.199999999999999">
      <c r="B576" s="204"/>
      <c r="C576" s="205"/>
      <c r="D576" s="195" t="s">
        <v>180</v>
      </c>
      <c r="E576" s="206" t="s">
        <v>32</v>
      </c>
      <c r="F576" s="207" t="s">
        <v>3296</v>
      </c>
      <c r="G576" s="205"/>
      <c r="H576" s="208">
        <v>34.5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180</v>
      </c>
      <c r="AU576" s="214" t="s">
        <v>89</v>
      </c>
      <c r="AV576" s="14" t="s">
        <v>89</v>
      </c>
      <c r="AW576" s="14" t="s">
        <v>38</v>
      </c>
      <c r="AX576" s="14" t="s">
        <v>80</v>
      </c>
      <c r="AY576" s="214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3297</v>
      </c>
      <c r="G577" s="205"/>
      <c r="H577" s="208">
        <v>34.5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14.4" customHeight="1">
      <c r="A578" s="36"/>
      <c r="B578" s="37"/>
      <c r="C578" s="180" t="s">
        <v>879</v>
      </c>
      <c r="D578" s="180" t="s">
        <v>173</v>
      </c>
      <c r="E578" s="181" t="s">
        <v>756</v>
      </c>
      <c r="F578" s="182" t="s">
        <v>757</v>
      </c>
      <c r="G578" s="183" t="s">
        <v>190</v>
      </c>
      <c r="H578" s="184">
        <v>68.3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1.67E-3</v>
      </c>
      <c r="T578" s="190">
        <f>S578*H578</f>
        <v>0.114061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3303</v>
      </c>
    </row>
    <row r="579" spans="1:65" s="13" customFormat="1" ht="10.199999999999999">
      <c r="B579" s="193"/>
      <c r="C579" s="194"/>
      <c r="D579" s="195" t="s">
        <v>180</v>
      </c>
      <c r="E579" s="196" t="s">
        <v>32</v>
      </c>
      <c r="F579" s="197" t="s">
        <v>3295</v>
      </c>
      <c r="G579" s="194"/>
      <c r="H579" s="196" t="s">
        <v>32</v>
      </c>
      <c r="I579" s="198"/>
      <c r="J579" s="194"/>
      <c r="K579" s="194"/>
      <c r="L579" s="199"/>
      <c r="M579" s="200"/>
      <c r="N579" s="201"/>
      <c r="O579" s="201"/>
      <c r="P579" s="201"/>
      <c r="Q579" s="201"/>
      <c r="R579" s="201"/>
      <c r="S579" s="201"/>
      <c r="T579" s="202"/>
      <c r="AT579" s="203" t="s">
        <v>180</v>
      </c>
      <c r="AU579" s="203" t="s">
        <v>89</v>
      </c>
      <c r="AV579" s="13" t="s">
        <v>40</v>
      </c>
      <c r="AW579" s="13" t="s">
        <v>38</v>
      </c>
      <c r="AX579" s="13" t="s">
        <v>80</v>
      </c>
      <c r="AY579" s="203" t="s">
        <v>171</v>
      </c>
    </row>
    <row r="580" spans="1:65" s="14" customFormat="1" ht="10.199999999999999">
      <c r="B580" s="204"/>
      <c r="C580" s="205"/>
      <c r="D580" s="195" t="s">
        <v>180</v>
      </c>
      <c r="E580" s="206" t="s">
        <v>32</v>
      </c>
      <c r="F580" s="207" t="s">
        <v>3304</v>
      </c>
      <c r="G580" s="205"/>
      <c r="H580" s="208">
        <v>68.3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1:65" s="2" customFormat="1" ht="14.4" customHeight="1">
      <c r="A581" s="36"/>
      <c r="B581" s="37"/>
      <c r="C581" s="180" t="s">
        <v>884</v>
      </c>
      <c r="D581" s="180" t="s">
        <v>173</v>
      </c>
      <c r="E581" s="181" t="s">
        <v>760</v>
      </c>
      <c r="F581" s="182" t="s">
        <v>761</v>
      </c>
      <c r="G581" s="183" t="s">
        <v>190</v>
      </c>
      <c r="H581" s="184">
        <v>10.35</v>
      </c>
      <c r="I581" s="185"/>
      <c r="J581" s="186">
        <f>ROUND(I581*H581,2)</f>
        <v>0</v>
      </c>
      <c r="K581" s="182" t="s">
        <v>177</v>
      </c>
      <c r="L581" s="41"/>
      <c r="M581" s="187" t="s">
        <v>32</v>
      </c>
      <c r="N581" s="188" t="s">
        <v>51</v>
      </c>
      <c r="O581" s="66"/>
      <c r="P581" s="189">
        <f>O581*H581</f>
        <v>0</v>
      </c>
      <c r="Q581" s="189">
        <v>0</v>
      </c>
      <c r="R581" s="189">
        <f>Q581*H581</f>
        <v>0</v>
      </c>
      <c r="S581" s="189">
        <v>1.75E-3</v>
      </c>
      <c r="T581" s="190">
        <f>S581*H581</f>
        <v>1.81125E-2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297</v>
      </c>
      <c r="AT581" s="191" t="s">
        <v>173</v>
      </c>
      <c r="AU581" s="191" t="s">
        <v>89</v>
      </c>
      <c r="AY581" s="18" t="s">
        <v>171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8" t="s">
        <v>40</v>
      </c>
      <c r="BK581" s="192">
        <f>ROUND(I581*H581,2)</f>
        <v>0</v>
      </c>
      <c r="BL581" s="18" t="s">
        <v>297</v>
      </c>
      <c r="BM581" s="191" t="s">
        <v>3305</v>
      </c>
    </row>
    <row r="582" spans="1:65" s="13" customFormat="1" ht="10.199999999999999">
      <c r="B582" s="193"/>
      <c r="C582" s="194"/>
      <c r="D582" s="195" t="s">
        <v>180</v>
      </c>
      <c r="E582" s="196" t="s">
        <v>32</v>
      </c>
      <c r="F582" s="197" t="s">
        <v>3295</v>
      </c>
      <c r="G582" s="194"/>
      <c r="H582" s="196" t="s">
        <v>32</v>
      </c>
      <c r="I582" s="198"/>
      <c r="J582" s="194"/>
      <c r="K582" s="194"/>
      <c r="L582" s="199"/>
      <c r="M582" s="200"/>
      <c r="N582" s="201"/>
      <c r="O582" s="201"/>
      <c r="P582" s="201"/>
      <c r="Q582" s="201"/>
      <c r="R582" s="201"/>
      <c r="S582" s="201"/>
      <c r="T582" s="202"/>
      <c r="AT582" s="203" t="s">
        <v>180</v>
      </c>
      <c r="AU582" s="203" t="s">
        <v>89</v>
      </c>
      <c r="AV582" s="13" t="s">
        <v>40</v>
      </c>
      <c r="AW582" s="13" t="s">
        <v>38</v>
      </c>
      <c r="AX582" s="13" t="s">
        <v>80</v>
      </c>
      <c r="AY582" s="203" t="s">
        <v>171</v>
      </c>
    </row>
    <row r="583" spans="1:65" s="14" customFormat="1" ht="10.199999999999999">
      <c r="B583" s="204"/>
      <c r="C583" s="205"/>
      <c r="D583" s="195" t="s">
        <v>180</v>
      </c>
      <c r="E583" s="206" t="s">
        <v>32</v>
      </c>
      <c r="F583" s="207" t="s">
        <v>3306</v>
      </c>
      <c r="G583" s="205"/>
      <c r="H583" s="208">
        <v>10.35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1:65" s="2" customFormat="1" ht="24.15" customHeight="1">
      <c r="A584" s="36"/>
      <c r="B584" s="37"/>
      <c r="C584" s="180" t="s">
        <v>888</v>
      </c>
      <c r="D584" s="180" t="s">
        <v>173</v>
      </c>
      <c r="E584" s="181" t="s">
        <v>3307</v>
      </c>
      <c r="F584" s="182" t="s">
        <v>3308</v>
      </c>
      <c r="G584" s="183" t="s">
        <v>582</v>
      </c>
      <c r="H584" s="184">
        <v>2</v>
      </c>
      <c r="I584" s="185"/>
      <c r="J584" s="186">
        <f>ROUND(I584*H584,2)</f>
        <v>0</v>
      </c>
      <c r="K584" s="182" t="s">
        <v>177</v>
      </c>
      <c r="L584" s="41"/>
      <c r="M584" s="187" t="s">
        <v>32</v>
      </c>
      <c r="N584" s="188" t="s">
        <v>51</v>
      </c>
      <c r="O584" s="66"/>
      <c r="P584" s="189">
        <f>O584*H584</f>
        <v>0</v>
      </c>
      <c r="Q584" s="189">
        <v>0</v>
      </c>
      <c r="R584" s="189">
        <f>Q584*H584</f>
        <v>0</v>
      </c>
      <c r="S584" s="189">
        <v>1.8799999999999999E-3</v>
      </c>
      <c r="T584" s="190">
        <f>S584*H584</f>
        <v>3.7599999999999999E-3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297</v>
      </c>
      <c r="AT584" s="191" t="s">
        <v>173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3309</v>
      </c>
    </row>
    <row r="585" spans="1:65" s="13" customFormat="1" ht="10.199999999999999">
      <c r="B585" s="193"/>
      <c r="C585" s="194"/>
      <c r="D585" s="195" t="s">
        <v>180</v>
      </c>
      <c r="E585" s="196" t="s">
        <v>32</v>
      </c>
      <c r="F585" s="197" t="s">
        <v>3295</v>
      </c>
      <c r="G585" s="194"/>
      <c r="H585" s="196" t="s">
        <v>32</v>
      </c>
      <c r="I585" s="198"/>
      <c r="J585" s="194"/>
      <c r="K585" s="194"/>
      <c r="L585" s="199"/>
      <c r="M585" s="200"/>
      <c r="N585" s="201"/>
      <c r="O585" s="201"/>
      <c r="P585" s="201"/>
      <c r="Q585" s="201"/>
      <c r="R585" s="201"/>
      <c r="S585" s="201"/>
      <c r="T585" s="202"/>
      <c r="AT585" s="203" t="s">
        <v>180</v>
      </c>
      <c r="AU585" s="203" t="s">
        <v>89</v>
      </c>
      <c r="AV585" s="13" t="s">
        <v>40</v>
      </c>
      <c r="AW585" s="13" t="s">
        <v>38</v>
      </c>
      <c r="AX585" s="13" t="s">
        <v>80</v>
      </c>
      <c r="AY585" s="203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3310</v>
      </c>
      <c r="G586" s="205"/>
      <c r="H586" s="208">
        <v>2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180" t="s">
        <v>892</v>
      </c>
      <c r="D587" s="180" t="s">
        <v>173</v>
      </c>
      <c r="E587" s="181" t="s">
        <v>770</v>
      </c>
      <c r="F587" s="182" t="s">
        <v>771</v>
      </c>
      <c r="G587" s="183" t="s">
        <v>190</v>
      </c>
      <c r="H587" s="184">
        <v>34.5</v>
      </c>
      <c r="I587" s="185"/>
      <c r="J587" s="186">
        <f>ROUND(I587*H587,2)</f>
        <v>0</v>
      </c>
      <c r="K587" s="182" t="s">
        <v>177</v>
      </c>
      <c r="L587" s="41"/>
      <c r="M587" s="187" t="s">
        <v>32</v>
      </c>
      <c r="N587" s="188" t="s">
        <v>51</v>
      </c>
      <c r="O587" s="66"/>
      <c r="P587" s="189">
        <f>O587*H587</f>
        <v>0</v>
      </c>
      <c r="Q587" s="189">
        <v>0</v>
      </c>
      <c r="R587" s="189">
        <f>Q587*H587</f>
        <v>0</v>
      </c>
      <c r="S587" s="189">
        <v>2.5999999999999999E-3</v>
      </c>
      <c r="T587" s="190">
        <f>S587*H587</f>
        <v>8.9700000000000002E-2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297</v>
      </c>
      <c r="AT587" s="191" t="s">
        <v>173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3311</v>
      </c>
    </row>
    <row r="588" spans="1:65" s="13" customFormat="1" ht="10.199999999999999">
      <c r="B588" s="193"/>
      <c r="C588" s="194"/>
      <c r="D588" s="195" t="s">
        <v>180</v>
      </c>
      <c r="E588" s="196" t="s">
        <v>32</v>
      </c>
      <c r="F588" s="197" t="s">
        <v>3295</v>
      </c>
      <c r="G588" s="194"/>
      <c r="H588" s="196" t="s">
        <v>32</v>
      </c>
      <c r="I588" s="198"/>
      <c r="J588" s="194"/>
      <c r="K588" s="194"/>
      <c r="L588" s="199"/>
      <c r="M588" s="200"/>
      <c r="N588" s="201"/>
      <c r="O588" s="201"/>
      <c r="P588" s="201"/>
      <c r="Q588" s="201"/>
      <c r="R588" s="201"/>
      <c r="S588" s="201"/>
      <c r="T588" s="202"/>
      <c r="AT588" s="203" t="s">
        <v>180</v>
      </c>
      <c r="AU588" s="203" t="s">
        <v>89</v>
      </c>
      <c r="AV588" s="13" t="s">
        <v>40</v>
      </c>
      <c r="AW588" s="13" t="s">
        <v>38</v>
      </c>
      <c r="AX588" s="13" t="s">
        <v>80</v>
      </c>
      <c r="AY588" s="203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3312</v>
      </c>
      <c r="G589" s="205"/>
      <c r="H589" s="208">
        <v>34.5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2" customFormat="1" ht="14.4" customHeight="1">
      <c r="A590" s="36"/>
      <c r="B590" s="37"/>
      <c r="C590" s="180" t="s">
        <v>896</v>
      </c>
      <c r="D590" s="180" t="s">
        <v>173</v>
      </c>
      <c r="E590" s="181" t="s">
        <v>774</v>
      </c>
      <c r="F590" s="182" t="s">
        <v>775</v>
      </c>
      <c r="G590" s="183" t="s">
        <v>190</v>
      </c>
      <c r="H590" s="184">
        <v>20.5</v>
      </c>
      <c r="I590" s="185"/>
      <c r="J590" s="186">
        <f>ROUND(I590*H590,2)</f>
        <v>0</v>
      </c>
      <c r="K590" s="182" t="s">
        <v>177</v>
      </c>
      <c r="L590" s="41"/>
      <c r="M590" s="187" t="s">
        <v>32</v>
      </c>
      <c r="N590" s="188" t="s">
        <v>51</v>
      </c>
      <c r="O590" s="66"/>
      <c r="P590" s="189">
        <f>O590*H590</f>
        <v>0</v>
      </c>
      <c r="Q590" s="189">
        <v>0</v>
      </c>
      <c r="R590" s="189">
        <f>Q590*H590</f>
        <v>0</v>
      </c>
      <c r="S590" s="189">
        <v>3.9399999999999999E-3</v>
      </c>
      <c r="T590" s="190">
        <f>S590*H590</f>
        <v>8.0769999999999995E-2</v>
      </c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R590" s="191" t="s">
        <v>297</v>
      </c>
      <c r="AT590" s="191" t="s">
        <v>173</v>
      </c>
      <c r="AU590" s="191" t="s">
        <v>89</v>
      </c>
      <c r="AY590" s="18" t="s">
        <v>171</v>
      </c>
      <c r="BE590" s="192">
        <f>IF(N590="základní",J590,0)</f>
        <v>0</v>
      </c>
      <c r="BF590" s="192">
        <f>IF(N590="snížená",J590,0)</f>
        <v>0</v>
      </c>
      <c r="BG590" s="192">
        <f>IF(N590="zákl. přenesená",J590,0)</f>
        <v>0</v>
      </c>
      <c r="BH590" s="192">
        <f>IF(N590="sníž. přenesená",J590,0)</f>
        <v>0</v>
      </c>
      <c r="BI590" s="192">
        <f>IF(N590="nulová",J590,0)</f>
        <v>0</v>
      </c>
      <c r="BJ590" s="18" t="s">
        <v>40</v>
      </c>
      <c r="BK590" s="192">
        <f>ROUND(I590*H590,2)</f>
        <v>0</v>
      </c>
      <c r="BL590" s="18" t="s">
        <v>297</v>
      </c>
      <c r="BM590" s="191" t="s">
        <v>3313</v>
      </c>
    </row>
    <row r="591" spans="1:65" s="13" customFormat="1" ht="10.199999999999999">
      <c r="B591" s="193"/>
      <c r="C591" s="194"/>
      <c r="D591" s="195" t="s">
        <v>180</v>
      </c>
      <c r="E591" s="196" t="s">
        <v>32</v>
      </c>
      <c r="F591" s="197" t="s">
        <v>3295</v>
      </c>
      <c r="G591" s="194"/>
      <c r="H591" s="196" t="s">
        <v>32</v>
      </c>
      <c r="I591" s="198"/>
      <c r="J591" s="194"/>
      <c r="K591" s="194"/>
      <c r="L591" s="199"/>
      <c r="M591" s="200"/>
      <c r="N591" s="201"/>
      <c r="O591" s="201"/>
      <c r="P591" s="201"/>
      <c r="Q591" s="201"/>
      <c r="R591" s="201"/>
      <c r="S591" s="201"/>
      <c r="T591" s="202"/>
      <c r="AT591" s="203" t="s">
        <v>180</v>
      </c>
      <c r="AU591" s="203" t="s">
        <v>89</v>
      </c>
      <c r="AV591" s="13" t="s">
        <v>40</v>
      </c>
      <c r="AW591" s="13" t="s">
        <v>38</v>
      </c>
      <c r="AX591" s="13" t="s">
        <v>80</v>
      </c>
      <c r="AY591" s="203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3314</v>
      </c>
      <c r="G592" s="205"/>
      <c r="H592" s="208">
        <v>20.5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1319</v>
      </c>
      <c r="D593" s="180" t="s">
        <v>173</v>
      </c>
      <c r="E593" s="181" t="s">
        <v>778</v>
      </c>
      <c r="F593" s="182" t="s">
        <v>779</v>
      </c>
      <c r="G593" s="183" t="s">
        <v>190</v>
      </c>
      <c r="H593" s="184">
        <v>69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1.32E-3</v>
      </c>
      <c r="R593" s="189">
        <f>Q593*H593</f>
        <v>9.1079999999999994E-2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297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3315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3295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3296</v>
      </c>
      <c r="G595" s="205"/>
      <c r="H595" s="208">
        <v>34.5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3297</v>
      </c>
      <c r="G596" s="205"/>
      <c r="H596" s="208">
        <v>34.5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14.4" customHeight="1">
      <c r="A597" s="36"/>
      <c r="B597" s="37"/>
      <c r="C597" s="180" t="s">
        <v>1323</v>
      </c>
      <c r="D597" s="180" t="s">
        <v>173</v>
      </c>
      <c r="E597" s="181" t="s">
        <v>3316</v>
      </c>
      <c r="F597" s="182" t="s">
        <v>3317</v>
      </c>
      <c r="G597" s="183" t="s">
        <v>190</v>
      </c>
      <c r="H597" s="184">
        <v>34.5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1.72E-3</v>
      </c>
      <c r="R597" s="189">
        <f>Q597*H597</f>
        <v>5.9339999999999997E-2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3318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3295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10.199999999999999">
      <c r="B599" s="204"/>
      <c r="C599" s="205"/>
      <c r="D599" s="195" t="s">
        <v>180</v>
      </c>
      <c r="E599" s="206" t="s">
        <v>32</v>
      </c>
      <c r="F599" s="207" t="s">
        <v>3299</v>
      </c>
      <c r="G599" s="205"/>
      <c r="H599" s="208">
        <v>34.5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1327</v>
      </c>
      <c r="D600" s="180" t="s">
        <v>173</v>
      </c>
      <c r="E600" s="181" t="s">
        <v>808</v>
      </c>
      <c r="F600" s="182" t="s">
        <v>809</v>
      </c>
      <c r="G600" s="183" t="s">
        <v>190</v>
      </c>
      <c r="H600" s="184">
        <v>17.48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3.47E-3</v>
      </c>
      <c r="R600" s="189">
        <f>Q600*H600</f>
        <v>6.0655600000000004E-2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297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297</v>
      </c>
      <c r="BM600" s="191" t="s">
        <v>3319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3295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3301</v>
      </c>
      <c r="G602" s="205"/>
      <c r="H602" s="208">
        <v>17.48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24.15" customHeight="1">
      <c r="A603" s="36"/>
      <c r="B603" s="37"/>
      <c r="C603" s="180" t="s">
        <v>1331</v>
      </c>
      <c r="D603" s="180" t="s">
        <v>173</v>
      </c>
      <c r="E603" s="181" t="s">
        <v>813</v>
      </c>
      <c r="F603" s="182" t="s">
        <v>814</v>
      </c>
      <c r="G603" s="183" t="s">
        <v>190</v>
      </c>
      <c r="H603" s="184">
        <v>69</v>
      </c>
      <c r="I603" s="185"/>
      <c r="J603" s="186">
        <f>ROUND(I603*H603,2)</f>
        <v>0</v>
      </c>
      <c r="K603" s="182" t="s">
        <v>177</v>
      </c>
      <c r="L603" s="41"/>
      <c r="M603" s="187" t="s">
        <v>32</v>
      </c>
      <c r="N603" s="188" t="s">
        <v>51</v>
      </c>
      <c r="O603" s="66"/>
      <c r="P603" s="189">
        <f>O603*H603</f>
        <v>0</v>
      </c>
      <c r="Q603" s="189">
        <v>2.2699999999999999E-3</v>
      </c>
      <c r="R603" s="189">
        <f>Q603*H603</f>
        <v>0.15662999999999999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297</v>
      </c>
      <c r="AT603" s="191" t="s">
        <v>173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3320</v>
      </c>
    </row>
    <row r="604" spans="1:65" s="13" customFormat="1" ht="10.199999999999999">
      <c r="B604" s="193"/>
      <c r="C604" s="194"/>
      <c r="D604" s="195" t="s">
        <v>180</v>
      </c>
      <c r="E604" s="196" t="s">
        <v>32</v>
      </c>
      <c r="F604" s="197" t="s">
        <v>3295</v>
      </c>
      <c r="G604" s="194"/>
      <c r="H604" s="196" t="s">
        <v>32</v>
      </c>
      <c r="I604" s="198"/>
      <c r="J604" s="194"/>
      <c r="K604" s="194"/>
      <c r="L604" s="199"/>
      <c r="M604" s="200"/>
      <c r="N604" s="201"/>
      <c r="O604" s="201"/>
      <c r="P604" s="201"/>
      <c r="Q604" s="201"/>
      <c r="R604" s="201"/>
      <c r="S604" s="201"/>
      <c r="T604" s="202"/>
      <c r="AT604" s="203" t="s">
        <v>180</v>
      </c>
      <c r="AU604" s="203" t="s">
        <v>89</v>
      </c>
      <c r="AV604" s="13" t="s">
        <v>40</v>
      </c>
      <c r="AW604" s="13" t="s">
        <v>38</v>
      </c>
      <c r="AX604" s="13" t="s">
        <v>80</v>
      </c>
      <c r="AY604" s="203" t="s">
        <v>171</v>
      </c>
    </row>
    <row r="605" spans="1:65" s="14" customFormat="1" ht="10.199999999999999">
      <c r="B605" s="204"/>
      <c r="C605" s="205"/>
      <c r="D605" s="195" t="s">
        <v>180</v>
      </c>
      <c r="E605" s="206" t="s">
        <v>32</v>
      </c>
      <c r="F605" s="207" t="s">
        <v>3296</v>
      </c>
      <c r="G605" s="205"/>
      <c r="H605" s="208">
        <v>34.5</v>
      </c>
      <c r="I605" s="209"/>
      <c r="J605" s="205"/>
      <c r="K605" s="205"/>
      <c r="L605" s="210"/>
      <c r="M605" s="211"/>
      <c r="N605" s="212"/>
      <c r="O605" s="212"/>
      <c r="P605" s="212"/>
      <c r="Q605" s="212"/>
      <c r="R605" s="212"/>
      <c r="S605" s="212"/>
      <c r="T605" s="213"/>
      <c r="AT605" s="214" t="s">
        <v>180</v>
      </c>
      <c r="AU605" s="214" t="s">
        <v>89</v>
      </c>
      <c r="AV605" s="14" t="s">
        <v>89</v>
      </c>
      <c r="AW605" s="14" t="s">
        <v>38</v>
      </c>
      <c r="AX605" s="14" t="s">
        <v>80</v>
      </c>
      <c r="AY605" s="214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3297</v>
      </c>
      <c r="G606" s="205"/>
      <c r="H606" s="208">
        <v>34.5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180" t="s">
        <v>1335</v>
      </c>
      <c r="D607" s="180" t="s">
        <v>173</v>
      </c>
      <c r="E607" s="181" t="s">
        <v>3321</v>
      </c>
      <c r="F607" s="182" t="s">
        <v>3322</v>
      </c>
      <c r="G607" s="183" t="s">
        <v>190</v>
      </c>
      <c r="H607" s="184">
        <v>68.3</v>
      </c>
      <c r="I607" s="185"/>
      <c r="J607" s="186">
        <f>ROUND(I607*H607,2)</f>
        <v>0</v>
      </c>
      <c r="K607" s="182" t="s">
        <v>177</v>
      </c>
      <c r="L607" s="41"/>
      <c r="M607" s="187" t="s">
        <v>32</v>
      </c>
      <c r="N607" s="188" t="s">
        <v>51</v>
      </c>
      <c r="O607" s="66"/>
      <c r="P607" s="189">
        <f>O607*H607</f>
        <v>0</v>
      </c>
      <c r="Q607" s="189">
        <v>4.2900000000000004E-3</v>
      </c>
      <c r="R607" s="189">
        <f>Q607*H607</f>
        <v>0.29300700000000002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297</v>
      </c>
      <c r="AT607" s="191" t="s">
        <v>173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3323</v>
      </c>
    </row>
    <row r="608" spans="1:65" s="13" customFormat="1" ht="10.199999999999999">
      <c r="B608" s="193"/>
      <c r="C608" s="194"/>
      <c r="D608" s="195" t="s">
        <v>180</v>
      </c>
      <c r="E608" s="196" t="s">
        <v>32</v>
      </c>
      <c r="F608" s="197" t="s">
        <v>3295</v>
      </c>
      <c r="G608" s="194"/>
      <c r="H608" s="196" t="s">
        <v>32</v>
      </c>
      <c r="I608" s="198"/>
      <c r="J608" s="194"/>
      <c r="K608" s="194"/>
      <c r="L608" s="199"/>
      <c r="M608" s="200"/>
      <c r="N608" s="201"/>
      <c r="O608" s="201"/>
      <c r="P608" s="201"/>
      <c r="Q608" s="201"/>
      <c r="R608" s="201"/>
      <c r="S608" s="201"/>
      <c r="T608" s="202"/>
      <c r="AT608" s="203" t="s">
        <v>180</v>
      </c>
      <c r="AU608" s="203" t="s">
        <v>89</v>
      </c>
      <c r="AV608" s="13" t="s">
        <v>40</v>
      </c>
      <c r="AW608" s="13" t="s">
        <v>38</v>
      </c>
      <c r="AX608" s="13" t="s">
        <v>80</v>
      </c>
      <c r="AY608" s="203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3324</v>
      </c>
      <c r="G609" s="205"/>
      <c r="H609" s="208">
        <v>68.3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180" t="s">
        <v>1339</v>
      </c>
      <c r="D610" s="180" t="s">
        <v>173</v>
      </c>
      <c r="E610" s="181" t="s">
        <v>3325</v>
      </c>
      <c r="F610" s="182" t="s">
        <v>3326</v>
      </c>
      <c r="G610" s="183" t="s">
        <v>190</v>
      </c>
      <c r="H610" s="184">
        <v>10.35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3.5000000000000001E-3</v>
      </c>
      <c r="R610" s="189">
        <f>Q610*H610</f>
        <v>3.6225E-2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3327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3295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3306</v>
      </c>
      <c r="G612" s="205"/>
      <c r="H612" s="208">
        <v>10.35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180" t="s">
        <v>1343</v>
      </c>
      <c r="D613" s="180" t="s">
        <v>173</v>
      </c>
      <c r="E613" s="181" t="s">
        <v>837</v>
      </c>
      <c r="F613" s="182" t="s">
        <v>838</v>
      </c>
      <c r="G613" s="183" t="s">
        <v>190</v>
      </c>
      <c r="H613" s="184">
        <v>34.5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1.6299999999999999E-3</v>
      </c>
      <c r="R613" s="189">
        <f>Q613*H613</f>
        <v>5.6235E-2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3328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3295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3312</v>
      </c>
      <c r="G615" s="205"/>
      <c r="H615" s="208">
        <v>34.5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1347</v>
      </c>
      <c r="D616" s="180" t="s">
        <v>173</v>
      </c>
      <c r="E616" s="181" t="s">
        <v>3329</v>
      </c>
      <c r="F616" s="182" t="s">
        <v>3330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3331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3295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3332</v>
      </c>
      <c r="G618" s="205"/>
      <c r="H618" s="208">
        <v>3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1352</v>
      </c>
      <c r="D619" s="180" t="s">
        <v>173</v>
      </c>
      <c r="E619" s="181" t="s">
        <v>2028</v>
      </c>
      <c r="F619" s="182" t="s">
        <v>2029</v>
      </c>
      <c r="G619" s="183" t="s">
        <v>190</v>
      </c>
      <c r="H619" s="184">
        <v>20.5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2.1199999999999999E-3</v>
      </c>
      <c r="R619" s="189">
        <f>Q619*H619</f>
        <v>4.3459999999999999E-2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3333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3295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3314</v>
      </c>
      <c r="G621" s="205"/>
      <c r="H621" s="208">
        <v>20.5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24.15" customHeight="1">
      <c r="A622" s="36"/>
      <c r="B622" s="37"/>
      <c r="C622" s="180" t="s">
        <v>1360</v>
      </c>
      <c r="D622" s="180" t="s">
        <v>173</v>
      </c>
      <c r="E622" s="181" t="s">
        <v>2033</v>
      </c>
      <c r="F622" s="182" t="s">
        <v>2034</v>
      </c>
      <c r="G622" s="183" t="s">
        <v>582</v>
      </c>
      <c r="H622" s="184">
        <v>2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1.8400000000000001E-3</v>
      </c>
      <c r="R622" s="189">
        <f>Q622*H622</f>
        <v>3.6800000000000001E-3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3334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3295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3335</v>
      </c>
      <c r="G624" s="205"/>
      <c r="H624" s="208">
        <v>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24.15" customHeight="1">
      <c r="A625" s="36"/>
      <c r="B625" s="37"/>
      <c r="C625" s="180" t="s">
        <v>1370</v>
      </c>
      <c r="D625" s="180" t="s">
        <v>173</v>
      </c>
      <c r="E625" s="181" t="s">
        <v>1307</v>
      </c>
      <c r="F625" s="182" t="s">
        <v>1308</v>
      </c>
      <c r="G625" s="183" t="s">
        <v>554</v>
      </c>
      <c r="H625" s="184">
        <v>0.80100000000000005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297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3336</v>
      </c>
    </row>
    <row r="626" spans="1:65" s="2" customFormat="1" ht="24.15" customHeight="1">
      <c r="A626" s="36"/>
      <c r="B626" s="37"/>
      <c r="C626" s="180" t="s">
        <v>1374</v>
      </c>
      <c r="D626" s="180" t="s">
        <v>173</v>
      </c>
      <c r="E626" s="181" t="s">
        <v>1310</v>
      </c>
      <c r="F626" s="182" t="s">
        <v>1311</v>
      </c>
      <c r="G626" s="183" t="s">
        <v>554</v>
      </c>
      <c r="H626" s="184">
        <v>0.80100000000000005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297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297</v>
      </c>
      <c r="BM626" s="191" t="s">
        <v>3337</v>
      </c>
    </row>
    <row r="627" spans="1:65" s="12" customFormat="1" ht="22.8" customHeight="1">
      <c r="B627" s="164"/>
      <c r="C627" s="165"/>
      <c r="D627" s="166" t="s">
        <v>79</v>
      </c>
      <c r="E627" s="178" t="s">
        <v>1313</v>
      </c>
      <c r="F627" s="178" t="s">
        <v>1314</v>
      </c>
      <c r="G627" s="165"/>
      <c r="H627" s="165"/>
      <c r="I627" s="168"/>
      <c r="J627" s="179">
        <f>BK627</f>
        <v>0</v>
      </c>
      <c r="K627" s="165"/>
      <c r="L627" s="170"/>
      <c r="M627" s="171"/>
      <c r="N627" s="172"/>
      <c r="O627" s="172"/>
      <c r="P627" s="173">
        <f>SUM(P628:P662)</f>
        <v>0</v>
      </c>
      <c r="Q627" s="172"/>
      <c r="R627" s="173">
        <f>SUM(R628:R662)</f>
        <v>1.176469</v>
      </c>
      <c r="S627" s="172"/>
      <c r="T627" s="174">
        <f>SUM(T628:T662)</f>
        <v>0</v>
      </c>
      <c r="AR627" s="175" t="s">
        <v>89</v>
      </c>
      <c r="AT627" s="176" t="s">
        <v>79</v>
      </c>
      <c r="AU627" s="176" t="s">
        <v>40</v>
      </c>
      <c r="AY627" s="175" t="s">
        <v>171</v>
      </c>
      <c r="BK627" s="177">
        <f>SUM(BK628:BK662)</f>
        <v>0</v>
      </c>
    </row>
    <row r="628" spans="1:65" s="2" customFormat="1" ht="14.4" customHeight="1">
      <c r="A628" s="36"/>
      <c r="B628" s="37"/>
      <c r="C628" s="180" t="s">
        <v>1378</v>
      </c>
      <c r="D628" s="180" t="s">
        <v>173</v>
      </c>
      <c r="E628" s="181" t="s">
        <v>2750</v>
      </c>
      <c r="F628" s="182" t="s">
        <v>2751</v>
      </c>
      <c r="G628" s="183" t="s">
        <v>176</v>
      </c>
      <c r="H628" s="184">
        <v>24.3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2.7E-4</v>
      </c>
      <c r="R628" s="189">
        <f>Q628*H628</f>
        <v>6.561E-3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3338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3148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3152</v>
      </c>
      <c r="G630" s="205"/>
      <c r="H630" s="208">
        <v>24.3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2" customFormat="1" ht="14.4" customHeight="1">
      <c r="A631" s="36"/>
      <c r="B631" s="37"/>
      <c r="C631" s="215" t="s">
        <v>1382</v>
      </c>
      <c r="D631" s="215" t="s">
        <v>254</v>
      </c>
      <c r="E631" s="216" t="s">
        <v>2753</v>
      </c>
      <c r="F631" s="217" t="s">
        <v>3339</v>
      </c>
      <c r="G631" s="218" t="s">
        <v>176</v>
      </c>
      <c r="H631" s="219">
        <v>24.3</v>
      </c>
      <c r="I631" s="220"/>
      <c r="J631" s="221">
        <f>ROUND(I631*H631,2)</f>
        <v>0</v>
      </c>
      <c r="K631" s="217" t="s">
        <v>177</v>
      </c>
      <c r="L631" s="222"/>
      <c r="M631" s="223" t="s">
        <v>32</v>
      </c>
      <c r="N631" s="224" t="s">
        <v>51</v>
      </c>
      <c r="O631" s="66"/>
      <c r="P631" s="189">
        <f>O631*H631</f>
        <v>0</v>
      </c>
      <c r="Q631" s="189">
        <v>3.056E-2</v>
      </c>
      <c r="R631" s="189">
        <f>Q631*H631</f>
        <v>0.74260800000000005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389</v>
      </c>
      <c r="AT631" s="191" t="s">
        <v>254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3340</v>
      </c>
    </row>
    <row r="632" spans="1:65" s="2" customFormat="1" ht="19.2">
      <c r="A632" s="36"/>
      <c r="B632" s="37"/>
      <c r="C632" s="38"/>
      <c r="D632" s="195" t="s">
        <v>258</v>
      </c>
      <c r="E632" s="38"/>
      <c r="F632" s="225" t="s">
        <v>3341</v>
      </c>
      <c r="G632" s="38"/>
      <c r="H632" s="38"/>
      <c r="I632" s="226"/>
      <c r="J632" s="38"/>
      <c r="K632" s="38"/>
      <c r="L632" s="41"/>
      <c r="M632" s="227"/>
      <c r="N632" s="228"/>
      <c r="O632" s="66"/>
      <c r="P632" s="66"/>
      <c r="Q632" s="66"/>
      <c r="R632" s="66"/>
      <c r="S632" s="66"/>
      <c r="T632" s="67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T632" s="18" t="s">
        <v>258</v>
      </c>
      <c r="AU632" s="18" t="s">
        <v>89</v>
      </c>
    </row>
    <row r="633" spans="1:65" s="2" customFormat="1" ht="14.4" customHeight="1">
      <c r="A633" s="36"/>
      <c r="B633" s="37"/>
      <c r="C633" s="180" t="s">
        <v>1390</v>
      </c>
      <c r="D633" s="180" t="s">
        <v>173</v>
      </c>
      <c r="E633" s="181" t="s">
        <v>2758</v>
      </c>
      <c r="F633" s="182" t="s">
        <v>2759</v>
      </c>
      <c r="G633" s="183" t="s">
        <v>582</v>
      </c>
      <c r="H633" s="184">
        <v>10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2.7E-4</v>
      </c>
      <c r="R633" s="189">
        <f>Q633*H633</f>
        <v>2.7000000000000001E-3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3342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3148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3343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3344</v>
      </c>
      <c r="G636" s="205"/>
      <c r="H636" s="208">
        <v>4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215" t="s">
        <v>1396</v>
      </c>
      <c r="D637" s="215" t="s">
        <v>254</v>
      </c>
      <c r="E637" s="216" t="s">
        <v>2763</v>
      </c>
      <c r="F637" s="217" t="s">
        <v>2764</v>
      </c>
      <c r="G637" s="218" t="s">
        <v>176</v>
      </c>
      <c r="H637" s="219">
        <v>2.25</v>
      </c>
      <c r="I637" s="220"/>
      <c r="J637" s="221">
        <f>ROUND(I637*H637,2)</f>
        <v>0</v>
      </c>
      <c r="K637" s="217" t="s">
        <v>177</v>
      </c>
      <c r="L637" s="222"/>
      <c r="M637" s="223" t="s">
        <v>32</v>
      </c>
      <c r="N637" s="224" t="s">
        <v>51</v>
      </c>
      <c r="O637" s="66"/>
      <c r="P637" s="189">
        <f>O637*H637</f>
        <v>0</v>
      </c>
      <c r="Q637" s="189">
        <v>3.4720000000000001E-2</v>
      </c>
      <c r="R637" s="189">
        <f>Q637*H637</f>
        <v>7.8119999999999995E-2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389</v>
      </c>
      <c r="AT637" s="191" t="s">
        <v>254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3345</v>
      </c>
    </row>
    <row r="638" spans="1:65" s="2" customFormat="1" ht="19.2">
      <c r="A638" s="36"/>
      <c r="B638" s="37"/>
      <c r="C638" s="38"/>
      <c r="D638" s="195" t="s">
        <v>258</v>
      </c>
      <c r="E638" s="38"/>
      <c r="F638" s="225" t="s">
        <v>3341</v>
      </c>
      <c r="G638" s="38"/>
      <c r="H638" s="38"/>
      <c r="I638" s="226"/>
      <c r="J638" s="38"/>
      <c r="K638" s="38"/>
      <c r="L638" s="41"/>
      <c r="M638" s="227"/>
      <c r="N638" s="228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8" t="s">
        <v>258</v>
      </c>
      <c r="AU638" s="18" t="s">
        <v>89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3150</v>
      </c>
      <c r="G639" s="205"/>
      <c r="H639" s="208">
        <v>2.25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1400</v>
      </c>
      <c r="D640" s="215" t="s">
        <v>254</v>
      </c>
      <c r="E640" s="216" t="s">
        <v>3346</v>
      </c>
      <c r="F640" s="217" t="s">
        <v>3347</v>
      </c>
      <c r="G640" s="218" t="s">
        <v>176</v>
      </c>
      <c r="H640" s="219">
        <v>3.375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3.4720000000000001E-2</v>
      </c>
      <c r="R640" s="189">
        <f>Q640*H640</f>
        <v>0.11718000000000001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3348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3341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3149</v>
      </c>
      <c r="G642" s="205"/>
      <c r="H642" s="208">
        <v>3.375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1406</v>
      </c>
      <c r="D643" s="180" t="s">
        <v>173</v>
      </c>
      <c r="E643" s="181" t="s">
        <v>1344</v>
      </c>
      <c r="F643" s="182" t="s">
        <v>1345</v>
      </c>
      <c r="G643" s="183" t="s">
        <v>190</v>
      </c>
      <c r="H643" s="184">
        <v>194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2.7999999999999998E-4</v>
      </c>
      <c r="R643" s="189">
        <f>Q643*H643</f>
        <v>5.4319999999999993E-2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3349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3148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3350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3351</v>
      </c>
      <c r="G646" s="205"/>
      <c r="H646" s="208">
        <v>115.2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3352</v>
      </c>
      <c r="G647" s="205"/>
      <c r="H647" s="208">
        <v>36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3353</v>
      </c>
      <c r="G648" s="205"/>
      <c r="H648" s="208">
        <v>24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3354</v>
      </c>
      <c r="G649" s="205"/>
      <c r="H649" s="208">
        <v>18.8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1410</v>
      </c>
      <c r="D650" s="180" t="s">
        <v>173</v>
      </c>
      <c r="E650" s="181" t="s">
        <v>3355</v>
      </c>
      <c r="F650" s="182" t="s">
        <v>3356</v>
      </c>
      <c r="G650" s="183" t="s">
        <v>582</v>
      </c>
      <c r="H650" s="184">
        <v>1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8.5999999999999998E-4</v>
      </c>
      <c r="R650" s="189">
        <f>Q650*H650</f>
        <v>8.5999999999999998E-4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3357</v>
      </c>
    </row>
    <row r="651" spans="1:65" s="13" customFormat="1" ht="10.199999999999999">
      <c r="B651" s="193"/>
      <c r="C651" s="194"/>
      <c r="D651" s="195" t="s">
        <v>180</v>
      </c>
      <c r="E651" s="196" t="s">
        <v>32</v>
      </c>
      <c r="F651" s="197" t="s">
        <v>3148</v>
      </c>
      <c r="G651" s="194"/>
      <c r="H651" s="196" t="s">
        <v>32</v>
      </c>
      <c r="I651" s="198"/>
      <c r="J651" s="194"/>
      <c r="K651" s="194"/>
      <c r="L651" s="199"/>
      <c r="M651" s="200"/>
      <c r="N651" s="201"/>
      <c r="O651" s="201"/>
      <c r="P651" s="201"/>
      <c r="Q651" s="201"/>
      <c r="R651" s="201"/>
      <c r="S651" s="201"/>
      <c r="T651" s="202"/>
      <c r="AT651" s="203" t="s">
        <v>180</v>
      </c>
      <c r="AU651" s="203" t="s">
        <v>89</v>
      </c>
      <c r="AV651" s="13" t="s">
        <v>40</v>
      </c>
      <c r="AW651" s="13" t="s">
        <v>38</v>
      </c>
      <c r="AX651" s="13" t="s">
        <v>80</v>
      </c>
      <c r="AY651" s="203" t="s">
        <v>171</v>
      </c>
    </row>
    <row r="652" spans="1:65" s="14" customFormat="1" ht="10.199999999999999">
      <c r="B652" s="204"/>
      <c r="C652" s="205"/>
      <c r="D652" s="195" t="s">
        <v>180</v>
      </c>
      <c r="E652" s="206" t="s">
        <v>32</v>
      </c>
      <c r="F652" s="207" t="s">
        <v>3358</v>
      </c>
      <c r="G652" s="205"/>
      <c r="H652" s="208">
        <v>1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38</v>
      </c>
      <c r="AX652" s="14" t="s">
        <v>80</v>
      </c>
      <c r="AY652" s="214" t="s">
        <v>171</v>
      </c>
    </row>
    <row r="653" spans="1:65" s="2" customFormat="1" ht="14.4" customHeight="1">
      <c r="A653" s="36"/>
      <c r="B653" s="37"/>
      <c r="C653" s="215" t="s">
        <v>1413</v>
      </c>
      <c r="D653" s="215" t="s">
        <v>254</v>
      </c>
      <c r="E653" s="216" t="s">
        <v>3359</v>
      </c>
      <c r="F653" s="217" t="s">
        <v>3360</v>
      </c>
      <c r="G653" s="218" t="s">
        <v>176</v>
      </c>
      <c r="H653" s="219">
        <v>4.8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3.065E-2</v>
      </c>
      <c r="R653" s="189">
        <f>Q653*H653</f>
        <v>0.14712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3361</v>
      </c>
    </row>
    <row r="654" spans="1:65" s="2" customFormat="1" ht="19.2">
      <c r="A654" s="36"/>
      <c r="B654" s="37"/>
      <c r="C654" s="38"/>
      <c r="D654" s="195" t="s">
        <v>258</v>
      </c>
      <c r="E654" s="38"/>
      <c r="F654" s="225" t="s">
        <v>3341</v>
      </c>
      <c r="G654" s="38"/>
      <c r="H654" s="38"/>
      <c r="I654" s="226"/>
      <c r="J654" s="38"/>
      <c r="K654" s="38"/>
      <c r="L654" s="41"/>
      <c r="M654" s="227"/>
      <c r="N654" s="228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8" t="s">
        <v>258</v>
      </c>
      <c r="AU654" s="18" t="s">
        <v>89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3156</v>
      </c>
      <c r="G655" s="205"/>
      <c r="H655" s="208">
        <v>4.8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1415</v>
      </c>
      <c r="D656" s="180" t="s">
        <v>173</v>
      </c>
      <c r="E656" s="181" t="s">
        <v>1353</v>
      </c>
      <c r="F656" s="182" t="s">
        <v>1354</v>
      </c>
      <c r="G656" s="183" t="s">
        <v>582</v>
      </c>
      <c r="H656" s="184">
        <v>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0</v>
      </c>
      <c r="R656" s="189">
        <f>Q656*H656</f>
        <v>0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297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297</v>
      </c>
      <c r="BM656" s="191" t="s">
        <v>3362</v>
      </c>
    </row>
    <row r="657" spans="1:65" s="14" customFormat="1" ht="10.199999999999999">
      <c r="B657" s="204"/>
      <c r="C657" s="205"/>
      <c r="D657" s="195" t="s">
        <v>180</v>
      </c>
      <c r="E657" s="206" t="s">
        <v>32</v>
      </c>
      <c r="F657" s="207" t="s">
        <v>3363</v>
      </c>
      <c r="G657" s="205"/>
      <c r="H657" s="208">
        <v>8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180</v>
      </c>
      <c r="AU657" s="214" t="s">
        <v>89</v>
      </c>
      <c r="AV657" s="14" t="s">
        <v>89</v>
      </c>
      <c r="AW657" s="14" t="s">
        <v>38</v>
      </c>
      <c r="AX657" s="14" t="s">
        <v>80</v>
      </c>
      <c r="AY657" s="214" t="s">
        <v>171</v>
      </c>
    </row>
    <row r="658" spans="1:65" s="2" customFormat="1" ht="14.4" customHeight="1">
      <c r="A658" s="36"/>
      <c r="B658" s="37"/>
      <c r="C658" s="215" t="s">
        <v>1417</v>
      </c>
      <c r="D658" s="215" t="s">
        <v>254</v>
      </c>
      <c r="E658" s="216" t="s">
        <v>1361</v>
      </c>
      <c r="F658" s="217" t="s">
        <v>1362</v>
      </c>
      <c r="G658" s="218" t="s">
        <v>190</v>
      </c>
      <c r="H658" s="219">
        <v>18</v>
      </c>
      <c r="I658" s="220"/>
      <c r="J658" s="221">
        <f>ROUND(I658*H658,2)</f>
        <v>0</v>
      </c>
      <c r="K658" s="217" t="s">
        <v>177</v>
      </c>
      <c r="L658" s="222"/>
      <c r="M658" s="223" t="s">
        <v>32</v>
      </c>
      <c r="N658" s="224" t="s">
        <v>51</v>
      </c>
      <c r="O658" s="66"/>
      <c r="P658" s="189">
        <f>O658*H658</f>
        <v>0</v>
      </c>
      <c r="Q658" s="189">
        <v>1.5E-3</v>
      </c>
      <c r="R658" s="189">
        <f>Q658*H658</f>
        <v>2.7E-2</v>
      </c>
      <c r="S658" s="189">
        <v>0</v>
      </c>
      <c r="T658" s="190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91" t="s">
        <v>389</v>
      </c>
      <c r="AT658" s="191" t="s">
        <v>254</v>
      </c>
      <c r="AU658" s="191" t="s">
        <v>89</v>
      </c>
      <c r="AY658" s="18" t="s">
        <v>171</v>
      </c>
      <c r="BE658" s="192">
        <f>IF(N658="základní",J658,0)</f>
        <v>0</v>
      </c>
      <c r="BF658" s="192">
        <f>IF(N658="snížená",J658,0)</f>
        <v>0</v>
      </c>
      <c r="BG658" s="192">
        <f>IF(N658="zákl. přenesená",J658,0)</f>
        <v>0</v>
      </c>
      <c r="BH658" s="192">
        <f>IF(N658="sníž. přenesená",J658,0)</f>
        <v>0</v>
      </c>
      <c r="BI658" s="192">
        <f>IF(N658="nulová",J658,0)</f>
        <v>0</v>
      </c>
      <c r="BJ658" s="18" t="s">
        <v>40</v>
      </c>
      <c r="BK658" s="192">
        <f>ROUND(I658*H658,2)</f>
        <v>0</v>
      </c>
      <c r="BL658" s="18" t="s">
        <v>297</v>
      </c>
      <c r="BM658" s="191" t="s">
        <v>3364</v>
      </c>
    </row>
    <row r="659" spans="1:65" s="2" customFormat="1" ht="19.2">
      <c r="A659" s="36"/>
      <c r="B659" s="37"/>
      <c r="C659" s="38"/>
      <c r="D659" s="195" t="s">
        <v>258</v>
      </c>
      <c r="E659" s="38"/>
      <c r="F659" s="225" t="s">
        <v>3365</v>
      </c>
      <c r="G659" s="38"/>
      <c r="H659" s="38"/>
      <c r="I659" s="226"/>
      <c r="J659" s="38"/>
      <c r="K659" s="38"/>
      <c r="L659" s="41"/>
      <c r="M659" s="227"/>
      <c r="N659" s="228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8" t="s">
        <v>258</v>
      </c>
      <c r="AU659" s="18" t="s">
        <v>89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3366</v>
      </c>
      <c r="G660" s="205"/>
      <c r="H660" s="208">
        <v>18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2" customFormat="1" ht="24.15" customHeight="1">
      <c r="A661" s="36"/>
      <c r="B661" s="37"/>
      <c r="C661" s="180" t="s">
        <v>1421</v>
      </c>
      <c r="D661" s="180" t="s">
        <v>173</v>
      </c>
      <c r="E661" s="181" t="s">
        <v>1371</v>
      </c>
      <c r="F661" s="182" t="s">
        <v>1372</v>
      </c>
      <c r="G661" s="183" t="s">
        <v>554</v>
      </c>
      <c r="H661" s="184">
        <v>1.1759999999999999</v>
      </c>
      <c r="I661" s="185"/>
      <c r="J661" s="186">
        <f>ROUND(I661*H661,2)</f>
        <v>0</v>
      </c>
      <c r="K661" s="182" t="s">
        <v>177</v>
      </c>
      <c r="L661" s="41"/>
      <c r="M661" s="187" t="s">
        <v>32</v>
      </c>
      <c r="N661" s="188" t="s">
        <v>51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297</v>
      </c>
      <c r="AT661" s="191" t="s">
        <v>173</v>
      </c>
      <c r="AU661" s="191" t="s">
        <v>89</v>
      </c>
      <c r="AY661" s="18" t="s">
        <v>171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8" t="s">
        <v>40</v>
      </c>
      <c r="BK661" s="192">
        <f>ROUND(I661*H661,2)</f>
        <v>0</v>
      </c>
      <c r="BL661" s="18" t="s">
        <v>297</v>
      </c>
      <c r="BM661" s="191" t="s">
        <v>3367</v>
      </c>
    </row>
    <row r="662" spans="1:65" s="2" customFormat="1" ht="24.15" customHeight="1">
      <c r="A662" s="36"/>
      <c r="B662" s="37"/>
      <c r="C662" s="180" t="s">
        <v>1425</v>
      </c>
      <c r="D662" s="180" t="s">
        <v>173</v>
      </c>
      <c r="E662" s="181" t="s">
        <v>1375</v>
      </c>
      <c r="F662" s="182" t="s">
        <v>1376</v>
      </c>
      <c r="G662" s="183" t="s">
        <v>554</v>
      </c>
      <c r="H662" s="184">
        <v>1.1759999999999999</v>
      </c>
      <c r="I662" s="185"/>
      <c r="J662" s="186">
        <f>ROUND(I662*H662,2)</f>
        <v>0</v>
      </c>
      <c r="K662" s="182" t="s">
        <v>177</v>
      </c>
      <c r="L662" s="41"/>
      <c r="M662" s="187" t="s">
        <v>32</v>
      </c>
      <c r="N662" s="188" t="s">
        <v>51</v>
      </c>
      <c r="O662" s="66"/>
      <c r="P662" s="189">
        <f>O662*H662</f>
        <v>0</v>
      </c>
      <c r="Q662" s="189">
        <v>0</v>
      </c>
      <c r="R662" s="189">
        <f>Q662*H662</f>
        <v>0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297</v>
      </c>
      <c r="AT662" s="191" t="s">
        <v>173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3368</v>
      </c>
    </row>
    <row r="663" spans="1:65" s="12" customFormat="1" ht="22.8" customHeight="1">
      <c r="B663" s="164"/>
      <c r="C663" s="165"/>
      <c r="D663" s="166" t="s">
        <v>79</v>
      </c>
      <c r="E663" s="178" t="s">
        <v>859</v>
      </c>
      <c r="F663" s="178" t="s">
        <v>860</v>
      </c>
      <c r="G663" s="165"/>
      <c r="H663" s="165"/>
      <c r="I663" s="168"/>
      <c r="J663" s="179">
        <f>BK663</f>
        <v>0</v>
      </c>
      <c r="K663" s="165"/>
      <c r="L663" s="170"/>
      <c r="M663" s="171"/>
      <c r="N663" s="172"/>
      <c r="O663" s="172"/>
      <c r="P663" s="173">
        <f>SUM(P664:P688)</f>
        <v>0</v>
      </c>
      <c r="Q663" s="172"/>
      <c r="R663" s="173">
        <f>SUM(R664:R688)</f>
        <v>0.143735</v>
      </c>
      <c r="S663" s="172"/>
      <c r="T663" s="174">
        <f>SUM(T664:T688)</f>
        <v>0.15659999999999999</v>
      </c>
      <c r="AR663" s="175" t="s">
        <v>89</v>
      </c>
      <c r="AT663" s="176" t="s">
        <v>79</v>
      </c>
      <c r="AU663" s="176" t="s">
        <v>40</v>
      </c>
      <c r="AY663" s="175" t="s">
        <v>171</v>
      </c>
      <c r="BK663" s="177">
        <f>SUM(BK664:BK688)</f>
        <v>0</v>
      </c>
    </row>
    <row r="664" spans="1:65" s="2" customFormat="1" ht="24.15" customHeight="1">
      <c r="A664" s="36"/>
      <c r="B664" s="37"/>
      <c r="C664" s="180" t="s">
        <v>1434</v>
      </c>
      <c r="D664" s="180" t="s">
        <v>173</v>
      </c>
      <c r="E664" s="181" t="s">
        <v>2806</v>
      </c>
      <c r="F664" s="182" t="s">
        <v>2807</v>
      </c>
      <c r="G664" s="183" t="s">
        <v>190</v>
      </c>
      <c r="H664" s="184">
        <v>4.5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6.0000000000000002E-5</v>
      </c>
      <c r="R664" s="189">
        <f>Q664*H664</f>
        <v>2.7E-4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3369</v>
      </c>
    </row>
    <row r="665" spans="1:65" s="2" customFormat="1" ht="19.2">
      <c r="A665" s="36"/>
      <c r="B665" s="37"/>
      <c r="C665" s="38"/>
      <c r="D665" s="195" t="s">
        <v>258</v>
      </c>
      <c r="E665" s="38"/>
      <c r="F665" s="225" t="s">
        <v>3370</v>
      </c>
      <c r="G665" s="38"/>
      <c r="H665" s="38"/>
      <c r="I665" s="226"/>
      <c r="J665" s="38"/>
      <c r="K665" s="38"/>
      <c r="L665" s="41"/>
      <c r="M665" s="227"/>
      <c r="N665" s="228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8" t="s">
        <v>258</v>
      </c>
      <c r="AU665" s="18" t="s">
        <v>89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3371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4" customFormat="1" ht="10.199999999999999">
      <c r="B667" s="204"/>
      <c r="C667" s="205"/>
      <c r="D667" s="195" t="s">
        <v>180</v>
      </c>
      <c r="E667" s="206" t="s">
        <v>32</v>
      </c>
      <c r="F667" s="207" t="s">
        <v>1388</v>
      </c>
      <c r="G667" s="205"/>
      <c r="H667" s="208">
        <v>3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180</v>
      </c>
      <c r="AU667" s="214" t="s">
        <v>89</v>
      </c>
      <c r="AV667" s="14" t="s">
        <v>89</v>
      </c>
      <c r="AW667" s="14" t="s">
        <v>38</v>
      </c>
      <c r="AX667" s="14" t="s">
        <v>80</v>
      </c>
      <c r="AY667" s="214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3372</v>
      </c>
      <c r="G668" s="205"/>
      <c r="H668" s="208">
        <v>1.5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14.4" customHeight="1">
      <c r="A669" s="36"/>
      <c r="B669" s="37"/>
      <c r="C669" s="180" t="s">
        <v>1438</v>
      </c>
      <c r="D669" s="180" t="s">
        <v>173</v>
      </c>
      <c r="E669" s="181" t="s">
        <v>1391</v>
      </c>
      <c r="F669" s="182" t="s">
        <v>1392</v>
      </c>
      <c r="G669" s="183" t="s">
        <v>190</v>
      </c>
      <c r="H669" s="184">
        <v>8.0500000000000007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297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297</v>
      </c>
      <c r="BM669" s="191" t="s">
        <v>3373</v>
      </c>
    </row>
    <row r="670" spans="1:65" s="13" customFormat="1" ht="10.199999999999999">
      <c r="B670" s="193"/>
      <c r="C670" s="194"/>
      <c r="D670" s="195" t="s">
        <v>180</v>
      </c>
      <c r="E670" s="196" t="s">
        <v>32</v>
      </c>
      <c r="F670" s="197" t="s">
        <v>3371</v>
      </c>
      <c r="G670" s="194"/>
      <c r="H670" s="196" t="s">
        <v>32</v>
      </c>
      <c r="I670" s="198"/>
      <c r="J670" s="194"/>
      <c r="K670" s="194"/>
      <c r="L670" s="199"/>
      <c r="M670" s="200"/>
      <c r="N670" s="201"/>
      <c r="O670" s="201"/>
      <c r="P670" s="201"/>
      <c r="Q670" s="201"/>
      <c r="R670" s="201"/>
      <c r="S670" s="201"/>
      <c r="T670" s="202"/>
      <c r="AT670" s="203" t="s">
        <v>180</v>
      </c>
      <c r="AU670" s="203" t="s">
        <v>89</v>
      </c>
      <c r="AV670" s="13" t="s">
        <v>40</v>
      </c>
      <c r="AW670" s="13" t="s">
        <v>38</v>
      </c>
      <c r="AX670" s="13" t="s">
        <v>80</v>
      </c>
      <c r="AY670" s="203" t="s">
        <v>171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3374</v>
      </c>
      <c r="G671" s="205"/>
      <c r="H671" s="208">
        <v>3.75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3375</v>
      </c>
      <c r="G672" s="205"/>
      <c r="H672" s="208">
        <v>4.3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1:65" s="2" customFormat="1" ht="14.4" customHeight="1">
      <c r="A673" s="36"/>
      <c r="B673" s="37"/>
      <c r="C673" s="215" t="s">
        <v>1442</v>
      </c>
      <c r="D673" s="215" t="s">
        <v>254</v>
      </c>
      <c r="E673" s="216" t="s">
        <v>1397</v>
      </c>
      <c r="F673" s="217" t="s">
        <v>1398</v>
      </c>
      <c r="G673" s="218" t="s">
        <v>190</v>
      </c>
      <c r="H673" s="219">
        <v>8.0500000000000007</v>
      </c>
      <c r="I673" s="220"/>
      <c r="J673" s="221">
        <f>ROUND(I673*H673,2)</f>
        <v>0</v>
      </c>
      <c r="K673" s="217" t="s">
        <v>177</v>
      </c>
      <c r="L673" s="222"/>
      <c r="M673" s="223" t="s">
        <v>32</v>
      </c>
      <c r="N673" s="224" t="s">
        <v>51</v>
      </c>
      <c r="O673" s="66"/>
      <c r="P673" s="189">
        <f>O673*H673</f>
        <v>0</v>
      </c>
      <c r="Q673" s="189">
        <v>2.8999999999999998E-3</v>
      </c>
      <c r="R673" s="189">
        <f>Q673*H673</f>
        <v>2.3345000000000001E-2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389</v>
      </c>
      <c r="AT673" s="191" t="s">
        <v>254</v>
      </c>
      <c r="AU673" s="191" t="s">
        <v>89</v>
      </c>
      <c r="AY673" s="18" t="s">
        <v>171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8" t="s">
        <v>40</v>
      </c>
      <c r="BK673" s="192">
        <f>ROUND(I673*H673,2)</f>
        <v>0</v>
      </c>
      <c r="BL673" s="18" t="s">
        <v>297</v>
      </c>
      <c r="BM673" s="191" t="s">
        <v>3376</v>
      </c>
    </row>
    <row r="674" spans="1:65" s="2" customFormat="1" ht="14.4" customHeight="1">
      <c r="A674" s="36"/>
      <c r="B674" s="37"/>
      <c r="C674" s="180" t="s">
        <v>1446</v>
      </c>
      <c r="D674" s="180" t="s">
        <v>173</v>
      </c>
      <c r="E674" s="181" t="s">
        <v>2841</v>
      </c>
      <c r="F674" s="182" t="s">
        <v>2842</v>
      </c>
      <c r="G674" s="183" t="s">
        <v>190</v>
      </c>
      <c r="H674" s="184">
        <v>5.22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0.03</v>
      </c>
      <c r="T674" s="190">
        <f>S674*H674</f>
        <v>0.15659999999999999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3377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2909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3378</v>
      </c>
      <c r="G676" s="205"/>
      <c r="H676" s="208">
        <v>5.22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24.15" customHeight="1">
      <c r="A677" s="36"/>
      <c r="B677" s="37"/>
      <c r="C677" s="180" t="s">
        <v>1451</v>
      </c>
      <c r="D677" s="180" t="s">
        <v>173</v>
      </c>
      <c r="E677" s="181" t="s">
        <v>3379</v>
      </c>
      <c r="F677" s="182" t="s">
        <v>3380</v>
      </c>
      <c r="G677" s="183" t="s">
        <v>190</v>
      </c>
      <c r="H677" s="184">
        <v>5.4</v>
      </c>
      <c r="I677" s="185"/>
      <c r="J677" s="186">
        <f>ROUND(I677*H677,2)</f>
        <v>0</v>
      </c>
      <c r="K677" s="182" t="s">
        <v>177</v>
      </c>
      <c r="L677" s="41"/>
      <c r="M677" s="187" t="s">
        <v>32</v>
      </c>
      <c r="N677" s="188" t="s">
        <v>51</v>
      </c>
      <c r="O677" s="66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297</v>
      </c>
      <c r="AT677" s="191" t="s">
        <v>173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3381</v>
      </c>
    </row>
    <row r="678" spans="1:65" s="13" customFormat="1" ht="10.199999999999999">
      <c r="B678" s="193"/>
      <c r="C678" s="194"/>
      <c r="D678" s="195" t="s">
        <v>180</v>
      </c>
      <c r="E678" s="196" t="s">
        <v>32</v>
      </c>
      <c r="F678" s="197" t="s">
        <v>3371</v>
      </c>
      <c r="G678" s="194"/>
      <c r="H678" s="196" t="s">
        <v>32</v>
      </c>
      <c r="I678" s="198"/>
      <c r="J678" s="194"/>
      <c r="K678" s="194"/>
      <c r="L678" s="199"/>
      <c r="M678" s="200"/>
      <c r="N678" s="201"/>
      <c r="O678" s="201"/>
      <c r="P678" s="201"/>
      <c r="Q678" s="201"/>
      <c r="R678" s="201"/>
      <c r="S678" s="201"/>
      <c r="T678" s="202"/>
      <c r="AT678" s="203" t="s">
        <v>180</v>
      </c>
      <c r="AU678" s="203" t="s">
        <v>89</v>
      </c>
      <c r="AV678" s="13" t="s">
        <v>40</v>
      </c>
      <c r="AW678" s="13" t="s">
        <v>38</v>
      </c>
      <c r="AX678" s="13" t="s">
        <v>80</v>
      </c>
      <c r="AY678" s="203" t="s">
        <v>171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1404</v>
      </c>
      <c r="G679" s="205"/>
      <c r="H679" s="208">
        <v>2.7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1405</v>
      </c>
      <c r="G680" s="205"/>
      <c r="H680" s="208">
        <v>2.7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24.15" customHeight="1">
      <c r="A681" s="36"/>
      <c r="B681" s="37"/>
      <c r="C681" s="180" t="s">
        <v>1455</v>
      </c>
      <c r="D681" s="180" t="s">
        <v>173</v>
      </c>
      <c r="E681" s="181" t="s">
        <v>3382</v>
      </c>
      <c r="F681" s="182" t="s">
        <v>3383</v>
      </c>
      <c r="G681" s="183" t="s">
        <v>582</v>
      </c>
      <c r="H681" s="184">
        <v>12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1.0000000000000001E-5</v>
      </c>
      <c r="R681" s="189">
        <f>Q681*H681</f>
        <v>1.2000000000000002E-4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3384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3250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1408</v>
      </c>
      <c r="G683" s="205"/>
      <c r="H683" s="208">
        <v>12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24.15" customHeight="1">
      <c r="A684" s="36"/>
      <c r="B684" s="37"/>
      <c r="C684" s="180" t="s">
        <v>1460</v>
      </c>
      <c r="D684" s="180" t="s">
        <v>173</v>
      </c>
      <c r="E684" s="181" t="s">
        <v>3385</v>
      </c>
      <c r="F684" s="182" t="s">
        <v>3386</v>
      </c>
      <c r="G684" s="183" t="s">
        <v>882</v>
      </c>
      <c r="H684" s="184">
        <v>1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3387</v>
      </c>
    </row>
    <row r="685" spans="1:65" s="2" customFormat="1" ht="24.15" customHeight="1">
      <c r="A685" s="36"/>
      <c r="B685" s="37"/>
      <c r="C685" s="180" t="s">
        <v>1464</v>
      </c>
      <c r="D685" s="180" t="s">
        <v>173</v>
      </c>
      <c r="E685" s="181" t="s">
        <v>885</v>
      </c>
      <c r="F685" s="182" t="s">
        <v>886</v>
      </c>
      <c r="G685" s="183" t="s">
        <v>582</v>
      </c>
      <c r="H685" s="184">
        <v>12</v>
      </c>
      <c r="I685" s="185"/>
      <c r="J685" s="186">
        <f>ROUND(I685*H685,2)</f>
        <v>0</v>
      </c>
      <c r="K685" s="182" t="s">
        <v>177</v>
      </c>
      <c r="L685" s="41"/>
      <c r="M685" s="187" t="s">
        <v>32</v>
      </c>
      <c r="N685" s="188" t="s">
        <v>51</v>
      </c>
      <c r="O685" s="66"/>
      <c r="P685" s="189">
        <f>O685*H685</f>
        <v>0</v>
      </c>
      <c r="Q685" s="189">
        <v>0</v>
      </c>
      <c r="R685" s="189">
        <f>Q685*H685</f>
        <v>0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297</v>
      </c>
      <c r="AT685" s="191" t="s">
        <v>173</v>
      </c>
      <c r="AU685" s="191" t="s">
        <v>89</v>
      </c>
      <c r="AY685" s="18" t="s">
        <v>171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8" t="s">
        <v>40</v>
      </c>
      <c r="BK685" s="192">
        <f>ROUND(I685*H685,2)</f>
        <v>0</v>
      </c>
      <c r="BL685" s="18" t="s">
        <v>297</v>
      </c>
      <c r="BM685" s="191" t="s">
        <v>3388</v>
      </c>
    </row>
    <row r="686" spans="1:65" s="2" customFormat="1" ht="14.4" customHeight="1">
      <c r="A686" s="36"/>
      <c r="B686" s="37"/>
      <c r="C686" s="215" t="s">
        <v>1468</v>
      </c>
      <c r="D686" s="215" t="s">
        <v>254</v>
      </c>
      <c r="E686" s="216" t="s">
        <v>889</v>
      </c>
      <c r="F686" s="217" t="s">
        <v>890</v>
      </c>
      <c r="G686" s="218" t="s">
        <v>582</v>
      </c>
      <c r="H686" s="219">
        <v>12</v>
      </c>
      <c r="I686" s="220"/>
      <c r="J686" s="221">
        <f>ROUND(I686*H686,2)</f>
        <v>0</v>
      </c>
      <c r="K686" s="217" t="s">
        <v>643</v>
      </c>
      <c r="L686" s="222"/>
      <c r="M686" s="223" t="s">
        <v>32</v>
      </c>
      <c r="N686" s="224" t="s">
        <v>51</v>
      </c>
      <c r="O686" s="66"/>
      <c r="P686" s="189">
        <f>O686*H686</f>
        <v>0</v>
      </c>
      <c r="Q686" s="189">
        <v>0.01</v>
      </c>
      <c r="R686" s="189">
        <f>Q686*H686</f>
        <v>0.12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389</v>
      </c>
      <c r="AT686" s="191" t="s">
        <v>254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3389</v>
      </c>
    </row>
    <row r="687" spans="1:65" s="2" customFormat="1" ht="24.15" customHeight="1">
      <c r="A687" s="36"/>
      <c r="B687" s="37"/>
      <c r="C687" s="180" t="s">
        <v>1472</v>
      </c>
      <c r="D687" s="180" t="s">
        <v>173</v>
      </c>
      <c r="E687" s="181" t="s">
        <v>1418</v>
      </c>
      <c r="F687" s="182" t="s">
        <v>1419</v>
      </c>
      <c r="G687" s="183" t="s">
        <v>554</v>
      </c>
      <c r="H687" s="184">
        <v>0.14399999999999999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3390</v>
      </c>
    </row>
    <row r="688" spans="1:65" s="2" customFormat="1" ht="24.15" customHeight="1">
      <c r="A688" s="36"/>
      <c r="B688" s="37"/>
      <c r="C688" s="180" t="s">
        <v>1476</v>
      </c>
      <c r="D688" s="180" t="s">
        <v>173</v>
      </c>
      <c r="E688" s="181" t="s">
        <v>897</v>
      </c>
      <c r="F688" s="182" t="s">
        <v>898</v>
      </c>
      <c r="G688" s="183" t="s">
        <v>554</v>
      </c>
      <c r="H688" s="184">
        <v>0.14399999999999999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3391</v>
      </c>
    </row>
    <row r="689" spans="1:65" s="12" customFormat="1" ht="22.8" customHeight="1">
      <c r="B689" s="164"/>
      <c r="C689" s="165"/>
      <c r="D689" s="166" t="s">
        <v>79</v>
      </c>
      <c r="E689" s="178" t="s">
        <v>1423</v>
      </c>
      <c r="F689" s="178" t="s">
        <v>1424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SUM(P690:P727)</f>
        <v>0</v>
      </c>
      <c r="Q689" s="172"/>
      <c r="R689" s="173">
        <f>SUM(R690:R727)</f>
        <v>8.4360290000000004E-2</v>
      </c>
      <c r="S689" s="172"/>
      <c r="T689" s="174">
        <f>SUM(T690:T727)</f>
        <v>1.8057500000000001E-2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SUM(BK690:BK727)</f>
        <v>0</v>
      </c>
    </row>
    <row r="690" spans="1:65" s="2" customFormat="1" ht="14.4" customHeight="1">
      <c r="A690" s="36"/>
      <c r="B690" s="37"/>
      <c r="C690" s="180" t="s">
        <v>1482</v>
      </c>
      <c r="D690" s="180" t="s">
        <v>173</v>
      </c>
      <c r="E690" s="181" t="s">
        <v>1426</v>
      </c>
      <c r="F690" s="182" t="s">
        <v>1427</v>
      </c>
      <c r="G690" s="183" t="s">
        <v>176</v>
      </c>
      <c r="H690" s="184">
        <v>58.25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0</v>
      </c>
      <c r="T690" s="190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3392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3148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2943</v>
      </c>
      <c r="G692" s="205"/>
      <c r="H692" s="208">
        <v>5.94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2944</v>
      </c>
      <c r="G693" s="205"/>
      <c r="H693" s="208">
        <v>2.0249999999999999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14" customFormat="1" ht="10.199999999999999">
      <c r="B694" s="204"/>
      <c r="C694" s="205"/>
      <c r="D694" s="195" t="s">
        <v>180</v>
      </c>
      <c r="E694" s="206" t="s">
        <v>32</v>
      </c>
      <c r="F694" s="207" t="s">
        <v>2945</v>
      </c>
      <c r="G694" s="205"/>
      <c r="H694" s="208">
        <v>1.35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180</v>
      </c>
      <c r="AU694" s="214" t="s">
        <v>89</v>
      </c>
      <c r="AV694" s="14" t="s">
        <v>89</v>
      </c>
      <c r="AW694" s="14" t="s">
        <v>38</v>
      </c>
      <c r="AX694" s="14" t="s">
        <v>80</v>
      </c>
      <c r="AY694" s="214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2946</v>
      </c>
      <c r="G695" s="205"/>
      <c r="H695" s="208">
        <v>1.1850000000000001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3393</v>
      </c>
      <c r="G696" s="205"/>
      <c r="H696" s="208">
        <v>28.8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14" customFormat="1" ht="10.199999999999999">
      <c r="B697" s="204"/>
      <c r="C697" s="205"/>
      <c r="D697" s="195" t="s">
        <v>180</v>
      </c>
      <c r="E697" s="206" t="s">
        <v>32</v>
      </c>
      <c r="F697" s="207" t="s">
        <v>3394</v>
      </c>
      <c r="G697" s="205"/>
      <c r="H697" s="208">
        <v>9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3395</v>
      </c>
      <c r="G698" s="205"/>
      <c r="H698" s="208">
        <v>6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3396</v>
      </c>
      <c r="G699" s="205"/>
      <c r="H699" s="208">
        <v>3.95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1486</v>
      </c>
      <c r="D700" s="180" t="s">
        <v>173</v>
      </c>
      <c r="E700" s="181" t="s">
        <v>1435</v>
      </c>
      <c r="F700" s="182" t="s">
        <v>1436</v>
      </c>
      <c r="G700" s="183" t="s">
        <v>176</v>
      </c>
      <c r="H700" s="184">
        <v>58.25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1E-3</v>
      </c>
      <c r="R700" s="189">
        <f>Q700*H700</f>
        <v>5.8250000000000003E-2</v>
      </c>
      <c r="S700" s="189">
        <v>3.1E-4</v>
      </c>
      <c r="T700" s="190">
        <f>S700*H700</f>
        <v>1.8057500000000001E-2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3397</v>
      </c>
    </row>
    <row r="701" spans="1:65" s="2" customFormat="1" ht="14.4" customHeight="1">
      <c r="A701" s="36"/>
      <c r="B701" s="37"/>
      <c r="C701" s="180" t="s">
        <v>1490</v>
      </c>
      <c r="D701" s="180" t="s">
        <v>173</v>
      </c>
      <c r="E701" s="181" t="s">
        <v>1439</v>
      </c>
      <c r="F701" s="182" t="s">
        <v>1440</v>
      </c>
      <c r="G701" s="183" t="s">
        <v>176</v>
      </c>
      <c r="H701" s="184">
        <v>58.25</v>
      </c>
      <c r="I701" s="185"/>
      <c r="J701" s="186">
        <f>ROUND(I701*H701,2)</f>
        <v>0</v>
      </c>
      <c r="K701" s="182" t="s">
        <v>177</v>
      </c>
      <c r="L701" s="41"/>
      <c r="M701" s="187" t="s">
        <v>32</v>
      </c>
      <c r="N701" s="188" t="s">
        <v>51</v>
      </c>
      <c r="O701" s="66"/>
      <c r="P701" s="189">
        <f>O701*H701</f>
        <v>0</v>
      </c>
      <c r="Q701" s="189">
        <v>0</v>
      </c>
      <c r="R701" s="189">
        <f>Q701*H701</f>
        <v>0</v>
      </c>
      <c r="S701" s="189">
        <v>0</v>
      </c>
      <c r="T701" s="190">
        <f>S701*H701</f>
        <v>0</v>
      </c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R701" s="191" t="s">
        <v>297</v>
      </c>
      <c r="AT701" s="191" t="s">
        <v>173</v>
      </c>
      <c r="AU701" s="191" t="s">
        <v>89</v>
      </c>
      <c r="AY701" s="18" t="s">
        <v>171</v>
      </c>
      <c r="BE701" s="192">
        <f>IF(N701="základní",J701,0)</f>
        <v>0</v>
      </c>
      <c r="BF701" s="192">
        <f>IF(N701="snížená",J701,0)</f>
        <v>0</v>
      </c>
      <c r="BG701" s="192">
        <f>IF(N701="zákl. přenesená",J701,0)</f>
        <v>0</v>
      </c>
      <c r="BH701" s="192">
        <f>IF(N701="sníž. přenesená",J701,0)</f>
        <v>0</v>
      </c>
      <c r="BI701" s="192">
        <f>IF(N701="nulová",J701,0)</f>
        <v>0</v>
      </c>
      <c r="BJ701" s="18" t="s">
        <v>40</v>
      </c>
      <c r="BK701" s="192">
        <f>ROUND(I701*H701,2)</f>
        <v>0</v>
      </c>
      <c r="BL701" s="18" t="s">
        <v>297</v>
      </c>
      <c r="BM701" s="191" t="s">
        <v>3398</v>
      </c>
    </row>
    <row r="702" spans="1:65" s="2" customFormat="1" ht="14.4" customHeight="1">
      <c r="A702" s="36"/>
      <c r="B702" s="37"/>
      <c r="C702" s="180" t="s">
        <v>1496</v>
      </c>
      <c r="D702" s="180" t="s">
        <v>173</v>
      </c>
      <c r="E702" s="181" t="s">
        <v>1443</v>
      </c>
      <c r="F702" s="182" t="s">
        <v>1444</v>
      </c>
      <c r="G702" s="183" t="s">
        <v>176</v>
      </c>
      <c r="H702" s="184">
        <v>150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3399</v>
      </c>
    </row>
    <row r="703" spans="1:65" s="14" customFormat="1" ht="10.199999999999999">
      <c r="B703" s="204"/>
      <c r="C703" s="205"/>
      <c r="D703" s="195" t="s">
        <v>180</v>
      </c>
      <c r="E703" s="206" t="s">
        <v>32</v>
      </c>
      <c r="F703" s="207" t="s">
        <v>3400</v>
      </c>
      <c r="G703" s="205"/>
      <c r="H703" s="208">
        <v>150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1:65" s="2" customFormat="1" ht="14.4" customHeight="1">
      <c r="A704" s="36"/>
      <c r="B704" s="37"/>
      <c r="C704" s="215" t="s">
        <v>1502</v>
      </c>
      <c r="D704" s="215" t="s">
        <v>254</v>
      </c>
      <c r="E704" s="216" t="s">
        <v>1447</v>
      </c>
      <c r="F704" s="217" t="s">
        <v>1448</v>
      </c>
      <c r="G704" s="218" t="s">
        <v>176</v>
      </c>
      <c r="H704" s="219">
        <v>157.5</v>
      </c>
      <c r="I704" s="220"/>
      <c r="J704" s="221">
        <f>ROUND(I704*H704,2)</f>
        <v>0</v>
      </c>
      <c r="K704" s="217" t="s">
        <v>177</v>
      </c>
      <c r="L704" s="222"/>
      <c r="M704" s="223" t="s">
        <v>32</v>
      </c>
      <c r="N704" s="224" t="s">
        <v>51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389</v>
      </c>
      <c r="AT704" s="191" t="s">
        <v>254</v>
      </c>
      <c r="AU704" s="191" t="s">
        <v>89</v>
      </c>
      <c r="AY704" s="18" t="s">
        <v>171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8" t="s">
        <v>40</v>
      </c>
      <c r="BK704" s="192">
        <f>ROUND(I704*H704,2)</f>
        <v>0</v>
      </c>
      <c r="BL704" s="18" t="s">
        <v>297</v>
      </c>
      <c r="BM704" s="191" t="s">
        <v>3401</v>
      </c>
    </row>
    <row r="705" spans="1:65" s="14" customFormat="1" ht="10.199999999999999">
      <c r="B705" s="204"/>
      <c r="C705" s="205"/>
      <c r="D705" s="195" t="s">
        <v>180</v>
      </c>
      <c r="E705" s="205"/>
      <c r="F705" s="207" t="s">
        <v>3402</v>
      </c>
      <c r="G705" s="205"/>
      <c r="H705" s="208">
        <v>157.5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4</v>
      </c>
      <c r="AX705" s="14" t="s">
        <v>40</v>
      </c>
      <c r="AY705" s="214" t="s">
        <v>171</v>
      </c>
    </row>
    <row r="706" spans="1:65" s="2" customFormat="1" ht="24.15" customHeight="1">
      <c r="A706" s="36"/>
      <c r="B706" s="37"/>
      <c r="C706" s="180" t="s">
        <v>1506</v>
      </c>
      <c r="D706" s="180" t="s">
        <v>173</v>
      </c>
      <c r="E706" s="181" t="s">
        <v>1452</v>
      </c>
      <c r="F706" s="182" t="s">
        <v>1453</v>
      </c>
      <c r="G706" s="183" t="s">
        <v>176</v>
      </c>
      <c r="H706" s="184">
        <v>131.029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0</v>
      </c>
      <c r="T706" s="190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3403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2909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3058</v>
      </c>
      <c r="G708" s="205"/>
      <c r="H708" s="208">
        <v>39.488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3059</v>
      </c>
      <c r="G709" s="205"/>
      <c r="H709" s="208">
        <v>5.625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3060</v>
      </c>
      <c r="G710" s="205"/>
      <c r="H710" s="208">
        <v>75.153000000000006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3061</v>
      </c>
      <c r="G711" s="205"/>
      <c r="H711" s="208">
        <v>5.9630000000000001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3062</v>
      </c>
      <c r="G712" s="205"/>
      <c r="H712" s="208">
        <v>4.8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215" t="s">
        <v>2027</v>
      </c>
      <c r="D713" s="215" t="s">
        <v>254</v>
      </c>
      <c r="E713" s="216" t="s">
        <v>1456</v>
      </c>
      <c r="F713" s="217" t="s">
        <v>1457</v>
      </c>
      <c r="G713" s="218" t="s">
        <v>176</v>
      </c>
      <c r="H713" s="219">
        <v>137.58000000000001</v>
      </c>
      <c r="I713" s="220"/>
      <c r="J713" s="221">
        <f>ROUND(I713*H713,2)</f>
        <v>0</v>
      </c>
      <c r="K713" s="217" t="s">
        <v>177</v>
      </c>
      <c r="L713" s="222"/>
      <c r="M713" s="223" t="s">
        <v>32</v>
      </c>
      <c r="N713" s="224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0</v>
      </c>
      <c r="T713" s="190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389</v>
      </c>
      <c r="AT713" s="191" t="s">
        <v>254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3404</v>
      </c>
    </row>
    <row r="714" spans="1:65" s="14" customFormat="1" ht="10.199999999999999">
      <c r="B714" s="204"/>
      <c r="C714" s="205"/>
      <c r="D714" s="195" t="s">
        <v>180</v>
      </c>
      <c r="E714" s="205"/>
      <c r="F714" s="207" t="s">
        <v>3405</v>
      </c>
      <c r="G714" s="205"/>
      <c r="H714" s="208">
        <v>137.58000000000001</v>
      </c>
      <c r="I714" s="209"/>
      <c r="J714" s="205"/>
      <c r="K714" s="205"/>
      <c r="L714" s="210"/>
      <c r="M714" s="211"/>
      <c r="N714" s="212"/>
      <c r="O714" s="212"/>
      <c r="P714" s="212"/>
      <c r="Q714" s="212"/>
      <c r="R714" s="212"/>
      <c r="S714" s="212"/>
      <c r="T714" s="213"/>
      <c r="AT714" s="214" t="s">
        <v>180</v>
      </c>
      <c r="AU714" s="214" t="s">
        <v>89</v>
      </c>
      <c r="AV714" s="14" t="s">
        <v>89</v>
      </c>
      <c r="AW714" s="14" t="s">
        <v>4</v>
      </c>
      <c r="AX714" s="14" t="s">
        <v>40</v>
      </c>
      <c r="AY714" s="214" t="s">
        <v>171</v>
      </c>
    </row>
    <row r="715" spans="1:65" s="2" customFormat="1" ht="14.4" customHeight="1">
      <c r="A715" s="36"/>
      <c r="B715" s="37"/>
      <c r="C715" s="180" t="s">
        <v>2032</v>
      </c>
      <c r="D715" s="180" t="s">
        <v>173</v>
      </c>
      <c r="E715" s="181" t="s">
        <v>1461</v>
      </c>
      <c r="F715" s="182" t="s">
        <v>1462</v>
      </c>
      <c r="G715" s="183" t="s">
        <v>176</v>
      </c>
      <c r="H715" s="184">
        <v>58.25</v>
      </c>
      <c r="I715" s="185"/>
      <c r="J715" s="186">
        <f>ROUND(I715*H715,2)</f>
        <v>0</v>
      </c>
      <c r="K715" s="182" t="s">
        <v>177</v>
      </c>
      <c r="L715" s="41"/>
      <c r="M715" s="187" t="s">
        <v>32</v>
      </c>
      <c r="N715" s="188" t="s">
        <v>51</v>
      </c>
      <c r="O715" s="66"/>
      <c r="P715" s="189">
        <f>O715*H715</f>
        <v>0</v>
      </c>
      <c r="Q715" s="189">
        <v>2.0000000000000001E-4</v>
      </c>
      <c r="R715" s="189">
        <f>Q715*H715</f>
        <v>1.1650000000000001E-2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297</v>
      </c>
      <c r="AT715" s="191" t="s">
        <v>173</v>
      </c>
      <c r="AU715" s="191" t="s">
        <v>89</v>
      </c>
      <c r="AY715" s="18" t="s">
        <v>171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8" t="s">
        <v>40</v>
      </c>
      <c r="BK715" s="192">
        <f>ROUND(I715*H715,2)</f>
        <v>0</v>
      </c>
      <c r="BL715" s="18" t="s">
        <v>297</v>
      </c>
      <c r="BM715" s="191" t="s">
        <v>3406</v>
      </c>
    </row>
    <row r="716" spans="1:65" s="2" customFormat="1" ht="24.15" customHeight="1">
      <c r="A716" s="36"/>
      <c r="B716" s="37"/>
      <c r="C716" s="180" t="s">
        <v>2036</v>
      </c>
      <c r="D716" s="180" t="s">
        <v>173</v>
      </c>
      <c r="E716" s="181" t="s">
        <v>1465</v>
      </c>
      <c r="F716" s="182" t="s">
        <v>1466</v>
      </c>
      <c r="G716" s="183" t="s">
        <v>176</v>
      </c>
      <c r="H716" s="184">
        <v>126.229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1.0000000000000001E-5</v>
      </c>
      <c r="R716" s="189">
        <f>Q716*H716</f>
        <v>1.2622900000000001E-3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3407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2909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3058</v>
      </c>
      <c r="G718" s="205"/>
      <c r="H718" s="208">
        <v>39.488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3059</v>
      </c>
      <c r="G719" s="205"/>
      <c r="H719" s="208">
        <v>5.625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3060</v>
      </c>
      <c r="G720" s="205"/>
      <c r="H720" s="208">
        <v>75.153000000000006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4" customFormat="1" ht="10.199999999999999">
      <c r="B721" s="204"/>
      <c r="C721" s="205"/>
      <c r="D721" s="195" t="s">
        <v>180</v>
      </c>
      <c r="E721" s="206" t="s">
        <v>32</v>
      </c>
      <c r="F721" s="207" t="s">
        <v>3061</v>
      </c>
      <c r="G721" s="205"/>
      <c r="H721" s="208">
        <v>5.9630000000000001</v>
      </c>
      <c r="I721" s="209"/>
      <c r="J721" s="205"/>
      <c r="K721" s="205"/>
      <c r="L721" s="210"/>
      <c r="M721" s="211"/>
      <c r="N721" s="212"/>
      <c r="O721" s="212"/>
      <c r="P721" s="212"/>
      <c r="Q721" s="212"/>
      <c r="R721" s="212"/>
      <c r="S721" s="212"/>
      <c r="T721" s="213"/>
      <c r="AT721" s="214" t="s">
        <v>180</v>
      </c>
      <c r="AU721" s="214" t="s">
        <v>89</v>
      </c>
      <c r="AV721" s="14" t="s">
        <v>89</v>
      </c>
      <c r="AW721" s="14" t="s">
        <v>38</v>
      </c>
      <c r="AX721" s="14" t="s">
        <v>80</v>
      </c>
      <c r="AY721" s="214" t="s">
        <v>171</v>
      </c>
    </row>
    <row r="722" spans="1:65" s="2" customFormat="1" ht="14.4" customHeight="1">
      <c r="A722" s="36"/>
      <c r="B722" s="37"/>
      <c r="C722" s="180" t="s">
        <v>2038</v>
      </c>
      <c r="D722" s="180" t="s">
        <v>173</v>
      </c>
      <c r="E722" s="181" t="s">
        <v>2218</v>
      </c>
      <c r="F722" s="182" t="s">
        <v>2219</v>
      </c>
      <c r="G722" s="183" t="s">
        <v>176</v>
      </c>
      <c r="H722" s="184">
        <v>4.8</v>
      </c>
      <c r="I722" s="185"/>
      <c r="J722" s="186">
        <f>ROUND(I722*H722,2)</f>
        <v>0</v>
      </c>
      <c r="K722" s="182" t="s">
        <v>177</v>
      </c>
      <c r="L722" s="41"/>
      <c r="M722" s="187" t="s">
        <v>32</v>
      </c>
      <c r="N722" s="188" t="s">
        <v>51</v>
      </c>
      <c r="O722" s="66"/>
      <c r="P722" s="189">
        <f>O722*H722</f>
        <v>0</v>
      </c>
      <c r="Q722" s="189">
        <v>1.0000000000000001E-5</v>
      </c>
      <c r="R722" s="189">
        <f>Q722*H722</f>
        <v>4.8000000000000001E-5</v>
      </c>
      <c r="S722" s="189">
        <v>0</v>
      </c>
      <c r="T722" s="190">
        <f>S722*H722</f>
        <v>0</v>
      </c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R722" s="191" t="s">
        <v>297</v>
      </c>
      <c r="AT722" s="191" t="s">
        <v>173</v>
      </c>
      <c r="AU722" s="191" t="s">
        <v>89</v>
      </c>
      <c r="AY722" s="18" t="s">
        <v>171</v>
      </c>
      <c r="BE722" s="192">
        <f>IF(N722="základní",J722,0)</f>
        <v>0</v>
      </c>
      <c r="BF722" s="192">
        <f>IF(N722="snížená",J722,0)</f>
        <v>0</v>
      </c>
      <c r="BG722" s="192">
        <f>IF(N722="zákl. přenesená",J722,0)</f>
        <v>0</v>
      </c>
      <c r="BH722" s="192">
        <f>IF(N722="sníž. přenesená",J722,0)</f>
        <v>0</v>
      </c>
      <c r="BI722" s="192">
        <f>IF(N722="nulová",J722,0)</f>
        <v>0</v>
      </c>
      <c r="BJ722" s="18" t="s">
        <v>40</v>
      </c>
      <c r="BK722" s="192">
        <f>ROUND(I722*H722,2)</f>
        <v>0</v>
      </c>
      <c r="BL722" s="18" t="s">
        <v>297</v>
      </c>
      <c r="BM722" s="191" t="s">
        <v>3408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2909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3062</v>
      </c>
      <c r="G724" s="205"/>
      <c r="H724" s="208">
        <v>4.8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2040</v>
      </c>
      <c r="D725" s="180" t="s">
        <v>173</v>
      </c>
      <c r="E725" s="181" t="s">
        <v>1469</v>
      </c>
      <c r="F725" s="182" t="s">
        <v>1470</v>
      </c>
      <c r="G725" s="183" t="s">
        <v>176</v>
      </c>
      <c r="H725" s="184">
        <v>150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1.0000000000000001E-5</v>
      </c>
      <c r="R725" s="189">
        <f>Q725*H725</f>
        <v>1.5E-3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3409</v>
      </c>
    </row>
    <row r="726" spans="1:65" s="2" customFormat="1" ht="24.15" customHeight="1">
      <c r="A726" s="36"/>
      <c r="B726" s="37"/>
      <c r="C726" s="180" t="s">
        <v>2043</v>
      </c>
      <c r="D726" s="180" t="s">
        <v>173</v>
      </c>
      <c r="E726" s="181" t="s">
        <v>3410</v>
      </c>
      <c r="F726" s="182" t="s">
        <v>3411</v>
      </c>
      <c r="G726" s="183" t="s">
        <v>176</v>
      </c>
      <c r="H726" s="184">
        <v>58.25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2.0000000000000001E-4</v>
      </c>
      <c r="R726" s="189">
        <f>Q726*H726</f>
        <v>1.1650000000000001E-2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3412</v>
      </c>
    </row>
    <row r="727" spans="1:65" s="2" customFormat="1" ht="24.15" customHeight="1">
      <c r="A727" s="36"/>
      <c r="B727" s="37"/>
      <c r="C727" s="180" t="s">
        <v>2045</v>
      </c>
      <c r="D727" s="180" t="s">
        <v>173</v>
      </c>
      <c r="E727" s="181" t="s">
        <v>1477</v>
      </c>
      <c r="F727" s="182" t="s">
        <v>1478</v>
      </c>
      <c r="G727" s="183" t="s">
        <v>176</v>
      </c>
      <c r="H727" s="184">
        <v>58.25</v>
      </c>
      <c r="I727" s="185"/>
      <c r="J727" s="186">
        <f>ROUND(I727*H727,2)</f>
        <v>0</v>
      </c>
      <c r="K727" s="182" t="s">
        <v>177</v>
      </c>
      <c r="L727" s="41"/>
      <c r="M727" s="229" t="s">
        <v>32</v>
      </c>
      <c r="N727" s="230" t="s">
        <v>51</v>
      </c>
      <c r="O727" s="231"/>
      <c r="P727" s="232">
        <f>O727*H727</f>
        <v>0</v>
      </c>
      <c r="Q727" s="232">
        <v>0</v>
      </c>
      <c r="R727" s="232">
        <f>Q727*H727</f>
        <v>0</v>
      </c>
      <c r="S727" s="232">
        <v>0</v>
      </c>
      <c r="T727" s="233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297</v>
      </c>
      <c r="AT727" s="191" t="s">
        <v>173</v>
      </c>
      <c r="AU727" s="191" t="s">
        <v>89</v>
      </c>
      <c r="AY727" s="18" t="s">
        <v>171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8" t="s">
        <v>40</v>
      </c>
      <c r="BK727" s="192">
        <f>ROUND(I727*H727,2)</f>
        <v>0</v>
      </c>
      <c r="BL727" s="18" t="s">
        <v>297</v>
      </c>
      <c r="BM727" s="191" t="s">
        <v>3413</v>
      </c>
    </row>
    <row r="728" spans="1:65" s="2" customFormat="1" ht="6.9" customHeight="1">
      <c r="A728" s="36"/>
      <c r="B728" s="49"/>
      <c r="C728" s="50"/>
      <c r="D728" s="50"/>
      <c r="E728" s="50"/>
      <c r="F728" s="50"/>
      <c r="G728" s="50"/>
      <c r="H728" s="50"/>
      <c r="I728" s="50"/>
      <c r="J728" s="50"/>
      <c r="K728" s="50"/>
      <c r="L728" s="41"/>
      <c r="M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</row>
  </sheetData>
  <sheetProtection algorithmName="SHA-512" hashValue="Jaby1rUe/ppTt6/08Zhll1/duwTGn/9T2kGA3t32ofMJ1YU38IZjLpCNm3M1pruTJqv6kQrlqYNq8YDj0qZs9g==" saltValue="yjUkR2eKPaP8sje77ZqzZRndCUd/I9CemHyucsVDXBRbg6Hgw/6wVj/NtaIoyoext9YouWsMXM6xAkiGPDbWaA==" spinCount="100000" sheet="1" objects="1" scenarios="1" formatColumns="0" formatRows="0" autoFilter="0"/>
  <autoFilter ref="C93:K727" xr:uid="{00000000-0009-0000-0000-000005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104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3414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ROUND(J97,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ROUND((SUM(BE97:BE952)),  0)</f>
        <v>0</v>
      </c>
      <c r="G33" s="36"/>
      <c r="H33" s="36"/>
      <c r="I33" s="126">
        <v>0.21</v>
      </c>
      <c r="J33" s="125">
        <f>ROUND(((SUM(BE97:BE952))*I33),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ROUND((SUM(BF97:BF952)),  0)</f>
        <v>0</v>
      </c>
      <c r="G34" s="36"/>
      <c r="H34" s="36"/>
      <c r="I34" s="126">
        <v>0.15</v>
      </c>
      <c r="J34" s="125">
        <f>ROUND(((SUM(BF97:BF952))*I34),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ROUND((SUM(BG97:BG952)),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ROUND((SUM(BH97:BH952)),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ROUND((SUM(BI97:BI952)),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SO06 - SO 06 - Nízkoprahové centrum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J97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J98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J99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J132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J136</f>
        <v>0</v>
      </c>
      <c r="K63" s="99"/>
      <c r="L63" s="152"/>
    </row>
    <row r="64" spans="1:47" s="10" customFormat="1" ht="19.95" customHeight="1">
      <c r="B64" s="148"/>
      <c r="C64" s="99"/>
      <c r="D64" s="149" t="s">
        <v>147</v>
      </c>
      <c r="E64" s="150"/>
      <c r="F64" s="150"/>
      <c r="G64" s="150"/>
      <c r="H64" s="150"/>
      <c r="I64" s="150"/>
      <c r="J64" s="151">
        <f>J413</f>
        <v>0</v>
      </c>
      <c r="K64" s="99"/>
      <c r="L64" s="152"/>
    </row>
    <row r="65" spans="1:31" s="10" customFormat="1" ht="19.95" customHeight="1">
      <c r="B65" s="148"/>
      <c r="C65" s="99"/>
      <c r="D65" s="149" t="s">
        <v>148</v>
      </c>
      <c r="E65" s="150"/>
      <c r="F65" s="150"/>
      <c r="G65" s="150"/>
      <c r="H65" s="150"/>
      <c r="I65" s="150"/>
      <c r="J65" s="151">
        <f>J563</f>
        <v>0</v>
      </c>
      <c r="K65" s="99"/>
      <c r="L65" s="152"/>
    </row>
    <row r="66" spans="1:31" s="10" customFormat="1" ht="19.95" customHeight="1">
      <c r="B66" s="148"/>
      <c r="C66" s="99"/>
      <c r="D66" s="149" t="s">
        <v>149</v>
      </c>
      <c r="E66" s="150"/>
      <c r="F66" s="150"/>
      <c r="G66" s="150"/>
      <c r="H66" s="150"/>
      <c r="I66" s="150"/>
      <c r="J66" s="151">
        <f>J578</f>
        <v>0</v>
      </c>
      <c r="K66" s="99"/>
      <c r="L66" s="152"/>
    </row>
    <row r="67" spans="1:31" s="9" customFormat="1" ht="24.9" customHeight="1">
      <c r="B67" s="142"/>
      <c r="C67" s="143"/>
      <c r="D67" s="144" t="s">
        <v>150</v>
      </c>
      <c r="E67" s="145"/>
      <c r="F67" s="145"/>
      <c r="G67" s="145"/>
      <c r="H67" s="145"/>
      <c r="I67" s="145"/>
      <c r="J67" s="146">
        <f>J580</f>
        <v>0</v>
      </c>
      <c r="K67" s="143"/>
      <c r="L67" s="147"/>
    </row>
    <row r="68" spans="1:31" s="10" customFormat="1" ht="19.95" customHeight="1">
      <c r="B68" s="148"/>
      <c r="C68" s="99"/>
      <c r="D68" s="149" t="s">
        <v>1511</v>
      </c>
      <c r="E68" s="150"/>
      <c r="F68" s="150"/>
      <c r="G68" s="150"/>
      <c r="H68" s="150"/>
      <c r="I68" s="150"/>
      <c r="J68" s="151">
        <f>J581</f>
        <v>0</v>
      </c>
      <c r="K68" s="99"/>
      <c r="L68" s="152"/>
    </row>
    <row r="69" spans="1:31" s="10" customFormat="1" ht="19.95" customHeight="1">
      <c r="B69" s="148"/>
      <c r="C69" s="99"/>
      <c r="D69" s="149" t="s">
        <v>151</v>
      </c>
      <c r="E69" s="150"/>
      <c r="F69" s="150"/>
      <c r="G69" s="150"/>
      <c r="H69" s="150"/>
      <c r="I69" s="150"/>
      <c r="J69" s="151">
        <f>J590</f>
        <v>0</v>
      </c>
      <c r="K69" s="99"/>
      <c r="L69" s="152"/>
    </row>
    <row r="70" spans="1:31" s="10" customFormat="1" ht="19.95" customHeight="1">
      <c r="B70" s="148"/>
      <c r="C70" s="99"/>
      <c r="D70" s="149" t="s">
        <v>152</v>
      </c>
      <c r="E70" s="150"/>
      <c r="F70" s="150"/>
      <c r="G70" s="150"/>
      <c r="H70" s="150"/>
      <c r="I70" s="150"/>
      <c r="J70" s="151">
        <f>J638</f>
        <v>0</v>
      </c>
      <c r="K70" s="99"/>
      <c r="L70" s="152"/>
    </row>
    <row r="71" spans="1:31" s="10" customFormat="1" ht="19.95" customHeight="1">
      <c r="B71" s="148"/>
      <c r="C71" s="99"/>
      <c r="D71" s="149" t="s">
        <v>2254</v>
      </c>
      <c r="E71" s="150"/>
      <c r="F71" s="150"/>
      <c r="G71" s="150"/>
      <c r="H71" s="150"/>
      <c r="I71" s="150"/>
      <c r="J71" s="151">
        <f>J658</f>
        <v>0</v>
      </c>
      <c r="K71" s="99"/>
      <c r="L71" s="152"/>
    </row>
    <row r="72" spans="1:31" s="10" customFormat="1" ht="19.95" customHeight="1">
      <c r="B72" s="148"/>
      <c r="C72" s="99"/>
      <c r="D72" s="149" t="s">
        <v>153</v>
      </c>
      <c r="E72" s="150"/>
      <c r="F72" s="150"/>
      <c r="G72" s="150"/>
      <c r="H72" s="150"/>
      <c r="I72" s="150"/>
      <c r="J72" s="151">
        <f>J669</f>
        <v>0</v>
      </c>
      <c r="K72" s="99"/>
      <c r="L72" s="152"/>
    </row>
    <row r="73" spans="1:31" s="10" customFormat="1" ht="19.95" customHeight="1">
      <c r="B73" s="148"/>
      <c r="C73" s="99"/>
      <c r="D73" s="149" t="s">
        <v>154</v>
      </c>
      <c r="E73" s="150"/>
      <c r="F73" s="150"/>
      <c r="G73" s="150"/>
      <c r="H73" s="150"/>
      <c r="I73" s="150"/>
      <c r="J73" s="151">
        <f>J689</f>
        <v>0</v>
      </c>
      <c r="K73" s="99"/>
      <c r="L73" s="152"/>
    </row>
    <row r="74" spans="1:31" s="10" customFormat="1" ht="19.95" customHeight="1">
      <c r="B74" s="148"/>
      <c r="C74" s="99"/>
      <c r="D74" s="149" t="s">
        <v>902</v>
      </c>
      <c r="E74" s="150"/>
      <c r="F74" s="150"/>
      <c r="G74" s="150"/>
      <c r="H74" s="150"/>
      <c r="I74" s="150"/>
      <c r="J74" s="151">
        <f>J777</f>
        <v>0</v>
      </c>
      <c r="K74" s="99"/>
      <c r="L74" s="152"/>
    </row>
    <row r="75" spans="1:31" s="10" customFormat="1" ht="19.95" customHeight="1">
      <c r="B75" s="148"/>
      <c r="C75" s="99"/>
      <c r="D75" s="149" t="s">
        <v>155</v>
      </c>
      <c r="E75" s="150"/>
      <c r="F75" s="150"/>
      <c r="G75" s="150"/>
      <c r="H75" s="150"/>
      <c r="I75" s="150"/>
      <c r="J75" s="151">
        <f>J850</f>
        <v>0</v>
      </c>
      <c r="K75" s="99"/>
      <c r="L75" s="152"/>
    </row>
    <row r="76" spans="1:31" s="10" customFormat="1" ht="19.95" customHeight="1">
      <c r="B76" s="148"/>
      <c r="C76" s="99"/>
      <c r="D76" s="149" t="s">
        <v>1513</v>
      </c>
      <c r="E76" s="150"/>
      <c r="F76" s="150"/>
      <c r="G76" s="150"/>
      <c r="H76" s="150"/>
      <c r="I76" s="150"/>
      <c r="J76" s="151">
        <f>J893</f>
        <v>0</v>
      </c>
      <c r="K76" s="99"/>
      <c r="L76" s="152"/>
    </row>
    <row r="77" spans="1:31" s="10" customFormat="1" ht="19.95" customHeight="1">
      <c r="B77" s="148"/>
      <c r="C77" s="99"/>
      <c r="D77" s="149" t="s">
        <v>903</v>
      </c>
      <c r="E77" s="150"/>
      <c r="F77" s="150"/>
      <c r="G77" s="150"/>
      <c r="H77" s="150"/>
      <c r="I77" s="150"/>
      <c r="J77" s="151">
        <f>J904</f>
        <v>0</v>
      </c>
      <c r="K77" s="99"/>
      <c r="L77" s="152"/>
    </row>
    <row r="78" spans="1:31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" customHeight="1">
      <c r="A84" s="36"/>
      <c r="B84" s="37"/>
      <c r="C84" s="24" t="s">
        <v>156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0" t="s">
        <v>16</v>
      </c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383" t="str">
        <f>E7</f>
        <v>Zateplení objektů, rekonstrukce víceúčelového hřiště a zpevněných ploch ZŠ Děčín XXXII_revize_R03</v>
      </c>
      <c r="F87" s="384"/>
      <c r="G87" s="384"/>
      <c r="H87" s="384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0" t="s">
        <v>137</v>
      </c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6" t="str">
        <f>E9</f>
        <v>SO06 - SO 06 - Nízkoprahové centrum</v>
      </c>
      <c r="F89" s="385"/>
      <c r="G89" s="385"/>
      <c r="H89" s="385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0" t="s">
        <v>22</v>
      </c>
      <c r="D91" s="38"/>
      <c r="E91" s="38"/>
      <c r="F91" s="28" t="str">
        <f>F12</f>
        <v>Děčín XXXII</v>
      </c>
      <c r="G91" s="38"/>
      <c r="H91" s="38"/>
      <c r="I91" s="30" t="s">
        <v>24</v>
      </c>
      <c r="J91" s="61" t="str">
        <f>IF(J12="","",J12)</f>
        <v>23. 6. 2021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5.65" customHeight="1">
      <c r="A93" s="36"/>
      <c r="B93" s="37"/>
      <c r="C93" s="30" t="s">
        <v>30</v>
      </c>
      <c r="D93" s="38"/>
      <c r="E93" s="38"/>
      <c r="F93" s="28" t="str">
        <f>E15</f>
        <v>Statutární město Děčín, MmDěčín</v>
      </c>
      <c r="G93" s="38"/>
      <c r="H93" s="38"/>
      <c r="I93" s="30" t="s">
        <v>37</v>
      </c>
      <c r="J93" s="34" t="str">
        <f>E21</f>
        <v>P. Andrejkovič - PRO-DESIGN2013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15" customHeight="1">
      <c r="A94" s="36"/>
      <c r="B94" s="37"/>
      <c r="C94" s="30" t="s">
        <v>35</v>
      </c>
      <c r="D94" s="38"/>
      <c r="E94" s="38"/>
      <c r="F94" s="28" t="str">
        <f>IF(E18="","",E18)</f>
        <v>Vyplň údaj</v>
      </c>
      <c r="G94" s="38"/>
      <c r="H94" s="38"/>
      <c r="I94" s="30" t="s">
        <v>41</v>
      </c>
      <c r="J94" s="34" t="str">
        <f>E24</f>
        <v>L. Štuller</v>
      </c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157</v>
      </c>
      <c r="D96" s="156" t="s">
        <v>65</v>
      </c>
      <c r="E96" s="156" t="s">
        <v>61</v>
      </c>
      <c r="F96" s="156" t="s">
        <v>62</v>
      </c>
      <c r="G96" s="156" t="s">
        <v>158</v>
      </c>
      <c r="H96" s="156" t="s">
        <v>159</v>
      </c>
      <c r="I96" s="156" t="s">
        <v>160</v>
      </c>
      <c r="J96" s="156" t="s">
        <v>141</v>
      </c>
      <c r="K96" s="157" t="s">
        <v>161</v>
      </c>
      <c r="L96" s="158"/>
      <c r="M96" s="70" t="s">
        <v>32</v>
      </c>
      <c r="N96" s="71" t="s">
        <v>50</v>
      </c>
      <c r="O96" s="71" t="s">
        <v>162</v>
      </c>
      <c r="P96" s="71" t="s">
        <v>163</v>
      </c>
      <c r="Q96" s="71" t="s">
        <v>164</v>
      </c>
      <c r="R96" s="71" t="s">
        <v>165</v>
      </c>
      <c r="S96" s="71" t="s">
        <v>166</v>
      </c>
      <c r="T96" s="72" t="s">
        <v>167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8" customHeight="1">
      <c r="A97" s="36"/>
      <c r="B97" s="37"/>
      <c r="C97" s="77" t="s">
        <v>168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P98+P580</f>
        <v>0</v>
      </c>
      <c r="Q97" s="74"/>
      <c r="R97" s="161">
        <f>R98+R580</f>
        <v>79.536209775000003</v>
      </c>
      <c r="S97" s="74"/>
      <c r="T97" s="162">
        <f>T98+T580</f>
        <v>56.514981249999998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8" t="s">
        <v>79</v>
      </c>
      <c r="AU97" s="18" t="s">
        <v>142</v>
      </c>
      <c r="BK97" s="163">
        <f>BK98+BK580</f>
        <v>0</v>
      </c>
    </row>
    <row r="98" spans="1:65" s="12" customFormat="1" ht="25.95" customHeight="1">
      <c r="B98" s="164"/>
      <c r="C98" s="165"/>
      <c r="D98" s="166" t="s">
        <v>79</v>
      </c>
      <c r="E98" s="167" t="s">
        <v>169</v>
      </c>
      <c r="F98" s="167" t="s">
        <v>170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P99+P132+P136+P413+P563+P578</f>
        <v>0</v>
      </c>
      <c r="Q98" s="172"/>
      <c r="R98" s="173">
        <f>R99+R132+R136+R413+R563+R578</f>
        <v>65.174995580000001</v>
      </c>
      <c r="S98" s="172"/>
      <c r="T98" s="174">
        <f>T99+T132+T136+T413+T563+T578</f>
        <v>47.322829999999996</v>
      </c>
      <c r="AR98" s="175" t="s">
        <v>40</v>
      </c>
      <c r="AT98" s="176" t="s">
        <v>79</v>
      </c>
      <c r="AU98" s="176" t="s">
        <v>80</v>
      </c>
      <c r="AY98" s="175" t="s">
        <v>171</v>
      </c>
      <c r="BK98" s="177">
        <f>BK99+BK132+BK136+BK413+BK563+BK578</f>
        <v>0</v>
      </c>
    </row>
    <row r="99" spans="1:65" s="12" customFormat="1" ht="22.8" customHeight="1">
      <c r="B99" s="164"/>
      <c r="C99" s="165"/>
      <c r="D99" s="166" t="s">
        <v>79</v>
      </c>
      <c r="E99" s="178" t="s">
        <v>40</v>
      </c>
      <c r="F99" s="178" t="s">
        <v>172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SUM(P100:P131)</f>
        <v>0</v>
      </c>
      <c r="Q99" s="172"/>
      <c r="R99" s="173">
        <f>SUM(R100:R131)</f>
        <v>0</v>
      </c>
      <c r="S99" s="172"/>
      <c r="T99" s="174">
        <f>SUM(T100:T131)</f>
        <v>32.19435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SUM(BK100:BK131)</f>
        <v>0</v>
      </c>
    </row>
    <row r="100" spans="1:65" s="2" customFormat="1" ht="37.799999999999997" customHeight="1">
      <c r="A100" s="36"/>
      <c r="B100" s="37"/>
      <c r="C100" s="180" t="s">
        <v>40</v>
      </c>
      <c r="D100" s="180" t="s">
        <v>173</v>
      </c>
      <c r="E100" s="181" t="s">
        <v>174</v>
      </c>
      <c r="F100" s="182" t="s">
        <v>175</v>
      </c>
      <c r="G100" s="183" t="s">
        <v>176</v>
      </c>
      <c r="H100" s="184">
        <v>74.010000000000005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0.255</v>
      </c>
      <c r="T100" s="190">
        <f>S100*H100</f>
        <v>18.87255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3415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3416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20.399999999999999">
      <c r="B102" s="204"/>
      <c r="C102" s="205"/>
      <c r="D102" s="195" t="s">
        <v>180</v>
      </c>
      <c r="E102" s="206" t="s">
        <v>32</v>
      </c>
      <c r="F102" s="207" t="s">
        <v>3417</v>
      </c>
      <c r="G102" s="205"/>
      <c r="H102" s="208">
        <v>74.010000000000005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2259</v>
      </c>
      <c r="F103" s="182" t="s">
        <v>2260</v>
      </c>
      <c r="G103" s="183" t="s">
        <v>176</v>
      </c>
      <c r="H103" s="184">
        <v>74.010000000000005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0.18</v>
      </c>
      <c r="T103" s="190">
        <f>S103*H103</f>
        <v>13.3218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3418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3416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20.399999999999999">
      <c r="B105" s="204"/>
      <c r="C105" s="205"/>
      <c r="D105" s="195" t="s">
        <v>180</v>
      </c>
      <c r="E105" s="206" t="s">
        <v>32</v>
      </c>
      <c r="F105" s="207" t="s">
        <v>3417</v>
      </c>
      <c r="G105" s="205"/>
      <c r="H105" s="208">
        <v>74.010000000000005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187</v>
      </c>
      <c r="D106" s="180" t="s">
        <v>173</v>
      </c>
      <c r="E106" s="181" t="s">
        <v>2912</v>
      </c>
      <c r="F106" s="182" t="s">
        <v>2913</v>
      </c>
      <c r="G106" s="183" t="s">
        <v>392</v>
      </c>
      <c r="H106" s="184">
        <v>37.005000000000003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3419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3416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3420</v>
      </c>
      <c r="G108" s="205"/>
      <c r="H108" s="208">
        <v>37.005000000000003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2918</v>
      </c>
      <c r="F109" s="182" t="s">
        <v>2919</v>
      </c>
      <c r="G109" s="183" t="s">
        <v>392</v>
      </c>
      <c r="H109" s="184">
        <v>11.102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3421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3422</v>
      </c>
      <c r="G110" s="205"/>
      <c r="H110" s="208">
        <v>11.102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226</v>
      </c>
      <c r="D111" s="180" t="s">
        <v>173</v>
      </c>
      <c r="E111" s="181" t="s">
        <v>1529</v>
      </c>
      <c r="F111" s="182" t="s">
        <v>1530</v>
      </c>
      <c r="G111" s="183" t="s">
        <v>392</v>
      </c>
      <c r="H111" s="184">
        <v>8.7370000000000001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3423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3424</v>
      </c>
      <c r="G112" s="205"/>
      <c r="H112" s="208">
        <v>8.7370000000000001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37.799999999999997" customHeight="1">
      <c r="A113" s="36"/>
      <c r="B113" s="37"/>
      <c r="C113" s="180" t="s">
        <v>193</v>
      </c>
      <c r="D113" s="180" t="s">
        <v>173</v>
      </c>
      <c r="E113" s="181" t="s">
        <v>1533</v>
      </c>
      <c r="F113" s="182" t="s">
        <v>1534</v>
      </c>
      <c r="G113" s="183" t="s">
        <v>392</v>
      </c>
      <c r="H113" s="184">
        <v>104.84399999999999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3425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3426</v>
      </c>
      <c r="G114" s="205"/>
      <c r="H114" s="208">
        <v>104.84399999999999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237</v>
      </c>
      <c r="D115" s="180" t="s">
        <v>173</v>
      </c>
      <c r="E115" s="181" t="s">
        <v>1537</v>
      </c>
      <c r="F115" s="182" t="s">
        <v>1538</v>
      </c>
      <c r="G115" s="183" t="s">
        <v>392</v>
      </c>
      <c r="H115" s="184">
        <v>8.7370000000000001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3427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3428</v>
      </c>
      <c r="G116" s="205"/>
      <c r="H116" s="208">
        <v>8.7370000000000001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242</v>
      </c>
      <c r="D117" s="180" t="s">
        <v>173</v>
      </c>
      <c r="E117" s="181" t="s">
        <v>1541</v>
      </c>
      <c r="F117" s="182" t="s">
        <v>1542</v>
      </c>
      <c r="G117" s="183" t="s">
        <v>392</v>
      </c>
      <c r="H117" s="184">
        <v>17.474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3429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3430</v>
      </c>
      <c r="G118" s="205"/>
      <c r="H118" s="208">
        <v>17.474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14.4" customHeight="1">
      <c r="A119" s="36"/>
      <c r="B119" s="37"/>
      <c r="C119" s="180" t="s">
        <v>253</v>
      </c>
      <c r="D119" s="180" t="s">
        <v>173</v>
      </c>
      <c r="E119" s="181" t="s">
        <v>1545</v>
      </c>
      <c r="F119" s="182" t="s">
        <v>1546</v>
      </c>
      <c r="G119" s="183" t="s">
        <v>392</v>
      </c>
      <c r="H119" s="184">
        <v>8.7370000000000001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3431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3428</v>
      </c>
      <c r="G120" s="205"/>
      <c r="H120" s="208">
        <v>8.7370000000000001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24.15" customHeight="1">
      <c r="A121" s="36"/>
      <c r="B121" s="37"/>
      <c r="C121" s="180" t="s">
        <v>261</v>
      </c>
      <c r="D121" s="180" t="s">
        <v>173</v>
      </c>
      <c r="E121" s="181" t="s">
        <v>1548</v>
      </c>
      <c r="F121" s="182" t="s">
        <v>1549</v>
      </c>
      <c r="G121" s="183" t="s">
        <v>554</v>
      </c>
      <c r="H121" s="184">
        <v>15.29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3432</v>
      </c>
    </row>
    <row r="122" spans="1:65" s="2" customFormat="1" ht="19.2">
      <c r="A122" s="36"/>
      <c r="B122" s="37"/>
      <c r="C122" s="38"/>
      <c r="D122" s="195" t="s">
        <v>258</v>
      </c>
      <c r="E122" s="38"/>
      <c r="F122" s="225" t="s">
        <v>1551</v>
      </c>
      <c r="G122" s="38"/>
      <c r="H122" s="38"/>
      <c r="I122" s="226"/>
      <c r="J122" s="38"/>
      <c r="K122" s="38"/>
      <c r="L122" s="41"/>
      <c r="M122" s="227"/>
      <c r="N122" s="228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8" t="s">
        <v>258</v>
      </c>
      <c r="AU122" s="18" t="s">
        <v>89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3433</v>
      </c>
      <c r="G123" s="205"/>
      <c r="H123" s="208">
        <v>15.29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24.15" customHeight="1">
      <c r="A124" s="36"/>
      <c r="B124" s="37"/>
      <c r="C124" s="180" t="s">
        <v>265</v>
      </c>
      <c r="D124" s="180" t="s">
        <v>173</v>
      </c>
      <c r="E124" s="181" t="s">
        <v>1553</v>
      </c>
      <c r="F124" s="182" t="s">
        <v>1554</v>
      </c>
      <c r="G124" s="183" t="s">
        <v>392</v>
      </c>
      <c r="H124" s="184">
        <v>28.268000000000001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3434</v>
      </c>
    </row>
    <row r="125" spans="1:65" s="2" customFormat="1" ht="19.2">
      <c r="A125" s="36"/>
      <c r="B125" s="37"/>
      <c r="C125" s="38"/>
      <c r="D125" s="195" t="s">
        <v>258</v>
      </c>
      <c r="E125" s="38"/>
      <c r="F125" s="225" t="s">
        <v>3435</v>
      </c>
      <c r="G125" s="38"/>
      <c r="H125" s="38"/>
      <c r="I125" s="226"/>
      <c r="J125" s="38"/>
      <c r="K125" s="38"/>
      <c r="L125" s="41"/>
      <c r="M125" s="227"/>
      <c r="N125" s="228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8" t="s">
        <v>258</v>
      </c>
      <c r="AU125" s="18" t="s">
        <v>89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3416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3420</v>
      </c>
      <c r="G127" s="205"/>
      <c r="H127" s="208">
        <v>37.005000000000003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3436</v>
      </c>
      <c r="G128" s="205"/>
      <c r="H128" s="208">
        <v>-8.7370000000000001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14.4" customHeight="1">
      <c r="A129" s="36"/>
      <c r="B129" s="37"/>
      <c r="C129" s="180" t="s">
        <v>271</v>
      </c>
      <c r="D129" s="180" t="s">
        <v>173</v>
      </c>
      <c r="E129" s="181" t="s">
        <v>2937</v>
      </c>
      <c r="F129" s="182" t="s">
        <v>2938</v>
      </c>
      <c r="G129" s="183" t="s">
        <v>176</v>
      </c>
      <c r="H129" s="184">
        <v>74.010000000000005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3437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3416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20.399999999999999">
      <c r="B131" s="204"/>
      <c r="C131" s="205"/>
      <c r="D131" s="195" t="s">
        <v>180</v>
      </c>
      <c r="E131" s="206" t="s">
        <v>32</v>
      </c>
      <c r="F131" s="207" t="s">
        <v>3417</v>
      </c>
      <c r="G131" s="205"/>
      <c r="H131" s="208">
        <v>74.010000000000005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2" customFormat="1" ht="22.8" customHeight="1">
      <c r="B132" s="164"/>
      <c r="C132" s="165"/>
      <c r="D132" s="166" t="s">
        <v>79</v>
      </c>
      <c r="E132" s="178" t="s">
        <v>187</v>
      </c>
      <c r="F132" s="178" t="s">
        <v>908</v>
      </c>
      <c r="G132" s="165"/>
      <c r="H132" s="165"/>
      <c r="I132" s="168"/>
      <c r="J132" s="179">
        <f>BK132</f>
        <v>0</v>
      </c>
      <c r="K132" s="165"/>
      <c r="L132" s="170"/>
      <c r="M132" s="171"/>
      <c r="N132" s="172"/>
      <c r="O132" s="172"/>
      <c r="P132" s="173">
        <f>SUM(P133:P135)</f>
        <v>0</v>
      </c>
      <c r="Q132" s="172"/>
      <c r="R132" s="173">
        <f>SUM(R133:R135)</f>
        <v>0.2180724</v>
      </c>
      <c r="S132" s="172"/>
      <c r="T132" s="174">
        <f>SUM(T133:T135)</f>
        <v>0</v>
      </c>
      <c r="AR132" s="175" t="s">
        <v>40</v>
      </c>
      <c r="AT132" s="176" t="s">
        <v>79</v>
      </c>
      <c r="AU132" s="176" t="s">
        <v>40</v>
      </c>
      <c r="AY132" s="175" t="s">
        <v>171</v>
      </c>
      <c r="BK132" s="177">
        <f>SUM(BK133:BK135)</f>
        <v>0</v>
      </c>
    </row>
    <row r="133" spans="1:65" s="2" customFormat="1" ht="14.4" customHeight="1">
      <c r="A133" s="36"/>
      <c r="B133" s="37"/>
      <c r="C133" s="180" t="s">
        <v>275</v>
      </c>
      <c r="D133" s="180" t="s">
        <v>173</v>
      </c>
      <c r="E133" s="181" t="s">
        <v>3438</v>
      </c>
      <c r="F133" s="182" t="s">
        <v>3439</v>
      </c>
      <c r="G133" s="183" t="s">
        <v>392</v>
      </c>
      <c r="H133" s="184">
        <v>8.4000000000000005E-2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2.5960999999999999</v>
      </c>
      <c r="R133" s="189">
        <f>Q133*H133</f>
        <v>0.2180724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3440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3441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3442</v>
      </c>
      <c r="G135" s="205"/>
      <c r="H135" s="208">
        <v>8.4000000000000005E-2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2" customFormat="1" ht="22.8" customHeight="1">
      <c r="B136" s="164"/>
      <c r="C136" s="165"/>
      <c r="D136" s="166" t="s">
        <v>79</v>
      </c>
      <c r="E136" s="178" t="s">
        <v>193</v>
      </c>
      <c r="F136" s="178" t="s">
        <v>194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SUM(P137:P412)</f>
        <v>0</v>
      </c>
      <c r="Q136" s="172"/>
      <c r="R136" s="173">
        <f>SUM(R137:R412)</f>
        <v>64.403479369999999</v>
      </c>
      <c r="S136" s="172"/>
      <c r="T136" s="174">
        <f>SUM(T137:T412)</f>
        <v>1.3032949999999999</v>
      </c>
      <c r="AR136" s="175" t="s">
        <v>40</v>
      </c>
      <c r="AT136" s="176" t="s">
        <v>79</v>
      </c>
      <c r="AU136" s="176" t="s">
        <v>40</v>
      </c>
      <c r="AY136" s="175" t="s">
        <v>171</v>
      </c>
      <c r="BK136" s="177">
        <f>SUM(BK137:BK412)</f>
        <v>0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917</v>
      </c>
      <c r="F137" s="182" t="s">
        <v>918</v>
      </c>
      <c r="G137" s="183" t="s">
        <v>176</v>
      </c>
      <c r="H137" s="184">
        <v>42.125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3.3579999999999999E-2</v>
      </c>
      <c r="R137" s="189">
        <f>Q137*H137</f>
        <v>1.4145574999999999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178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178</v>
      </c>
      <c r="BM137" s="191" t="s">
        <v>3443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3444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3445</v>
      </c>
      <c r="G139" s="205"/>
      <c r="H139" s="208">
        <v>19.125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3446</v>
      </c>
      <c r="G140" s="205"/>
      <c r="H140" s="208">
        <v>4.5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3447</v>
      </c>
      <c r="G141" s="205"/>
      <c r="H141" s="208">
        <v>2.625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3448</v>
      </c>
      <c r="G142" s="205"/>
      <c r="H142" s="208">
        <v>3.45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3449</v>
      </c>
      <c r="G143" s="205"/>
      <c r="H143" s="208">
        <v>2.4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3450</v>
      </c>
      <c r="G144" s="205"/>
      <c r="H144" s="208">
        <v>1.5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3451</v>
      </c>
      <c r="G145" s="205"/>
      <c r="H145" s="208">
        <v>1.875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3452</v>
      </c>
      <c r="G146" s="205"/>
      <c r="H146" s="208">
        <v>2.85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3453</v>
      </c>
      <c r="G147" s="205"/>
      <c r="H147" s="208">
        <v>3.8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8</v>
      </c>
      <c r="D148" s="180" t="s">
        <v>173</v>
      </c>
      <c r="E148" s="181" t="s">
        <v>936</v>
      </c>
      <c r="F148" s="182" t="s">
        <v>937</v>
      </c>
      <c r="G148" s="183" t="s">
        <v>176</v>
      </c>
      <c r="H148" s="184">
        <v>216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3454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3444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3455</v>
      </c>
      <c r="G150" s="205"/>
      <c r="H150" s="208">
        <v>216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24.15" customHeight="1">
      <c r="A151" s="36"/>
      <c r="B151" s="37"/>
      <c r="C151" s="180" t="s">
        <v>297</v>
      </c>
      <c r="D151" s="180" t="s">
        <v>173</v>
      </c>
      <c r="E151" s="181" t="s">
        <v>940</v>
      </c>
      <c r="F151" s="182" t="s">
        <v>941</v>
      </c>
      <c r="G151" s="183" t="s">
        <v>176</v>
      </c>
      <c r="H151" s="184">
        <v>104.749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3456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3444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3457</v>
      </c>
      <c r="G153" s="205"/>
      <c r="H153" s="208">
        <v>75.938000000000002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3458</v>
      </c>
      <c r="G154" s="205"/>
      <c r="H154" s="208">
        <v>5.625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3459</v>
      </c>
      <c r="G155" s="205"/>
      <c r="H155" s="208">
        <v>2.8130000000000002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3460</v>
      </c>
      <c r="G156" s="205"/>
      <c r="H156" s="208">
        <v>5.4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3461</v>
      </c>
      <c r="G157" s="205"/>
      <c r="H157" s="208">
        <v>2.16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3462</v>
      </c>
      <c r="G158" s="205"/>
      <c r="H158" s="208">
        <v>1.08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3463</v>
      </c>
      <c r="G159" s="205"/>
      <c r="H159" s="208">
        <v>1.7430000000000001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3464</v>
      </c>
      <c r="G160" s="205"/>
      <c r="H160" s="208">
        <v>4.05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3465</v>
      </c>
      <c r="G161" s="205"/>
      <c r="H161" s="208">
        <v>5.94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14.4" customHeight="1">
      <c r="A162" s="36"/>
      <c r="B162" s="37"/>
      <c r="C162" s="180" t="s">
        <v>303</v>
      </c>
      <c r="D162" s="180" t="s">
        <v>173</v>
      </c>
      <c r="E162" s="181" t="s">
        <v>948</v>
      </c>
      <c r="F162" s="182" t="s">
        <v>949</v>
      </c>
      <c r="G162" s="183" t="s">
        <v>190</v>
      </c>
      <c r="H162" s="184">
        <v>131.75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1.5E-3</v>
      </c>
      <c r="R162" s="189">
        <f>Q162*H162</f>
        <v>0.197625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3466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3444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3467</v>
      </c>
      <c r="G164" s="205"/>
      <c r="H164" s="208">
        <v>69.75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3468</v>
      </c>
      <c r="G165" s="205"/>
      <c r="H165" s="208">
        <v>15.75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3469</v>
      </c>
      <c r="G166" s="205"/>
      <c r="H166" s="208">
        <v>8.25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14" customFormat="1" ht="10.199999999999999">
      <c r="B167" s="204"/>
      <c r="C167" s="205"/>
      <c r="D167" s="195" t="s">
        <v>180</v>
      </c>
      <c r="E167" s="206" t="s">
        <v>32</v>
      </c>
      <c r="F167" s="207" t="s">
        <v>3470</v>
      </c>
      <c r="G167" s="205"/>
      <c r="H167" s="208">
        <v>7.05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1:65" s="14" customFormat="1" ht="10.199999999999999">
      <c r="B168" s="204"/>
      <c r="C168" s="205"/>
      <c r="D168" s="195" t="s">
        <v>180</v>
      </c>
      <c r="E168" s="206" t="s">
        <v>32</v>
      </c>
      <c r="F168" s="207" t="s">
        <v>3471</v>
      </c>
      <c r="G168" s="205"/>
      <c r="H168" s="208">
        <v>7.8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3472</v>
      </c>
      <c r="G169" s="205"/>
      <c r="H169" s="208">
        <v>4.2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3473</v>
      </c>
      <c r="G170" s="205"/>
      <c r="H170" s="208">
        <v>4.95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4" customFormat="1" ht="10.199999999999999">
      <c r="B171" s="204"/>
      <c r="C171" s="205"/>
      <c r="D171" s="195" t="s">
        <v>180</v>
      </c>
      <c r="E171" s="206" t="s">
        <v>32</v>
      </c>
      <c r="F171" s="207" t="s">
        <v>3474</v>
      </c>
      <c r="G171" s="205"/>
      <c r="H171" s="208">
        <v>6.9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3475</v>
      </c>
      <c r="G172" s="205"/>
      <c r="H172" s="208">
        <v>7.1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2" customFormat="1" ht="14.4" customHeight="1">
      <c r="A173" s="36"/>
      <c r="B173" s="37"/>
      <c r="C173" s="180" t="s">
        <v>311</v>
      </c>
      <c r="D173" s="180" t="s">
        <v>173</v>
      </c>
      <c r="E173" s="181" t="s">
        <v>1598</v>
      </c>
      <c r="F173" s="182" t="s">
        <v>1599</v>
      </c>
      <c r="G173" s="183" t="s">
        <v>176</v>
      </c>
      <c r="H173" s="184">
        <v>22.25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4.0439999999999997E-2</v>
      </c>
      <c r="R173" s="189">
        <f>Q173*H173</f>
        <v>0.89978999999999998</v>
      </c>
      <c r="S173" s="189">
        <v>0.04</v>
      </c>
      <c r="T173" s="190">
        <f>S173*H173</f>
        <v>0.89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3476</v>
      </c>
    </row>
    <row r="174" spans="1:65" s="13" customFormat="1" ht="10.199999999999999">
      <c r="B174" s="193"/>
      <c r="C174" s="194"/>
      <c r="D174" s="195" t="s">
        <v>180</v>
      </c>
      <c r="E174" s="196" t="s">
        <v>32</v>
      </c>
      <c r="F174" s="197" t="s">
        <v>3477</v>
      </c>
      <c r="G174" s="194"/>
      <c r="H174" s="196" t="s">
        <v>32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180</v>
      </c>
      <c r="AU174" s="203" t="s">
        <v>89</v>
      </c>
      <c r="AV174" s="13" t="s">
        <v>40</v>
      </c>
      <c r="AW174" s="13" t="s">
        <v>38</v>
      </c>
      <c r="AX174" s="13" t="s">
        <v>80</v>
      </c>
      <c r="AY174" s="203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3478</v>
      </c>
      <c r="G175" s="205"/>
      <c r="H175" s="208">
        <v>22.25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2" customFormat="1" ht="24.15" customHeight="1">
      <c r="A176" s="36"/>
      <c r="B176" s="37"/>
      <c r="C176" s="180" t="s">
        <v>316</v>
      </c>
      <c r="D176" s="180" t="s">
        <v>173</v>
      </c>
      <c r="E176" s="181" t="s">
        <v>1602</v>
      </c>
      <c r="F176" s="182" t="s">
        <v>1603</v>
      </c>
      <c r="G176" s="183" t="s">
        <v>176</v>
      </c>
      <c r="H176" s="184">
        <v>22.25</v>
      </c>
      <c r="I176" s="185"/>
      <c r="J176" s="186">
        <f>ROUND(I176*H176,2)</f>
        <v>0</v>
      </c>
      <c r="K176" s="182" t="s">
        <v>177</v>
      </c>
      <c r="L176" s="41"/>
      <c r="M176" s="187" t="s">
        <v>32</v>
      </c>
      <c r="N176" s="188" t="s">
        <v>51</v>
      </c>
      <c r="O176" s="66"/>
      <c r="P176" s="189">
        <f>O176*H176</f>
        <v>0</v>
      </c>
      <c r="Q176" s="189">
        <v>2.2000000000000001E-4</v>
      </c>
      <c r="R176" s="189">
        <f>Q176*H176</f>
        <v>4.895E-3</v>
      </c>
      <c r="S176" s="189">
        <v>2E-3</v>
      </c>
      <c r="T176" s="190">
        <f>S176*H176</f>
        <v>4.4499999999999998E-2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178</v>
      </c>
      <c r="AT176" s="191" t="s">
        <v>173</v>
      </c>
      <c r="AU176" s="191" t="s">
        <v>89</v>
      </c>
      <c r="AY176" s="18" t="s">
        <v>171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8" t="s">
        <v>40</v>
      </c>
      <c r="BK176" s="192">
        <f>ROUND(I176*H176,2)</f>
        <v>0</v>
      </c>
      <c r="BL176" s="18" t="s">
        <v>178</v>
      </c>
      <c r="BM176" s="191" t="s">
        <v>3479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3477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3478</v>
      </c>
      <c r="G178" s="205"/>
      <c r="H178" s="208">
        <v>22.25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2" customFormat="1" ht="14.4" customHeight="1">
      <c r="A179" s="36"/>
      <c r="B179" s="37"/>
      <c r="C179" s="180" t="s">
        <v>326</v>
      </c>
      <c r="D179" s="180" t="s">
        <v>173</v>
      </c>
      <c r="E179" s="181" t="s">
        <v>234</v>
      </c>
      <c r="F179" s="182" t="s">
        <v>235</v>
      </c>
      <c r="G179" s="183" t="s">
        <v>176</v>
      </c>
      <c r="H179" s="184">
        <v>217.155</v>
      </c>
      <c r="I179" s="185"/>
      <c r="J179" s="186">
        <f>ROUND(I179*H179,2)</f>
        <v>0</v>
      </c>
      <c r="K179" s="182" t="s">
        <v>177</v>
      </c>
      <c r="L179" s="41"/>
      <c r="M179" s="187" t="s">
        <v>32</v>
      </c>
      <c r="N179" s="188" t="s">
        <v>51</v>
      </c>
      <c r="O179" s="66"/>
      <c r="P179" s="189">
        <f>O179*H179</f>
        <v>0</v>
      </c>
      <c r="Q179" s="189">
        <v>5.4599999999999996E-3</v>
      </c>
      <c r="R179" s="189">
        <f>Q179*H179</f>
        <v>1.1856662999999998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178</v>
      </c>
      <c r="AT179" s="191" t="s">
        <v>173</v>
      </c>
      <c r="AU179" s="191" t="s">
        <v>89</v>
      </c>
      <c r="AY179" s="18" t="s">
        <v>171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8" t="s">
        <v>40</v>
      </c>
      <c r="BK179" s="192">
        <f>ROUND(I179*H179,2)</f>
        <v>0</v>
      </c>
      <c r="BL179" s="18" t="s">
        <v>178</v>
      </c>
      <c r="BM179" s="191" t="s">
        <v>3480</v>
      </c>
    </row>
    <row r="180" spans="1:65" s="2" customFormat="1" ht="19.2">
      <c r="A180" s="36"/>
      <c r="B180" s="37"/>
      <c r="C180" s="38"/>
      <c r="D180" s="195" t="s">
        <v>258</v>
      </c>
      <c r="E180" s="38"/>
      <c r="F180" s="225" t="s">
        <v>3481</v>
      </c>
      <c r="G180" s="38"/>
      <c r="H180" s="38"/>
      <c r="I180" s="226"/>
      <c r="J180" s="38"/>
      <c r="K180" s="38"/>
      <c r="L180" s="41"/>
      <c r="M180" s="227"/>
      <c r="N180" s="228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8" t="s">
        <v>258</v>
      </c>
      <c r="AU180" s="18" t="s">
        <v>89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3482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3483</v>
      </c>
      <c r="G182" s="205"/>
      <c r="H182" s="208">
        <v>178.452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3484</v>
      </c>
      <c r="G183" s="205"/>
      <c r="H183" s="208">
        <v>38.703000000000003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24.15" customHeight="1">
      <c r="A184" s="36"/>
      <c r="B184" s="37"/>
      <c r="C184" s="180" t="s">
        <v>7</v>
      </c>
      <c r="D184" s="180" t="s">
        <v>173</v>
      </c>
      <c r="E184" s="181" t="s">
        <v>238</v>
      </c>
      <c r="F184" s="182" t="s">
        <v>239</v>
      </c>
      <c r="G184" s="183" t="s">
        <v>176</v>
      </c>
      <c r="H184" s="184">
        <v>651.46500000000003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2.0999999999999999E-3</v>
      </c>
      <c r="R184" s="189">
        <f>Q184*H184</f>
        <v>1.3680764999999999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3485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3486</v>
      </c>
      <c r="G185" s="205"/>
      <c r="H185" s="208">
        <v>651.46500000000003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2" customFormat="1" ht="24.15" customHeight="1">
      <c r="A186" s="36"/>
      <c r="B186" s="37"/>
      <c r="C186" s="180" t="s">
        <v>335</v>
      </c>
      <c r="D186" s="180" t="s">
        <v>173</v>
      </c>
      <c r="E186" s="181" t="s">
        <v>243</v>
      </c>
      <c r="F186" s="182" t="s">
        <v>244</v>
      </c>
      <c r="G186" s="183" t="s">
        <v>190</v>
      </c>
      <c r="H186" s="184">
        <v>251.25</v>
      </c>
      <c r="I186" s="185"/>
      <c r="J186" s="186">
        <f>ROUND(I186*H186,2)</f>
        <v>0</v>
      </c>
      <c r="K186" s="182" t="s">
        <v>177</v>
      </c>
      <c r="L186" s="41"/>
      <c r="M186" s="187" t="s">
        <v>32</v>
      </c>
      <c r="N186" s="188" t="s">
        <v>51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178</v>
      </c>
      <c r="AT186" s="191" t="s">
        <v>173</v>
      </c>
      <c r="AU186" s="191" t="s">
        <v>89</v>
      </c>
      <c r="AY186" s="18" t="s">
        <v>171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8" t="s">
        <v>40</v>
      </c>
      <c r="BK186" s="192">
        <f>ROUND(I186*H186,2)</f>
        <v>0</v>
      </c>
      <c r="BL186" s="18" t="s">
        <v>178</v>
      </c>
      <c r="BM186" s="191" t="s">
        <v>3487</v>
      </c>
    </row>
    <row r="187" spans="1:65" s="13" customFormat="1" ht="10.199999999999999">
      <c r="B187" s="193"/>
      <c r="C187" s="194"/>
      <c r="D187" s="195" t="s">
        <v>180</v>
      </c>
      <c r="E187" s="196" t="s">
        <v>32</v>
      </c>
      <c r="F187" s="197" t="s">
        <v>3444</v>
      </c>
      <c r="G187" s="194"/>
      <c r="H187" s="196" t="s">
        <v>32</v>
      </c>
      <c r="I187" s="198"/>
      <c r="J187" s="194"/>
      <c r="K187" s="194"/>
      <c r="L187" s="199"/>
      <c r="M187" s="200"/>
      <c r="N187" s="201"/>
      <c r="O187" s="201"/>
      <c r="P187" s="201"/>
      <c r="Q187" s="201"/>
      <c r="R187" s="201"/>
      <c r="S187" s="201"/>
      <c r="T187" s="202"/>
      <c r="AT187" s="203" t="s">
        <v>180</v>
      </c>
      <c r="AU187" s="203" t="s">
        <v>89</v>
      </c>
      <c r="AV187" s="13" t="s">
        <v>40</v>
      </c>
      <c r="AW187" s="13" t="s">
        <v>38</v>
      </c>
      <c r="AX187" s="13" t="s">
        <v>80</v>
      </c>
      <c r="AY187" s="203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3488</v>
      </c>
      <c r="G188" s="205"/>
      <c r="H188" s="208">
        <v>137.25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3489</v>
      </c>
      <c r="G189" s="205"/>
      <c r="H189" s="208">
        <v>30.75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3490</v>
      </c>
      <c r="G190" s="205"/>
      <c r="H190" s="208">
        <v>15.75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3491</v>
      </c>
      <c r="G191" s="205"/>
      <c r="H191" s="208">
        <v>11.85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3492</v>
      </c>
      <c r="G192" s="205"/>
      <c r="H192" s="208">
        <v>15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3493</v>
      </c>
      <c r="G193" s="205"/>
      <c r="H193" s="208">
        <v>7.8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3494</v>
      </c>
      <c r="G194" s="205"/>
      <c r="H194" s="208">
        <v>9.0500000000000007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3495</v>
      </c>
      <c r="G195" s="205"/>
      <c r="H195" s="208">
        <v>12.3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3496</v>
      </c>
      <c r="G196" s="205"/>
      <c r="H196" s="208">
        <v>11.5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2" customFormat="1" ht="14.4" customHeight="1">
      <c r="A197" s="36"/>
      <c r="B197" s="37"/>
      <c r="C197" s="215" t="s">
        <v>340</v>
      </c>
      <c r="D197" s="215" t="s">
        <v>254</v>
      </c>
      <c r="E197" s="216" t="s">
        <v>255</v>
      </c>
      <c r="F197" s="217" t="s">
        <v>256</v>
      </c>
      <c r="G197" s="218" t="s">
        <v>190</v>
      </c>
      <c r="H197" s="219">
        <v>263.81299999999999</v>
      </c>
      <c r="I197" s="220"/>
      <c r="J197" s="221">
        <f>ROUND(I197*H197,2)</f>
        <v>0</v>
      </c>
      <c r="K197" s="217" t="s">
        <v>177</v>
      </c>
      <c r="L197" s="222"/>
      <c r="M197" s="223" t="s">
        <v>32</v>
      </c>
      <c r="N197" s="224" t="s">
        <v>51</v>
      </c>
      <c r="O197" s="66"/>
      <c r="P197" s="189">
        <f>O197*H197</f>
        <v>0</v>
      </c>
      <c r="Q197" s="189">
        <v>4.0000000000000003E-5</v>
      </c>
      <c r="R197" s="189">
        <f>Q197*H197</f>
        <v>1.0552520000000001E-2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242</v>
      </c>
      <c r="AT197" s="191" t="s">
        <v>254</v>
      </c>
      <c r="AU197" s="191" t="s">
        <v>89</v>
      </c>
      <c r="AY197" s="18" t="s">
        <v>171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8" t="s">
        <v>40</v>
      </c>
      <c r="BK197" s="192">
        <f>ROUND(I197*H197,2)</f>
        <v>0</v>
      </c>
      <c r="BL197" s="18" t="s">
        <v>178</v>
      </c>
      <c r="BM197" s="191" t="s">
        <v>3497</v>
      </c>
    </row>
    <row r="198" spans="1:65" s="2" customFormat="1" ht="19.2">
      <c r="A198" s="36"/>
      <c r="B198" s="37"/>
      <c r="C198" s="38"/>
      <c r="D198" s="195" t="s">
        <v>258</v>
      </c>
      <c r="E198" s="38"/>
      <c r="F198" s="225" t="s">
        <v>259</v>
      </c>
      <c r="G198" s="38"/>
      <c r="H198" s="38"/>
      <c r="I198" s="226"/>
      <c r="J198" s="38"/>
      <c r="K198" s="38"/>
      <c r="L198" s="41"/>
      <c r="M198" s="227"/>
      <c r="N198" s="228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8" t="s">
        <v>258</v>
      </c>
      <c r="AU198" s="18" t="s">
        <v>89</v>
      </c>
    </row>
    <row r="199" spans="1:65" s="14" customFormat="1" ht="10.199999999999999">
      <c r="B199" s="204"/>
      <c r="C199" s="205"/>
      <c r="D199" s="195" t="s">
        <v>180</v>
      </c>
      <c r="E199" s="205"/>
      <c r="F199" s="207" t="s">
        <v>3498</v>
      </c>
      <c r="G199" s="205"/>
      <c r="H199" s="208">
        <v>263.81299999999999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4</v>
      </c>
      <c r="AX199" s="14" t="s">
        <v>40</v>
      </c>
      <c r="AY199" s="214" t="s">
        <v>171</v>
      </c>
    </row>
    <row r="200" spans="1:65" s="2" customFormat="1" ht="24.15" customHeight="1">
      <c r="A200" s="36"/>
      <c r="B200" s="37"/>
      <c r="C200" s="180" t="s">
        <v>345</v>
      </c>
      <c r="D200" s="180" t="s">
        <v>173</v>
      </c>
      <c r="E200" s="181" t="s">
        <v>262</v>
      </c>
      <c r="F200" s="182" t="s">
        <v>263</v>
      </c>
      <c r="G200" s="183" t="s">
        <v>176</v>
      </c>
      <c r="H200" s="184">
        <v>154.81100000000001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8.3199999999999993E-3</v>
      </c>
      <c r="R200" s="189">
        <f>Q200*H200</f>
        <v>1.28802752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3499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3482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1622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3500</v>
      </c>
      <c r="G203" s="205"/>
      <c r="H203" s="208">
        <v>49.198999999999998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3501</v>
      </c>
      <c r="G204" s="205"/>
      <c r="H204" s="208">
        <v>18.568000000000001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3502</v>
      </c>
      <c r="G205" s="205"/>
      <c r="H205" s="208">
        <v>6.7169999999999996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3503</v>
      </c>
      <c r="G206" s="205"/>
      <c r="H206" s="208">
        <v>6.5679999999999996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3416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20.399999999999999">
      <c r="B208" s="204"/>
      <c r="C208" s="205"/>
      <c r="D208" s="195" t="s">
        <v>180</v>
      </c>
      <c r="E208" s="206" t="s">
        <v>32</v>
      </c>
      <c r="F208" s="207" t="s">
        <v>3504</v>
      </c>
      <c r="G208" s="205"/>
      <c r="H208" s="208">
        <v>73.759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349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157.90700000000001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0.63162800000000008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3505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3506</v>
      </c>
      <c r="G211" s="205"/>
      <c r="H211" s="208">
        <v>157.90700000000001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353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713.80600000000004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6.0673510000000004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3507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3482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3508</v>
      </c>
      <c r="G214" s="205"/>
      <c r="H214" s="208">
        <v>408.44499999999999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3509</v>
      </c>
      <c r="G215" s="205"/>
      <c r="H215" s="208">
        <v>382.29700000000003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3510</v>
      </c>
      <c r="G216" s="205"/>
      <c r="H216" s="208">
        <v>95.022999999999996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3511</v>
      </c>
      <c r="G217" s="205"/>
      <c r="H217" s="208">
        <v>100.593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3512</v>
      </c>
      <c r="G219" s="205"/>
      <c r="H219" s="208">
        <v>-75.938000000000002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3513</v>
      </c>
      <c r="G220" s="205"/>
      <c r="H220" s="208">
        <v>-8.4380000000000006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3514</v>
      </c>
      <c r="G221" s="205"/>
      <c r="H221" s="208">
        <v>-151.19999999999999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3515</v>
      </c>
      <c r="G222" s="205"/>
      <c r="H222" s="208">
        <v>-3.42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3516</v>
      </c>
      <c r="G223" s="205"/>
      <c r="H223" s="208">
        <v>-1.08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3517</v>
      </c>
      <c r="G224" s="205"/>
      <c r="H224" s="208">
        <v>-1.7430000000000001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3518</v>
      </c>
      <c r="G225" s="205"/>
      <c r="H225" s="208">
        <v>-4.05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3519</v>
      </c>
      <c r="G226" s="205"/>
      <c r="H226" s="208">
        <v>-5.94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210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3520</v>
      </c>
      <c r="G228" s="205"/>
      <c r="H228" s="208">
        <v>18.562999999999999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3521</v>
      </c>
      <c r="G229" s="205"/>
      <c r="H229" s="208">
        <v>5.0629999999999997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3522</v>
      </c>
      <c r="G230" s="205"/>
      <c r="H230" s="208">
        <v>29.61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3523</v>
      </c>
      <c r="G231" s="205"/>
      <c r="H231" s="208">
        <v>3.42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14" customFormat="1" ht="10.199999999999999">
      <c r="B232" s="204"/>
      <c r="C232" s="205"/>
      <c r="D232" s="195" t="s">
        <v>180</v>
      </c>
      <c r="E232" s="206" t="s">
        <v>32</v>
      </c>
      <c r="F232" s="207" t="s">
        <v>3524</v>
      </c>
      <c r="G232" s="205"/>
      <c r="H232" s="208">
        <v>0.81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3525</v>
      </c>
      <c r="G233" s="205"/>
      <c r="H233" s="208">
        <v>0.74299999999999999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3526</v>
      </c>
      <c r="G234" s="205"/>
      <c r="H234" s="208">
        <v>1.0349999999999999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3527</v>
      </c>
      <c r="G235" s="205"/>
      <c r="H235" s="208">
        <v>1.0649999999999999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3528</v>
      </c>
      <c r="G236" s="205"/>
      <c r="H236" s="208">
        <v>-81.052000000000007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2" customFormat="1" ht="14.4" customHeight="1">
      <c r="A237" s="36"/>
      <c r="B237" s="37"/>
      <c r="C237" s="215" t="s">
        <v>357</v>
      </c>
      <c r="D237" s="215" t="s">
        <v>254</v>
      </c>
      <c r="E237" s="216" t="s">
        <v>2985</v>
      </c>
      <c r="F237" s="217" t="s">
        <v>2986</v>
      </c>
      <c r="G237" s="218" t="s">
        <v>176</v>
      </c>
      <c r="H237" s="219">
        <v>728.08199999999999</v>
      </c>
      <c r="I237" s="220"/>
      <c r="J237" s="221">
        <f>ROUND(I237*H237,2)</f>
        <v>0</v>
      </c>
      <c r="K237" s="217" t="s">
        <v>177</v>
      </c>
      <c r="L237" s="222"/>
      <c r="M237" s="223" t="s">
        <v>32</v>
      </c>
      <c r="N237" s="224" t="s">
        <v>51</v>
      </c>
      <c r="O237" s="66"/>
      <c r="P237" s="189">
        <f>O237*H237</f>
        <v>0</v>
      </c>
      <c r="Q237" s="189">
        <v>2.7200000000000002E-3</v>
      </c>
      <c r="R237" s="189">
        <f>Q237*H237</f>
        <v>1.9803830400000002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242</v>
      </c>
      <c r="AT237" s="191" t="s">
        <v>254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178</v>
      </c>
      <c r="BM237" s="191" t="s">
        <v>3529</v>
      </c>
    </row>
    <row r="238" spans="1:65" s="2" customFormat="1" ht="19.2">
      <c r="A238" s="36"/>
      <c r="B238" s="37"/>
      <c r="C238" s="38"/>
      <c r="D238" s="195" t="s">
        <v>258</v>
      </c>
      <c r="E238" s="38"/>
      <c r="F238" s="225" t="s">
        <v>269</v>
      </c>
      <c r="G238" s="38"/>
      <c r="H238" s="38"/>
      <c r="I238" s="226"/>
      <c r="J238" s="38"/>
      <c r="K238" s="38"/>
      <c r="L238" s="41"/>
      <c r="M238" s="227"/>
      <c r="N238" s="228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8" t="s">
        <v>258</v>
      </c>
      <c r="AU238" s="18" t="s">
        <v>89</v>
      </c>
    </row>
    <row r="239" spans="1:65" s="14" customFormat="1" ht="10.199999999999999">
      <c r="B239" s="204"/>
      <c r="C239" s="205"/>
      <c r="D239" s="195" t="s">
        <v>180</v>
      </c>
      <c r="E239" s="205"/>
      <c r="F239" s="207" t="s">
        <v>3530</v>
      </c>
      <c r="G239" s="205"/>
      <c r="H239" s="208">
        <v>728.08199999999999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4</v>
      </c>
      <c r="AX239" s="14" t="s">
        <v>40</v>
      </c>
      <c r="AY239" s="214" t="s">
        <v>171</v>
      </c>
    </row>
    <row r="240" spans="1:65" s="2" customFormat="1" ht="24.15" customHeight="1">
      <c r="A240" s="36"/>
      <c r="B240" s="37"/>
      <c r="C240" s="180" t="s">
        <v>363</v>
      </c>
      <c r="D240" s="180" t="s">
        <v>173</v>
      </c>
      <c r="E240" s="181" t="s">
        <v>281</v>
      </c>
      <c r="F240" s="182" t="s">
        <v>282</v>
      </c>
      <c r="G240" s="183" t="s">
        <v>190</v>
      </c>
      <c r="H240" s="184">
        <v>210.5</v>
      </c>
      <c r="I240" s="185"/>
      <c r="J240" s="186">
        <f>ROUND(I240*H240,2)</f>
        <v>0</v>
      </c>
      <c r="K240" s="182" t="s">
        <v>177</v>
      </c>
      <c r="L240" s="41"/>
      <c r="M240" s="187" t="s">
        <v>32</v>
      </c>
      <c r="N240" s="188" t="s">
        <v>51</v>
      </c>
      <c r="O240" s="66"/>
      <c r="P240" s="189">
        <f>O240*H240</f>
        <v>0</v>
      </c>
      <c r="Q240" s="189">
        <v>1.7600000000000001E-3</v>
      </c>
      <c r="R240" s="189">
        <f>Q240*H240</f>
        <v>0.37048000000000003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178</v>
      </c>
      <c r="AT240" s="191" t="s">
        <v>173</v>
      </c>
      <c r="AU240" s="191" t="s">
        <v>89</v>
      </c>
      <c r="AY240" s="18" t="s">
        <v>171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8" t="s">
        <v>40</v>
      </c>
      <c r="BK240" s="192">
        <f>ROUND(I240*H240,2)</f>
        <v>0</v>
      </c>
      <c r="BL240" s="18" t="s">
        <v>178</v>
      </c>
      <c r="BM240" s="191" t="s">
        <v>3531</v>
      </c>
    </row>
    <row r="241" spans="2:51" s="13" customFormat="1" ht="10.199999999999999">
      <c r="B241" s="193"/>
      <c r="C241" s="194"/>
      <c r="D241" s="195" t="s">
        <v>180</v>
      </c>
      <c r="E241" s="196" t="s">
        <v>32</v>
      </c>
      <c r="F241" s="197" t="s">
        <v>3444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2:51" s="14" customFormat="1" ht="10.199999999999999">
      <c r="B242" s="204"/>
      <c r="C242" s="205"/>
      <c r="D242" s="195" t="s">
        <v>180</v>
      </c>
      <c r="E242" s="206" t="s">
        <v>32</v>
      </c>
      <c r="F242" s="207" t="s">
        <v>3467</v>
      </c>
      <c r="G242" s="205"/>
      <c r="H242" s="208">
        <v>69.75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2:51" s="14" customFormat="1" ht="10.199999999999999">
      <c r="B243" s="204"/>
      <c r="C243" s="205"/>
      <c r="D243" s="195" t="s">
        <v>180</v>
      </c>
      <c r="E243" s="206" t="s">
        <v>32</v>
      </c>
      <c r="F243" s="207" t="s">
        <v>3468</v>
      </c>
      <c r="G243" s="205"/>
      <c r="H243" s="208">
        <v>15.75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2:51" s="14" customFormat="1" ht="10.199999999999999">
      <c r="B244" s="204"/>
      <c r="C244" s="205"/>
      <c r="D244" s="195" t="s">
        <v>180</v>
      </c>
      <c r="E244" s="206" t="s">
        <v>32</v>
      </c>
      <c r="F244" s="207" t="s">
        <v>3469</v>
      </c>
      <c r="G244" s="205"/>
      <c r="H244" s="208">
        <v>8.25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2:51" s="14" customFormat="1" ht="10.199999999999999">
      <c r="B245" s="204"/>
      <c r="C245" s="205"/>
      <c r="D245" s="195" t="s">
        <v>180</v>
      </c>
      <c r="E245" s="206" t="s">
        <v>32</v>
      </c>
      <c r="F245" s="207" t="s">
        <v>3470</v>
      </c>
      <c r="G245" s="205"/>
      <c r="H245" s="208">
        <v>7.05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2:51" s="14" customFormat="1" ht="10.199999999999999">
      <c r="B246" s="204"/>
      <c r="C246" s="205"/>
      <c r="D246" s="195" t="s">
        <v>180</v>
      </c>
      <c r="E246" s="206" t="s">
        <v>32</v>
      </c>
      <c r="F246" s="207" t="s">
        <v>3471</v>
      </c>
      <c r="G246" s="205"/>
      <c r="H246" s="208">
        <v>7.8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2:51" s="14" customFormat="1" ht="10.199999999999999">
      <c r="B247" s="204"/>
      <c r="C247" s="205"/>
      <c r="D247" s="195" t="s">
        <v>180</v>
      </c>
      <c r="E247" s="206" t="s">
        <v>32</v>
      </c>
      <c r="F247" s="207" t="s">
        <v>3472</v>
      </c>
      <c r="G247" s="205"/>
      <c r="H247" s="208">
        <v>4.2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2:51" s="14" customFormat="1" ht="10.199999999999999">
      <c r="B248" s="204"/>
      <c r="C248" s="205"/>
      <c r="D248" s="195" t="s">
        <v>180</v>
      </c>
      <c r="E248" s="206" t="s">
        <v>32</v>
      </c>
      <c r="F248" s="207" t="s">
        <v>3473</v>
      </c>
      <c r="G248" s="205"/>
      <c r="H248" s="208">
        <v>4.95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2:51" s="14" customFormat="1" ht="10.199999999999999">
      <c r="B249" s="204"/>
      <c r="C249" s="205"/>
      <c r="D249" s="195" t="s">
        <v>180</v>
      </c>
      <c r="E249" s="206" t="s">
        <v>32</v>
      </c>
      <c r="F249" s="207" t="s">
        <v>3474</v>
      </c>
      <c r="G249" s="205"/>
      <c r="H249" s="208">
        <v>6.9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2:51" s="14" customFormat="1" ht="10.199999999999999">
      <c r="B250" s="204"/>
      <c r="C250" s="205"/>
      <c r="D250" s="195" t="s">
        <v>180</v>
      </c>
      <c r="E250" s="206" t="s">
        <v>32</v>
      </c>
      <c r="F250" s="207" t="s">
        <v>3475</v>
      </c>
      <c r="G250" s="205"/>
      <c r="H250" s="208">
        <v>7.1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2:51" s="13" customFormat="1" ht="10.199999999999999">
      <c r="B251" s="193"/>
      <c r="C251" s="194"/>
      <c r="D251" s="195" t="s">
        <v>180</v>
      </c>
      <c r="E251" s="196" t="s">
        <v>32</v>
      </c>
      <c r="F251" s="197" t="s">
        <v>3444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2:51" s="14" customFormat="1" ht="10.199999999999999">
      <c r="B252" s="204"/>
      <c r="C252" s="205"/>
      <c r="D252" s="195" t="s">
        <v>180</v>
      </c>
      <c r="E252" s="206" t="s">
        <v>32</v>
      </c>
      <c r="F252" s="207" t="s">
        <v>3532</v>
      </c>
      <c r="G252" s="205"/>
      <c r="H252" s="208">
        <v>56.25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2:51" s="14" customFormat="1" ht="10.199999999999999">
      <c r="B253" s="204"/>
      <c r="C253" s="205"/>
      <c r="D253" s="195" t="s">
        <v>180</v>
      </c>
      <c r="E253" s="206" t="s">
        <v>32</v>
      </c>
      <c r="F253" s="207" t="s">
        <v>3533</v>
      </c>
      <c r="G253" s="205"/>
      <c r="H253" s="208">
        <v>7.5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2:51" s="14" customFormat="1" ht="10.199999999999999">
      <c r="B254" s="204"/>
      <c r="C254" s="205"/>
      <c r="D254" s="195" t="s">
        <v>180</v>
      </c>
      <c r="E254" s="206" t="s">
        <v>32</v>
      </c>
      <c r="F254" s="207" t="s">
        <v>3534</v>
      </c>
      <c r="G254" s="205"/>
      <c r="H254" s="208">
        <v>3.75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2:51" s="14" customFormat="1" ht="10.199999999999999">
      <c r="B255" s="204"/>
      <c r="C255" s="205"/>
      <c r="D255" s="195" t="s">
        <v>180</v>
      </c>
      <c r="E255" s="206" t="s">
        <v>32</v>
      </c>
      <c r="F255" s="207" t="s">
        <v>3535</v>
      </c>
      <c r="G255" s="205"/>
      <c r="H255" s="208">
        <v>2.25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2:51" s="14" customFormat="1" ht="10.199999999999999">
      <c r="B256" s="204"/>
      <c r="C256" s="205"/>
      <c r="D256" s="195" t="s">
        <v>180</v>
      </c>
      <c r="E256" s="206" t="s">
        <v>32</v>
      </c>
      <c r="F256" s="207" t="s">
        <v>3536</v>
      </c>
      <c r="G256" s="205"/>
      <c r="H256" s="208">
        <v>7.2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3537</v>
      </c>
      <c r="G257" s="205"/>
      <c r="H257" s="208">
        <v>1.8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2" customFormat="1" ht="14.4" customHeight="1">
      <c r="A258" s="36"/>
      <c r="B258" s="37"/>
      <c r="C258" s="215" t="s">
        <v>368</v>
      </c>
      <c r="D258" s="215" t="s">
        <v>254</v>
      </c>
      <c r="E258" s="216" t="s">
        <v>2993</v>
      </c>
      <c r="F258" s="217" t="s">
        <v>2994</v>
      </c>
      <c r="G258" s="218" t="s">
        <v>176</v>
      </c>
      <c r="H258" s="219">
        <v>21.739000000000001</v>
      </c>
      <c r="I258" s="220"/>
      <c r="J258" s="221">
        <f>ROUND(I258*H258,2)</f>
        <v>0</v>
      </c>
      <c r="K258" s="217" t="s">
        <v>177</v>
      </c>
      <c r="L258" s="222"/>
      <c r="M258" s="223" t="s">
        <v>32</v>
      </c>
      <c r="N258" s="224" t="s">
        <v>51</v>
      </c>
      <c r="O258" s="66"/>
      <c r="P258" s="189">
        <f>O258*H258</f>
        <v>0</v>
      </c>
      <c r="Q258" s="189">
        <v>5.1000000000000004E-4</v>
      </c>
      <c r="R258" s="189">
        <f>Q258*H258</f>
        <v>1.1086890000000002E-2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242</v>
      </c>
      <c r="AT258" s="191" t="s">
        <v>254</v>
      </c>
      <c r="AU258" s="191" t="s">
        <v>89</v>
      </c>
      <c r="AY258" s="18" t="s">
        <v>171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8" t="s">
        <v>40</v>
      </c>
      <c r="BK258" s="192">
        <f>ROUND(I258*H258,2)</f>
        <v>0</v>
      </c>
      <c r="BL258" s="18" t="s">
        <v>178</v>
      </c>
      <c r="BM258" s="191" t="s">
        <v>3538</v>
      </c>
    </row>
    <row r="259" spans="1:65" s="2" customFormat="1" ht="19.2">
      <c r="A259" s="36"/>
      <c r="B259" s="37"/>
      <c r="C259" s="38"/>
      <c r="D259" s="195" t="s">
        <v>258</v>
      </c>
      <c r="E259" s="38"/>
      <c r="F259" s="225" t="s">
        <v>293</v>
      </c>
      <c r="G259" s="38"/>
      <c r="H259" s="38"/>
      <c r="I259" s="226"/>
      <c r="J259" s="38"/>
      <c r="K259" s="38"/>
      <c r="L259" s="41"/>
      <c r="M259" s="227"/>
      <c r="N259" s="228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8" t="s">
        <v>258</v>
      </c>
      <c r="AU259" s="18" t="s">
        <v>89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3539</v>
      </c>
      <c r="G260" s="205"/>
      <c r="H260" s="208">
        <v>19.763000000000002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3540</v>
      </c>
      <c r="G261" s="205"/>
      <c r="H261" s="208">
        <v>21.739000000000001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14.4" customHeight="1">
      <c r="A262" s="36"/>
      <c r="B262" s="37"/>
      <c r="C262" s="215" t="s">
        <v>379</v>
      </c>
      <c r="D262" s="215" t="s">
        <v>254</v>
      </c>
      <c r="E262" s="216" t="s">
        <v>290</v>
      </c>
      <c r="F262" s="217" t="s">
        <v>291</v>
      </c>
      <c r="G262" s="218" t="s">
        <v>176</v>
      </c>
      <c r="H262" s="219">
        <v>21.657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8.9999999999999998E-4</v>
      </c>
      <c r="R262" s="189">
        <f>Q262*H262</f>
        <v>1.94913E-2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3541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293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3542</v>
      </c>
      <c r="G264" s="205"/>
      <c r="H264" s="208">
        <v>19.687999999999999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5"/>
      <c r="F265" s="207" t="s">
        <v>3543</v>
      </c>
      <c r="G265" s="205"/>
      <c r="H265" s="208">
        <v>21.657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4</v>
      </c>
      <c r="AX265" s="14" t="s">
        <v>40</v>
      </c>
      <c r="AY265" s="214" t="s">
        <v>171</v>
      </c>
    </row>
    <row r="266" spans="1:65" s="2" customFormat="1" ht="14.4" customHeight="1">
      <c r="A266" s="36"/>
      <c r="B266" s="37"/>
      <c r="C266" s="180" t="s">
        <v>383</v>
      </c>
      <c r="D266" s="180" t="s">
        <v>173</v>
      </c>
      <c r="E266" s="181" t="s">
        <v>304</v>
      </c>
      <c r="F266" s="182" t="s">
        <v>305</v>
      </c>
      <c r="G266" s="183" t="s">
        <v>190</v>
      </c>
      <c r="H266" s="184">
        <v>137.59700000000001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6.0000000000000002E-5</v>
      </c>
      <c r="R266" s="189">
        <f>Q266*H266</f>
        <v>8.2558200000000005E-3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3544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3416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4" customFormat="1" ht="10.199999999999999">
      <c r="B268" s="204"/>
      <c r="C268" s="205"/>
      <c r="D268" s="195" t="s">
        <v>180</v>
      </c>
      <c r="E268" s="206" t="s">
        <v>32</v>
      </c>
      <c r="F268" s="207" t="s">
        <v>3545</v>
      </c>
      <c r="G268" s="205"/>
      <c r="H268" s="208">
        <v>137.59700000000001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1:65" s="2" customFormat="1" ht="14.4" customHeight="1">
      <c r="A269" s="36"/>
      <c r="B269" s="37"/>
      <c r="C269" s="215" t="s">
        <v>389</v>
      </c>
      <c r="D269" s="215" t="s">
        <v>254</v>
      </c>
      <c r="E269" s="216" t="s">
        <v>3003</v>
      </c>
      <c r="F269" s="217" t="s">
        <v>3004</v>
      </c>
      <c r="G269" s="218" t="s">
        <v>190</v>
      </c>
      <c r="H269" s="219">
        <v>144.477</v>
      </c>
      <c r="I269" s="220"/>
      <c r="J269" s="221">
        <f>ROUND(I269*H269,2)</f>
        <v>0</v>
      </c>
      <c r="K269" s="217" t="s">
        <v>177</v>
      </c>
      <c r="L269" s="222"/>
      <c r="M269" s="223" t="s">
        <v>32</v>
      </c>
      <c r="N269" s="224" t="s">
        <v>51</v>
      </c>
      <c r="O269" s="66"/>
      <c r="P269" s="189">
        <f>O269*H269</f>
        <v>0</v>
      </c>
      <c r="Q269" s="189">
        <v>5.9999999999999995E-4</v>
      </c>
      <c r="R269" s="189">
        <f>Q269*H269</f>
        <v>8.6686199999999991E-2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242</v>
      </c>
      <c r="AT269" s="191" t="s">
        <v>254</v>
      </c>
      <c r="AU269" s="191" t="s">
        <v>89</v>
      </c>
      <c r="AY269" s="18" t="s">
        <v>171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8" t="s">
        <v>40</v>
      </c>
      <c r="BK269" s="192">
        <f>ROUND(I269*H269,2)</f>
        <v>0</v>
      </c>
      <c r="BL269" s="18" t="s">
        <v>178</v>
      </c>
      <c r="BM269" s="191" t="s">
        <v>3546</v>
      </c>
    </row>
    <row r="270" spans="1:65" s="2" customFormat="1" ht="19.2">
      <c r="A270" s="36"/>
      <c r="B270" s="37"/>
      <c r="C270" s="38"/>
      <c r="D270" s="195" t="s">
        <v>258</v>
      </c>
      <c r="E270" s="38"/>
      <c r="F270" s="225" t="s">
        <v>259</v>
      </c>
      <c r="G270" s="38"/>
      <c r="H270" s="38"/>
      <c r="I270" s="226"/>
      <c r="J270" s="38"/>
      <c r="K270" s="38"/>
      <c r="L270" s="41"/>
      <c r="M270" s="227"/>
      <c r="N270" s="228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8" t="s">
        <v>258</v>
      </c>
      <c r="AU270" s="18" t="s">
        <v>89</v>
      </c>
    </row>
    <row r="271" spans="1:65" s="14" customFormat="1" ht="10.199999999999999">
      <c r="B271" s="204"/>
      <c r="C271" s="205"/>
      <c r="D271" s="195" t="s">
        <v>180</v>
      </c>
      <c r="E271" s="205"/>
      <c r="F271" s="207" t="s">
        <v>3547</v>
      </c>
      <c r="G271" s="205"/>
      <c r="H271" s="208">
        <v>144.477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4</v>
      </c>
      <c r="AX271" s="14" t="s">
        <v>40</v>
      </c>
      <c r="AY271" s="214" t="s">
        <v>171</v>
      </c>
    </row>
    <row r="272" spans="1:65" s="2" customFormat="1" ht="14.4" customHeight="1">
      <c r="A272" s="36"/>
      <c r="B272" s="37"/>
      <c r="C272" s="180" t="s">
        <v>396</v>
      </c>
      <c r="D272" s="180" t="s">
        <v>173</v>
      </c>
      <c r="E272" s="181" t="s">
        <v>317</v>
      </c>
      <c r="F272" s="182" t="s">
        <v>318</v>
      </c>
      <c r="G272" s="183" t="s">
        <v>190</v>
      </c>
      <c r="H272" s="184">
        <v>521.23299999999995</v>
      </c>
      <c r="I272" s="185"/>
      <c r="J272" s="186">
        <f>ROUND(I272*H272,2)</f>
        <v>0</v>
      </c>
      <c r="K272" s="182" t="s">
        <v>177</v>
      </c>
      <c r="L272" s="41"/>
      <c r="M272" s="187" t="s">
        <v>32</v>
      </c>
      <c r="N272" s="188" t="s">
        <v>51</v>
      </c>
      <c r="O272" s="66"/>
      <c r="P272" s="189">
        <f>O272*H272</f>
        <v>0</v>
      </c>
      <c r="Q272" s="189">
        <v>2.5000000000000001E-4</v>
      </c>
      <c r="R272" s="189">
        <f>Q272*H272</f>
        <v>0.13030824999999999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178</v>
      </c>
      <c r="AT272" s="191" t="s">
        <v>173</v>
      </c>
      <c r="AU272" s="191" t="s">
        <v>89</v>
      </c>
      <c r="AY272" s="18" t="s">
        <v>171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8" t="s">
        <v>40</v>
      </c>
      <c r="BK272" s="192">
        <f>ROUND(I272*H272,2)</f>
        <v>0</v>
      </c>
      <c r="BL272" s="18" t="s">
        <v>178</v>
      </c>
      <c r="BM272" s="191" t="s">
        <v>3548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3482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3549</v>
      </c>
      <c r="G274" s="205"/>
      <c r="H274" s="208">
        <v>74.923000000000002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3550</v>
      </c>
      <c r="G275" s="205"/>
      <c r="H275" s="208">
        <v>112.3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3551</v>
      </c>
      <c r="G276" s="205"/>
      <c r="H276" s="208">
        <v>83.8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3552</v>
      </c>
      <c r="G277" s="205"/>
      <c r="H277" s="208">
        <v>78.75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3553</v>
      </c>
      <c r="G278" s="205"/>
      <c r="H278" s="208">
        <v>32.57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3554</v>
      </c>
      <c r="G279" s="205"/>
      <c r="H279" s="208">
        <v>138.88999999999999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14.4" customHeight="1">
      <c r="A280" s="36"/>
      <c r="B280" s="37"/>
      <c r="C280" s="215" t="s">
        <v>400</v>
      </c>
      <c r="D280" s="215" t="s">
        <v>254</v>
      </c>
      <c r="E280" s="216" t="s">
        <v>327</v>
      </c>
      <c r="F280" s="217" t="s">
        <v>328</v>
      </c>
      <c r="G280" s="218" t="s">
        <v>190</v>
      </c>
      <c r="H280" s="219">
        <v>196.584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3.0000000000000001E-5</v>
      </c>
      <c r="R280" s="189">
        <f>Q280*H280</f>
        <v>5.8975199999999998E-3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3555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3556</v>
      </c>
      <c r="G282" s="205"/>
      <c r="H282" s="208">
        <v>196.584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215" t="s">
        <v>406</v>
      </c>
      <c r="D283" s="215" t="s">
        <v>254</v>
      </c>
      <c r="E283" s="216" t="s">
        <v>331</v>
      </c>
      <c r="F283" s="217" t="s">
        <v>332</v>
      </c>
      <c r="G283" s="218" t="s">
        <v>190</v>
      </c>
      <c r="H283" s="219">
        <v>34.198999999999998</v>
      </c>
      <c r="I283" s="220"/>
      <c r="J283" s="221">
        <f>ROUND(I283*H283,2)</f>
        <v>0</v>
      </c>
      <c r="K283" s="217" t="s">
        <v>177</v>
      </c>
      <c r="L283" s="222"/>
      <c r="M283" s="223" t="s">
        <v>32</v>
      </c>
      <c r="N283" s="224" t="s">
        <v>51</v>
      </c>
      <c r="O283" s="66"/>
      <c r="P283" s="189">
        <f>O283*H283</f>
        <v>0</v>
      </c>
      <c r="Q283" s="189">
        <v>5.0000000000000001E-4</v>
      </c>
      <c r="R283" s="189">
        <f>Q283*H283</f>
        <v>1.70995E-2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242</v>
      </c>
      <c r="AT283" s="191" t="s">
        <v>254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3557</v>
      </c>
    </row>
    <row r="284" spans="1:65" s="2" customFormat="1" ht="19.2">
      <c r="A284" s="36"/>
      <c r="B284" s="37"/>
      <c r="C284" s="38"/>
      <c r="D284" s="195" t="s">
        <v>258</v>
      </c>
      <c r="E284" s="38"/>
      <c r="F284" s="225" t="s">
        <v>259</v>
      </c>
      <c r="G284" s="38"/>
      <c r="H284" s="38"/>
      <c r="I284" s="226"/>
      <c r="J284" s="38"/>
      <c r="K284" s="38"/>
      <c r="L284" s="41"/>
      <c r="M284" s="227"/>
      <c r="N284" s="228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8" t="s">
        <v>258</v>
      </c>
      <c r="AU284" s="18" t="s">
        <v>89</v>
      </c>
    </row>
    <row r="285" spans="1:65" s="14" customFormat="1" ht="10.199999999999999">
      <c r="B285" s="204"/>
      <c r="C285" s="205"/>
      <c r="D285" s="195" t="s">
        <v>180</v>
      </c>
      <c r="E285" s="205"/>
      <c r="F285" s="207" t="s">
        <v>3558</v>
      </c>
      <c r="G285" s="205"/>
      <c r="H285" s="208">
        <v>34.198999999999998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4</v>
      </c>
      <c r="AX285" s="14" t="s">
        <v>40</v>
      </c>
      <c r="AY285" s="214" t="s">
        <v>171</v>
      </c>
    </row>
    <row r="286" spans="1:65" s="2" customFormat="1" ht="14.4" customHeight="1">
      <c r="A286" s="36"/>
      <c r="B286" s="37"/>
      <c r="C286" s="215" t="s">
        <v>415</v>
      </c>
      <c r="D286" s="215" t="s">
        <v>254</v>
      </c>
      <c r="E286" s="216" t="s">
        <v>336</v>
      </c>
      <c r="F286" s="217" t="s">
        <v>337</v>
      </c>
      <c r="G286" s="218" t="s">
        <v>190</v>
      </c>
      <c r="H286" s="219">
        <v>87.99</v>
      </c>
      <c r="I286" s="220"/>
      <c r="J286" s="221">
        <f>ROUND(I286*H286,2)</f>
        <v>0</v>
      </c>
      <c r="K286" s="217" t="s">
        <v>177</v>
      </c>
      <c r="L286" s="222"/>
      <c r="M286" s="223" t="s">
        <v>32</v>
      </c>
      <c r="N286" s="224" t="s">
        <v>51</v>
      </c>
      <c r="O286" s="66"/>
      <c r="P286" s="189">
        <f>O286*H286</f>
        <v>0</v>
      </c>
      <c r="Q286" s="189">
        <v>2.9999999999999997E-4</v>
      </c>
      <c r="R286" s="189">
        <f>Q286*H286</f>
        <v>2.6396999999999997E-2</v>
      </c>
      <c r="S286" s="189">
        <v>0</v>
      </c>
      <c r="T286" s="19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91" t="s">
        <v>242</v>
      </c>
      <c r="AT286" s="191" t="s">
        <v>254</v>
      </c>
      <c r="AU286" s="191" t="s">
        <v>89</v>
      </c>
      <c r="AY286" s="18" t="s">
        <v>171</v>
      </c>
      <c r="BE286" s="192">
        <f>IF(N286="základní",J286,0)</f>
        <v>0</v>
      </c>
      <c r="BF286" s="192">
        <f>IF(N286="snížená",J286,0)</f>
        <v>0</v>
      </c>
      <c r="BG286" s="192">
        <f>IF(N286="zákl. přenesená",J286,0)</f>
        <v>0</v>
      </c>
      <c r="BH286" s="192">
        <f>IF(N286="sníž. přenesená",J286,0)</f>
        <v>0</v>
      </c>
      <c r="BI286" s="192">
        <f>IF(N286="nulová",J286,0)</f>
        <v>0</v>
      </c>
      <c r="BJ286" s="18" t="s">
        <v>40</v>
      </c>
      <c r="BK286" s="192">
        <f>ROUND(I286*H286,2)</f>
        <v>0</v>
      </c>
      <c r="BL286" s="18" t="s">
        <v>178</v>
      </c>
      <c r="BM286" s="191" t="s">
        <v>3559</v>
      </c>
    </row>
    <row r="287" spans="1:65" s="2" customFormat="1" ht="19.2">
      <c r="A287" s="36"/>
      <c r="B287" s="37"/>
      <c r="C287" s="38"/>
      <c r="D287" s="195" t="s">
        <v>258</v>
      </c>
      <c r="E287" s="38"/>
      <c r="F287" s="225" t="s">
        <v>259</v>
      </c>
      <c r="G287" s="38"/>
      <c r="H287" s="38"/>
      <c r="I287" s="226"/>
      <c r="J287" s="38"/>
      <c r="K287" s="38"/>
      <c r="L287" s="41"/>
      <c r="M287" s="227"/>
      <c r="N287" s="228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8" t="s">
        <v>258</v>
      </c>
      <c r="AU287" s="18" t="s">
        <v>89</v>
      </c>
    </row>
    <row r="288" spans="1:65" s="14" customFormat="1" ht="10.199999999999999">
      <c r="B288" s="204"/>
      <c r="C288" s="205"/>
      <c r="D288" s="195" t="s">
        <v>180</v>
      </c>
      <c r="E288" s="205"/>
      <c r="F288" s="207" t="s">
        <v>3560</v>
      </c>
      <c r="G288" s="205"/>
      <c r="H288" s="208">
        <v>87.99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4</v>
      </c>
      <c r="AX288" s="14" t="s">
        <v>40</v>
      </c>
      <c r="AY288" s="214" t="s">
        <v>171</v>
      </c>
    </row>
    <row r="289" spans="1:65" s="2" customFormat="1" ht="14.4" customHeight="1">
      <c r="A289" s="36"/>
      <c r="B289" s="37"/>
      <c r="C289" s="215" t="s">
        <v>420</v>
      </c>
      <c r="D289" s="215" t="s">
        <v>254</v>
      </c>
      <c r="E289" s="216" t="s">
        <v>341</v>
      </c>
      <c r="F289" s="217" t="s">
        <v>342</v>
      </c>
      <c r="G289" s="218" t="s">
        <v>190</v>
      </c>
      <c r="H289" s="219">
        <v>82.688000000000002</v>
      </c>
      <c r="I289" s="220"/>
      <c r="J289" s="221">
        <f>ROUND(I289*H289,2)</f>
        <v>0</v>
      </c>
      <c r="K289" s="217" t="s">
        <v>177</v>
      </c>
      <c r="L289" s="222"/>
      <c r="M289" s="223" t="s">
        <v>32</v>
      </c>
      <c r="N289" s="224" t="s">
        <v>51</v>
      </c>
      <c r="O289" s="66"/>
      <c r="P289" s="189">
        <f>O289*H289</f>
        <v>0</v>
      </c>
      <c r="Q289" s="189">
        <v>2.0000000000000001E-4</v>
      </c>
      <c r="R289" s="189">
        <f>Q289*H289</f>
        <v>1.6537600000000003E-2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242</v>
      </c>
      <c r="AT289" s="191" t="s">
        <v>254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3561</v>
      </c>
    </row>
    <row r="290" spans="1:65" s="2" customFormat="1" ht="19.2">
      <c r="A290" s="36"/>
      <c r="B290" s="37"/>
      <c r="C290" s="38"/>
      <c r="D290" s="195" t="s">
        <v>258</v>
      </c>
      <c r="E290" s="38"/>
      <c r="F290" s="225" t="s">
        <v>259</v>
      </c>
      <c r="G290" s="38"/>
      <c r="H290" s="38"/>
      <c r="I290" s="226"/>
      <c r="J290" s="38"/>
      <c r="K290" s="38"/>
      <c r="L290" s="41"/>
      <c r="M290" s="227"/>
      <c r="N290" s="228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8" t="s">
        <v>258</v>
      </c>
      <c r="AU290" s="18" t="s">
        <v>89</v>
      </c>
    </row>
    <row r="291" spans="1:65" s="14" customFormat="1" ht="10.199999999999999">
      <c r="B291" s="204"/>
      <c r="C291" s="205"/>
      <c r="D291" s="195" t="s">
        <v>180</v>
      </c>
      <c r="E291" s="205"/>
      <c r="F291" s="207" t="s">
        <v>3562</v>
      </c>
      <c r="G291" s="205"/>
      <c r="H291" s="208">
        <v>82.688000000000002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4</v>
      </c>
      <c r="AX291" s="14" t="s">
        <v>40</v>
      </c>
      <c r="AY291" s="214" t="s">
        <v>171</v>
      </c>
    </row>
    <row r="292" spans="1:65" s="2" customFormat="1" ht="14.4" customHeight="1">
      <c r="A292" s="36"/>
      <c r="B292" s="37"/>
      <c r="C292" s="215" t="s">
        <v>424</v>
      </c>
      <c r="D292" s="215" t="s">
        <v>254</v>
      </c>
      <c r="E292" s="216" t="s">
        <v>346</v>
      </c>
      <c r="F292" s="217" t="s">
        <v>347</v>
      </c>
      <c r="G292" s="218" t="s">
        <v>190</v>
      </c>
      <c r="H292" s="219">
        <v>145.83500000000001</v>
      </c>
      <c r="I292" s="220"/>
      <c r="J292" s="221">
        <f>ROUND(I292*H292,2)</f>
        <v>0</v>
      </c>
      <c r="K292" s="217" t="s">
        <v>177</v>
      </c>
      <c r="L292" s="222"/>
      <c r="M292" s="223" t="s">
        <v>32</v>
      </c>
      <c r="N292" s="224" t="s">
        <v>51</v>
      </c>
      <c r="O292" s="66"/>
      <c r="P292" s="189">
        <f>O292*H292</f>
        <v>0</v>
      </c>
      <c r="Q292" s="189">
        <v>2.9999999999999997E-4</v>
      </c>
      <c r="R292" s="189">
        <f>Q292*H292</f>
        <v>4.3750499999999998E-2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242</v>
      </c>
      <c r="AT292" s="191" t="s">
        <v>254</v>
      </c>
      <c r="AU292" s="191" t="s">
        <v>89</v>
      </c>
      <c r="AY292" s="18" t="s">
        <v>171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8" t="s">
        <v>40</v>
      </c>
      <c r="BK292" s="192">
        <f>ROUND(I292*H292,2)</f>
        <v>0</v>
      </c>
      <c r="BL292" s="18" t="s">
        <v>178</v>
      </c>
      <c r="BM292" s="191" t="s">
        <v>3563</v>
      </c>
    </row>
    <row r="293" spans="1:65" s="2" customFormat="1" ht="19.2">
      <c r="A293" s="36"/>
      <c r="B293" s="37"/>
      <c r="C293" s="38"/>
      <c r="D293" s="195" t="s">
        <v>258</v>
      </c>
      <c r="E293" s="38"/>
      <c r="F293" s="225" t="s">
        <v>259</v>
      </c>
      <c r="G293" s="38"/>
      <c r="H293" s="38"/>
      <c r="I293" s="226"/>
      <c r="J293" s="38"/>
      <c r="K293" s="38"/>
      <c r="L293" s="41"/>
      <c r="M293" s="227"/>
      <c r="N293" s="228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8" t="s">
        <v>258</v>
      </c>
      <c r="AU293" s="18" t="s">
        <v>89</v>
      </c>
    </row>
    <row r="294" spans="1:65" s="14" customFormat="1" ht="10.199999999999999">
      <c r="B294" s="204"/>
      <c r="C294" s="205"/>
      <c r="D294" s="195" t="s">
        <v>180</v>
      </c>
      <c r="E294" s="205"/>
      <c r="F294" s="207" t="s">
        <v>3564</v>
      </c>
      <c r="G294" s="205"/>
      <c r="H294" s="208">
        <v>145.83500000000001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4</v>
      </c>
      <c r="AX294" s="14" t="s">
        <v>40</v>
      </c>
      <c r="AY294" s="214" t="s">
        <v>171</v>
      </c>
    </row>
    <row r="295" spans="1:65" s="2" customFormat="1" ht="14.4" customHeight="1">
      <c r="A295" s="36"/>
      <c r="B295" s="37"/>
      <c r="C295" s="180" t="s">
        <v>430</v>
      </c>
      <c r="D295" s="180" t="s">
        <v>173</v>
      </c>
      <c r="E295" s="181" t="s">
        <v>3026</v>
      </c>
      <c r="F295" s="182" t="s">
        <v>3027</v>
      </c>
      <c r="G295" s="183" t="s">
        <v>176</v>
      </c>
      <c r="H295" s="184">
        <v>794.85799999999995</v>
      </c>
      <c r="I295" s="185"/>
      <c r="J295" s="186">
        <f>ROUND(I295*H295,2)</f>
        <v>0</v>
      </c>
      <c r="K295" s="182" t="s">
        <v>177</v>
      </c>
      <c r="L295" s="41"/>
      <c r="M295" s="187" t="s">
        <v>32</v>
      </c>
      <c r="N295" s="188" t="s">
        <v>51</v>
      </c>
      <c r="O295" s="66"/>
      <c r="P295" s="189">
        <f>O295*H295</f>
        <v>0</v>
      </c>
      <c r="Q295" s="189">
        <v>4.8599999999999997E-3</v>
      </c>
      <c r="R295" s="189">
        <f>Q295*H295</f>
        <v>3.8630098799999995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178</v>
      </c>
      <c r="AT295" s="191" t="s">
        <v>173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3565</v>
      </c>
    </row>
    <row r="296" spans="1:65" s="13" customFormat="1" ht="10.199999999999999">
      <c r="B296" s="193"/>
      <c r="C296" s="194"/>
      <c r="D296" s="195" t="s">
        <v>180</v>
      </c>
      <c r="E296" s="196" t="s">
        <v>32</v>
      </c>
      <c r="F296" s="197" t="s">
        <v>3482</v>
      </c>
      <c r="G296" s="194"/>
      <c r="H296" s="196" t="s">
        <v>32</v>
      </c>
      <c r="I296" s="198"/>
      <c r="J296" s="194"/>
      <c r="K296" s="194"/>
      <c r="L296" s="199"/>
      <c r="M296" s="200"/>
      <c r="N296" s="201"/>
      <c r="O296" s="201"/>
      <c r="P296" s="201"/>
      <c r="Q296" s="201"/>
      <c r="R296" s="201"/>
      <c r="S296" s="201"/>
      <c r="T296" s="202"/>
      <c r="AT296" s="203" t="s">
        <v>180</v>
      </c>
      <c r="AU296" s="203" t="s">
        <v>89</v>
      </c>
      <c r="AV296" s="13" t="s">
        <v>40</v>
      </c>
      <c r="AW296" s="13" t="s">
        <v>38</v>
      </c>
      <c r="AX296" s="13" t="s">
        <v>80</v>
      </c>
      <c r="AY296" s="203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3508</v>
      </c>
      <c r="G297" s="205"/>
      <c r="H297" s="208">
        <v>408.44499999999999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3509</v>
      </c>
      <c r="G298" s="205"/>
      <c r="H298" s="208">
        <v>382.29700000000003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3510</v>
      </c>
      <c r="G299" s="205"/>
      <c r="H299" s="208">
        <v>95.022999999999996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3511</v>
      </c>
      <c r="G300" s="205"/>
      <c r="H300" s="208">
        <v>100.593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202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3512</v>
      </c>
      <c r="G302" s="205"/>
      <c r="H302" s="208">
        <v>-75.938000000000002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3513</v>
      </c>
      <c r="G303" s="205"/>
      <c r="H303" s="208">
        <v>-8.4380000000000006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3514</v>
      </c>
      <c r="G304" s="205"/>
      <c r="H304" s="208">
        <v>-151.19999999999999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3515</v>
      </c>
      <c r="G305" s="205"/>
      <c r="H305" s="208">
        <v>-3.42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3516</v>
      </c>
      <c r="G306" s="205"/>
      <c r="H306" s="208">
        <v>-1.08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3517</v>
      </c>
      <c r="G307" s="205"/>
      <c r="H307" s="208">
        <v>-1.7430000000000001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3518</v>
      </c>
      <c r="G308" s="205"/>
      <c r="H308" s="208">
        <v>-4.05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3519</v>
      </c>
      <c r="G309" s="205"/>
      <c r="H309" s="208">
        <v>-5.94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4" customFormat="1" ht="10.199999999999999">
      <c r="B311" s="204"/>
      <c r="C311" s="205"/>
      <c r="D311" s="195" t="s">
        <v>180</v>
      </c>
      <c r="E311" s="206" t="s">
        <v>32</v>
      </c>
      <c r="F311" s="207" t="s">
        <v>3520</v>
      </c>
      <c r="G311" s="205"/>
      <c r="H311" s="208">
        <v>18.562999999999999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3521</v>
      </c>
      <c r="G312" s="205"/>
      <c r="H312" s="208">
        <v>5.0629999999999997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3522</v>
      </c>
      <c r="G313" s="205"/>
      <c r="H313" s="208">
        <v>29.61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14" customFormat="1" ht="10.199999999999999">
      <c r="B314" s="204"/>
      <c r="C314" s="205"/>
      <c r="D314" s="195" t="s">
        <v>180</v>
      </c>
      <c r="E314" s="206" t="s">
        <v>32</v>
      </c>
      <c r="F314" s="207" t="s">
        <v>3523</v>
      </c>
      <c r="G314" s="205"/>
      <c r="H314" s="208">
        <v>3.42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3524</v>
      </c>
      <c r="G315" s="205"/>
      <c r="H315" s="208">
        <v>0.81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3525</v>
      </c>
      <c r="G316" s="205"/>
      <c r="H316" s="208">
        <v>0.74299999999999999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3526</v>
      </c>
      <c r="G317" s="205"/>
      <c r="H317" s="208">
        <v>1.0349999999999999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3527</v>
      </c>
      <c r="G318" s="205"/>
      <c r="H318" s="208">
        <v>1.0649999999999999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2" customFormat="1" ht="24.15" customHeight="1">
      <c r="A319" s="36"/>
      <c r="B319" s="37"/>
      <c r="C319" s="180" t="s">
        <v>435</v>
      </c>
      <c r="D319" s="180" t="s">
        <v>173</v>
      </c>
      <c r="E319" s="181" t="s">
        <v>3039</v>
      </c>
      <c r="F319" s="182" t="s">
        <v>3040</v>
      </c>
      <c r="G319" s="183" t="s">
        <v>176</v>
      </c>
      <c r="H319" s="184">
        <v>713.80600000000004</v>
      </c>
      <c r="I319" s="185"/>
      <c r="J319" s="186">
        <f>ROUND(I319*H319,2)</f>
        <v>0</v>
      </c>
      <c r="K319" s="182" t="s">
        <v>177</v>
      </c>
      <c r="L319" s="41"/>
      <c r="M319" s="187" t="s">
        <v>32</v>
      </c>
      <c r="N319" s="188" t="s">
        <v>51</v>
      </c>
      <c r="O319" s="66"/>
      <c r="P319" s="189">
        <f>O319*H319</f>
        <v>0</v>
      </c>
      <c r="Q319" s="189">
        <v>3.48E-3</v>
      </c>
      <c r="R319" s="189">
        <f>Q319*H319</f>
        <v>2.4840448800000003</v>
      </c>
      <c r="S319" s="189">
        <v>0</v>
      </c>
      <c r="T319" s="190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91" t="s">
        <v>178</v>
      </c>
      <c r="AT319" s="191" t="s">
        <v>173</v>
      </c>
      <c r="AU319" s="191" t="s">
        <v>89</v>
      </c>
      <c r="AY319" s="18" t="s">
        <v>171</v>
      </c>
      <c r="BE319" s="192">
        <f>IF(N319="základní",J319,0)</f>
        <v>0</v>
      </c>
      <c r="BF319" s="192">
        <f>IF(N319="snížená",J319,0)</f>
        <v>0</v>
      </c>
      <c r="BG319" s="192">
        <f>IF(N319="zákl. přenesená",J319,0)</f>
        <v>0</v>
      </c>
      <c r="BH319" s="192">
        <f>IF(N319="sníž. přenesená",J319,0)</f>
        <v>0</v>
      </c>
      <c r="BI319" s="192">
        <f>IF(N319="nulová",J319,0)</f>
        <v>0</v>
      </c>
      <c r="BJ319" s="18" t="s">
        <v>40</v>
      </c>
      <c r="BK319" s="192">
        <f>ROUND(I319*H319,2)</f>
        <v>0</v>
      </c>
      <c r="BL319" s="18" t="s">
        <v>178</v>
      </c>
      <c r="BM319" s="191" t="s">
        <v>3566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3482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2:51" s="14" customFormat="1" ht="10.199999999999999">
      <c r="B321" s="204"/>
      <c r="C321" s="205"/>
      <c r="D321" s="195" t="s">
        <v>180</v>
      </c>
      <c r="E321" s="206" t="s">
        <v>32</v>
      </c>
      <c r="F321" s="207" t="s">
        <v>3508</v>
      </c>
      <c r="G321" s="205"/>
      <c r="H321" s="208">
        <v>408.44499999999999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2:51" s="14" customFormat="1" ht="10.199999999999999">
      <c r="B322" s="204"/>
      <c r="C322" s="205"/>
      <c r="D322" s="195" t="s">
        <v>180</v>
      </c>
      <c r="E322" s="206" t="s">
        <v>32</v>
      </c>
      <c r="F322" s="207" t="s">
        <v>3509</v>
      </c>
      <c r="G322" s="205"/>
      <c r="H322" s="208">
        <v>382.29700000000003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2:51" s="14" customFormat="1" ht="10.199999999999999">
      <c r="B323" s="204"/>
      <c r="C323" s="205"/>
      <c r="D323" s="195" t="s">
        <v>180</v>
      </c>
      <c r="E323" s="206" t="s">
        <v>32</v>
      </c>
      <c r="F323" s="207" t="s">
        <v>3510</v>
      </c>
      <c r="G323" s="205"/>
      <c r="H323" s="208">
        <v>95.022999999999996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2:51" s="14" customFormat="1" ht="10.199999999999999">
      <c r="B324" s="204"/>
      <c r="C324" s="205"/>
      <c r="D324" s="195" t="s">
        <v>180</v>
      </c>
      <c r="E324" s="206" t="s">
        <v>32</v>
      </c>
      <c r="F324" s="207" t="s">
        <v>3511</v>
      </c>
      <c r="G324" s="205"/>
      <c r="H324" s="208">
        <v>100.593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2:51" s="13" customFormat="1" ht="10.199999999999999">
      <c r="B325" s="193"/>
      <c r="C325" s="194"/>
      <c r="D325" s="195" t="s">
        <v>180</v>
      </c>
      <c r="E325" s="196" t="s">
        <v>32</v>
      </c>
      <c r="F325" s="197" t="s">
        <v>202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2:51" s="14" customFormat="1" ht="10.199999999999999">
      <c r="B326" s="204"/>
      <c r="C326" s="205"/>
      <c r="D326" s="195" t="s">
        <v>180</v>
      </c>
      <c r="E326" s="206" t="s">
        <v>32</v>
      </c>
      <c r="F326" s="207" t="s">
        <v>3512</v>
      </c>
      <c r="G326" s="205"/>
      <c r="H326" s="208">
        <v>-75.938000000000002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2:51" s="14" customFormat="1" ht="10.199999999999999">
      <c r="B327" s="204"/>
      <c r="C327" s="205"/>
      <c r="D327" s="195" t="s">
        <v>180</v>
      </c>
      <c r="E327" s="206" t="s">
        <v>32</v>
      </c>
      <c r="F327" s="207" t="s">
        <v>3513</v>
      </c>
      <c r="G327" s="205"/>
      <c r="H327" s="208">
        <v>-8.4380000000000006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2:51" s="14" customFormat="1" ht="10.199999999999999">
      <c r="B328" s="204"/>
      <c r="C328" s="205"/>
      <c r="D328" s="195" t="s">
        <v>180</v>
      </c>
      <c r="E328" s="206" t="s">
        <v>32</v>
      </c>
      <c r="F328" s="207" t="s">
        <v>3514</v>
      </c>
      <c r="G328" s="205"/>
      <c r="H328" s="208">
        <v>-151.19999999999999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2:51" s="14" customFormat="1" ht="10.199999999999999">
      <c r="B329" s="204"/>
      <c r="C329" s="205"/>
      <c r="D329" s="195" t="s">
        <v>180</v>
      </c>
      <c r="E329" s="206" t="s">
        <v>32</v>
      </c>
      <c r="F329" s="207" t="s">
        <v>3515</v>
      </c>
      <c r="G329" s="205"/>
      <c r="H329" s="208">
        <v>-3.42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2:51" s="14" customFormat="1" ht="10.199999999999999">
      <c r="B330" s="204"/>
      <c r="C330" s="205"/>
      <c r="D330" s="195" t="s">
        <v>180</v>
      </c>
      <c r="E330" s="206" t="s">
        <v>32</v>
      </c>
      <c r="F330" s="207" t="s">
        <v>3516</v>
      </c>
      <c r="G330" s="205"/>
      <c r="H330" s="208">
        <v>-1.08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2:51" s="14" customFormat="1" ht="10.199999999999999">
      <c r="B331" s="204"/>
      <c r="C331" s="205"/>
      <c r="D331" s="195" t="s">
        <v>180</v>
      </c>
      <c r="E331" s="206" t="s">
        <v>32</v>
      </c>
      <c r="F331" s="207" t="s">
        <v>3517</v>
      </c>
      <c r="G331" s="205"/>
      <c r="H331" s="208">
        <v>-1.7430000000000001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2:51" s="14" customFormat="1" ht="10.199999999999999">
      <c r="B332" s="204"/>
      <c r="C332" s="205"/>
      <c r="D332" s="195" t="s">
        <v>180</v>
      </c>
      <c r="E332" s="206" t="s">
        <v>32</v>
      </c>
      <c r="F332" s="207" t="s">
        <v>3518</v>
      </c>
      <c r="G332" s="205"/>
      <c r="H332" s="208">
        <v>-4.05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2:51" s="14" customFormat="1" ht="10.199999999999999">
      <c r="B333" s="204"/>
      <c r="C333" s="205"/>
      <c r="D333" s="195" t="s">
        <v>180</v>
      </c>
      <c r="E333" s="206" t="s">
        <v>32</v>
      </c>
      <c r="F333" s="207" t="s">
        <v>3519</v>
      </c>
      <c r="G333" s="205"/>
      <c r="H333" s="208">
        <v>-5.94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2:51" s="13" customFormat="1" ht="10.199999999999999">
      <c r="B334" s="193"/>
      <c r="C334" s="194"/>
      <c r="D334" s="195" t="s">
        <v>180</v>
      </c>
      <c r="E334" s="196" t="s">
        <v>32</v>
      </c>
      <c r="F334" s="197" t="s">
        <v>210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2:51" s="14" customFormat="1" ht="10.199999999999999">
      <c r="B335" s="204"/>
      <c r="C335" s="205"/>
      <c r="D335" s="195" t="s">
        <v>180</v>
      </c>
      <c r="E335" s="206" t="s">
        <v>32</v>
      </c>
      <c r="F335" s="207" t="s">
        <v>3520</v>
      </c>
      <c r="G335" s="205"/>
      <c r="H335" s="208">
        <v>18.562999999999999</v>
      </c>
      <c r="I335" s="209"/>
      <c r="J335" s="205"/>
      <c r="K335" s="205"/>
      <c r="L335" s="210"/>
      <c r="M335" s="211"/>
      <c r="N335" s="212"/>
      <c r="O335" s="212"/>
      <c r="P335" s="212"/>
      <c r="Q335" s="212"/>
      <c r="R335" s="212"/>
      <c r="S335" s="212"/>
      <c r="T335" s="213"/>
      <c r="AT335" s="214" t="s">
        <v>180</v>
      </c>
      <c r="AU335" s="214" t="s">
        <v>89</v>
      </c>
      <c r="AV335" s="14" t="s">
        <v>89</v>
      </c>
      <c r="AW335" s="14" t="s">
        <v>38</v>
      </c>
      <c r="AX335" s="14" t="s">
        <v>80</v>
      </c>
      <c r="AY335" s="214" t="s">
        <v>171</v>
      </c>
    </row>
    <row r="336" spans="2:51" s="14" customFormat="1" ht="10.199999999999999">
      <c r="B336" s="204"/>
      <c r="C336" s="205"/>
      <c r="D336" s="195" t="s">
        <v>180</v>
      </c>
      <c r="E336" s="206" t="s">
        <v>32</v>
      </c>
      <c r="F336" s="207" t="s">
        <v>3521</v>
      </c>
      <c r="G336" s="205"/>
      <c r="H336" s="208">
        <v>5.0629999999999997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3522</v>
      </c>
      <c r="G337" s="205"/>
      <c r="H337" s="208">
        <v>29.61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3523</v>
      </c>
      <c r="G338" s="205"/>
      <c r="H338" s="208">
        <v>3.42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3524</v>
      </c>
      <c r="G339" s="205"/>
      <c r="H339" s="208">
        <v>0.81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3525</v>
      </c>
      <c r="G340" s="205"/>
      <c r="H340" s="208">
        <v>0.74299999999999999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3526</v>
      </c>
      <c r="G341" s="205"/>
      <c r="H341" s="208">
        <v>1.0349999999999999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3527</v>
      </c>
      <c r="G342" s="205"/>
      <c r="H342" s="208">
        <v>1.0649999999999999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3528</v>
      </c>
      <c r="G343" s="205"/>
      <c r="H343" s="208">
        <v>-81.052000000000007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439</v>
      </c>
      <c r="D344" s="180" t="s">
        <v>173</v>
      </c>
      <c r="E344" s="181" t="s">
        <v>354</v>
      </c>
      <c r="F344" s="182" t="s">
        <v>355</v>
      </c>
      <c r="G344" s="183" t="s">
        <v>176</v>
      </c>
      <c r="H344" s="184">
        <v>81.052000000000007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6.28E-3</v>
      </c>
      <c r="R344" s="189">
        <f>Q344*H344</f>
        <v>0.50900656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3567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3482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1622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3500</v>
      </c>
      <c r="G347" s="205"/>
      <c r="H347" s="208">
        <v>49.198999999999998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3501</v>
      </c>
      <c r="G348" s="205"/>
      <c r="H348" s="208">
        <v>18.568000000000001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3502</v>
      </c>
      <c r="G349" s="205"/>
      <c r="H349" s="208">
        <v>6.7169999999999996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3503</v>
      </c>
      <c r="G350" s="205"/>
      <c r="H350" s="208">
        <v>6.5679999999999996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14.4" customHeight="1">
      <c r="A351" s="36"/>
      <c r="B351" s="37"/>
      <c r="C351" s="180" t="s">
        <v>444</v>
      </c>
      <c r="D351" s="180" t="s">
        <v>173</v>
      </c>
      <c r="E351" s="181" t="s">
        <v>3568</v>
      </c>
      <c r="F351" s="182" t="s">
        <v>3569</v>
      </c>
      <c r="G351" s="183" t="s">
        <v>190</v>
      </c>
      <c r="H351" s="184">
        <v>0.9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1.0319999999999999E-2</v>
      </c>
      <c r="R351" s="189">
        <f>Q351*H351</f>
        <v>9.2879999999999994E-3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3570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3482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3571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3572</v>
      </c>
      <c r="G354" s="205"/>
      <c r="H354" s="208">
        <v>0.9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14.4" customHeight="1">
      <c r="A355" s="36"/>
      <c r="B355" s="37"/>
      <c r="C355" s="180" t="s">
        <v>449</v>
      </c>
      <c r="D355" s="180" t="s">
        <v>173</v>
      </c>
      <c r="E355" s="181" t="s">
        <v>358</v>
      </c>
      <c r="F355" s="182" t="s">
        <v>359</v>
      </c>
      <c r="G355" s="183" t="s">
        <v>190</v>
      </c>
      <c r="H355" s="184">
        <v>119.3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2.0650000000000002E-2</v>
      </c>
      <c r="R355" s="189">
        <f>Q355*H355</f>
        <v>2.4635450000000003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3573</v>
      </c>
    </row>
    <row r="356" spans="1:65" s="13" customFormat="1" ht="10.199999999999999">
      <c r="B356" s="193"/>
      <c r="C356" s="194"/>
      <c r="D356" s="195" t="s">
        <v>180</v>
      </c>
      <c r="E356" s="196" t="s">
        <v>32</v>
      </c>
      <c r="F356" s="197" t="s">
        <v>3482</v>
      </c>
      <c r="G356" s="194"/>
      <c r="H356" s="196" t="s">
        <v>32</v>
      </c>
      <c r="I356" s="198"/>
      <c r="J356" s="194"/>
      <c r="K356" s="194"/>
      <c r="L356" s="199"/>
      <c r="M356" s="200"/>
      <c r="N356" s="201"/>
      <c r="O356" s="201"/>
      <c r="P356" s="201"/>
      <c r="Q356" s="201"/>
      <c r="R356" s="201"/>
      <c r="S356" s="201"/>
      <c r="T356" s="202"/>
      <c r="AT356" s="203" t="s">
        <v>180</v>
      </c>
      <c r="AU356" s="203" t="s">
        <v>89</v>
      </c>
      <c r="AV356" s="13" t="s">
        <v>40</v>
      </c>
      <c r="AW356" s="13" t="s">
        <v>38</v>
      </c>
      <c r="AX356" s="13" t="s">
        <v>80</v>
      </c>
      <c r="AY356" s="203" t="s">
        <v>171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3571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4" customFormat="1" ht="10.199999999999999">
      <c r="B358" s="204"/>
      <c r="C358" s="205"/>
      <c r="D358" s="195" t="s">
        <v>180</v>
      </c>
      <c r="E358" s="206" t="s">
        <v>32</v>
      </c>
      <c r="F358" s="207" t="s">
        <v>3574</v>
      </c>
      <c r="G358" s="205"/>
      <c r="H358" s="208">
        <v>119.3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1:65" s="2" customFormat="1" ht="24.15" customHeight="1">
      <c r="A359" s="36"/>
      <c r="B359" s="37"/>
      <c r="C359" s="180" t="s">
        <v>453</v>
      </c>
      <c r="D359" s="180" t="s">
        <v>173</v>
      </c>
      <c r="E359" s="181" t="s">
        <v>364</v>
      </c>
      <c r="F359" s="182" t="s">
        <v>365</v>
      </c>
      <c r="G359" s="183" t="s">
        <v>176</v>
      </c>
      <c r="H359" s="184">
        <v>245.86199999999999</v>
      </c>
      <c r="I359" s="185"/>
      <c r="J359" s="186">
        <f>ROUND(I359*H359,2)</f>
        <v>0</v>
      </c>
      <c r="K359" s="182" t="s">
        <v>177</v>
      </c>
      <c r="L359" s="41"/>
      <c r="M359" s="187" t="s">
        <v>32</v>
      </c>
      <c r="N359" s="188" t="s">
        <v>51</v>
      </c>
      <c r="O359" s="66"/>
      <c r="P359" s="189">
        <f>O359*H359</f>
        <v>0</v>
      </c>
      <c r="Q359" s="189">
        <v>0</v>
      </c>
      <c r="R359" s="189">
        <f>Q359*H359</f>
        <v>0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178</v>
      </c>
      <c r="AT359" s="191" t="s">
        <v>173</v>
      </c>
      <c r="AU359" s="191" t="s">
        <v>89</v>
      </c>
      <c r="AY359" s="18" t="s">
        <v>171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8" t="s">
        <v>40</v>
      </c>
      <c r="BK359" s="192">
        <f>ROUND(I359*H359,2)</f>
        <v>0</v>
      </c>
      <c r="BL359" s="18" t="s">
        <v>178</v>
      </c>
      <c r="BM359" s="191" t="s">
        <v>3575</v>
      </c>
    </row>
    <row r="360" spans="1:65" s="13" customFormat="1" ht="10.199999999999999">
      <c r="B360" s="193"/>
      <c r="C360" s="194"/>
      <c r="D360" s="195" t="s">
        <v>180</v>
      </c>
      <c r="E360" s="196" t="s">
        <v>32</v>
      </c>
      <c r="F360" s="197" t="s">
        <v>3416</v>
      </c>
      <c r="G360" s="194"/>
      <c r="H360" s="196" t="s">
        <v>32</v>
      </c>
      <c r="I360" s="198"/>
      <c r="J360" s="194"/>
      <c r="K360" s="194"/>
      <c r="L360" s="199"/>
      <c r="M360" s="200"/>
      <c r="N360" s="201"/>
      <c r="O360" s="201"/>
      <c r="P360" s="201"/>
      <c r="Q360" s="201"/>
      <c r="R360" s="201"/>
      <c r="S360" s="201"/>
      <c r="T360" s="202"/>
      <c r="AT360" s="203" t="s">
        <v>180</v>
      </c>
      <c r="AU360" s="203" t="s">
        <v>89</v>
      </c>
      <c r="AV360" s="13" t="s">
        <v>40</v>
      </c>
      <c r="AW360" s="13" t="s">
        <v>38</v>
      </c>
      <c r="AX360" s="13" t="s">
        <v>80</v>
      </c>
      <c r="AY360" s="203" t="s">
        <v>171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3576</v>
      </c>
      <c r="G361" s="205"/>
      <c r="H361" s="208">
        <v>245.86199999999999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24.15" customHeight="1">
      <c r="A362" s="36"/>
      <c r="B362" s="37"/>
      <c r="C362" s="180" t="s">
        <v>458</v>
      </c>
      <c r="D362" s="180" t="s">
        <v>173</v>
      </c>
      <c r="E362" s="181" t="s">
        <v>369</v>
      </c>
      <c r="F362" s="182" t="s">
        <v>370</v>
      </c>
      <c r="G362" s="183" t="s">
        <v>176</v>
      </c>
      <c r="H362" s="184">
        <v>104.749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3577</v>
      </c>
    </row>
    <row r="363" spans="1:65" s="13" customFormat="1" ht="10.199999999999999">
      <c r="B363" s="193"/>
      <c r="C363" s="194"/>
      <c r="D363" s="195" t="s">
        <v>180</v>
      </c>
      <c r="E363" s="196" t="s">
        <v>32</v>
      </c>
      <c r="F363" s="197" t="s">
        <v>3444</v>
      </c>
      <c r="G363" s="194"/>
      <c r="H363" s="196" t="s">
        <v>32</v>
      </c>
      <c r="I363" s="198"/>
      <c r="J363" s="194"/>
      <c r="K363" s="194"/>
      <c r="L363" s="199"/>
      <c r="M363" s="200"/>
      <c r="N363" s="201"/>
      <c r="O363" s="201"/>
      <c r="P363" s="201"/>
      <c r="Q363" s="201"/>
      <c r="R363" s="201"/>
      <c r="S363" s="201"/>
      <c r="T363" s="202"/>
      <c r="AT363" s="203" t="s">
        <v>180</v>
      </c>
      <c r="AU363" s="203" t="s">
        <v>89</v>
      </c>
      <c r="AV363" s="13" t="s">
        <v>40</v>
      </c>
      <c r="AW363" s="13" t="s">
        <v>38</v>
      </c>
      <c r="AX363" s="13" t="s">
        <v>80</v>
      </c>
      <c r="AY363" s="203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3457</v>
      </c>
      <c r="G364" s="205"/>
      <c r="H364" s="208">
        <v>75.938000000000002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3458</v>
      </c>
      <c r="G365" s="205"/>
      <c r="H365" s="208">
        <v>5.625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3459</v>
      </c>
      <c r="G366" s="205"/>
      <c r="H366" s="208">
        <v>2.8130000000000002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3460</v>
      </c>
      <c r="G367" s="205"/>
      <c r="H367" s="208">
        <v>5.4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14" customFormat="1" ht="10.199999999999999">
      <c r="B368" s="204"/>
      <c r="C368" s="205"/>
      <c r="D368" s="195" t="s">
        <v>180</v>
      </c>
      <c r="E368" s="206" t="s">
        <v>32</v>
      </c>
      <c r="F368" s="207" t="s">
        <v>3461</v>
      </c>
      <c r="G368" s="205"/>
      <c r="H368" s="208">
        <v>2.16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3462</v>
      </c>
      <c r="G369" s="205"/>
      <c r="H369" s="208">
        <v>1.08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3463</v>
      </c>
      <c r="G370" s="205"/>
      <c r="H370" s="208">
        <v>1.7430000000000001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3464</v>
      </c>
      <c r="G371" s="205"/>
      <c r="H371" s="208">
        <v>4.05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3465</v>
      </c>
      <c r="G372" s="205"/>
      <c r="H372" s="208">
        <v>5.94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463</v>
      </c>
      <c r="D373" s="180" t="s">
        <v>173</v>
      </c>
      <c r="E373" s="181" t="s">
        <v>380</v>
      </c>
      <c r="F373" s="182" t="s">
        <v>381</v>
      </c>
      <c r="G373" s="183" t="s">
        <v>176</v>
      </c>
      <c r="H373" s="184">
        <v>794.85799999999995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</v>
      </c>
      <c r="R373" s="189">
        <f>Q373*H373</f>
        <v>0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3578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3482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3508</v>
      </c>
      <c r="G375" s="205"/>
      <c r="H375" s="208">
        <v>408.44499999999999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4" customFormat="1" ht="10.199999999999999">
      <c r="B376" s="204"/>
      <c r="C376" s="205"/>
      <c r="D376" s="195" t="s">
        <v>180</v>
      </c>
      <c r="E376" s="206" t="s">
        <v>32</v>
      </c>
      <c r="F376" s="207" t="s">
        <v>3509</v>
      </c>
      <c r="G376" s="205"/>
      <c r="H376" s="208">
        <v>382.29700000000003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38</v>
      </c>
      <c r="AX376" s="14" t="s">
        <v>80</v>
      </c>
      <c r="AY376" s="214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3510</v>
      </c>
      <c r="G377" s="205"/>
      <c r="H377" s="208">
        <v>95.022999999999996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3511</v>
      </c>
      <c r="G378" s="205"/>
      <c r="H378" s="208">
        <v>100.593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202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3512</v>
      </c>
      <c r="G380" s="205"/>
      <c r="H380" s="208">
        <v>-75.938000000000002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3513</v>
      </c>
      <c r="G381" s="205"/>
      <c r="H381" s="208">
        <v>-8.4380000000000006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3514</v>
      </c>
      <c r="G382" s="205"/>
      <c r="H382" s="208">
        <v>-151.19999999999999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3515</v>
      </c>
      <c r="G383" s="205"/>
      <c r="H383" s="208">
        <v>-3.42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3516</v>
      </c>
      <c r="G384" s="205"/>
      <c r="H384" s="208">
        <v>-1.08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3517</v>
      </c>
      <c r="G385" s="205"/>
      <c r="H385" s="208">
        <v>-1.7430000000000001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3518</v>
      </c>
      <c r="G386" s="205"/>
      <c r="H386" s="208">
        <v>-4.05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3519</v>
      </c>
      <c r="G387" s="205"/>
      <c r="H387" s="208">
        <v>-5.94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3" customFormat="1" ht="10.199999999999999">
      <c r="B388" s="193"/>
      <c r="C388" s="194"/>
      <c r="D388" s="195" t="s">
        <v>180</v>
      </c>
      <c r="E388" s="196" t="s">
        <v>32</v>
      </c>
      <c r="F388" s="197" t="s">
        <v>210</v>
      </c>
      <c r="G388" s="194"/>
      <c r="H388" s="196" t="s">
        <v>32</v>
      </c>
      <c r="I388" s="198"/>
      <c r="J388" s="194"/>
      <c r="K388" s="194"/>
      <c r="L388" s="199"/>
      <c r="M388" s="200"/>
      <c r="N388" s="201"/>
      <c r="O388" s="201"/>
      <c r="P388" s="201"/>
      <c r="Q388" s="201"/>
      <c r="R388" s="201"/>
      <c r="S388" s="201"/>
      <c r="T388" s="202"/>
      <c r="AT388" s="203" t="s">
        <v>180</v>
      </c>
      <c r="AU388" s="203" t="s">
        <v>89</v>
      </c>
      <c r="AV388" s="13" t="s">
        <v>40</v>
      </c>
      <c r="AW388" s="13" t="s">
        <v>38</v>
      </c>
      <c r="AX388" s="13" t="s">
        <v>80</v>
      </c>
      <c r="AY388" s="203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3520</v>
      </c>
      <c r="G389" s="205"/>
      <c r="H389" s="208">
        <v>18.562999999999999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3521</v>
      </c>
      <c r="G390" s="205"/>
      <c r="H390" s="208">
        <v>5.0629999999999997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3522</v>
      </c>
      <c r="G391" s="205"/>
      <c r="H391" s="208">
        <v>29.61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3523</v>
      </c>
      <c r="G392" s="205"/>
      <c r="H392" s="208">
        <v>3.42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3524</v>
      </c>
      <c r="G393" s="205"/>
      <c r="H393" s="208">
        <v>0.81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3525</v>
      </c>
      <c r="G394" s="205"/>
      <c r="H394" s="208">
        <v>0.74299999999999999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3526</v>
      </c>
      <c r="G395" s="205"/>
      <c r="H395" s="208">
        <v>1.0349999999999999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3527</v>
      </c>
      <c r="G396" s="205"/>
      <c r="H396" s="208">
        <v>1.0649999999999999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467</v>
      </c>
      <c r="D397" s="180" t="s">
        <v>173</v>
      </c>
      <c r="E397" s="181" t="s">
        <v>3064</v>
      </c>
      <c r="F397" s="182" t="s">
        <v>3065</v>
      </c>
      <c r="G397" s="183" t="s">
        <v>176</v>
      </c>
      <c r="H397" s="184">
        <v>73.759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5.0600000000000003E-3</v>
      </c>
      <c r="R397" s="189">
        <f>Q397*H397</f>
        <v>0.37322054000000005</v>
      </c>
      <c r="S397" s="189">
        <v>5.0000000000000001E-3</v>
      </c>
      <c r="T397" s="190">
        <f>S397*H397</f>
        <v>0.36879499999999998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3579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3416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20.399999999999999">
      <c r="B399" s="204"/>
      <c r="C399" s="205"/>
      <c r="D399" s="195" t="s">
        <v>180</v>
      </c>
      <c r="E399" s="206" t="s">
        <v>32</v>
      </c>
      <c r="F399" s="207" t="s">
        <v>3504</v>
      </c>
      <c r="G399" s="205"/>
      <c r="H399" s="208">
        <v>73.759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2" customFormat="1" ht="14.4" customHeight="1">
      <c r="A400" s="36"/>
      <c r="B400" s="37"/>
      <c r="C400" s="180" t="s">
        <v>472</v>
      </c>
      <c r="D400" s="180" t="s">
        <v>173</v>
      </c>
      <c r="E400" s="181" t="s">
        <v>3072</v>
      </c>
      <c r="F400" s="182" t="s">
        <v>3073</v>
      </c>
      <c r="G400" s="183" t="s">
        <v>176</v>
      </c>
      <c r="H400" s="184">
        <v>492.32400000000001</v>
      </c>
      <c r="I400" s="185"/>
      <c r="J400" s="186">
        <f>ROUND(I400*H400,2)</f>
        <v>0</v>
      </c>
      <c r="K400" s="182" t="s">
        <v>177</v>
      </c>
      <c r="L400" s="41"/>
      <c r="M400" s="187" t="s">
        <v>32</v>
      </c>
      <c r="N400" s="188" t="s">
        <v>51</v>
      </c>
      <c r="O400" s="66"/>
      <c r="P400" s="189">
        <f>O400*H400</f>
        <v>0</v>
      </c>
      <c r="Q400" s="189">
        <v>2.0400000000000001E-2</v>
      </c>
      <c r="R400" s="189">
        <f>Q400*H400</f>
        <v>10.0434096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178</v>
      </c>
      <c r="AT400" s="191" t="s">
        <v>173</v>
      </c>
      <c r="AU400" s="191" t="s">
        <v>89</v>
      </c>
      <c r="AY400" s="18" t="s">
        <v>171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8" t="s">
        <v>40</v>
      </c>
      <c r="BK400" s="192">
        <f>ROUND(I400*H400,2)</f>
        <v>0</v>
      </c>
      <c r="BL400" s="18" t="s">
        <v>178</v>
      </c>
      <c r="BM400" s="191" t="s">
        <v>3580</v>
      </c>
    </row>
    <row r="401" spans="1:65" s="13" customFormat="1" ht="10.199999999999999">
      <c r="B401" s="193"/>
      <c r="C401" s="194"/>
      <c r="D401" s="195" t="s">
        <v>180</v>
      </c>
      <c r="E401" s="196" t="s">
        <v>32</v>
      </c>
      <c r="F401" s="197" t="s">
        <v>3477</v>
      </c>
      <c r="G401" s="194"/>
      <c r="H401" s="196" t="s">
        <v>32</v>
      </c>
      <c r="I401" s="198"/>
      <c r="J401" s="194"/>
      <c r="K401" s="194"/>
      <c r="L401" s="199"/>
      <c r="M401" s="200"/>
      <c r="N401" s="201"/>
      <c r="O401" s="201"/>
      <c r="P401" s="201"/>
      <c r="Q401" s="201"/>
      <c r="R401" s="201"/>
      <c r="S401" s="201"/>
      <c r="T401" s="202"/>
      <c r="AT401" s="203" t="s">
        <v>180</v>
      </c>
      <c r="AU401" s="203" t="s">
        <v>89</v>
      </c>
      <c r="AV401" s="13" t="s">
        <v>40</v>
      </c>
      <c r="AW401" s="13" t="s">
        <v>38</v>
      </c>
      <c r="AX401" s="13" t="s">
        <v>80</v>
      </c>
      <c r="AY401" s="203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3581</v>
      </c>
      <c r="G402" s="205"/>
      <c r="H402" s="208">
        <v>436.62299999999999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14" customFormat="1" ht="10.199999999999999">
      <c r="B403" s="204"/>
      <c r="C403" s="205"/>
      <c r="D403" s="195" t="s">
        <v>180</v>
      </c>
      <c r="E403" s="206" t="s">
        <v>32</v>
      </c>
      <c r="F403" s="207" t="s">
        <v>3582</v>
      </c>
      <c r="G403" s="205"/>
      <c r="H403" s="208">
        <v>51.749000000000002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3583</v>
      </c>
      <c r="G404" s="205"/>
      <c r="H404" s="208">
        <v>3.952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2" customFormat="1" ht="14.4" customHeight="1">
      <c r="A405" s="36"/>
      <c r="B405" s="37"/>
      <c r="C405" s="180" t="s">
        <v>476</v>
      </c>
      <c r="D405" s="180" t="s">
        <v>173</v>
      </c>
      <c r="E405" s="181" t="s">
        <v>3083</v>
      </c>
      <c r="F405" s="182" t="s">
        <v>3084</v>
      </c>
      <c r="G405" s="183" t="s">
        <v>176</v>
      </c>
      <c r="H405" s="184">
        <v>492.32400000000001</v>
      </c>
      <c r="I405" s="185"/>
      <c r="J405" s="186">
        <f>ROUND(I405*H405,2)</f>
        <v>0</v>
      </c>
      <c r="K405" s="182" t="s">
        <v>177</v>
      </c>
      <c r="L405" s="41"/>
      <c r="M405" s="187" t="s">
        <v>32</v>
      </c>
      <c r="N405" s="188" t="s">
        <v>51</v>
      </c>
      <c r="O405" s="66"/>
      <c r="P405" s="189">
        <f>O405*H405</f>
        <v>0</v>
      </c>
      <c r="Q405" s="189">
        <v>4.1000000000000003E-3</v>
      </c>
      <c r="R405" s="189">
        <f>Q405*H405</f>
        <v>2.0185284000000001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178</v>
      </c>
      <c r="AT405" s="191" t="s">
        <v>173</v>
      </c>
      <c r="AU405" s="191" t="s">
        <v>89</v>
      </c>
      <c r="AY405" s="18" t="s">
        <v>171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8" t="s">
        <v>40</v>
      </c>
      <c r="BK405" s="192">
        <f>ROUND(I405*H405,2)</f>
        <v>0</v>
      </c>
      <c r="BL405" s="18" t="s">
        <v>178</v>
      </c>
      <c r="BM405" s="191" t="s">
        <v>3584</v>
      </c>
    </row>
    <row r="406" spans="1:65" s="2" customFormat="1" ht="24.15" customHeight="1">
      <c r="A406" s="36"/>
      <c r="B406" s="37"/>
      <c r="C406" s="180" t="s">
        <v>481</v>
      </c>
      <c r="D406" s="180" t="s">
        <v>173</v>
      </c>
      <c r="E406" s="181" t="s">
        <v>2458</v>
      </c>
      <c r="F406" s="182" t="s">
        <v>2459</v>
      </c>
      <c r="G406" s="183" t="s">
        <v>176</v>
      </c>
      <c r="H406" s="184">
        <v>74.010000000000005</v>
      </c>
      <c r="I406" s="185"/>
      <c r="J406" s="186">
        <f>ROUND(I406*H406,2)</f>
        <v>0</v>
      </c>
      <c r="K406" s="182" t="s">
        <v>32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0.14410500000000001</v>
      </c>
      <c r="R406" s="189">
        <f>Q406*H406</f>
        <v>10.665211050000002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3585</v>
      </c>
    </row>
    <row r="407" spans="1:65" s="2" customFormat="1" ht="28.8">
      <c r="A407" s="36"/>
      <c r="B407" s="37"/>
      <c r="C407" s="38"/>
      <c r="D407" s="195" t="s">
        <v>258</v>
      </c>
      <c r="E407" s="38"/>
      <c r="F407" s="225" t="s">
        <v>3088</v>
      </c>
      <c r="G407" s="38"/>
      <c r="H407" s="38"/>
      <c r="I407" s="226"/>
      <c r="J407" s="38"/>
      <c r="K407" s="38"/>
      <c r="L407" s="41"/>
      <c r="M407" s="227"/>
      <c r="N407" s="228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8" t="s">
        <v>258</v>
      </c>
      <c r="AU407" s="18" t="s">
        <v>89</v>
      </c>
    </row>
    <row r="408" spans="1:65" s="13" customFormat="1" ht="10.199999999999999">
      <c r="B408" s="193"/>
      <c r="C408" s="194"/>
      <c r="D408" s="195" t="s">
        <v>180</v>
      </c>
      <c r="E408" s="196" t="s">
        <v>32</v>
      </c>
      <c r="F408" s="197" t="s">
        <v>3416</v>
      </c>
      <c r="G408" s="194"/>
      <c r="H408" s="196" t="s">
        <v>32</v>
      </c>
      <c r="I408" s="198"/>
      <c r="J408" s="194"/>
      <c r="K408" s="194"/>
      <c r="L408" s="199"/>
      <c r="M408" s="200"/>
      <c r="N408" s="201"/>
      <c r="O408" s="201"/>
      <c r="P408" s="201"/>
      <c r="Q408" s="201"/>
      <c r="R408" s="201"/>
      <c r="S408" s="201"/>
      <c r="T408" s="202"/>
      <c r="AT408" s="203" t="s">
        <v>180</v>
      </c>
      <c r="AU408" s="203" t="s">
        <v>89</v>
      </c>
      <c r="AV408" s="13" t="s">
        <v>40</v>
      </c>
      <c r="AW408" s="13" t="s">
        <v>38</v>
      </c>
      <c r="AX408" s="13" t="s">
        <v>80</v>
      </c>
      <c r="AY408" s="203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3586</v>
      </c>
      <c r="G409" s="205"/>
      <c r="H409" s="208">
        <v>74.010000000000005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2" customFormat="1" ht="24.15" customHeight="1">
      <c r="A410" s="36"/>
      <c r="B410" s="37"/>
      <c r="C410" s="180" t="s">
        <v>487</v>
      </c>
      <c r="D410" s="180" t="s">
        <v>173</v>
      </c>
      <c r="E410" s="181" t="s">
        <v>401</v>
      </c>
      <c r="F410" s="182" t="s">
        <v>402</v>
      </c>
      <c r="G410" s="183" t="s">
        <v>190</v>
      </c>
      <c r="H410" s="184">
        <v>125.55</v>
      </c>
      <c r="I410" s="185"/>
      <c r="J410" s="186">
        <f>ROUND(I410*H410,2)</f>
        <v>0</v>
      </c>
      <c r="K410" s="182" t="s">
        <v>177</v>
      </c>
      <c r="L410" s="41"/>
      <c r="M410" s="187" t="s">
        <v>32</v>
      </c>
      <c r="N410" s="188" t="s">
        <v>51</v>
      </c>
      <c r="O410" s="66"/>
      <c r="P410" s="189">
        <f>O410*H410</f>
        <v>0</v>
      </c>
      <c r="Q410" s="189">
        <v>0.12895000000000001</v>
      </c>
      <c r="R410" s="189">
        <f>Q410*H410</f>
        <v>16.1896725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178</v>
      </c>
      <c r="AT410" s="191" t="s">
        <v>173</v>
      </c>
      <c r="AU410" s="191" t="s">
        <v>89</v>
      </c>
      <c r="AY410" s="18" t="s">
        <v>171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8" t="s">
        <v>40</v>
      </c>
      <c r="BK410" s="192">
        <f>ROUND(I410*H410,2)</f>
        <v>0</v>
      </c>
      <c r="BL410" s="18" t="s">
        <v>178</v>
      </c>
      <c r="BM410" s="191" t="s">
        <v>3587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3416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3588</v>
      </c>
      <c r="G412" s="205"/>
      <c r="H412" s="208">
        <v>125.55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2" customFormat="1" ht="22.8" customHeight="1">
      <c r="B413" s="164"/>
      <c r="C413" s="165"/>
      <c r="D413" s="166" t="s">
        <v>79</v>
      </c>
      <c r="E413" s="178" t="s">
        <v>253</v>
      </c>
      <c r="F413" s="178" t="s">
        <v>405</v>
      </c>
      <c r="G413" s="165"/>
      <c r="H413" s="165"/>
      <c r="I413" s="168"/>
      <c r="J413" s="179">
        <f>BK413</f>
        <v>0</v>
      </c>
      <c r="K413" s="165"/>
      <c r="L413" s="170"/>
      <c r="M413" s="171"/>
      <c r="N413" s="172"/>
      <c r="O413" s="172"/>
      <c r="P413" s="173">
        <f>SUM(P414:P562)</f>
        <v>0</v>
      </c>
      <c r="Q413" s="172"/>
      <c r="R413" s="173">
        <f>SUM(R414:R562)</f>
        <v>0.55344381000000009</v>
      </c>
      <c r="S413" s="172"/>
      <c r="T413" s="174">
        <f>SUM(T414:T562)</f>
        <v>13.825185000000001</v>
      </c>
      <c r="AR413" s="175" t="s">
        <v>40</v>
      </c>
      <c r="AT413" s="176" t="s">
        <v>79</v>
      </c>
      <c r="AU413" s="176" t="s">
        <v>40</v>
      </c>
      <c r="AY413" s="175" t="s">
        <v>171</v>
      </c>
      <c r="BK413" s="177">
        <f>SUM(BK414:BK562)</f>
        <v>0</v>
      </c>
    </row>
    <row r="414" spans="1:65" s="2" customFormat="1" ht="24.15" customHeight="1">
      <c r="A414" s="36"/>
      <c r="B414" s="37"/>
      <c r="C414" s="180" t="s">
        <v>492</v>
      </c>
      <c r="D414" s="180" t="s">
        <v>173</v>
      </c>
      <c r="E414" s="181" t="s">
        <v>1082</v>
      </c>
      <c r="F414" s="182" t="s">
        <v>1083</v>
      </c>
      <c r="G414" s="183" t="s">
        <v>176</v>
      </c>
      <c r="H414" s="184">
        <v>817.846</v>
      </c>
      <c r="I414" s="185"/>
      <c r="J414" s="186">
        <f>ROUND(I414*H414,2)</f>
        <v>0</v>
      </c>
      <c r="K414" s="182" t="s">
        <v>177</v>
      </c>
      <c r="L414" s="41"/>
      <c r="M414" s="187" t="s">
        <v>32</v>
      </c>
      <c r="N414" s="188" t="s">
        <v>51</v>
      </c>
      <c r="O414" s="66"/>
      <c r="P414" s="189">
        <f>O414*H414</f>
        <v>0</v>
      </c>
      <c r="Q414" s="189">
        <v>0</v>
      </c>
      <c r="R414" s="189">
        <f>Q414*H414</f>
        <v>0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178</v>
      </c>
      <c r="AT414" s="191" t="s">
        <v>173</v>
      </c>
      <c r="AU414" s="191" t="s">
        <v>89</v>
      </c>
      <c r="AY414" s="18" t="s">
        <v>171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8" t="s">
        <v>40</v>
      </c>
      <c r="BK414" s="192">
        <f>ROUND(I414*H414,2)</f>
        <v>0</v>
      </c>
      <c r="BL414" s="18" t="s">
        <v>178</v>
      </c>
      <c r="BM414" s="191" t="s">
        <v>3589</v>
      </c>
    </row>
    <row r="415" spans="1:65" s="13" customFormat="1" ht="10.199999999999999">
      <c r="B415" s="193"/>
      <c r="C415" s="194"/>
      <c r="D415" s="195" t="s">
        <v>180</v>
      </c>
      <c r="E415" s="196" t="s">
        <v>32</v>
      </c>
      <c r="F415" s="197" t="s">
        <v>3416</v>
      </c>
      <c r="G415" s="194"/>
      <c r="H415" s="196" t="s">
        <v>32</v>
      </c>
      <c r="I415" s="198"/>
      <c r="J415" s="194"/>
      <c r="K415" s="194"/>
      <c r="L415" s="199"/>
      <c r="M415" s="200"/>
      <c r="N415" s="201"/>
      <c r="O415" s="201"/>
      <c r="P415" s="201"/>
      <c r="Q415" s="201"/>
      <c r="R415" s="201"/>
      <c r="S415" s="201"/>
      <c r="T415" s="202"/>
      <c r="AT415" s="203" t="s">
        <v>180</v>
      </c>
      <c r="AU415" s="203" t="s">
        <v>89</v>
      </c>
      <c r="AV415" s="13" t="s">
        <v>40</v>
      </c>
      <c r="AW415" s="13" t="s">
        <v>38</v>
      </c>
      <c r="AX415" s="13" t="s">
        <v>80</v>
      </c>
      <c r="AY415" s="203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3590</v>
      </c>
      <c r="G416" s="205"/>
      <c r="H416" s="208">
        <v>78.185000000000002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3591</v>
      </c>
      <c r="G417" s="205"/>
      <c r="H417" s="208">
        <v>28.893000000000001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3592</v>
      </c>
      <c r="G418" s="205"/>
      <c r="H418" s="208">
        <v>710.76800000000003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24.15" customHeight="1">
      <c r="A419" s="36"/>
      <c r="B419" s="37"/>
      <c r="C419" s="180" t="s">
        <v>496</v>
      </c>
      <c r="D419" s="180" t="s">
        <v>173</v>
      </c>
      <c r="E419" s="181" t="s">
        <v>416</v>
      </c>
      <c r="F419" s="182" t="s">
        <v>417</v>
      </c>
      <c r="G419" s="183" t="s">
        <v>176</v>
      </c>
      <c r="H419" s="184">
        <v>99777.212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3593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3594</v>
      </c>
      <c r="G420" s="205"/>
      <c r="H420" s="208">
        <v>99777.212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24.15" customHeight="1">
      <c r="A421" s="36"/>
      <c r="B421" s="37"/>
      <c r="C421" s="180" t="s">
        <v>500</v>
      </c>
      <c r="D421" s="180" t="s">
        <v>173</v>
      </c>
      <c r="E421" s="181" t="s">
        <v>1090</v>
      </c>
      <c r="F421" s="182" t="s">
        <v>1091</v>
      </c>
      <c r="G421" s="183" t="s">
        <v>176</v>
      </c>
      <c r="H421" s="184">
        <v>817.846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3595</v>
      </c>
    </row>
    <row r="422" spans="1:65" s="2" customFormat="1" ht="14.4" customHeight="1">
      <c r="A422" s="36"/>
      <c r="B422" s="37"/>
      <c r="C422" s="180" t="s">
        <v>504</v>
      </c>
      <c r="D422" s="180" t="s">
        <v>173</v>
      </c>
      <c r="E422" s="181" t="s">
        <v>425</v>
      </c>
      <c r="F422" s="182" t="s">
        <v>426</v>
      </c>
      <c r="G422" s="183" t="s">
        <v>190</v>
      </c>
      <c r="H422" s="184">
        <v>138.60499999999999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3596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3416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3597</v>
      </c>
      <c r="G424" s="205"/>
      <c r="H424" s="208">
        <v>31.274000000000001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3598</v>
      </c>
      <c r="G425" s="205"/>
      <c r="H425" s="208">
        <v>12.561999999999999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14" customFormat="1" ht="10.199999999999999">
      <c r="B426" s="204"/>
      <c r="C426" s="205"/>
      <c r="D426" s="195" t="s">
        <v>180</v>
      </c>
      <c r="E426" s="206" t="s">
        <v>32</v>
      </c>
      <c r="F426" s="207" t="s">
        <v>3599</v>
      </c>
      <c r="G426" s="205"/>
      <c r="H426" s="208">
        <v>94.769000000000005</v>
      </c>
      <c r="I426" s="209"/>
      <c r="J426" s="205"/>
      <c r="K426" s="205"/>
      <c r="L426" s="210"/>
      <c r="M426" s="211"/>
      <c r="N426" s="212"/>
      <c r="O426" s="212"/>
      <c r="P426" s="212"/>
      <c r="Q426" s="212"/>
      <c r="R426" s="212"/>
      <c r="S426" s="212"/>
      <c r="T426" s="213"/>
      <c r="AT426" s="214" t="s">
        <v>180</v>
      </c>
      <c r="AU426" s="214" t="s">
        <v>89</v>
      </c>
      <c r="AV426" s="14" t="s">
        <v>89</v>
      </c>
      <c r="AW426" s="14" t="s">
        <v>38</v>
      </c>
      <c r="AX426" s="14" t="s">
        <v>80</v>
      </c>
      <c r="AY426" s="214" t="s">
        <v>171</v>
      </c>
    </row>
    <row r="427" spans="1:65" s="2" customFormat="1" ht="14.4" customHeight="1">
      <c r="A427" s="36"/>
      <c r="B427" s="37"/>
      <c r="C427" s="180" t="s">
        <v>508</v>
      </c>
      <c r="D427" s="180" t="s">
        <v>173</v>
      </c>
      <c r="E427" s="181" t="s">
        <v>431</v>
      </c>
      <c r="F427" s="182" t="s">
        <v>432</v>
      </c>
      <c r="G427" s="183" t="s">
        <v>190</v>
      </c>
      <c r="H427" s="184">
        <v>16909.810000000001</v>
      </c>
      <c r="I427" s="185"/>
      <c r="J427" s="186">
        <f>ROUND(I427*H427,2)</f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8" t="s">
        <v>40</v>
      </c>
      <c r="BK427" s="192">
        <f>ROUND(I427*H427,2)</f>
        <v>0</v>
      </c>
      <c r="BL427" s="18" t="s">
        <v>178</v>
      </c>
      <c r="BM427" s="191" t="s">
        <v>3600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3601</v>
      </c>
      <c r="G428" s="205"/>
      <c r="H428" s="208">
        <v>16909.810000000001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14.4" customHeight="1">
      <c r="A429" s="36"/>
      <c r="B429" s="37"/>
      <c r="C429" s="180" t="s">
        <v>512</v>
      </c>
      <c r="D429" s="180" t="s">
        <v>173</v>
      </c>
      <c r="E429" s="181" t="s">
        <v>436</v>
      </c>
      <c r="F429" s="182" t="s">
        <v>437</v>
      </c>
      <c r="G429" s="183" t="s">
        <v>190</v>
      </c>
      <c r="H429" s="184">
        <v>138.60499999999999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3602</v>
      </c>
    </row>
    <row r="430" spans="1:65" s="2" customFormat="1" ht="14.4" customHeight="1">
      <c r="A430" s="36"/>
      <c r="B430" s="37"/>
      <c r="C430" s="180" t="s">
        <v>516</v>
      </c>
      <c r="D430" s="180" t="s">
        <v>173</v>
      </c>
      <c r="E430" s="181" t="s">
        <v>454</v>
      </c>
      <c r="F430" s="182" t="s">
        <v>455</v>
      </c>
      <c r="G430" s="183" t="s">
        <v>176</v>
      </c>
      <c r="H430" s="184">
        <v>970.31200000000001</v>
      </c>
      <c r="I430" s="185"/>
      <c r="J430" s="186">
        <f>ROUND(I430*H430,2)</f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>O430*H430</f>
        <v>0</v>
      </c>
      <c r="Q430" s="189">
        <v>0</v>
      </c>
      <c r="R430" s="189">
        <f>Q430*H430</f>
        <v>0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8" t="s">
        <v>40</v>
      </c>
      <c r="BK430" s="192">
        <f>ROUND(I430*H430,2)</f>
        <v>0</v>
      </c>
      <c r="BL430" s="18" t="s">
        <v>178</v>
      </c>
      <c r="BM430" s="191" t="s">
        <v>3603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3416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3590</v>
      </c>
      <c r="G432" s="205"/>
      <c r="H432" s="208">
        <v>78.185000000000002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3591</v>
      </c>
      <c r="G433" s="205"/>
      <c r="H433" s="208">
        <v>28.893000000000001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3592</v>
      </c>
      <c r="G434" s="205"/>
      <c r="H434" s="208">
        <v>710.76800000000003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4" customFormat="1" ht="10.199999999999999">
      <c r="B435" s="204"/>
      <c r="C435" s="205"/>
      <c r="D435" s="195" t="s">
        <v>180</v>
      </c>
      <c r="E435" s="206" t="s">
        <v>32</v>
      </c>
      <c r="F435" s="207" t="s">
        <v>3604</v>
      </c>
      <c r="G435" s="205"/>
      <c r="H435" s="208">
        <v>152.46600000000001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180</v>
      </c>
      <c r="AU435" s="214" t="s">
        <v>89</v>
      </c>
      <c r="AV435" s="14" t="s">
        <v>89</v>
      </c>
      <c r="AW435" s="14" t="s">
        <v>38</v>
      </c>
      <c r="AX435" s="14" t="s">
        <v>80</v>
      </c>
      <c r="AY435" s="214" t="s">
        <v>171</v>
      </c>
    </row>
    <row r="436" spans="1:65" s="2" customFormat="1" ht="14.4" customHeight="1">
      <c r="A436" s="36"/>
      <c r="B436" s="37"/>
      <c r="C436" s="180" t="s">
        <v>520</v>
      </c>
      <c r="D436" s="180" t="s">
        <v>173</v>
      </c>
      <c r="E436" s="181" t="s">
        <v>459</v>
      </c>
      <c r="F436" s="182" t="s">
        <v>460</v>
      </c>
      <c r="G436" s="183" t="s">
        <v>176</v>
      </c>
      <c r="H436" s="184">
        <v>118378.064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178</v>
      </c>
      <c r="BM436" s="191" t="s">
        <v>3605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3606</v>
      </c>
      <c r="G437" s="205"/>
      <c r="H437" s="208">
        <v>118378.064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524</v>
      </c>
      <c r="D438" s="180" t="s">
        <v>173</v>
      </c>
      <c r="E438" s="181" t="s">
        <v>464</v>
      </c>
      <c r="F438" s="182" t="s">
        <v>465</v>
      </c>
      <c r="G438" s="183" t="s">
        <v>176</v>
      </c>
      <c r="H438" s="184">
        <v>970.31200000000001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3607</v>
      </c>
    </row>
    <row r="439" spans="1:65" s="2" customFormat="1" ht="24.15" customHeight="1">
      <c r="A439" s="36"/>
      <c r="B439" s="37"/>
      <c r="C439" s="180" t="s">
        <v>529</v>
      </c>
      <c r="D439" s="180" t="s">
        <v>173</v>
      </c>
      <c r="E439" s="181" t="s">
        <v>2495</v>
      </c>
      <c r="F439" s="182" t="s">
        <v>2496</v>
      </c>
      <c r="G439" s="183" t="s">
        <v>190</v>
      </c>
      <c r="H439" s="184">
        <v>7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3608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3416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3609</v>
      </c>
      <c r="G441" s="205"/>
      <c r="H441" s="208">
        <v>7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533</v>
      </c>
      <c r="D442" s="180" t="s">
        <v>173</v>
      </c>
      <c r="E442" s="181" t="s">
        <v>2499</v>
      </c>
      <c r="F442" s="182" t="s">
        <v>2500</v>
      </c>
      <c r="G442" s="183" t="s">
        <v>190</v>
      </c>
      <c r="H442" s="184">
        <v>854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3610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3611</v>
      </c>
      <c r="G443" s="205"/>
      <c r="H443" s="208">
        <v>854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537</v>
      </c>
      <c r="D444" s="180" t="s">
        <v>173</v>
      </c>
      <c r="E444" s="181" t="s">
        <v>2503</v>
      </c>
      <c r="F444" s="182" t="s">
        <v>2504</v>
      </c>
      <c r="G444" s="183" t="s">
        <v>190</v>
      </c>
      <c r="H444" s="184">
        <v>7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3612</v>
      </c>
    </row>
    <row r="445" spans="1:65" s="2" customFormat="1" ht="24.15" customHeight="1">
      <c r="A445" s="36"/>
      <c r="B445" s="37"/>
      <c r="C445" s="180" t="s">
        <v>541</v>
      </c>
      <c r="D445" s="180" t="s">
        <v>173</v>
      </c>
      <c r="E445" s="181" t="s">
        <v>3124</v>
      </c>
      <c r="F445" s="182" t="s">
        <v>3125</v>
      </c>
      <c r="G445" s="183" t="s">
        <v>176</v>
      </c>
      <c r="H445" s="184">
        <v>11.678000000000001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1.0000000000000001E-5</v>
      </c>
      <c r="R445" s="189">
        <f>Q445*H445</f>
        <v>1.1678000000000002E-4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178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178</v>
      </c>
      <c r="BM445" s="191" t="s">
        <v>3613</v>
      </c>
    </row>
    <row r="446" spans="1:65" s="13" customFormat="1" ht="10.199999999999999">
      <c r="B446" s="193"/>
      <c r="C446" s="194"/>
      <c r="D446" s="195" t="s">
        <v>180</v>
      </c>
      <c r="E446" s="196" t="s">
        <v>32</v>
      </c>
      <c r="F446" s="197" t="s">
        <v>3444</v>
      </c>
      <c r="G446" s="194"/>
      <c r="H446" s="196" t="s">
        <v>32</v>
      </c>
      <c r="I446" s="198"/>
      <c r="J446" s="194"/>
      <c r="K446" s="194"/>
      <c r="L446" s="199"/>
      <c r="M446" s="200"/>
      <c r="N446" s="201"/>
      <c r="O446" s="201"/>
      <c r="P446" s="201"/>
      <c r="Q446" s="201"/>
      <c r="R446" s="201"/>
      <c r="S446" s="201"/>
      <c r="T446" s="202"/>
      <c r="AT446" s="203" t="s">
        <v>180</v>
      </c>
      <c r="AU446" s="203" t="s">
        <v>89</v>
      </c>
      <c r="AV446" s="13" t="s">
        <v>40</v>
      </c>
      <c r="AW446" s="13" t="s">
        <v>38</v>
      </c>
      <c r="AX446" s="13" t="s">
        <v>80</v>
      </c>
      <c r="AY446" s="203" t="s">
        <v>171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3458</v>
      </c>
      <c r="G447" s="205"/>
      <c r="H447" s="208">
        <v>5.625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3459</v>
      </c>
      <c r="G448" s="205"/>
      <c r="H448" s="208">
        <v>2.8130000000000002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3461</v>
      </c>
      <c r="G449" s="205"/>
      <c r="H449" s="208">
        <v>2.16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3462</v>
      </c>
      <c r="G450" s="205"/>
      <c r="H450" s="208">
        <v>1.08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24.15" customHeight="1">
      <c r="A451" s="36"/>
      <c r="B451" s="37"/>
      <c r="C451" s="180" t="s">
        <v>545</v>
      </c>
      <c r="D451" s="180" t="s">
        <v>173</v>
      </c>
      <c r="E451" s="181" t="s">
        <v>3129</v>
      </c>
      <c r="F451" s="182" t="s">
        <v>3130</v>
      </c>
      <c r="G451" s="183" t="s">
        <v>176</v>
      </c>
      <c r="H451" s="184">
        <v>81.337999999999994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1.0000000000000001E-5</v>
      </c>
      <c r="R451" s="189">
        <f>Q451*H451</f>
        <v>8.1338000000000005E-4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178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178</v>
      </c>
      <c r="BM451" s="191" t="s">
        <v>3614</v>
      </c>
    </row>
    <row r="452" spans="1:65" s="13" customFormat="1" ht="10.199999999999999">
      <c r="B452" s="193"/>
      <c r="C452" s="194"/>
      <c r="D452" s="195" t="s">
        <v>180</v>
      </c>
      <c r="E452" s="196" t="s">
        <v>32</v>
      </c>
      <c r="F452" s="197" t="s">
        <v>3444</v>
      </c>
      <c r="G452" s="194"/>
      <c r="H452" s="196" t="s">
        <v>32</v>
      </c>
      <c r="I452" s="198"/>
      <c r="J452" s="194"/>
      <c r="K452" s="194"/>
      <c r="L452" s="199"/>
      <c r="M452" s="200"/>
      <c r="N452" s="201"/>
      <c r="O452" s="201"/>
      <c r="P452" s="201"/>
      <c r="Q452" s="201"/>
      <c r="R452" s="201"/>
      <c r="S452" s="201"/>
      <c r="T452" s="202"/>
      <c r="AT452" s="203" t="s">
        <v>180</v>
      </c>
      <c r="AU452" s="203" t="s">
        <v>89</v>
      </c>
      <c r="AV452" s="13" t="s">
        <v>40</v>
      </c>
      <c r="AW452" s="13" t="s">
        <v>38</v>
      </c>
      <c r="AX452" s="13" t="s">
        <v>80</v>
      </c>
      <c r="AY452" s="203" t="s">
        <v>171</v>
      </c>
    </row>
    <row r="453" spans="1:65" s="14" customFormat="1" ht="10.199999999999999">
      <c r="B453" s="204"/>
      <c r="C453" s="205"/>
      <c r="D453" s="195" t="s">
        <v>180</v>
      </c>
      <c r="E453" s="206" t="s">
        <v>32</v>
      </c>
      <c r="F453" s="207" t="s">
        <v>3457</v>
      </c>
      <c r="G453" s="205"/>
      <c r="H453" s="208">
        <v>75.938000000000002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180</v>
      </c>
      <c r="AU453" s="214" t="s">
        <v>89</v>
      </c>
      <c r="AV453" s="14" t="s">
        <v>89</v>
      </c>
      <c r="AW453" s="14" t="s">
        <v>38</v>
      </c>
      <c r="AX453" s="14" t="s">
        <v>80</v>
      </c>
      <c r="AY453" s="214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3460</v>
      </c>
      <c r="G454" s="205"/>
      <c r="H454" s="208">
        <v>5.4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2" customFormat="1" ht="14.4" customHeight="1">
      <c r="A455" s="36"/>
      <c r="B455" s="37"/>
      <c r="C455" s="180" t="s">
        <v>551</v>
      </c>
      <c r="D455" s="180" t="s">
        <v>173</v>
      </c>
      <c r="E455" s="181" t="s">
        <v>3615</v>
      </c>
      <c r="F455" s="182" t="s">
        <v>3616</v>
      </c>
      <c r="G455" s="183" t="s">
        <v>176</v>
      </c>
      <c r="H455" s="184">
        <v>1.7430000000000001</v>
      </c>
      <c r="I455" s="185"/>
      <c r="J455" s="186">
        <f>ROUND(I455*H455,2)</f>
        <v>0</v>
      </c>
      <c r="K455" s="182" t="s">
        <v>177</v>
      </c>
      <c r="L455" s="41"/>
      <c r="M455" s="187" t="s">
        <v>32</v>
      </c>
      <c r="N455" s="188" t="s">
        <v>51</v>
      </c>
      <c r="O455" s="66"/>
      <c r="P455" s="189">
        <f>O455*H455</f>
        <v>0</v>
      </c>
      <c r="Q455" s="189">
        <v>1.0000000000000001E-5</v>
      </c>
      <c r="R455" s="189">
        <f>Q455*H455</f>
        <v>1.7430000000000001E-5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178</v>
      </c>
      <c r="AT455" s="191" t="s">
        <v>173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3617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3444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10.199999999999999">
      <c r="B457" s="204"/>
      <c r="C457" s="205"/>
      <c r="D457" s="195" t="s">
        <v>180</v>
      </c>
      <c r="E457" s="206" t="s">
        <v>32</v>
      </c>
      <c r="F457" s="207" t="s">
        <v>3463</v>
      </c>
      <c r="G457" s="205"/>
      <c r="H457" s="208">
        <v>1.7430000000000001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2" customFormat="1" ht="14.4" customHeight="1">
      <c r="A458" s="36"/>
      <c r="B458" s="37"/>
      <c r="C458" s="180" t="s">
        <v>556</v>
      </c>
      <c r="D458" s="180" t="s">
        <v>173</v>
      </c>
      <c r="E458" s="181" t="s">
        <v>3135</v>
      </c>
      <c r="F458" s="182" t="s">
        <v>3136</v>
      </c>
      <c r="G458" s="183" t="s">
        <v>176</v>
      </c>
      <c r="H458" s="184">
        <v>9.99</v>
      </c>
      <c r="I458" s="185"/>
      <c r="J458" s="186">
        <f>ROUND(I458*H458,2)</f>
        <v>0</v>
      </c>
      <c r="K458" s="182" t="s">
        <v>177</v>
      </c>
      <c r="L458" s="41"/>
      <c r="M458" s="187" t="s">
        <v>32</v>
      </c>
      <c r="N458" s="188" t="s">
        <v>51</v>
      </c>
      <c r="O458" s="66"/>
      <c r="P458" s="189">
        <f>O458*H458</f>
        <v>0</v>
      </c>
      <c r="Q458" s="189">
        <v>1.0000000000000001E-5</v>
      </c>
      <c r="R458" s="189">
        <f>Q458*H458</f>
        <v>9.9900000000000016E-5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178</v>
      </c>
      <c r="AT458" s="191" t="s">
        <v>173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3618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3444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4" customFormat="1" ht="10.199999999999999">
      <c r="B460" s="204"/>
      <c r="C460" s="205"/>
      <c r="D460" s="195" t="s">
        <v>180</v>
      </c>
      <c r="E460" s="206" t="s">
        <v>32</v>
      </c>
      <c r="F460" s="207" t="s">
        <v>3464</v>
      </c>
      <c r="G460" s="205"/>
      <c r="H460" s="208">
        <v>4.05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38</v>
      </c>
      <c r="AX460" s="14" t="s">
        <v>80</v>
      </c>
      <c r="AY460" s="214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3465</v>
      </c>
      <c r="G461" s="205"/>
      <c r="H461" s="208">
        <v>5.94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14.4" customHeight="1">
      <c r="A462" s="36"/>
      <c r="B462" s="37"/>
      <c r="C462" s="180" t="s">
        <v>560</v>
      </c>
      <c r="D462" s="180" t="s">
        <v>173</v>
      </c>
      <c r="E462" s="181" t="s">
        <v>468</v>
      </c>
      <c r="F462" s="182" t="s">
        <v>469</v>
      </c>
      <c r="G462" s="183" t="s">
        <v>176</v>
      </c>
      <c r="H462" s="184">
        <v>492.32400000000001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178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178</v>
      </c>
      <c r="BM462" s="191" t="s">
        <v>3619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3477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3581</v>
      </c>
      <c r="G464" s="205"/>
      <c r="H464" s="208">
        <v>436.62299999999999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3582</v>
      </c>
      <c r="G465" s="205"/>
      <c r="H465" s="208">
        <v>51.749000000000002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3583</v>
      </c>
      <c r="G466" s="205"/>
      <c r="H466" s="208">
        <v>3.952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565</v>
      </c>
      <c r="D467" s="180" t="s">
        <v>173</v>
      </c>
      <c r="E467" s="181" t="s">
        <v>473</v>
      </c>
      <c r="F467" s="182" t="s">
        <v>474</v>
      </c>
      <c r="G467" s="183" t="s">
        <v>176</v>
      </c>
      <c r="H467" s="184">
        <v>492.32400000000001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3620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3477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3581</v>
      </c>
      <c r="G469" s="205"/>
      <c r="H469" s="208">
        <v>436.62299999999999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3582</v>
      </c>
      <c r="G470" s="205"/>
      <c r="H470" s="208">
        <v>51.749000000000002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14" customFormat="1" ht="10.199999999999999">
      <c r="B471" s="204"/>
      <c r="C471" s="205"/>
      <c r="D471" s="195" t="s">
        <v>180</v>
      </c>
      <c r="E471" s="206" t="s">
        <v>32</v>
      </c>
      <c r="F471" s="207" t="s">
        <v>3583</v>
      </c>
      <c r="G471" s="205"/>
      <c r="H471" s="208">
        <v>3.952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1:65" s="2" customFormat="1" ht="24.15" customHeight="1">
      <c r="A472" s="36"/>
      <c r="B472" s="37"/>
      <c r="C472" s="180" t="s">
        <v>571</v>
      </c>
      <c r="D472" s="180" t="s">
        <v>173</v>
      </c>
      <c r="E472" s="181" t="s">
        <v>3621</v>
      </c>
      <c r="F472" s="182" t="s">
        <v>3622</v>
      </c>
      <c r="G472" s="183" t="s">
        <v>582</v>
      </c>
      <c r="H472" s="184">
        <v>107</v>
      </c>
      <c r="I472" s="185"/>
      <c r="J472" s="186">
        <f>ROUND(I472*H472,2)</f>
        <v>0</v>
      </c>
      <c r="K472" s="182" t="s">
        <v>177</v>
      </c>
      <c r="L472" s="41"/>
      <c r="M472" s="187" t="s">
        <v>32</v>
      </c>
      <c r="N472" s="188" t="s">
        <v>51</v>
      </c>
      <c r="O472" s="66"/>
      <c r="P472" s="189">
        <f>O472*H472</f>
        <v>0</v>
      </c>
      <c r="Q472" s="189">
        <v>1.0000000000000001E-5</v>
      </c>
      <c r="R472" s="189">
        <f>Q472*H472</f>
        <v>1.07E-3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178</v>
      </c>
      <c r="AT472" s="191" t="s">
        <v>173</v>
      </c>
      <c r="AU472" s="191" t="s">
        <v>89</v>
      </c>
      <c r="AY472" s="18" t="s">
        <v>171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8" t="s">
        <v>40</v>
      </c>
      <c r="BK472" s="192">
        <f>ROUND(I472*H472,2)</f>
        <v>0</v>
      </c>
      <c r="BL472" s="18" t="s">
        <v>178</v>
      </c>
      <c r="BM472" s="191" t="s">
        <v>3623</v>
      </c>
    </row>
    <row r="473" spans="1:65" s="13" customFormat="1" ht="10.199999999999999">
      <c r="B473" s="193"/>
      <c r="C473" s="194"/>
      <c r="D473" s="195" t="s">
        <v>180</v>
      </c>
      <c r="E473" s="196" t="s">
        <v>32</v>
      </c>
      <c r="F473" s="197" t="s">
        <v>3477</v>
      </c>
      <c r="G473" s="194"/>
      <c r="H473" s="196" t="s">
        <v>32</v>
      </c>
      <c r="I473" s="198"/>
      <c r="J473" s="194"/>
      <c r="K473" s="194"/>
      <c r="L473" s="199"/>
      <c r="M473" s="200"/>
      <c r="N473" s="201"/>
      <c r="O473" s="201"/>
      <c r="P473" s="201"/>
      <c r="Q473" s="201"/>
      <c r="R473" s="201"/>
      <c r="S473" s="201"/>
      <c r="T473" s="202"/>
      <c r="AT473" s="203" t="s">
        <v>180</v>
      </c>
      <c r="AU473" s="203" t="s">
        <v>89</v>
      </c>
      <c r="AV473" s="13" t="s">
        <v>40</v>
      </c>
      <c r="AW473" s="13" t="s">
        <v>38</v>
      </c>
      <c r="AX473" s="13" t="s">
        <v>80</v>
      </c>
      <c r="AY473" s="203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3624</v>
      </c>
      <c r="G474" s="205"/>
      <c r="H474" s="208">
        <v>107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180" t="s">
        <v>579</v>
      </c>
      <c r="D475" s="180" t="s">
        <v>173</v>
      </c>
      <c r="E475" s="181" t="s">
        <v>3625</v>
      </c>
      <c r="F475" s="182" t="s">
        <v>3626</v>
      </c>
      <c r="G475" s="183" t="s">
        <v>582</v>
      </c>
      <c r="H475" s="184">
        <v>107</v>
      </c>
      <c r="I475" s="185"/>
      <c r="J475" s="186">
        <f>ROUND(I475*H475,2)</f>
        <v>0</v>
      </c>
      <c r="K475" s="182" t="s">
        <v>177</v>
      </c>
      <c r="L475" s="41"/>
      <c r="M475" s="187" t="s">
        <v>32</v>
      </c>
      <c r="N475" s="188" t="s">
        <v>51</v>
      </c>
      <c r="O475" s="66"/>
      <c r="P475" s="189">
        <f>O475*H475</f>
        <v>0</v>
      </c>
      <c r="Q475" s="189">
        <v>1.4999999999999999E-4</v>
      </c>
      <c r="R475" s="189">
        <f>Q475*H475</f>
        <v>1.6049999999999998E-2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178</v>
      </c>
      <c r="AT475" s="191" t="s">
        <v>173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178</v>
      </c>
      <c r="BM475" s="191" t="s">
        <v>3627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3477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3624</v>
      </c>
      <c r="G477" s="205"/>
      <c r="H477" s="208">
        <v>107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584</v>
      </c>
      <c r="D478" s="180" t="s">
        <v>173</v>
      </c>
      <c r="E478" s="181" t="s">
        <v>3628</v>
      </c>
      <c r="F478" s="182" t="s">
        <v>3629</v>
      </c>
      <c r="G478" s="183" t="s">
        <v>392</v>
      </c>
      <c r="H478" s="184">
        <v>9.6000000000000002E-2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0</v>
      </c>
      <c r="R478" s="189">
        <f>Q478*H478</f>
        <v>0</v>
      </c>
      <c r="S478" s="189">
        <v>2.2000000000000002</v>
      </c>
      <c r="T478" s="190">
        <f>S478*H478</f>
        <v>0.21120000000000003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3630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3631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3632</v>
      </c>
      <c r="G480" s="205"/>
      <c r="H480" s="208">
        <v>9.6000000000000002E-2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180" t="s">
        <v>588</v>
      </c>
      <c r="D481" s="180" t="s">
        <v>173</v>
      </c>
      <c r="E481" s="181" t="s">
        <v>3144</v>
      </c>
      <c r="F481" s="182" t="s">
        <v>3145</v>
      </c>
      <c r="G481" s="183" t="s">
        <v>176</v>
      </c>
      <c r="H481" s="184">
        <v>42.125</v>
      </c>
      <c r="I481" s="185"/>
      <c r="J481" s="186">
        <f>ROUND(I481*H481,2)</f>
        <v>0</v>
      </c>
      <c r="K481" s="182" t="s">
        <v>177</v>
      </c>
      <c r="L481" s="41"/>
      <c r="M481" s="187" t="s">
        <v>32</v>
      </c>
      <c r="N481" s="188" t="s">
        <v>51</v>
      </c>
      <c r="O481" s="66"/>
      <c r="P481" s="189">
        <f>O481*H481</f>
        <v>0</v>
      </c>
      <c r="Q481" s="189">
        <v>0</v>
      </c>
      <c r="R481" s="189">
        <f>Q481*H481</f>
        <v>0</v>
      </c>
      <c r="S481" s="189">
        <v>5.5E-2</v>
      </c>
      <c r="T481" s="190">
        <f>S481*H481</f>
        <v>2.316875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178</v>
      </c>
      <c r="AT481" s="191" t="s">
        <v>173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178</v>
      </c>
      <c r="BM481" s="191" t="s">
        <v>3633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3444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3445</v>
      </c>
      <c r="G483" s="205"/>
      <c r="H483" s="208">
        <v>19.125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3446</v>
      </c>
      <c r="G484" s="205"/>
      <c r="H484" s="208">
        <v>4.5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3447</v>
      </c>
      <c r="G485" s="205"/>
      <c r="H485" s="208">
        <v>2.625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3448</v>
      </c>
      <c r="G486" s="205"/>
      <c r="H486" s="208">
        <v>3.45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3449</v>
      </c>
      <c r="G487" s="205"/>
      <c r="H487" s="208">
        <v>2.4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1:65" s="14" customFormat="1" ht="10.199999999999999">
      <c r="B488" s="204"/>
      <c r="C488" s="205"/>
      <c r="D488" s="195" t="s">
        <v>180</v>
      </c>
      <c r="E488" s="206" t="s">
        <v>32</v>
      </c>
      <c r="F488" s="207" t="s">
        <v>3450</v>
      </c>
      <c r="G488" s="205"/>
      <c r="H488" s="208">
        <v>1.5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3451</v>
      </c>
      <c r="G489" s="205"/>
      <c r="H489" s="208">
        <v>1.875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3452</v>
      </c>
      <c r="G490" s="205"/>
      <c r="H490" s="208">
        <v>2.85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3453</v>
      </c>
      <c r="G491" s="205"/>
      <c r="H491" s="208">
        <v>3.8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2" customFormat="1" ht="24.15" customHeight="1">
      <c r="A492" s="36"/>
      <c r="B492" s="37"/>
      <c r="C492" s="180" t="s">
        <v>593</v>
      </c>
      <c r="D492" s="180" t="s">
        <v>173</v>
      </c>
      <c r="E492" s="181" t="s">
        <v>2515</v>
      </c>
      <c r="F492" s="182" t="s">
        <v>2516</v>
      </c>
      <c r="G492" s="183" t="s">
        <v>176</v>
      </c>
      <c r="H492" s="184">
        <v>11.678000000000001</v>
      </c>
      <c r="I492" s="185"/>
      <c r="J492" s="186">
        <f>ROUND(I492*H492,2)</f>
        <v>0</v>
      </c>
      <c r="K492" s="182" t="s">
        <v>177</v>
      </c>
      <c r="L492" s="41"/>
      <c r="M492" s="187" t="s">
        <v>32</v>
      </c>
      <c r="N492" s="188" t="s">
        <v>51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4.8000000000000001E-2</v>
      </c>
      <c r="T492" s="190">
        <f>S492*H492</f>
        <v>0.56054400000000004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178</v>
      </c>
      <c r="AT492" s="191" t="s">
        <v>173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178</v>
      </c>
      <c r="BM492" s="191" t="s">
        <v>3634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3444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3458</v>
      </c>
      <c r="G494" s="205"/>
      <c r="H494" s="208">
        <v>5.625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3459</v>
      </c>
      <c r="G495" s="205"/>
      <c r="H495" s="208">
        <v>2.8130000000000002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3461</v>
      </c>
      <c r="G496" s="205"/>
      <c r="H496" s="208">
        <v>2.16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3462</v>
      </c>
      <c r="G497" s="205"/>
      <c r="H497" s="208">
        <v>1.08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24.15" customHeight="1">
      <c r="A498" s="36"/>
      <c r="B498" s="37"/>
      <c r="C498" s="180" t="s">
        <v>597</v>
      </c>
      <c r="D498" s="180" t="s">
        <v>173</v>
      </c>
      <c r="E498" s="181" t="s">
        <v>1113</v>
      </c>
      <c r="F498" s="182" t="s">
        <v>1114</v>
      </c>
      <c r="G498" s="183" t="s">
        <v>176</v>
      </c>
      <c r="H498" s="184">
        <v>81.337999999999994</v>
      </c>
      <c r="I498" s="185"/>
      <c r="J498" s="186">
        <f>ROUND(I498*H498,2)</f>
        <v>0</v>
      </c>
      <c r="K498" s="182" t="s">
        <v>177</v>
      </c>
      <c r="L498" s="41"/>
      <c r="M498" s="187" t="s">
        <v>32</v>
      </c>
      <c r="N498" s="188" t="s">
        <v>51</v>
      </c>
      <c r="O498" s="66"/>
      <c r="P498" s="189">
        <f>O498*H498</f>
        <v>0</v>
      </c>
      <c r="Q498" s="189">
        <v>0</v>
      </c>
      <c r="R498" s="189">
        <f>Q498*H498</f>
        <v>0</v>
      </c>
      <c r="S498" s="189">
        <v>3.4000000000000002E-2</v>
      </c>
      <c r="T498" s="190">
        <f>S498*H498</f>
        <v>2.7654920000000001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178</v>
      </c>
      <c r="AT498" s="191" t="s">
        <v>173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178</v>
      </c>
      <c r="BM498" s="191" t="s">
        <v>3635</v>
      </c>
    </row>
    <row r="499" spans="1:65" s="13" customFormat="1" ht="10.199999999999999">
      <c r="B499" s="193"/>
      <c r="C499" s="194"/>
      <c r="D499" s="195" t="s">
        <v>180</v>
      </c>
      <c r="E499" s="196" t="s">
        <v>32</v>
      </c>
      <c r="F499" s="197" t="s">
        <v>3444</v>
      </c>
      <c r="G499" s="194"/>
      <c r="H499" s="196" t="s">
        <v>32</v>
      </c>
      <c r="I499" s="198"/>
      <c r="J499" s="194"/>
      <c r="K499" s="194"/>
      <c r="L499" s="199"/>
      <c r="M499" s="200"/>
      <c r="N499" s="201"/>
      <c r="O499" s="201"/>
      <c r="P499" s="201"/>
      <c r="Q499" s="201"/>
      <c r="R499" s="201"/>
      <c r="S499" s="201"/>
      <c r="T499" s="202"/>
      <c r="AT499" s="203" t="s">
        <v>180</v>
      </c>
      <c r="AU499" s="203" t="s">
        <v>89</v>
      </c>
      <c r="AV499" s="13" t="s">
        <v>40</v>
      </c>
      <c r="AW499" s="13" t="s">
        <v>38</v>
      </c>
      <c r="AX499" s="13" t="s">
        <v>80</v>
      </c>
      <c r="AY499" s="203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3457</v>
      </c>
      <c r="G500" s="205"/>
      <c r="H500" s="208">
        <v>75.938000000000002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3460</v>
      </c>
      <c r="G501" s="205"/>
      <c r="H501" s="208">
        <v>5.4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24.15" customHeight="1">
      <c r="A502" s="36"/>
      <c r="B502" s="37"/>
      <c r="C502" s="180" t="s">
        <v>603</v>
      </c>
      <c r="D502" s="180" t="s">
        <v>173</v>
      </c>
      <c r="E502" s="181" t="s">
        <v>3636</v>
      </c>
      <c r="F502" s="182" t="s">
        <v>3637</v>
      </c>
      <c r="G502" s="183" t="s">
        <v>176</v>
      </c>
      <c r="H502" s="184">
        <v>1.7430000000000001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8.7999999999999995E-2</v>
      </c>
      <c r="T502" s="190">
        <f>S502*H502</f>
        <v>0.15338399999999999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3638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3444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3463</v>
      </c>
      <c r="G504" s="205"/>
      <c r="H504" s="208">
        <v>1.7430000000000001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607</v>
      </c>
      <c r="D505" s="180" t="s">
        <v>173</v>
      </c>
      <c r="E505" s="181" t="s">
        <v>3153</v>
      </c>
      <c r="F505" s="182" t="s">
        <v>3154</v>
      </c>
      <c r="G505" s="183" t="s">
        <v>176</v>
      </c>
      <c r="H505" s="184">
        <v>9.99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6.7000000000000004E-2</v>
      </c>
      <c r="T505" s="190">
        <f>S505*H505</f>
        <v>0.66933000000000009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3639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3444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3464</v>
      </c>
      <c r="G507" s="205"/>
      <c r="H507" s="208">
        <v>4.05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3465</v>
      </c>
      <c r="G508" s="205"/>
      <c r="H508" s="208">
        <v>5.94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14.4" customHeight="1">
      <c r="A509" s="36"/>
      <c r="B509" s="37"/>
      <c r="C509" s="180" t="s">
        <v>611</v>
      </c>
      <c r="D509" s="180" t="s">
        <v>173</v>
      </c>
      <c r="E509" s="181" t="s">
        <v>3640</v>
      </c>
      <c r="F509" s="182" t="s">
        <v>3641</v>
      </c>
      <c r="G509" s="183" t="s">
        <v>190</v>
      </c>
      <c r="H509" s="184">
        <v>28.8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0</v>
      </c>
      <c r="R509" s="189">
        <f>Q509*H509</f>
        <v>0</v>
      </c>
      <c r="S509" s="189">
        <v>0.01</v>
      </c>
      <c r="T509" s="190">
        <f>S509*H509</f>
        <v>0.28800000000000003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178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178</v>
      </c>
      <c r="BM509" s="191" t="s">
        <v>3642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3643</v>
      </c>
      <c r="G510" s="205"/>
      <c r="H510" s="208">
        <v>28.8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617</v>
      </c>
      <c r="D511" s="180" t="s">
        <v>173</v>
      </c>
      <c r="E511" s="181" t="s">
        <v>3644</v>
      </c>
      <c r="F511" s="182" t="s">
        <v>3645</v>
      </c>
      <c r="G511" s="183" t="s">
        <v>582</v>
      </c>
      <c r="H511" s="184">
        <v>8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5.3999999999999999E-2</v>
      </c>
      <c r="T511" s="190">
        <f>S511*H511</f>
        <v>0.432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3646</v>
      </c>
    </row>
    <row r="512" spans="1:65" s="2" customFormat="1" ht="24.15" customHeight="1">
      <c r="A512" s="36"/>
      <c r="B512" s="37"/>
      <c r="C512" s="180" t="s">
        <v>623</v>
      </c>
      <c r="D512" s="180" t="s">
        <v>173</v>
      </c>
      <c r="E512" s="181" t="s">
        <v>3157</v>
      </c>
      <c r="F512" s="182" t="s">
        <v>3158</v>
      </c>
      <c r="G512" s="183" t="s">
        <v>176</v>
      </c>
      <c r="H512" s="184">
        <v>42.125</v>
      </c>
      <c r="I512" s="185"/>
      <c r="J512" s="186">
        <f>ROUND(I512*H512,2)</f>
        <v>0</v>
      </c>
      <c r="K512" s="182" t="s">
        <v>177</v>
      </c>
      <c r="L512" s="41"/>
      <c r="M512" s="187" t="s">
        <v>32</v>
      </c>
      <c r="N512" s="188" t="s">
        <v>51</v>
      </c>
      <c r="O512" s="66"/>
      <c r="P512" s="189">
        <f>O512*H512</f>
        <v>0</v>
      </c>
      <c r="Q512" s="189">
        <v>0</v>
      </c>
      <c r="R512" s="189">
        <f>Q512*H512</f>
        <v>0</v>
      </c>
      <c r="S512" s="189">
        <v>4.5999999999999999E-2</v>
      </c>
      <c r="T512" s="190">
        <f>S512*H512</f>
        <v>1.9377499999999999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178</v>
      </c>
      <c r="AT512" s="191" t="s">
        <v>173</v>
      </c>
      <c r="AU512" s="191" t="s">
        <v>89</v>
      </c>
      <c r="AY512" s="18" t="s">
        <v>171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8" t="s">
        <v>40</v>
      </c>
      <c r="BK512" s="192">
        <f>ROUND(I512*H512,2)</f>
        <v>0</v>
      </c>
      <c r="BL512" s="18" t="s">
        <v>178</v>
      </c>
      <c r="BM512" s="191" t="s">
        <v>3647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3444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3445</v>
      </c>
      <c r="G514" s="205"/>
      <c r="H514" s="208">
        <v>19.125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3446</v>
      </c>
      <c r="G515" s="205"/>
      <c r="H515" s="208">
        <v>4.5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3447</v>
      </c>
      <c r="G516" s="205"/>
      <c r="H516" s="208">
        <v>2.625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14" customFormat="1" ht="10.199999999999999">
      <c r="B517" s="204"/>
      <c r="C517" s="205"/>
      <c r="D517" s="195" t="s">
        <v>180</v>
      </c>
      <c r="E517" s="206" t="s">
        <v>32</v>
      </c>
      <c r="F517" s="207" t="s">
        <v>3448</v>
      </c>
      <c r="G517" s="205"/>
      <c r="H517" s="208">
        <v>3.45</v>
      </c>
      <c r="I517" s="209"/>
      <c r="J517" s="205"/>
      <c r="K517" s="205"/>
      <c r="L517" s="210"/>
      <c r="M517" s="211"/>
      <c r="N517" s="212"/>
      <c r="O517" s="212"/>
      <c r="P517" s="212"/>
      <c r="Q517" s="212"/>
      <c r="R517" s="212"/>
      <c r="S517" s="212"/>
      <c r="T517" s="213"/>
      <c r="AT517" s="214" t="s">
        <v>180</v>
      </c>
      <c r="AU517" s="214" t="s">
        <v>89</v>
      </c>
      <c r="AV517" s="14" t="s">
        <v>89</v>
      </c>
      <c r="AW517" s="14" t="s">
        <v>38</v>
      </c>
      <c r="AX517" s="14" t="s">
        <v>80</v>
      </c>
      <c r="AY517" s="214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3449</v>
      </c>
      <c r="G518" s="205"/>
      <c r="H518" s="208">
        <v>2.4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3450</v>
      </c>
      <c r="G519" s="205"/>
      <c r="H519" s="208">
        <v>1.5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3451</v>
      </c>
      <c r="G520" s="205"/>
      <c r="H520" s="208">
        <v>1.875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4" customFormat="1" ht="10.199999999999999">
      <c r="B521" s="204"/>
      <c r="C521" s="205"/>
      <c r="D521" s="195" t="s">
        <v>180</v>
      </c>
      <c r="E521" s="206" t="s">
        <v>32</v>
      </c>
      <c r="F521" s="207" t="s">
        <v>3452</v>
      </c>
      <c r="G521" s="205"/>
      <c r="H521" s="208">
        <v>2.85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180</v>
      </c>
      <c r="AU521" s="214" t="s">
        <v>89</v>
      </c>
      <c r="AV521" s="14" t="s">
        <v>89</v>
      </c>
      <c r="AW521" s="14" t="s">
        <v>38</v>
      </c>
      <c r="AX521" s="14" t="s">
        <v>80</v>
      </c>
      <c r="AY521" s="214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3453</v>
      </c>
      <c r="G522" s="205"/>
      <c r="H522" s="208">
        <v>3.8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24.15" customHeight="1">
      <c r="A523" s="36"/>
      <c r="B523" s="37"/>
      <c r="C523" s="180" t="s">
        <v>630</v>
      </c>
      <c r="D523" s="180" t="s">
        <v>173</v>
      </c>
      <c r="E523" s="181" t="s">
        <v>3648</v>
      </c>
      <c r="F523" s="182" t="s">
        <v>3649</v>
      </c>
      <c r="G523" s="183" t="s">
        <v>176</v>
      </c>
      <c r="H523" s="184">
        <v>794.85799999999995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5.0000000000000001E-3</v>
      </c>
      <c r="T523" s="190">
        <f>S523*H523</f>
        <v>3.9742899999999999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3650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3482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3508</v>
      </c>
      <c r="G525" s="205"/>
      <c r="H525" s="208">
        <v>408.44499999999999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3509</v>
      </c>
      <c r="G526" s="205"/>
      <c r="H526" s="208">
        <v>382.29700000000003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3510</v>
      </c>
      <c r="G527" s="205"/>
      <c r="H527" s="208">
        <v>95.022999999999996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3511</v>
      </c>
      <c r="G528" s="205"/>
      <c r="H528" s="208">
        <v>100.593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3" customFormat="1" ht="10.199999999999999">
      <c r="B529" s="193"/>
      <c r="C529" s="194"/>
      <c r="D529" s="195" t="s">
        <v>180</v>
      </c>
      <c r="E529" s="196" t="s">
        <v>32</v>
      </c>
      <c r="F529" s="197" t="s">
        <v>202</v>
      </c>
      <c r="G529" s="194"/>
      <c r="H529" s="196" t="s">
        <v>32</v>
      </c>
      <c r="I529" s="198"/>
      <c r="J529" s="194"/>
      <c r="K529" s="194"/>
      <c r="L529" s="199"/>
      <c r="M529" s="200"/>
      <c r="N529" s="201"/>
      <c r="O529" s="201"/>
      <c r="P529" s="201"/>
      <c r="Q529" s="201"/>
      <c r="R529" s="201"/>
      <c r="S529" s="201"/>
      <c r="T529" s="202"/>
      <c r="AT529" s="203" t="s">
        <v>180</v>
      </c>
      <c r="AU529" s="203" t="s">
        <v>89</v>
      </c>
      <c r="AV529" s="13" t="s">
        <v>40</v>
      </c>
      <c r="AW529" s="13" t="s">
        <v>38</v>
      </c>
      <c r="AX529" s="13" t="s">
        <v>80</v>
      </c>
      <c r="AY529" s="203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3512</v>
      </c>
      <c r="G530" s="205"/>
      <c r="H530" s="208">
        <v>-75.938000000000002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3513</v>
      </c>
      <c r="G531" s="205"/>
      <c r="H531" s="208">
        <v>-8.4380000000000006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3514</v>
      </c>
      <c r="G532" s="205"/>
      <c r="H532" s="208">
        <v>-151.19999999999999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3515</v>
      </c>
      <c r="G533" s="205"/>
      <c r="H533" s="208">
        <v>-3.42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3516</v>
      </c>
      <c r="G534" s="205"/>
      <c r="H534" s="208">
        <v>-1.08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3517</v>
      </c>
      <c r="G535" s="205"/>
      <c r="H535" s="208">
        <v>-1.7430000000000001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3518</v>
      </c>
      <c r="G536" s="205"/>
      <c r="H536" s="208">
        <v>-4.05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3519</v>
      </c>
      <c r="G537" s="205"/>
      <c r="H537" s="208">
        <v>-5.94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3" customFormat="1" ht="10.199999999999999">
      <c r="B538" s="193"/>
      <c r="C538" s="194"/>
      <c r="D538" s="195" t="s">
        <v>180</v>
      </c>
      <c r="E538" s="196" t="s">
        <v>32</v>
      </c>
      <c r="F538" s="197" t="s">
        <v>210</v>
      </c>
      <c r="G538" s="194"/>
      <c r="H538" s="196" t="s">
        <v>32</v>
      </c>
      <c r="I538" s="198"/>
      <c r="J538" s="194"/>
      <c r="K538" s="194"/>
      <c r="L538" s="199"/>
      <c r="M538" s="200"/>
      <c r="N538" s="201"/>
      <c r="O538" s="201"/>
      <c r="P538" s="201"/>
      <c r="Q538" s="201"/>
      <c r="R538" s="201"/>
      <c r="S538" s="201"/>
      <c r="T538" s="202"/>
      <c r="AT538" s="203" t="s">
        <v>180</v>
      </c>
      <c r="AU538" s="203" t="s">
        <v>89</v>
      </c>
      <c r="AV538" s="13" t="s">
        <v>40</v>
      </c>
      <c r="AW538" s="13" t="s">
        <v>38</v>
      </c>
      <c r="AX538" s="13" t="s">
        <v>80</v>
      </c>
      <c r="AY538" s="203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3520</v>
      </c>
      <c r="G539" s="205"/>
      <c r="H539" s="208">
        <v>18.562999999999999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4" customFormat="1" ht="10.199999999999999">
      <c r="B540" s="204"/>
      <c r="C540" s="205"/>
      <c r="D540" s="195" t="s">
        <v>180</v>
      </c>
      <c r="E540" s="206" t="s">
        <v>32</v>
      </c>
      <c r="F540" s="207" t="s">
        <v>3521</v>
      </c>
      <c r="G540" s="205"/>
      <c r="H540" s="208">
        <v>5.0629999999999997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3522</v>
      </c>
      <c r="G541" s="205"/>
      <c r="H541" s="208">
        <v>29.61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3523</v>
      </c>
      <c r="G542" s="205"/>
      <c r="H542" s="208">
        <v>3.42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3524</v>
      </c>
      <c r="G543" s="205"/>
      <c r="H543" s="208">
        <v>0.81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3525</v>
      </c>
      <c r="G544" s="205"/>
      <c r="H544" s="208">
        <v>0.74299999999999999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3526</v>
      </c>
      <c r="G545" s="205"/>
      <c r="H545" s="208">
        <v>1.0349999999999999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3527</v>
      </c>
      <c r="G546" s="205"/>
      <c r="H546" s="208">
        <v>1.0649999999999999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2" customFormat="1" ht="14.4" customHeight="1">
      <c r="A547" s="36"/>
      <c r="B547" s="37"/>
      <c r="C547" s="180" t="s">
        <v>633</v>
      </c>
      <c r="D547" s="180" t="s">
        <v>173</v>
      </c>
      <c r="E547" s="181" t="s">
        <v>3160</v>
      </c>
      <c r="F547" s="182" t="s">
        <v>3161</v>
      </c>
      <c r="G547" s="183" t="s">
        <v>176</v>
      </c>
      <c r="H547" s="184">
        <v>7.3760000000000003</v>
      </c>
      <c r="I547" s="185"/>
      <c r="J547" s="186">
        <f>ROUND(I547*H547,2)</f>
        <v>0</v>
      </c>
      <c r="K547" s="182" t="s">
        <v>177</v>
      </c>
      <c r="L547" s="41"/>
      <c r="M547" s="187" t="s">
        <v>32</v>
      </c>
      <c r="N547" s="188" t="s">
        <v>51</v>
      </c>
      <c r="O547" s="66"/>
      <c r="P547" s="189">
        <f>O547*H547</f>
        <v>0</v>
      </c>
      <c r="Q547" s="189">
        <v>0</v>
      </c>
      <c r="R547" s="189">
        <f>Q547*H547</f>
        <v>0</v>
      </c>
      <c r="S547" s="189">
        <v>2.1999999999999999E-2</v>
      </c>
      <c r="T547" s="190">
        <f>S547*H547</f>
        <v>0.162272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178</v>
      </c>
      <c r="AT547" s="191" t="s">
        <v>173</v>
      </c>
      <c r="AU547" s="191" t="s">
        <v>89</v>
      </c>
      <c r="AY547" s="18" t="s">
        <v>171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8" t="s">
        <v>40</v>
      </c>
      <c r="BK547" s="192">
        <f>ROUND(I547*H547,2)</f>
        <v>0</v>
      </c>
      <c r="BL547" s="18" t="s">
        <v>178</v>
      </c>
      <c r="BM547" s="191" t="s">
        <v>3651</v>
      </c>
    </row>
    <row r="548" spans="1:65" s="2" customFormat="1" ht="19.2">
      <c r="A548" s="36"/>
      <c r="B548" s="37"/>
      <c r="C548" s="38"/>
      <c r="D548" s="195" t="s">
        <v>258</v>
      </c>
      <c r="E548" s="38"/>
      <c r="F548" s="225" t="s">
        <v>3652</v>
      </c>
      <c r="G548" s="38"/>
      <c r="H548" s="38"/>
      <c r="I548" s="226"/>
      <c r="J548" s="38"/>
      <c r="K548" s="38"/>
      <c r="L548" s="41"/>
      <c r="M548" s="227"/>
      <c r="N548" s="228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8" t="s">
        <v>258</v>
      </c>
      <c r="AU548" s="18" t="s">
        <v>89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3416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4" customFormat="1" ht="20.399999999999999">
      <c r="B550" s="204"/>
      <c r="C550" s="205"/>
      <c r="D550" s="195" t="s">
        <v>180</v>
      </c>
      <c r="E550" s="206" t="s">
        <v>32</v>
      </c>
      <c r="F550" s="207" t="s">
        <v>3653</v>
      </c>
      <c r="G550" s="205"/>
      <c r="H550" s="208">
        <v>7.3760000000000003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2" customFormat="1" ht="14.4" customHeight="1">
      <c r="A551" s="36"/>
      <c r="B551" s="37"/>
      <c r="C551" s="180" t="s">
        <v>640</v>
      </c>
      <c r="D551" s="180" t="s">
        <v>173</v>
      </c>
      <c r="E551" s="181" t="s">
        <v>3165</v>
      </c>
      <c r="F551" s="182" t="s">
        <v>3166</v>
      </c>
      <c r="G551" s="183" t="s">
        <v>176</v>
      </c>
      <c r="H551" s="184">
        <v>7.3760000000000003</v>
      </c>
      <c r="I551" s="185"/>
      <c r="J551" s="186">
        <f t="shared" ref="J551:J562" si="0">ROUND(I551*H551,2)</f>
        <v>0</v>
      </c>
      <c r="K551" s="182" t="s">
        <v>177</v>
      </c>
      <c r="L551" s="41"/>
      <c r="M551" s="187" t="s">
        <v>32</v>
      </c>
      <c r="N551" s="188" t="s">
        <v>51</v>
      </c>
      <c r="O551" s="66"/>
      <c r="P551" s="189">
        <f t="shared" ref="P551:P562" si="1">O551*H551</f>
        <v>0</v>
      </c>
      <c r="Q551" s="189">
        <v>4.8000000000000001E-2</v>
      </c>
      <c r="R551" s="189">
        <f t="shared" ref="R551:R562" si="2">Q551*H551</f>
        <v>0.35404800000000003</v>
      </c>
      <c r="S551" s="189">
        <v>4.8000000000000001E-2</v>
      </c>
      <c r="T551" s="190">
        <f t="shared" ref="T551:T562" si="3">S551*H551</f>
        <v>0.35404800000000003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 t="shared" ref="BE551:BE562" si="4">IF(N551="základní",J551,0)</f>
        <v>0</v>
      </c>
      <c r="BF551" s="192">
        <f t="shared" ref="BF551:BF562" si="5">IF(N551="snížená",J551,0)</f>
        <v>0</v>
      </c>
      <c r="BG551" s="192">
        <f t="shared" ref="BG551:BG562" si="6">IF(N551="zákl. přenesená",J551,0)</f>
        <v>0</v>
      </c>
      <c r="BH551" s="192">
        <f t="shared" ref="BH551:BH562" si="7">IF(N551="sníž. přenesená",J551,0)</f>
        <v>0</v>
      </c>
      <c r="BI551" s="192">
        <f t="shared" ref="BI551:BI562" si="8">IF(N551="nulová",J551,0)</f>
        <v>0</v>
      </c>
      <c r="BJ551" s="18" t="s">
        <v>40</v>
      </c>
      <c r="BK551" s="192">
        <f t="shared" ref="BK551:BK562" si="9">ROUND(I551*H551,2)</f>
        <v>0</v>
      </c>
      <c r="BL551" s="18" t="s">
        <v>178</v>
      </c>
      <c r="BM551" s="191" t="s">
        <v>3654</v>
      </c>
    </row>
    <row r="552" spans="1:65" s="2" customFormat="1" ht="14.4" customHeight="1">
      <c r="A552" s="36"/>
      <c r="B552" s="37"/>
      <c r="C552" s="180" t="s">
        <v>645</v>
      </c>
      <c r="D552" s="180" t="s">
        <v>173</v>
      </c>
      <c r="E552" s="181" t="s">
        <v>1806</v>
      </c>
      <c r="F552" s="182" t="s">
        <v>1807</v>
      </c>
      <c r="G552" s="183" t="s">
        <v>176</v>
      </c>
      <c r="H552" s="184">
        <v>7.3760000000000003</v>
      </c>
      <c r="I552" s="185"/>
      <c r="J552" s="186">
        <f t="shared" si="0"/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 t="shared" si="1"/>
        <v>0</v>
      </c>
      <c r="Q552" s="189">
        <v>0</v>
      </c>
      <c r="R552" s="189">
        <f t="shared" si="2"/>
        <v>0</v>
      </c>
      <c r="S552" s="189">
        <v>0</v>
      </c>
      <c r="T552" s="190">
        <f t="shared" si="3"/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178</v>
      </c>
      <c r="AT552" s="191" t="s">
        <v>173</v>
      </c>
      <c r="AU552" s="191" t="s">
        <v>89</v>
      </c>
      <c r="AY552" s="18" t="s">
        <v>171</v>
      </c>
      <c r="BE552" s="192">
        <f t="shared" si="4"/>
        <v>0</v>
      </c>
      <c r="BF552" s="192">
        <f t="shared" si="5"/>
        <v>0</v>
      </c>
      <c r="BG552" s="192">
        <f t="shared" si="6"/>
        <v>0</v>
      </c>
      <c r="BH552" s="192">
        <f t="shared" si="7"/>
        <v>0</v>
      </c>
      <c r="BI552" s="192">
        <f t="shared" si="8"/>
        <v>0</v>
      </c>
      <c r="BJ552" s="18" t="s">
        <v>40</v>
      </c>
      <c r="BK552" s="192">
        <f t="shared" si="9"/>
        <v>0</v>
      </c>
      <c r="BL552" s="18" t="s">
        <v>178</v>
      </c>
      <c r="BM552" s="191" t="s">
        <v>3655</v>
      </c>
    </row>
    <row r="553" spans="1:65" s="2" customFormat="1" ht="14.4" customHeight="1">
      <c r="A553" s="36"/>
      <c r="B553" s="37"/>
      <c r="C553" s="180" t="s">
        <v>649</v>
      </c>
      <c r="D553" s="180" t="s">
        <v>173</v>
      </c>
      <c r="E553" s="181" t="s">
        <v>3170</v>
      </c>
      <c r="F553" s="182" t="s">
        <v>3171</v>
      </c>
      <c r="G553" s="183" t="s">
        <v>176</v>
      </c>
      <c r="H553" s="184">
        <v>7.3760000000000003</v>
      </c>
      <c r="I553" s="185"/>
      <c r="J553" s="186">
        <f t="shared" si="0"/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 t="shared" si="1"/>
        <v>0</v>
      </c>
      <c r="Q553" s="189">
        <v>0</v>
      </c>
      <c r="R553" s="189">
        <f t="shared" si="2"/>
        <v>0</v>
      </c>
      <c r="S553" s="189">
        <v>0</v>
      </c>
      <c r="T553" s="190">
        <f t="shared" si="3"/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178</v>
      </c>
      <c r="AT553" s="191" t="s">
        <v>173</v>
      </c>
      <c r="AU553" s="191" t="s">
        <v>89</v>
      </c>
      <c r="AY553" s="18" t="s">
        <v>171</v>
      </c>
      <c r="BE553" s="192">
        <f t="shared" si="4"/>
        <v>0</v>
      </c>
      <c r="BF553" s="192">
        <f t="shared" si="5"/>
        <v>0</v>
      </c>
      <c r="BG553" s="192">
        <f t="shared" si="6"/>
        <v>0</v>
      </c>
      <c r="BH553" s="192">
        <f t="shared" si="7"/>
        <v>0</v>
      </c>
      <c r="BI553" s="192">
        <f t="shared" si="8"/>
        <v>0</v>
      </c>
      <c r="BJ553" s="18" t="s">
        <v>40</v>
      </c>
      <c r="BK553" s="192">
        <f t="shared" si="9"/>
        <v>0</v>
      </c>
      <c r="BL553" s="18" t="s">
        <v>178</v>
      </c>
      <c r="BM553" s="191" t="s">
        <v>3656</v>
      </c>
    </row>
    <row r="554" spans="1:65" s="2" customFormat="1" ht="14.4" customHeight="1">
      <c r="A554" s="36"/>
      <c r="B554" s="37"/>
      <c r="C554" s="180" t="s">
        <v>653</v>
      </c>
      <c r="D554" s="180" t="s">
        <v>173</v>
      </c>
      <c r="E554" s="181" t="s">
        <v>3173</v>
      </c>
      <c r="F554" s="182" t="s">
        <v>3174</v>
      </c>
      <c r="G554" s="183" t="s">
        <v>176</v>
      </c>
      <c r="H554" s="184">
        <v>7.3760000000000003</v>
      </c>
      <c r="I554" s="185"/>
      <c r="J554" s="186">
        <f t="shared" si="0"/>
        <v>0</v>
      </c>
      <c r="K554" s="182" t="s">
        <v>177</v>
      </c>
      <c r="L554" s="41"/>
      <c r="M554" s="187" t="s">
        <v>32</v>
      </c>
      <c r="N554" s="188" t="s">
        <v>51</v>
      </c>
      <c r="O554" s="66"/>
      <c r="P554" s="189">
        <f t="shared" si="1"/>
        <v>0</v>
      </c>
      <c r="Q554" s="189">
        <v>1.9429999999999999E-2</v>
      </c>
      <c r="R554" s="189">
        <f t="shared" si="2"/>
        <v>0.14331568</v>
      </c>
      <c r="S554" s="189">
        <v>0</v>
      </c>
      <c r="T554" s="190">
        <f t="shared" si="3"/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178</v>
      </c>
      <c r="AT554" s="191" t="s">
        <v>173</v>
      </c>
      <c r="AU554" s="191" t="s">
        <v>89</v>
      </c>
      <c r="AY554" s="18" t="s">
        <v>171</v>
      </c>
      <c r="BE554" s="192">
        <f t="shared" si="4"/>
        <v>0</v>
      </c>
      <c r="BF554" s="192">
        <f t="shared" si="5"/>
        <v>0</v>
      </c>
      <c r="BG554" s="192">
        <f t="shared" si="6"/>
        <v>0</v>
      </c>
      <c r="BH554" s="192">
        <f t="shared" si="7"/>
        <v>0</v>
      </c>
      <c r="BI554" s="192">
        <f t="shared" si="8"/>
        <v>0</v>
      </c>
      <c r="BJ554" s="18" t="s">
        <v>40</v>
      </c>
      <c r="BK554" s="192">
        <f t="shared" si="9"/>
        <v>0</v>
      </c>
      <c r="BL554" s="18" t="s">
        <v>178</v>
      </c>
      <c r="BM554" s="191" t="s">
        <v>3657</v>
      </c>
    </row>
    <row r="555" spans="1:65" s="2" customFormat="1" ht="24.15" customHeight="1">
      <c r="A555" s="36"/>
      <c r="B555" s="37"/>
      <c r="C555" s="180" t="s">
        <v>661</v>
      </c>
      <c r="D555" s="180" t="s">
        <v>173</v>
      </c>
      <c r="E555" s="181" t="s">
        <v>3176</v>
      </c>
      <c r="F555" s="182" t="s">
        <v>3177</v>
      </c>
      <c r="G555" s="183" t="s">
        <v>176</v>
      </c>
      <c r="H555" s="184">
        <v>7.3760000000000003</v>
      </c>
      <c r="I555" s="185"/>
      <c r="J555" s="186">
        <f t="shared" si="0"/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 t="shared" si="1"/>
        <v>0</v>
      </c>
      <c r="Q555" s="189">
        <v>0</v>
      </c>
      <c r="R555" s="189">
        <f t="shared" si="2"/>
        <v>0</v>
      </c>
      <c r="S555" s="189">
        <v>0</v>
      </c>
      <c r="T555" s="190">
        <f t="shared" si="3"/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 t="shared" si="4"/>
        <v>0</v>
      </c>
      <c r="BF555" s="192">
        <f t="shared" si="5"/>
        <v>0</v>
      </c>
      <c r="BG555" s="192">
        <f t="shared" si="6"/>
        <v>0</v>
      </c>
      <c r="BH555" s="192">
        <f t="shared" si="7"/>
        <v>0</v>
      </c>
      <c r="BI555" s="192">
        <f t="shared" si="8"/>
        <v>0</v>
      </c>
      <c r="BJ555" s="18" t="s">
        <v>40</v>
      </c>
      <c r="BK555" s="192">
        <f t="shared" si="9"/>
        <v>0</v>
      </c>
      <c r="BL555" s="18" t="s">
        <v>178</v>
      </c>
      <c r="BM555" s="191" t="s">
        <v>3658</v>
      </c>
    </row>
    <row r="556" spans="1:65" s="2" customFormat="1" ht="24.15" customHeight="1">
      <c r="A556" s="36"/>
      <c r="B556" s="37"/>
      <c r="C556" s="180" t="s">
        <v>666</v>
      </c>
      <c r="D556" s="180" t="s">
        <v>173</v>
      </c>
      <c r="E556" s="181" t="s">
        <v>509</v>
      </c>
      <c r="F556" s="182" t="s">
        <v>510</v>
      </c>
      <c r="G556" s="183" t="s">
        <v>176</v>
      </c>
      <c r="H556" s="184">
        <v>7.3760000000000003</v>
      </c>
      <c r="I556" s="185"/>
      <c r="J556" s="186">
        <f t="shared" si="0"/>
        <v>0</v>
      </c>
      <c r="K556" s="182" t="s">
        <v>177</v>
      </c>
      <c r="L556" s="41"/>
      <c r="M556" s="187" t="s">
        <v>32</v>
      </c>
      <c r="N556" s="188" t="s">
        <v>51</v>
      </c>
      <c r="O556" s="66"/>
      <c r="P556" s="189">
        <f t="shared" si="1"/>
        <v>0</v>
      </c>
      <c r="Q556" s="189">
        <v>0</v>
      </c>
      <c r="R556" s="189">
        <f t="shared" si="2"/>
        <v>0</v>
      </c>
      <c r="S556" s="189">
        <v>0</v>
      </c>
      <c r="T556" s="190">
        <f t="shared" si="3"/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178</v>
      </c>
      <c r="AT556" s="191" t="s">
        <v>173</v>
      </c>
      <c r="AU556" s="191" t="s">
        <v>89</v>
      </c>
      <c r="AY556" s="18" t="s">
        <v>171</v>
      </c>
      <c r="BE556" s="192">
        <f t="shared" si="4"/>
        <v>0</v>
      </c>
      <c r="BF556" s="192">
        <f t="shared" si="5"/>
        <v>0</v>
      </c>
      <c r="BG556" s="192">
        <f t="shared" si="6"/>
        <v>0</v>
      </c>
      <c r="BH556" s="192">
        <f t="shared" si="7"/>
        <v>0</v>
      </c>
      <c r="BI556" s="192">
        <f t="shared" si="8"/>
        <v>0</v>
      </c>
      <c r="BJ556" s="18" t="s">
        <v>40</v>
      </c>
      <c r="BK556" s="192">
        <f t="shared" si="9"/>
        <v>0</v>
      </c>
      <c r="BL556" s="18" t="s">
        <v>178</v>
      </c>
      <c r="BM556" s="191" t="s">
        <v>3659</v>
      </c>
    </row>
    <row r="557" spans="1:65" s="2" customFormat="1" ht="14.4" customHeight="1">
      <c r="A557" s="36"/>
      <c r="B557" s="37"/>
      <c r="C557" s="180" t="s">
        <v>672</v>
      </c>
      <c r="D557" s="180" t="s">
        <v>173</v>
      </c>
      <c r="E557" s="181" t="s">
        <v>3180</v>
      </c>
      <c r="F557" s="182" t="s">
        <v>3181</v>
      </c>
      <c r="G557" s="183" t="s">
        <v>176</v>
      </c>
      <c r="H557" s="184">
        <v>7.3760000000000003</v>
      </c>
      <c r="I557" s="185"/>
      <c r="J557" s="186">
        <f t="shared" si="0"/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 t="shared" si="1"/>
        <v>0</v>
      </c>
      <c r="Q557" s="189">
        <v>3.5599999999999998E-3</v>
      </c>
      <c r="R557" s="189">
        <f t="shared" si="2"/>
        <v>2.625856E-2</v>
      </c>
      <c r="S557" s="189">
        <v>0</v>
      </c>
      <c r="T557" s="190">
        <f t="shared" si="3"/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178</v>
      </c>
      <c r="AT557" s="191" t="s">
        <v>173</v>
      </c>
      <c r="AU557" s="191" t="s">
        <v>89</v>
      </c>
      <c r="AY557" s="18" t="s">
        <v>171</v>
      </c>
      <c r="BE557" s="192">
        <f t="shared" si="4"/>
        <v>0</v>
      </c>
      <c r="BF557" s="192">
        <f t="shared" si="5"/>
        <v>0</v>
      </c>
      <c r="BG557" s="192">
        <f t="shared" si="6"/>
        <v>0</v>
      </c>
      <c r="BH557" s="192">
        <f t="shared" si="7"/>
        <v>0</v>
      </c>
      <c r="BI557" s="192">
        <f t="shared" si="8"/>
        <v>0</v>
      </c>
      <c r="BJ557" s="18" t="s">
        <v>40</v>
      </c>
      <c r="BK557" s="192">
        <f t="shared" si="9"/>
        <v>0</v>
      </c>
      <c r="BL557" s="18" t="s">
        <v>178</v>
      </c>
      <c r="BM557" s="191" t="s">
        <v>3660</v>
      </c>
    </row>
    <row r="558" spans="1:65" s="2" customFormat="1" ht="14.4" customHeight="1">
      <c r="A558" s="36"/>
      <c r="B558" s="37"/>
      <c r="C558" s="180" t="s">
        <v>676</v>
      </c>
      <c r="D558" s="180" t="s">
        <v>173</v>
      </c>
      <c r="E558" s="181" t="s">
        <v>3183</v>
      </c>
      <c r="F558" s="182" t="s">
        <v>3184</v>
      </c>
      <c r="G558" s="183" t="s">
        <v>176</v>
      </c>
      <c r="H558" s="184">
        <v>7.3760000000000003</v>
      </c>
      <c r="I558" s="185"/>
      <c r="J558" s="186">
        <f t="shared" si="0"/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 t="shared" si="1"/>
        <v>0</v>
      </c>
      <c r="Q558" s="189">
        <v>0</v>
      </c>
      <c r="R558" s="189">
        <f t="shared" si="2"/>
        <v>0</v>
      </c>
      <c r="S558" s="189">
        <v>0</v>
      </c>
      <c r="T558" s="190">
        <f t="shared" si="3"/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 t="shared" si="4"/>
        <v>0</v>
      </c>
      <c r="BF558" s="192">
        <f t="shared" si="5"/>
        <v>0</v>
      </c>
      <c r="BG558" s="192">
        <f t="shared" si="6"/>
        <v>0</v>
      </c>
      <c r="BH558" s="192">
        <f t="shared" si="7"/>
        <v>0</v>
      </c>
      <c r="BI558" s="192">
        <f t="shared" si="8"/>
        <v>0</v>
      </c>
      <c r="BJ558" s="18" t="s">
        <v>40</v>
      </c>
      <c r="BK558" s="192">
        <f t="shared" si="9"/>
        <v>0</v>
      </c>
      <c r="BL558" s="18" t="s">
        <v>178</v>
      </c>
      <c r="BM558" s="191" t="s">
        <v>3661</v>
      </c>
    </row>
    <row r="559" spans="1:65" s="2" customFormat="1" ht="14.4" customHeight="1">
      <c r="A559" s="36"/>
      <c r="B559" s="37"/>
      <c r="C559" s="180" t="s">
        <v>681</v>
      </c>
      <c r="D559" s="180" t="s">
        <v>173</v>
      </c>
      <c r="E559" s="181" t="s">
        <v>521</v>
      </c>
      <c r="F559" s="182" t="s">
        <v>522</v>
      </c>
      <c r="G559" s="183" t="s">
        <v>176</v>
      </c>
      <c r="H559" s="184">
        <v>7.3760000000000003</v>
      </c>
      <c r="I559" s="185"/>
      <c r="J559" s="186">
        <f t="shared" si="0"/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 t="shared" si="1"/>
        <v>0</v>
      </c>
      <c r="Q559" s="189">
        <v>0</v>
      </c>
      <c r="R559" s="189">
        <f t="shared" si="2"/>
        <v>0</v>
      </c>
      <c r="S559" s="189">
        <v>0</v>
      </c>
      <c r="T559" s="190">
        <f t="shared" si="3"/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 t="shared" si="4"/>
        <v>0</v>
      </c>
      <c r="BF559" s="192">
        <f t="shared" si="5"/>
        <v>0</v>
      </c>
      <c r="BG559" s="192">
        <f t="shared" si="6"/>
        <v>0</v>
      </c>
      <c r="BH559" s="192">
        <f t="shared" si="7"/>
        <v>0</v>
      </c>
      <c r="BI559" s="192">
        <f t="shared" si="8"/>
        <v>0</v>
      </c>
      <c r="BJ559" s="18" t="s">
        <v>40</v>
      </c>
      <c r="BK559" s="192">
        <f t="shared" si="9"/>
        <v>0</v>
      </c>
      <c r="BL559" s="18" t="s">
        <v>178</v>
      </c>
      <c r="BM559" s="191" t="s">
        <v>3662</v>
      </c>
    </row>
    <row r="560" spans="1:65" s="2" customFormat="1" ht="14.4" customHeight="1">
      <c r="A560" s="36"/>
      <c r="B560" s="37"/>
      <c r="C560" s="180" t="s">
        <v>685</v>
      </c>
      <c r="D560" s="180" t="s">
        <v>173</v>
      </c>
      <c r="E560" s="181" t="s">
        <v>534</v>
      </c>
      <c r="F560" s="182" t="s">
        <v>535</v>
      </c>
      <c r="G560" s="183" t="s">
        <v>176</v>
      </c>
      <c r="H560" s="184">
        <v>7.3760000000000003</v>
      </c>
      <c r="I560" s="185"/>
      <c r="J560" s="186">
        <f t="shared" si="0"/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 t="shared" si="1"/>
        <v>0</v>
      </c>
      <c r="Q560" s="189">
        <v>1.58E-3</v>
      </c>
      <c r="R560" s="189">
        <f t="shared" si="2"/>
        <v>1.1654080000000001E-2</v>
      </c>
      <c r="S560" s="189">
        <v>0</v>
      </c>
      <c r="T560" s="190">
        <f t="shared" si="3"/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178</v>
      </c>
      <c r="AT560" s="191" t="s">
        <v>173</v>
      </c>
      <c r="AU560" s="191" t="s">
        <v>89</v>
      </c>
      <c r="AY560" s="18" t="s">
        <v>171</v>
      </c>
      <c r="BE560" s="192">
        <f t="shared" si="4"/>
        <v>0</v>
      </c>
      <c r="BF560" s="192">
        <f t="shared" si="5"/>
        <v>0</v>
      </c>
      <c r="BG560" s="192">
        <f t="shared" si="6"/>
        <v>0</v>
      </c>
      <c r="BH560" s="192">
        <f t="shared" si="7"/>
        <v>0</v>
      </c>
      <c r="BI560" s="192">
        <f t="shared" si="8"/>
        <v>0</v>
      </c>
      <c r="BJ560" s="18" t="s">
        <v>40</v>
      </c>
      <c r="BK560" s="192">
        <f t="shared" si="9"/>
        <v>0</v>
      </c>
      <c r="BL560" s="18" t="s">
        <v>178</v>
      </c>
      <c r="BM560" s="191" t="s">
        <v>3663</v>
      </c>
    </row>
    <row r="561" spans="1:65" s="2" customFormat="1" ht="14.4" customHeight="1">
      <c r="A561" s="36"/>
      <c r="B561" s="37"/>
      <c r="C561" s="180" t="s">
        <v>689</v>
      </c>
      <c r="D561" s="180" t="s">
        <v>173</v>
      </c>
      <c r="E561" s="181" t="s">
        <v>3188</v>
      </c>
      <c r="F561" s="182" t="s">
        <v>3189</v>
      </c>
      <c r="G561" s="183" t="s">
        <v>176</v>
      </c>
      <c r="H561" s="184">
        <v>7.3760000000000003</v>
      </c>
      <c r="I561" s="185"/>
      <c r="J561" s="186">
        <f t="shared" si="0"/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 t="shared" si="1"/>
        <v>0</v>
      </c>
      <c r="Q561" s="189">
        <v>0</v>
      </c>
      <c r="R561" s="189">
        <f t="shared" si="2"/>
        <v>0</v>
      </c>
      <c r="S561" s="189">
        <v>0</v>
      </c>
      <c r="T561" s="190">
        <f t="shared" si="3"/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178</v>
      </c>
      <c r="AT561" s="191" t="s">
        <v>173</v>
      </c>
      <c r="AU561" s="191" t="s">
        <v>89</v>
      </c>
      <c r="AY561" s="18" t="s">
        <v>171</v>
      </c>
      <c r="BE561" s="192">
        <f t="shared" si="4"/>
        <v>0</v>
      </c>
      <c r="BF561" s="192">
        <f t="shared" si="5"/>
        <v>0</v>
      </c>
      <c r="BG561" s="192">
        <f t="shared" si="6"/>
        <v>0</v>
      </c>
      <c r="BH561" s="192">
        <f t="shared" si="7"/>
        <v>0</v>
      </c>
      <c r="BI561" s="192">
        <f t="shared" si="8"/>
        <v>0</v>
      </c>
      <c r="BJ561" s="18" t="s">
        <v>40</v>
      </c>
      <c r="BK561" s="192">
        <f t="shared" si="9"/>
        <v>0</v>
      </c>
      <c r="BL561" s="18" t="s">
        <v>178</v>
      </c>
      <c r="BM561" s="191" t="s">
        <v>3664</v>
      </c>
    </row>
    <row r="562" spans="1:65" s="2" customFormat="1" ht="14.4" customHeight="1">
      <c r="A562" s="36"/>
      <c r="B562" s="37"/>
      <c r="C562" s="180" t="s">
        <v>695</v>
      </c>
      <c r="D562" s="180" t="s">
        <v>173</v>
      </c>
      <c r="E562" s="181" t="s">
        <v>538</v>
      </c>
      <c r="F562" s="182" t="s">
        <v>539</v>
      </c>
      <c r="G562" s="183" t="s">
        <v>176</v>
      </c>
      <c r="H562" s="184">
        <v>7.3760000000000003</v>
      </c>
      <c r="I562" s="185"/>
      <c r="J562" s="186">
        <f t="shared" si="0"/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 t="shared" si="1"/>
        <v>0</v>
      </c>
      <c r="Q562" s="189">
        <v>0</v>
      </c>
      <c r="R562" s="189">
        <f t="shared" si="2"/>
        <v>0</v>
      </c>
      <c r="S562" s="189">
        <v>0</v>
      </c>
      <c r="T562" s="190">
        <f t="shared" si="3"/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 t="shared" si="4"/>
        <v>0</v>
      </c>
      <c r="BF562" s="192">
        <f t="shared" si="5"/>
        <v>0</v>
      </c>
      <c r="BG562" s="192">
        <f t="shared" si="6"/>
        <v>0</v>
      </c>
      <c r="BH562" s="192">
        <f t="shared" si="7"/>
        <v>0</v>
      </c>
      <c r="BI562" s="192">
        <f t="shared" si="8"/>
        <v>0</v>
      </c>
      <c r="BJ562" s="18" t="s">
        <v>40</v>
      </c>
      <c r="BK562" s="192">
        <f t="shared" si="9"/>
        <v>0</v>
      </c>
      <c r="BL562" s="18" t="s">
        <v>178</v>
      </c>
      <c r="BM562" s="191" t="s">
        <v>3665</v>
      </c>
    </row>
    <row r="563" spans="1:65" s="12" customFormat="1" ht="22.8" customHeight="1">
      <c r="B563" s="164"/>
      <c r="C563" s="165"/>
      <c r="D563" s="166" t="s">
        <v>79</v>
      </c>
      <c r="E563" s="178" t="s">
        <v>549</v>
      </c>
      <c r="F563" s="178" t="s">
        <v>550</v>
      </c>
      <c r="G563" s="165"/>
      <c r="H563" s="165"/>
      <c r="I563" s="168"/>
      <c r="J563" s="179">
        <f>BK563</f>
        <v>0</v>
      </c>
      <c r="K563" s="165"/>
      <c r="L563" s="170"/>
      <c r="M563" s="171"/>
      <c r="N563" s="172"/>
      <c r="O563" s="172"/>
      <c r="P563" s="173">
        <f>SUM(P564:P577)</f>
        <v>0</v>
      </c>
      <c r="Q563" s="172"/>
      <c r="R563" s="173">
        <f>SUM(R564:R577)</f>
        <v>0</v>
      </c>
      <c r="S563" s="172"/>
      <c r="T563" s="174">
        <f>SUM(T564:T577)</f>
        <v>0</v>
      </c>
      <c r="AR563" s="175" t="s">
        <v>40</v>
      </c>
      <c r="AT563" s="176" t="s">
        <v>79</v>
      </c>
      <c r="AU563" s="176" t="s">
        <v>40</v>
      </c>
      <c r="AY563" s="175" t="s">
        <v>171</v>
      </c>
      <c r="BK563" s="177">
        <f>SUM(BK564:BK577)</f>
        <v>0</v>
      </c>
    </row>
    <row r="564" spans="1:65" s="2" customFormat="1" ht="24.15" customHeight="1">
      <c r="A564" s="36"/>
      <c r="B564" s="37"/>
      <c r="C564" s="180" t="s">
        <v>702</v>
      </c>
      <c r="D564" s="180" t="s">
        <v>173</v>
      </c>
      <c r="E564" s="181" t="s">
        <v>3192</v>
      </c>
      <c r="F564" s="182" t="s">
        <v>3193</v>
      </c>
      <c r="G564" s="183" t="s">
        <v>554</v>
      </c>
      <c r="H564" s="184">
        <v>56.515000000000001</v>
      </c>
      <c r="I564" s="185"/>
      <c r="J564" s="186">
        <f>ROUND(I564*H564,2)</f>
        <v>0</v>
      </c>
      <c r="K564" s="182" t="s">
        <v>177</v>
      </c>
      <c r="L564" s="41"/>
      <c r="M564" s="187" t="s">
        <v>32</v>
      </c>
      <c r="N564" s="188" t="s">
        <v>51</v>
      </c>
      <c r="O564" s="66"/>
      <c r="P564" s="189">
        <f>O564*H564</f>
        <v>0</v>
      </c>
      <c r="Q564" s="189">
        <v>0</v>
      </c>
      <c r="R564" s="189">
        <f>Q564*H564</f>
        <v>0</v>
      </c>
      <c r="S564" s="189">
        <v>0</v>
      </c>
      <c r="T564" s="190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91" t="s">
        <v>178</v>
      </c>
      <c r="AT564" s="191" t="s">
        <v>173</v>
      </c>
      <c r="AU564" s="191" t="s">
        <v>89</v>
      </c>
      <c r="AY564" s="18" t="s">
        <v>171</v>
      </c>
      <c r="BE564" s="192">
        <f>IF(N564="základní",J564,0)</f>
        <v>0</v>
      </c>
      <c r="BF564" s="192">
        <f>IF(N564="snížená",J564,0)</f>
        <v>0</v>
      </c>
      <c r="BG564" s="192">
        <f>IF(N564="zákl. přenesená",J564,0)</f>
        <v>0</v>
      </c>
      <c r="BH564" s="192">
        <f>IF(N564="sníž. přenesená",J564,0)</f>
        <v>0</v>
      </c>
      <c r="BI564" s="192">
        <f>IF(N564="nulová",J564,0)</f>
        <v>0</v>
      </c>
      <c r="BJ564" s="18" t="s">
        <v>40</v>
      </c>
      <c r="BK564" s="192">
        <f>ROUND(I564*H564,2)</f>
        <v>0</v>
      </c>
      <c r="BL564" s="18" t="s">
        <v>178</v>
      </c>
      <c r="BM564" s="191" t="s">
        <v>3666</v>
      </c>
    </row>
    <row r="565" spans="1:65" s="2" customFormat="1" ht="14.4" customHeight="1">
      <c r="A565" s="36"/>
      <c r="B565" s="37"/>
      <c r="C565" s="180" t="s">
        <v>705</v>
      </c>
      <c r="D565" s="180" t="s">
        <v>173</v>
      </c>
      <c r="E565" s="181" t="s">
        <v>557</v>
      </c>
      <c r="F565" s="182" t="s">
        <v>558</v>
      </c>
      <c r="G565" s="183" t="s">
        <v>554</v>
      </c>
      <c r="H565" s="184">
        <v>56.515000000000001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0</v>
      </c>
      <c r="R565" s="189">
        <f>Q565*H565</f>
        <v>0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178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178</v>
      </c>
      <c r="BM565" s="191" t="s">
        <v>3667</v>
      </c>
    </row>
    <row r="566" spans="1:65" s="2" customFormat="1" ht="24.15" customHeight="1">
      <c r="A566" s="36"/>
      <c r="B566" s="37"/>
      <c r="C566" s="180" t="s">
        <v>711</v>
      </c>
      <c r="D566" s="180" t="s">
        <v>173</v>
      </c>
      <c r="E566" s="181" t="s">
        <v>561</v>
      </c>
      <c r="F566" s="182" t="s">
        <v>562</v>
      </c>
      <c r="G566" s="183" t="s">
        <v>554</v>
      </c>
      <c r="H566" s="184">
        <v>621.66499999999996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0</v>
      </c>
      <c r="T566" s="190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178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178</v>
      </c>
      <c r="BM566" s="191" t="s">
        <v>3668</v>
      </c>
    </row>
    <row r="567" spans="1:65" s="14" customFormat="1" ht="10.199999999999999">
      <c r="B567" s="204"/>
      <c r="C567" s="205"/>
      <c r="D567" s="195" t="s">
        <v>180</v>
      </c>
      <c r="E567" s="205"/>
      <c r="F567" s="207" t="s">
        <v>3669</v>
      </c>
      <c r="G567" s="205"/>
      <c r="H567" s="208">
        <v>621.66499999999996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4</v>
      </c>
      <c r="AX567" s="14" t="s">
        <v>40</v>
      </c>
      <c r="AY567" s="214" t="s">
        <v>171</v>
      </c>
    </row>
    <row r="568" spans="1:65" s="2" customFormat="1" ht="24.15" customHeight="1">
      <c r="A568" s="36"/>
      <c r="B568" s="37"/>
      <c r="C568" s="180" t="s">
        <v>716</v>
      </c>
      <c r="D568" s="180" t="s">
        <v>173</v>
      </c>
      <c r="E568" s="181" t="s">
        <v>3198</v>
      </c>
      <c r="F568" s="182" t="s">
        <v>3199</v>
      </c>
      <c r="G568" s="183" t="s">
        <v>554</v>
      </c>
      <c r="H568" s="184">
        <v>19.084</v>
      </c>
      <c r="I568" s="185"/>
      <c r="J568" s="186">
        <f>ROUND(I568*H568,2)</f>
        <v>0</v>
      </c>
      <c r="K568" s="182" t="s">
        <v>177</v>
      </c>
      <c r="L568" s="41"/>
      <c r="M568" s="187" t="s">
        <v>32</v>
      </c>
      <c r="N568" s="188" t="s">
        <v>51</v>
      </c>
      <c r="O568" s="66"/>
      <c r="P568" s="189">
        <f>O568*H568</f>
        <v>0</v>
      </c>
      <c r="Q568" s="189">
        <v>0</v>
      </c>
      <c r="R568" s="189">
        <f>Q568*H568</f>
        <v>0</v>
      </c>
      <c r="S568" s="189">
        <v>0</v>
      </c>
      <c r="T568" s="190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91" t="s">
        <v>178</v>
      </c>
      <c r="AT568" s="191" t="s">
        <v>173</v>
      </c>
      <c r="AU568" s="191" t="s">
        <v>89</v>
      </c>
      <c r="AY568" s="18" t="s">
        <v>171</v>
      </c>
      <c r="BE568" s="192">
        <f>IF(N568="základní",J568,0)</f>
        <v>0</v>
      </c>
      <c r="BF568" s="192">
        <f>IF(N568="snížená",J568,0)</f>
        <v>0</v>
      </c>
      <c r="BG568" s="192">
        <f>IF(N568="zákl. přenesená",J568,0)</f>
        <v>0</v>
      </c>
      <c r="BH568" s="192">
        <f>IF(N568="sníž. přenesená",J568,0)</f>
        <v>0</v>
      </c>
      <c r="BI568" s="192">
        <f>IF(N568="nulová",J568,0)</f>
        <v>0</v>
      </c>
      <c r="BJ568" s="18" t="s">
        <v>40</v>
      </c>
      <c r="BK568" s="192">
        <f>ROUND(I568*H568,2)</f>
        <v>0</v>
      </c>
      <c r="BL568" s="18" t="s">
        <v>178</v>
      </c>
      <c r="BM568" s="191" t="s">
        <v>3670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3671</v>
      </c>
      <c r="G569" s="205"/>
      <c r="H569" s="208">
        <v>19.084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2" customFormat="1" ht="24.15" customHeight="1">
      <c r="A570" s="36"/>
      <c r="B570" s="37"/>
      <c r="C570" s="180" t="s">
        <v>722</v>
      </c>
      <c r="D570" s="180" t="s">
        <v>173</v>
      </c>
      <c r="E570" s="181" t="s">
        <v>3202</v>
      </c>
      <c r="F570" s="182" t="s">
        <v>3203</v>
      </c>
      <c r="G570" s="183" t="s">
        <v>554</v>
      </c>
      <c r="H570" s="184">
        <v>10.473000000000001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178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178</v>
      </c>
      <c r="BM570" s="191" t="s">
        <v>3672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3673</v>
      </c>
      <c r="G571" s="205"/>
      <c r="H571" s="208">
        <v>10.473000000000001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729</v>
      </c>
      <c r="D572" s="180" t="s">
        <v>173</v>
      </c>
      <c r="E572" s="181" t="s">
        <v>3206</v>
      </c>
      <c r="F572" s="182" t="s">
        <v>3207</v>
      </c>
      <c r="G572" s="183" t="s">
        <v>554</v>
      </c>
      <c r="H572" s="184">
        <v>5.0380000000000003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3674</v>
      </c>
    </row>
    <row r="573" spans="1:65" s="14" customFormat="1" ht="10.199999999999999">
      <c r="B573" s="204"/>
      <c r="C573" s="205"/>
      <c r="D573" s="195" t="s">
        <v>180</v>
      </c>
      <c r="E573" s="206" t="s">
        <v>32</v>
      </c>
      <c r="F573" s="207" t="s">
        <v>3675</v>
      </c>
      <c r="G573" s="205"/>
      <c r="H573" s="208">
        <v>5.0380000000000003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180</v>
      </c>
      <c r="AU573" s="214" t="s">
        <v>89</v>
      </c>
      <c r="AV573" s="14" t="s">
        <v>89</v>
      </c>
      <c r="AW573" s="14" t="s">
        <v>38</v>
      </c>
      <c r="AX573" s="14" t="s">
        <v>80</v>
      </c>
      <c r="AY573" s="214" t="s">
        <v>171</v>
      </c>
    </row>
    <row r="574" spans="1:65" s="2" customFormat="1" ht="24.15" customHeight="1">
      <c r="A574" s="36"/>
      <c r="B574" s="37"/>
      <c r="C574" s="180" t="s">
        <v>733</v>
      </c>
      <c r="D574" s="180" t="s">
        <v>173</v>
      </c>
      <c r="E574" s="181" t="s">
        <v>3210</v>
      </c>
      <c r="F574" s="182" t="s">
        <v>3211</v>
      </c>
      <c r="G574" s="183" t="s">
        <v>554</v>
      </c>
      <c r="H574" s="184">
        <v>7.8780000000000001</v>
      </c>
      <c r="I574" s="185"/>
      <c r="J574" s="186">
        <f>ROUND(I574*H574,2)</f>
        <v>0</v>
      </c>
      <c r="K574" s="182" t="s">
        <v>177</v>
      </c>
      <c r="L574" s="41"/>
      <c r="M574" s="187" t="s">
        <v>32</v>
      </c>
      <c r="N574" s="188" t="s">
        <v>51</v>
      </c>
      <c r="O574" s="66"/>
      <c r="P574" s="189">
        <f>O574*H574</f>
        <v>0</v>
      </c>
      <c r="Q574" s="189">
        <v>0</v>
      </c>
      <c r="R574" s="189">
        <f>Q574*H574</f>
        <v>0</v>
      </c>
      <c r="S574" s="189">
        <v>0</v>
      </c>
      <c r="T574" s="190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91" t="s">
        <v>178</v>
      </c>
      <c r="AT574" s="191" t="s">
        <v>173</v>
      </c>
      <c r="AU574" s="191" t="s">
        <v>89</v>
      </c>
      <c r="AY574" s="18" t="s">
        <v>171</v>
      </c>
      <c r="BE574" s="192">
        <f>IF(N574="základní",J574,0)</f>
        <v>0</v>
      </c>
      <c r="BF574" s="192">
        <f>IF(N574="snížená",J574,0)</f>
        <v>0</v>
      </c>
      <c r="BG574" s="192">
        <f>IF(N574="zákl. přenesená",J574,0)</f>
        <v>0</v>
      </c>
      <c r="BH574" s="192">
        <f>IF(N574="sníž. přenesená",J574,0)</f>
        <v>0</v>
      </c>
      <c r="BI574" s="192">
        <f>IF(N574="nulová",J574,0)</f>
        <v>0</v>
      </c>
      <c r="BJ574" s="18" t="s">
        <v>40</v>
      </c>
      <c r="BK574" s="192">
        <f>ROUND(I574*H574,2)</f>
        <v>0</v>
      </c>
      <c r="BL574" s="18" t="s">
        <v>178</v>
      </c>
      <c r="BM574" s="191" t="s">
        <v>3676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3677</v>
      </c>
      <c r="G575" s="205"/>
      <c r="H575" s="208">
        <v>7.8780000000000001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24.15" customHeight="1">
      <c r="A576" s="36"/>
      <c r="B576" s="37"/>
      <c r="C576" s="180" t="s">
        <v>738</v>
      </c>
      <c r="D576" s="180" t="s">
        <v>173</v>
      </c>
      <c r="E576" s="181" t="s">
        <v>3214</v>
      </c>
      <c r="F576" s="182" t="s">
        <v>1549</v>
      </c>
      <c r="G576" s="183" t="s">
        <v>554</v>
      </c>
      <c r="H576" s="184">
        <v>13.321999999999999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0</v>
      </c>
      <c r="T576" s="190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178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178</v>
      </c>
      <c r="BM576" s="191" t="s">
        <v>3678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3679</v>
      </c>
      <c r="G577" s="205"/>
      <c r="H577" s="208">
        <v>13.321999999999999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12" customFormat="1" ht="22.8" customHeight="1">
      <c r="B578" s="164"/>
      <c r="C578" s="165"/>
      <c r="D578" s="166" t="s">
        <v>79</v>
      </c>
      <c r="E578" s="178" t="s">
        <v>569</v>
      </c>
      <c r="F578" s="178" t="s">
        <v>570</v>
      </c>
      <c r="G578" s="165"/>
      <c r="H578" s="165"/>
      <c r="I578" s="168"/>
      <c r="J578" s="179">
        <f>BK578</f>
        <v>0</v>
      </c>
      <c r="K578" s="165"/>
      <c r="L578" s="170"/>
      <c r="M578" s="171"/>
      <c r="N578" s="172"/>
      <c r="O578" s="172"/>
      <c r="P578" s="173">
        <f>P579</f>
        <v>0</v>
      </c>
      <c r="Q578" s="172"/>
      <c r="R578" s="173">
        <f>R579</f>
        <v>0</v>
      </c>
      <c r="S578" s="172"/>
      <c r="T578" s="174">
        <f>T579</f>
        <v>0</v>
      </c>
      <c r="AR578" s="175" t="s">
        <v>40</v>
      </c>
      <c r="AT578" s="176" t="s">
        <v>79</v>
      </c>
      <c r="AU578" s="176" t="s">
        <v>40</v>
      </c>
      <c r="AY578" s="175" t="s">
        <v>171</v>
      </c>
      <c r="BK578" s="177">
        <f>BK579</f>
        <v>0</v>
      </c>
    </row>
    <row r="579" spans="1:65" s="2" customFormat="1" ht="24.15" customHeight="1">
      <c r="A579" s="36"/>
      <c r="B579" s="37"/>
      <c r="C579" s="180" t="s">
        <v>742</v>
      </c>
      <c r="D579" s="180" t="s">
        <v>173</v>
      </c>
      <c r="E579" s="181" t="s">
        <v>1138</v>
      </c>
      <c r="F579" s="182" t="s">
        <v>1139</v>
      </c>
      <c r="G579" s="183" t="s">
        <v>554</v>
      </c>
      <c r="H579" s="184">
        <v>65.174999999999997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0</v>
      </c>
      <c r="T579" s="190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178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178</v>
      </c>
      <c r="BM579" s="191" t="s">
        <v>3680</v>
      </c>
    </row>
    <row r="580" spans="1:65" s="12" customFormat="1" ht="25.95" customHeight="1">
      <c r="B580" s="164"/>
      <c r="C580" s="165"/>
      <c r="D580" s="166" t="s">
        <v>79</v>
      </c>
      <c r="E580" s="167" t="s">
        <v>575</v>
      </c>
      <c r="F580" s="167" t="s">
        <v>576</v>
      </c>
      <c r="G580" s="165"/>
      <c r="H580" s="165"/>
      <c r="I580" s="168"/>
      <c r="J580" s="169">
        <f>BK580</f>
        <v>0</v>
      </c>
      <c r="K580" s="165"/>
      <c r="L580" s="170"/>
      <c r="M580" s="171"/>
      <c r="N580" s="172"/>
      <c r="O580" s="172"/>
      <c r="P580" s="173">
        <f>P581+P590+P638+P658+P669+P689+P777+P850+P893+P904</f>
        <v>0</v>
      </c>
      <c r="Q580" s="172"/>
      <c r="R580" s="173">
        <f>R581+R590+R638+R658+R669+R689+R777+R850+R893+R904</f>
        <v>14.361214194999999</v>
      </c>
      <c r="S580" s="172"/>
      <c r="T580" s="174">
        <f>T581+T590+T638+T658+T669+T689+T777+T850+T893+T904</f>
        <v>9.1921512500000002</v>
      </c>
      <c r="AR580" s="175" t="s">
        <v>89</v>
      </c>
      <c r="AT580" s="176" t="s">
        <v>79</v>
      </c>
      <c r="AU580" s="176" t="s">
        <v>80</v>
      </c>
      <c r="AY580" s="175" t="s">
        <v>171</v>
      </c>
      <c r="BK580" s="177">
        <f>BK581+BK590+BK638+BK658+BK669+BK689+BK777+BK850+BK893+BK904</f>
        <v>0</v>
      </c>
    </row>
    <row r="581" spans="1:65" s="12" customFormat="1" ht="22.8" customHeight="1">
      <c r="B581" s="164"/>
      <c r="C581" s="165"/>
      <c r="D581" s="166" t="s">
        <v>79</v>
      </c>
      <c r="E581" s="178" t="s">
        <v>1842</v>
      </c>
      <c r="F581" s="178" t="s">
        <v>1843</v>
      </c>
      <c r="G581" s="165"/>
      <c r="H581" s="165"/>
      <c r="I581" s="168"/>
      <c r="J581" s="179">
        <f>BK581</f>
        <v>0</v>
      </c>
      <c r="K581" s="165"/>
      <c r="L581" s="170"/>
      <c r="M581" s="171"/>
      <c r="N581" s="172"/>
      <c r="O581" s="172"/>
      <c r="P581" s="173">
        <f>SUM(P582:P589)</f>
        <v>0</v>
      </c>
      <c r="Q581" s="172"/>
      <c r="R581" s="173">
        <f>SUM(R582:R589)</f>
        <v>9.6132389999999984E-2</v>
      </c>
      <c r="S581" s="172"/>
      <c r="T581" s="174">
        <f>SUM(T582:T589)</f>
        <v>0</v>
      </c>
      <c r="AR581" s="175" t="s">
        <v>89</v>
      </c>
      <c r="AT581" s="176" t="s">
        <v>79</v>
      </c>
      <c r="AU581" s="176" t="s">
        <v>40</v>
      </c>
      <c r="AY581" s="175" t="s">
        <v>171</v>
      </c>
      <c r="BK581" s="177">
        <f>SUM(BK582:BK589)</f>
        <v>0</v>
      </c>
    </row>
    <row r="582" spans="1:65" s="2" customFormat="1" ht="24.15" customHeight="1">
      <c r="A582" s="36"/>
      <c r="B582" s="37"/>
      <c r="C582" s="180" t="s">
        <v>746</v>
      </c>
      <c r="D582" s="180" t="s">
        <v>173</v>
      </c>
      <c r="E582" s="181" t="s">
        <v>1844</v>
      </c>
      <c r="F582" s="182" t="s">
        <v>1845</v>
      </c>
      <c r="G582" s="183" t="s">
        <v>176</v>
      </c>
      <c r="H582" s="184">
        <v>73.759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8.7000000000000001E-4</v>
      </c>
      <c r="R582" s="189">
        <f>Q582*H582</f>
        <v>6.4170329999999998E-2</v>
      </c>
      <c r="S582" s="189">
        <v>0</v>
      </c>
      <c r="T582" s="19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3681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3416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20.399999999999999">
      <c r="B584" s="204"/>
      <c r="C584" s="205"/>
      <c r="D584" s="195" t="s">
        <v>180</v>
      </c>
      <c r="E584" s="206" t="s">
        <v>32</v>
      </c>
      <c r="F584" s="207" t="s">
        <v>3682</v>
      </c>
      <c r="G584" s="205"/>
      <c r="H584" s="208">
        <v>73.759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750</v>
      </c>
      <c r="D585" s="180" t="s">
        <v>173</v>
      </c>
      <c r="E585" s="181" t="s">
        <v>3220</v>
      </c>
      <c r="F585" s="182" t="s">
        <v>3221</v>
      </c>
      <c r="G585" s="183" t="s">
        <v>190</v>
      </c>
      <c r="H585" s="184">
        <v>122.931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2.5999999999999998E-4</v>
      </c>
      <c r="R585" s="189">
        <f>Q585*H585</f>
        <v>3.1962059999999994E-2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3683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3416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4" customFormat="1" ht="10.199999999999999">
      <c r="B587" s="204"/>
      <c r="C587" s="205"/>
      <c r="D587" s="195" t="s">
        <v>180</v>
      </c>
      <c r="E587" s="206" t="s">
        <v>32</v>
      </c>
      <c r="F587" s="207" t="s">
        <v>3684</v>
      </c>
      <c r="G587" s="205"/>
      <c r="H587" s="208">
        <v>122.931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1:65" s="2" customFormat="1" ht="24.15" customHeight="1">
      <c r="A588" s="36"/>
      <c r="B588" s="37"/>
      <c r="C588" s="180" t="s">
        <v>755</v>
      </c>
      <c r="D588" s="180" t="s">
        <v>173</v>
      </c>
      <c r="E588" s="181" t="s">
        <v>1848</v>
      </c>
      <c r="F588" s="182" t="s">
        <v>1849</v>
      </c>
      <c r="G588" s="183" t="s">
        <v>554</v>
      </c>
      <c r="H588" s="184">
        <v>9.6000000000000002E-2</v>
      </c>
      <c r="I588" s="185"/>
      <c r="J588" s="186">
        <f>ROUND(I588*H588,2)</f>
        <v>0</v>
      </c>
      <c r="K588" s="182" t="s">
        <v>177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3685</v>
      </c>
    </row>
    <row r="589" spans="1:65" s="2" customFormat="1" ht="24.15" customHeight="1">
      <c r="A589" s="36"/>
      <c r="B589" s="37"/>
      <c r="C589" s="180" t="s">
        <v>759</v>
      </c>
      <c r="D589" s="180" t="s">
        <v>173</v>
      </c>
      <c r="E589" s="181" t="s">
        <v>1851</v>
      </c>
      <c r="F589" s="182" t="s">
        <v>1852</v>
      </c>
      <c r="G589" s="183" t="s">
        <v>554</v>
      </c>
      <c r="H589" s="184">
        <v>9.6000000000000002E-2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3686</v>
      </c>
    </row>
    <row r="590" spans="1:65" s="12" customFormat="1" ht="22.8" customHeight="1">
      <c r="B590" s="164"/>
      <c r="C590" s="165"/>
      <c r="D590" s="166" t="s">
        <v>79</v>
      </c>
      <c r="E590" s="178" t="s">
        <v>577</v>
      </c>
      <c r="F590" s="178" t="s">
        <v>578</v>
      </c>
      <c r="G590" s="165"/>
      <c r="H590" s="165"/>
      <c r="I590" s="168"/>
      <c r="J590" s="179">
        <f>BK590</f>
        <v>0</v>
      </c>
      <c r="K590" s="165"/>
      <c r="L590" s="170"/>
      <c r="M590" s="171"/>
      <c r="N590" s="172"/>
      <c r="O590" s="172"/>
      <c r="P590" s="173">
        <f>SUM(P591:P637)</f>
        <v>0</v>
      </c>
      <c r="Q590" s="172"/>
      <c r="R590" s="173">
        <f>SUM(R591:R637)</f>
        <v>2.068795615</v>
      </c>
      <c r="S590" s="172"/>
      <c r="T590" s="174">
        <f>SUM(T591:T637)</f>
        <v>7.877784000000001</v>
      </c>
      <c r="AR590" s="175" t="s">
        <v>89</v>
      </c>
      <c r="AT590" s="176" t="s">
        <v>79</v>
      </c>
      <c r="AU590" s="176" t="s">
        <v>40</v>
      </c>
      <c r="AY590" s="175" t="s">
        <v>171</v>
      </c>
      <c r="BK590" s="177">
        <f>SUM(BK591:BK637)</f>
        <v>0</v>
      </c>
    </row>
    <row r="591" spans="1:65" s="2" customFormat="1" ht="14.4" customHeight="1">
      <c r="A591" s="36"/>
      <c r="B591" s="37"/>
      <c r="C591" s="180" t="s">
        <v>764</v>
      </c>
      <c r="D591" s="180" t="s">
        <v>173</v>
      </c>
      <c r="E591" s="181" t="s">
        <v>1141</v>
      </c>
      <c r="F591" s="182" t="s">
        <v>1142</v>
      </c>
      <c r="G591" s="183" t="s">
        <v>176</v>
      </c>
      <c r="H591" s="184">
        <v>492.32400000000001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1.4E-2</v>
      </c>
      <c r="T591" s="190">
        <f>S591*H591</f>
        <v>6.8925360000000007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3687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3477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4" customFormat="1" ht="10.199999999999999">
      <c r="B593" s="204"/>
      <c r="C593" s="205"/>
      <c r="D593" s="195" t="s">
        <v>180</v>
      </c>
      <c r="E593" s="206" t="s">
        <v>32</v>
      </c>
      <c r="F593" s="207" t="s">
        <v>3581</v>
      </c>
      <c r="G593" s="205"/>
      <c r="H593" s="208">
        <v>436.62299999999999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180</v>
      </c>
      <c r="AU593" s="214" t="s">
        <v>89</v>
      </c>
      <c r="AV593" s="14" t="s">
        <v>89</v>
      </c>
      <c r="AW593" s="14" t="s">
        <v>38</v>
      </c>
      <c r="AX593" s="14" t="s">
        <v>80</v>
      </c>
      <c r="AY593" s="214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3582</v>
      </c>
      <c r="G594" s="205"/>
      <c r="H594" s="208">
        <v>51.749000000000002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3583</v>
      </c>
      <c r="G595" s="205"/>
      <c r="H595" s="208">
        <v>3.952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14.4" customHeight="1">
      <c r="A596" s="36"/>
      <c r="B596" s="37"/>
      <c r="C596" s="180" t="s">
        <v>769</v>
      </c>
      <c r="D596" s="180" t="s">
        <v>173</v>
      </c>
      <c r="E596" s="181" t="s">
        <v>1144</v>
      </c>
      <c r="F596" s="182" t="s">
        <v>1145</v>
      </c>
      <c r="G596" s="183" t="s">
        <v>176</v>
      </c>
      <c r="H596" s="184">
        <v>492.32400000000001</v>
      </c>
      <c r="I596" s="185"/>
      <c r="J596" s="186">
        <f>ROUND(I596*H596,2)</f>
        <v>0</v>
      </c>
      <c r="K596" s="182" t="s">
        <v>177</v>
      </c>
      <c r="L596" s="41"/>
      <c r="M596" s="187" t="s">
        <v>32</v>
      </c>
      <c r="N596" s="188" t="s">
        <v>51</v>
      </c>
      <c r="O596" s="66"/>
      <c r="P596" s="189">
        <f>O596*H596</f>
        <v>0</v>
      </c>
      <c r="Q596" s="189">
        <v>0</v>
      </c>
      <c r="R596" s="189">
        <f>Q596*H596</f>
        <v>0</v>
      </c>
      <c r="S596" s="189">
        <v>2E-3</v>
      </c>
      <c r="T596" s="190">
        <f>S596*H596</f>
        <v>0.98464800000000008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297</v>
      </c>
      <c r="AT596" s="191" t="s">
        <v>173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3688</v>
      </c>
    </row>
    <row r="597" spans="1:65" s="2" customFormat="1" ht="14.4" customHeight="1">
      <c r="A597" s="36"/>
      <c r="B597" s="37"/>
      <c r="C597" s="180" t="s">
        <v>773</v>
      </c>
      <c r="D597" s="180" t="s">
        <v>173</v>
      </c>
      <c r="E597" s="181" t="s">
        <v>2574</v>
      </c>
      <c r="F597" s="182" t="s">
        <v>2575</v>
      </c>
      <c r="G597" s="183" t="s">
        <v>582</v>
      </c>
      <c r="H597" s="184">
        <v>2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2.9999999999999997E-4</v>
      </c>
      <c r="T597" s="190">
        <f>S597*H597</f>
        <v>5.9999999999999995E-4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297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297</v>
      </c>
      <c r="BM597" s="191" t="s">
        <v>3689</v>
      </c>
    </row>
    <row r="598" spans="1:65" s="2" customFormat="1" ht="24.15" customHeight="1">
      <c r="A598" s="36"/>
      <c r="B598" s="37"/>
      <c r="C598" s="180" t="s">
        <v>777</v>
      </c>
      <c r="D598" s="180" t="s">
        <v>173</v>
      </c>
      <c r="E598" s="181" t="s">
        <v>585</v>
      </c>
      <c r="F598" s="182" t="s">
        <v>586</v>
      </c>
      <c r="G598" s="183" t="s">
        <v>176</v>
      </c>
      <c r="H598" s="184">
        <v>492.32400000000001</v>
      </c>
      <c r="I598" s="185"/>
      <c r="J598" s="186">
        <f>ROUND(I598*H598,2)</f>
        <v>0</v>
      </c>
      <c r="K598" s="182" t="s">
        <v>177</v>
      </c>
      <c r="L598" s="41"/>
      <c r="M598" s="187" t="s">
        <v>32</v>
      </c>
      <c r="N598" s="188" t="s">
        <v>51</v>
      </c>
      <c r="O598" s="66"/>
      <c r="P598" s="189">
        <f>O598*H598</f>
        <v>0</v>
      </c>
      <c r="Q598" s="189">
        <v>0</v>
      </c>
      <c r="R598" s="189">
        <f>Q598*H598</f>
        <v>0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297</v>
      </c>
      <c r="AT598" s="191" t="s">
        <v>173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3690</v>
      </c>
    </row>
    <row r="599" spans="1:65" s="13" customFormat="1" ht="10.199999999999999">
      <c r="B599" s="193"/>
      <c r="C599" s="194"/>
      <c r="D599" s="195" t="s">
        <v>180</v>
      </c>
      <c r="E599" s="196" t="s">
        <v>32</v>
      </c>
      <c r="F599" s="197" t="s">
        <v>3477</v>
      </c>
      <c r="G599" s="194"/>
      <c r="H599" s="196" t="s">
        <v>32</v>
      </c>
      <c r="I599" s="198"/>
      <c r="J599" s="194"/>
      <c r="K599" s="194"/>
      <c r="L599" s="199"/>
      <c r="M599" s="200"/>
      <c r="N599" s="201"/>
      <c r="O599" s="201"/>
      <c r="P599" s="201"/>
      <c r="Q599" s="201"/>
      <c r="R599" s="201"/>
      <c r="S599" s="201"/>
      <c r="T599" s="202"/>
      <c r="AT599" s="203" t="s">
        <v>180</v>
      </c>
      <c r="AU599" s="203" t="s">
        <v>89</v>
      </c>
      <c r="AV599" s="13" t="s">
        <v>40</v>
      </c>
      <c r="AW599" s="13" t="s">
        <v>38</v>
      </c>
      <c r="AX599" s="13" t="s">
        <v>80</v>
      </c>
      <c r="AY599" s="203" t="s">
        <v>171</v>
      </c>
    </row>
    <row r="600" spans="1:65" s="14" customFormat="1" ht="10.199999999999999">
      <c r="B600" s="204"/>
      <c r="C600" s="205"/>
      <c r="D600" s="195" t="s">
        <v>180</v>
      </c>
      <c r="E600" s="206" t="s">
        <v>32</v>
      </c>
      <c r="F600" s="207" t="s">
        <v>3581</v>
      </c>
      <c r="G600" s="205"/>
      <c r="H600" s="208">
        <v>436.62299999999999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38</v>
      </c>
      <c r="AX600" s="14" t="s">
        <v>80</v>
      </c>
      <c r="AY600" s="214" t="s">
        <v>171</v>
      </c>
    </row>
    <row r="601" spans="1:65" s="14" customFormat="1" ht="10.199999999999999">
      <c r="B601" s="204"/>
      <c r="C601" s="205"/>
      <c r="D601" s="195" t="s">
        <v>180</v>
      </c>
      <c r="E601" s="206" t="s">
        <v>32</v>
      </c>
      <c r="F601" s="207" t="s">
        <v>3582</v>
      </c>
      <c r="G601" s="205"/>
      <c r="H601" s="208">
        <v>51.749000000000002</v>
      </c>
      <c r="I601" s="209"/>
      <c r="J601" s="205"/>
      <c r="K601" s="205"/>
      <c r="L601" s="210"/>
      <c r="M601" s="211"/>
      <c r="N601" s="212"/>
      <c r="O601" s="212"/>
      <c r="P601" s="212"/>
      <c r="Q601" s="212"/>
      <c r="R601" s="212"/>
      <c r="S601" s="212"/>
      <c r="T601" s="213"/>
      <c r="AT601" s="214" t="s">
        <v>180</v>
      </c>
      <c r="AU601" s="214" t="s">
        <v>89</v>
      </c>
      <c r="AV601" s="14" t="s">
        <v>89</v>
      </c>
      <c r="AW601" s="14" t="s">
        <v>38</v>
      </c>
      <c r="AX601" s="14" t="s">
        <v>80</v>
      </c>
      <c r="AY601" s="214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3583</v>
      </c>
      <c r="G602" s="205"/>
      <c r="H602" s="208">
        <v>3.952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783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0.14799999999999999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0.14799999999999999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3691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3692</v>
      </c>
      <c r="G604" s="205"/>
      <c r="H604" s="208">
        <v>0.14799999999999999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14.4" customHeight="1">
      <c r="A605" s="36"/>
      <c r="B605" s="37"/>
      <c r="C605" s="180" t="s">
        <v>789</v>
      </c>
      <c r="D605" s="180" t="s">
        <v>173</v>
      </c>
      <c r="E605" s="181" t="s">
        <v>594</v>
      </c>
      <c r="F605" s="182" t="s">
        <v>595</v>
      </c>
      <c r="G605" s="183" t="s">
        <v>176</v>
      </c>
      <c r="H605" s="184">
        <v>492.32400000000001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8.8000000000000003E-4</v>
      </c>
      <c r="R605" s="189">
        <f>Q605*H605</f>
        <v>0.43324512000000004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3693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3477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3581</v>
      </c>
      <c r="G607" s="205"/>
      <c r="H607" s="208">
        <v>436.62299999999999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3582</v>
      </c>
      <c r="G608" s="205"/>
      <c r="H608" s="208">
        <v>51.749000000000002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14" customFormat="1" ht="10.199999999999999">
      <c r="B609" s="204"/>
      <c r="C609" s="205"/>
      <c r="D609" s="195" t="s">
        <v>180</v>
      </c>
      <c r="E609" s="206" t="s">
        <v>32</v>
      </c>
      <c r="F609" s="207" t="s">
        <v>3583</v>
      </c>
      <c r="G609" s="205"/>
      <c r="H609" s="208">
        <v>3.952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38</v>
      </c>
      <c r="AX609" s="14" t="s">
        <v>80</v>
      </c>
      <c r="AY609" s="214" t="s">
        <v>171</v>
      </c>
    </row>
    <row r="610" spans="1:65" s="2" customFormat="1" ht="24.15" customHeight="1">
      <c r="A610" s="36"/>
      <c r="B610" s="37"/>
      <c r="C610" s="215" t="s">
        <v>794</v>
      </c>
      <c r="D610" s="215" t="s">
        <v>254</v>
      </c>
      <c r="E610" s="216" t="s">
        <v>598</v>
      </c>
      <c r="F610" s="217" t="s">
        <v>599</v>
      </c>
      <c r="G610" s="218" t="s">
        <v>176</v>
      </c>
      <c r="H610" s="219">
        <v>561.62800000000004</v>
      </c>
      <c r="I610" s="220"/>
      <c r="J610" s="221">
        <f>ROUND(I610*H610,2)</f>
        <v>0</v>
      </c>
      <c r="K610" s="217" t="s">
        <v>177</v>
      </c>
      <c r="L610" s="222"/>
      <c r="M610" s="223" t="s">
        <v>32</v>
      </c>
      <c r="N610" s="224" t="s">
        <v>51</v>
      </c>
      <c r="O610" s="66"/>
      <c r="P610" s="189">
        <f>O610*H610</f>
        <v>0</v>
      </c>
      <c r="Q610" s="189">
        <v>1E-3</v>
      </c>
      <c r="R610" s="189">
        <f>Q610*H610</f>
        <v>0.56162800000000002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389</v>
      </c>
      <c r="AT610" s="191" t="s">
        <v>254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3694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3581</v>
      </c>
      <c r="G611" s="205"/>
      <c r="H611" s="208">
        <v>436.62299999999999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3582</v>
      </c>
      <c r="G612" s="205"/>
      <c r="H612" s="208">
        <v>51.749000000000002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14" customFormat="1" ht="10.199999999999999">
      <c r="B613" s="204"/>
      <c r="C613" s="205"/>
      <c r="D613" s="195" t="s">
        <v>180</v>
      </c>
      <c r="E613" s="205"/>
      <c r="F613" s="207" t="s">
        <v>3695</v>
      </c>
      <c r="G613" s="205"/>
      <c r="H613" s="208">
        <v>561.62800000000004</v>
      </c>
      <c r="I613" s="209"/>
      <c r="J613" s="205"/>
      <c r="K613" s="205"/>
      <c r="L613" s="210"/>
      <c r="M613" s="211"/>
      <c r="N613" s="212"/>
      <c r="O613" s="212"/>
      <c r="P613" s="212"/>
      <c r="Q613" s="212"/>
      <c r="R613" s="212"/>
      <c r="S613" s="212"/>
      <c r="T613" s="213"/>
      <c r="AT613" s="214" t="s">
        <v>180</v>
      </c>
      <c r="AU613" s="214" t="s">
        <v>89</v>
      </c>
      <c r="AV613" s="14" t="s">
        <v>89</v>
      </c>
      <c r="AW613" s="14" t="s">
        <v>4</v>
      </c>
      <c r="AX613" s="14" t="s">
        <v>40</v>
      </c>
      <c r="AY613" s="214" t="s">
        <v>171</v>
      </c>
    </row>
    <row r="614" spans="1:65" s="2" customFormat="1" ht="24.15" customHeight="1">
      <c r="A614" s="36"/>
      <c r="B614" s="37"/>
      <c r="C614" s="215" t="s">
        <v>799</v>
      </c>
      <c r="D614" s="215" t="s">
        <v>254</v>
      </c>
      <c r="E614" s="216" t="s">
        <v>3696</v>
      </c>
      <c r="F614" s="217" t="s">
        <v>3697</v>
      </c>
      <c r="G614" s="218" t="s">
        <v>176</v>
      </c>
      <c r="H614" s="219">
        <v>4.5449999999999999</v>
      </c>
      <c r="I614" s="220"/>
      <c r="J614" s="221">
        <f>ROUND(I614*H614,2)</f>
        <v>0</v>
      </c>
      <c r="K614" s="217" t="s">
        <v>177</v>
      </c>
      <c r="L614" s="222"/>
      <c r="M614" s="223" t="s">
        <v>32</v>
      </c>
      <c r="N614" s="224" t="s">
        <v>51</v>
      </c>
      <c r="O614" s="66"/>
      <c r="P614" s="189">
        <f>O614*H614</f>
        <v>0</v>
      </c>
      <c r="Q614" s="189">
        <v>1E-3</v>
      </c>
      <c r="R614" s="189">
        <f>Q614*H614</f>
        <v>4.5450000000000004E-3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389</v>
      </c>
      <c r="AT614" s="191" t="s">
        <v>254</v>
      </c>
      <c r="AU614" s="191" t="s">
        <v>89</v>
      </c>
      <c r="AY614" s="18" t="s">
        <v>171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8" t="s">
        <v>40</v>
      </c>
      <c r="BK614" s="192">
        <f>ROUND(I614*H614,2)</f>
        <v>0</v>
      </c>
      <c r="BL614" s="18" t="s">
        <v>297</v>
      </c>
      <c r="BM614" s="191" t="s">
        <v>3698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3583</v>
      </c>
      <c r="G615" s="205"/>
      <c r="H615" s="208">
        <v>3.952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14" customFormat="1" ht="10.199999999999999">
      <c r="B616" s="204"/>
      <c r="C616" s="205"/>
      <c r="D616" s="195" t="s">
        <v>180</v>
      </c>
      <c r="E616" s="205"/>
      <c r="F616" s="207" t="s">
        <v>3699</v>
      </c>
      <c r="G616" s="205"/>
      <c r="H616" s="208">
        <v>4.5449999999999999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180</v>
      </c>
      <c r="AU616" s="214" t="s">
        <v>89</v>
      </c>
      <c r="AV616" s="14" t="s">
        <v>89</v>
      </c>
      <c r="AW616" s="14" t="s">
        <v>4</v>
      </c>
      <c r="AX616" s="14" t="s">
        <v>40</v>
      </c>
      <c r="AY616" s="214" t="s">
        <v>171</v>
      </c>
    </row>
    <row r="617" spans="1:65" s="2" customFormat="1" ht="24.15" customHeight="1">
      <c r="A617" s="36"/>
      <c r="B617" s="37"/>
      <c r="C617" s="180" t="s">
        <v>803</v>
      </c>
      <c r="D617" s="180" t="s">
        <v>173</v>
      </c>
      <c r="E617" s="181" t="s">
        <v>3241</v>
      </c>
      <c r="F617" s="182" t="s">
        <v>3242</v>
      </c>
      <c r="G617" s="183" t="s">
        <v>176</v>
      </c>
      <c r="H617" s="184">
        <v>492.32400000000001</v>
      </c>
      <c r="I617" s="185"/>
      <c r="J617" s="186">
        <f>ROUND(I617*H617,2)</f>
        <v>0</v>
      </c>
      <c r="K617" s="182" t="s">
        <v>32</v>
      </c>
      <c r="L617" s="41"/>
      <c r="M617" s="187" t="s">
        <v>32</v>
      </c>
      <c r="N617" s="188" t="s">
        <v>51</v>
      </c>
      <c r="O617" s="66"/>
      <c r="P617" s="189">
        <f>O617*H617</f>
        <v>0</v>
      </c>
      <c r="Q617" s="189">
        <v>3.6374999999999998E-4</v>
      </c>
      <c r="R617" s="189">
        <f>Q617*H617</f>
        <v>0.17908285499999999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297</v>
      </c>
      <c r="AT617" s="191" t="s">
        <v>173</v>
      </c>
      <c r="AU617" s="191" t="s">
        <v>89</v>
      </c>
      <c r="AY617" s="18" t="s">
        <v>171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8" t="s">
        <v>40</v>
      </c>
      <c r="BK617" s="192">
        <f>ROUND(I617*H617,2)</f>
        <v>0</v>
      </c>
      <c r="BL617" s="18" t="s">
        <v>297</v>
      </c>
      <c r="BM617" s="191" t="s">
        <v>3700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3477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3581</v>
      </c>
      <c r="G619" s="205"/>
      <c r="H619" s="208">
        <v>436.62299999999999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14" customFormat="1" ht="10.199999999999999">
      <c r="B620" s="204"/>
      <c r="C620" s="205"/>
      <c r="D620" s="195" t="s">
        <v>180</v>
      </c>
      <c r="E620" s="206" t="s">
        <v>32</v>
      </c>
      <c r="F620" s="207" t="s">
        <v>3582</v>
      </c>
      <c r="G620" s="205"/>
      <c r="H620" s="208">
        <v>51.749000000000002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38</v>
      </c>
      <c r="AX620" s="14" t="s">
        <v>80</v>
      </c>
      <c r="AY620" s="214" t="s">
        <v>171</v>
      </c>
    </row>
    <row r="621" spans="1:65" s="14" customFormat="1" ht="10.199999999999999">
      <c r="B621" s="204"/>
      <c r="C621" s="205"/>
      <c r="D621" s="195" t="s">
        <v>180</v>
      </c>
      <c r="E621" s="206" t="s">
        <v>32</v>
      </c>
      <c r="F621" s="207" t="s">
        <v>3583</v>
      </c>
      <c r="G621" s="205"/>
      <c r="H621" s="208">
        <v>3.952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180</v>
      </c>
      <c r="AU621" s="214" t="s">
        <v>89</v>
      </c>
      <c r="AV621" s="14" t="s">
        <v>89</v>
      </c>
      <c r="AW621" s="14" t="s">
        <v>38</v>
      </c>
      <c r="AX621" s="14" t="s">
        <v>80</v>
      </c>
      <c r="AY621" s="214" t="s">
        <v>171</v>
      </c>
    </row>
    <row r="622" spans="1:65" s="2" customFormat="1" ht="14.4" customHeight="1">
      <c r="A622" s="36"/>
      <c r="B622" s="37"/>
      <c r="C622" s="180" t="s">
        <v>807</v>
      </c>
      <c r="D622" s="180" t="s">
        <v>173</v>
      </c>
      <c r="E622" s="181" t="s">
        <v>604</v>
      </c>
      <c r="F622" s="182" t="s">
        <v>605</v>
      </c>
      <c r="G622" s="183" t="s">
        <v>176</v>
      </c>
      <c r="H622" s="184">
        <v>492.32400000000001</v>
      </c>
      <c r="I622" s="185"/>
      <c r="J622" s="186">
        <f>ROUND(I622*H622,2)</f>
        <v>0</v>
      </c>
      <c r="K622" s="182" t="s">
        <v>177</v>
      </c>
      <c r="L622" s="41"/>
      <c r="M622" s="187" t="s">
        <v>32</v>
      </c>
      <c r="N622" s="188" t="s">
        <v>51</v>
      </c>
      <c r="O622" s="66"/>
      <c r="P622" s="189">
        <f>O622*H622</f>
        <v>0</v>
      </c>
      <c r="Q622" s="189">
        <v>3.6000000000000002E-4</v>
      </c>
      <c r="R622" s="189">
        <f>Q622*H622</f>
        <v>0.17723664000000003</v>
      </c>
      <c r="S622" s="189">
        <v>0</v>
      </c>
      <c r="T622" s="190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91" t="s">
        <v>297</v>
      </c>
      <c r="AT622" s="191" t="s">
        <v>173</v>
      </c>
      <c r="AU622" s="191" t="s">
        <v>89</v>
      </c>
      <c r="AY622" s="18" t="s">
        <v>171</v>
      </c>
      <c r="BE622" s="192">
        <f>IF(N622="základní",J622,0)</f>
        <v>0</v>
      </c>
      <c r="BF622" s="192">
        <f>IF(N622="snížená",J622,0)</f>
        <v>0</v>
      </c>
      <c r="BG622" s="192">
        <f>IF(N622="zákl. přenesená",J622,0)</f>
        <v>0</v>
      </c>
      <c r="BH622" s="192">
        <f>IF(N622="sníž. přenesená",J622,0)</f>
        <v>0</v>
      </c>
      <c r="BI622" s="192">
        <f>IF(N622="nulová",J622,0)</f>
        <v>0</v>
      </c>
      <c r="BJ622" s="18" t="s">
        <v>40</v>
      </c>
      <c r="BK622" s="192">
        <f>ROUND(I622*H622,2)</f>
        <v>0</v>
      </c>
      <c r="BL622" s="18" t="s">
        <v>297</v>
      </c>
      <c r="BM622" s="191" t="s">
        <v>3701</v>
      </c>
    </row>
    <row r="623" spans="1:65" s="13" customFormat="1" ht="10.199999999999999">
      <c r="B623" s="193"/>
      <c r="C623" s="194"/>
      <c r="D623" s="195" t="s">
        <v>180</v>
      </c>
      <c r="E623" s="196" t="s">
        <v>32</v>
      </c>
      <c r="F623" s="197" t="s">
        <v>3477</v>
      </c>
      <c r="G623" s="194"/>
      <c r="H623" s="196" t="s">
        <v>32</v>
      </c>
      <c r="I623" s="198"/>
      <c r="J623" s="194"/>
      <c r="K623" s="194"/>
      <c r="L623" s="199"/>
      <c r="M623" s="200"/>
      <c r="N623" s="201"/>
      <c r="O623" s="201"/>
      <c r="P623" s="201"/>
      <c r="Q623" s="201"/>
      <c r="R623" s="201"/>
      <c r="S623" s="201"/>
      <c r="T623" s="202"/>
      <c r="AT623" s="203" t="s">
        <v>180</v>
      </c>
      <c r="AU623" s="203" t="s">
        <v>89</v>
      </c>
      <c r="AV623" s="13" t="s">
        <v>40</v>
      </c>
      <c r="AW623" s="13" t="s">
        <v>38</v>
      </c>
      <c r="AX623" s="13" t="s">
        <v>80</v>
      </c>
      <c r="AY623" s="203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3581</v>
      </c>
      <c r="G624" s="205"/>
      <c r="H624" s="208">
        <v>436.62299999999999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3582</v>
      </c>
      <c r="G625" s="205"/>
      <c r="H625" s="208">
        <v>51.749000000000002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3583</v>
      </c>
      <c r="G626" s="205"/>
      <c r="H626" s="208">
        <v>3.952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215" t="s">
        <v>812</v>
      </c>
      <c r="D627" s="215" t="s">
        <v>254</v>
      </c>
      <c r="E627" s="216" t="s">
        <v>608</v>
      </c>
      <c r="F627" s="217" t="s">
        <v>609</v>
      </c>
      <c r="G627" s="218" t="s">
        <v>176</v>
      </c>
      <c r="H627" s="219">
        <v>561.62800000000004</v>
      </c>
      <c r="I627" s="220"/>
      <c r="J627" s="221">
        <f>ROUND(I627*H627,2)</f>
        <v>0</v>
      </c>
      <c r="K627" s="217" t="s">
        <v>177</v>
      </c>
      <c r="L627" s="222"/>
      <c r="M627" s="223" t="s">
        <v>32</v>
      </c>
      <c r="N627" s="224" t="s">
        <v>51</v>
      </c>
      <c r="O627" s="66"/>
      <c r="P627" s="189">
        <f>O627*H627</f>
        <v>0</v>
      </c>
      <c r="Q627" s="189">
        <v>1E-3</v>
      </c>
      <c r="R627" s="189">
        <f>Q627*H627</f>
        <v>0.56162800000000002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389</v>
      </c>
      <c r="AT627" s="191" t="s">
        <v>254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3702</v>
      </c>
    </row>
    <row r="628" spans="1:65" s="14" customFormat="1" ht="10.199999999999999">
      <c r="B628" s="204"/>
      <c r="C628" s="205"/>
      <c r="D628" s="195" t="s">
        <v>180</v>
      </c>
      <c r="E628" s="206" t="s">
        <v>32</v>
      </c>
      <c r="F628" s="207" t="s">
        <v>3581</v>
      </c>
      <c r="G628" s="205"/>
      <c r="H628" s="208">
        <v>436.62299999999999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180</v>
      </c>
      <c r="AU628" s="214" t="s">
        <v>89</v>
      </c>
      <c r="AV628" s="14" t="s">
        <v>89</v>
      </c>
      <c r="AW628" s="14" t="s">
        <v>38</v>
      </c>
      <c r="AX628" s="14" t="s">
        <v>80</v>
      </c>
      <c r="AY628" s="214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3582</v>
      </c>
      <c r="G629" s="205"/>
      <c r="H629" s="208">
        <v>51.749000000000002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14" customFormat="1" ht="10.199999999999999">
      <c r="B630" s="204"/>
      <c r="C630" s="205"/>
      <c r="D630" s="195" t="s">
        <v>180</v>
      </c>
      <c r="E630" s="205"/>
      <c r="F630" s="207" t="s">
        <v>3695</v>
      </c>
      <c r="G630" s="205"/>
      <c r="H630" s="208">
        <v>561.62800000000004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4</v>
      </c>
      <c r="AX630" s="14" t="s">
        <v>40</v>
      </c>
      <c r="AY630" s="214" t="s">
        <v>171</v>
      </c>
    </row>
    <row r="631" spans="1:65" s="2" customFormat="1" ht="14.4" customHeight="1">
      <c r="A631" s="36"/>
      <c r="B631" s="37"/>
      <c r="C631" s="180" t="s">
        <v>817</v>
      </c>
      <c r="D631" s="180" t="s">
        <v>173</v>
      </c>
      <c r="E631" s="181" t="s">
        <v>634</v>
      </c>
      <c r="F631" s="182" t="s">
        <v>635</v>
      </c>
      <c r="G631" s="183" t="s">
        <v>582</v>
      </c>
      <c r="H631" s="184">
        <v>7</v>
      </c>
      <c r="I631" s="185"/>
      <c r="J631" s="186">
        <f>ROUND(I631*H631,2)</f>
        <v>0</v>
      </c>
      <c r="K631" s="182" t="s">
        <v>177</v>
      </c>
      <c r="L631" s="41"/>
      <c r="M631" s="187" t="s">
        <v>32</v>
      </c>
      <c r="N631" s="188" t="s">
        <v>51</v>
      </c>
      <c r="O631" s="66"/>
      <c r="P631" s="189">
        <f>O631*H631</f>
        <v>0</v>
      </c>
      <c r="Q631" s="189">
        <v>1.9000000000000001E-4</v>
      </c>
      <c r="R631" s="189">
        <f>Q631*H631</f>
        <v>1.33E-3</v>
      </c>
      <c r="S631" s="189">
        <v>0</v>
      </c>
      <c r="T631" s="190">
        <f>S631*H631</f>
        <v>0</v>
      </c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R631" s="191" t="s">
        <v>297</v>
      </c>
      <c r="AT631" s="191" t="s">
        <v>173</v>
      </c>
      <c r="AU631" s="191" t="s">
        <v>89</v>
      </c>
      <c r="AY631" s="18" t="s">
        <v>171</v>
      </c>
      <c r="BE631" s="192">
        <f>IF(N631="základní",J631,0)</f>
        <v>0</v>
      </c>
      <c r="BF631" s="192">
        <f>IF(N631="snížená",J631,0)</f>
        <v>0</v>
      </c>
      <c r="BG631" s="192">
        <f>IF(N631="zákl. přenesená",J631,0)</f>
        <v>0</v>
      </c>
      <c r="BH631" s="192">
        <f>IF(N631="sníž. přenesená",J631,0)</f>
        <v>0</v>
      </c>
      <c r="BI631" s="192">
        <f>IF(N631="nulová",J631,0)</f>
        <v>0</v>
      </c>
      <c r="BJ631" s="18" t="s">
        <v>40</v>
      </c>
      <c r="BK631" s="192">
        <f>ROUND(I631*H631,2)</f>
        <v>0</v>
      </c>
      <c r="BL631" s="18" t="s">
        <v>297</v>
      </c>
      <c r="BM631" s="191" t="s">
        <v>3703</v>
      </c>
    </row>
    <row r="632" spans="1:65" s="13" customFormat="1" ht="10.199999999999999">
      <c r="B632" s="193"/>
      <c r="C632" s="194"/>
      <c r="D632" s="195" t="s">
        <v>180</v>
      </c>
      <c r="E632" s="196" t="s">
        <v>32</v>
      </c>
      <c r="F632" s="197" t="s">
        <v>3477</v>
      </c>
      <c r="G632" s="194"/>
      <c r="H632" s="196" t="s">
        <v>32</v>
      </c>
      <c r="I632" s="198"/>
      <c r="J632" s="194"/>
      <c r="K632" s="194"/>
      <c r="L632" s="199"/>
      <c r="M632" s="200"/>
      <c r="N632" s="201"/>
      <c r="O632" s="201"/>
      <c r="P632" s="201"/>
      <c r="Q632" s="201"/>
      <c r="R632" s="201"/>
      <c r="S632" s="201"/>
      <c r="T632" s="202"/>
      <c r="AT632" s="203" t="s">
        <v>180</v>
      </c>
      <c r="AU632" s="203" t="s">
        <v>89</v>
      </c>
      <c r="AV632" s="13" t="s">
        <v>40</v>
      </c>
      <c r="AW632" s="13" t="s">
        <v>38</v>
      </c>
      <c r="AX632" s="13" t="s">
        <v>80</v>
      </c>
      <c r="AY632" s="203" t="s">
        <v>171</v>
      </c>
    </row>
    <row r="633" spans="1:65" s="13" customFormat="1" ht="10.199999999999999">
      <c r="B633" s="193"/>
      <c r="C633" s="194"/>
      <c r="D633" s="195" t="s">
        <v>180</v>
      </c>
      <c r="E633" s="196" t="s">
        <v>32</v>
      </c>
      <c r="F633" s="197" t="s">
        <v>3571</v>
      </c>
      <c r="G633" s="194"/>
      <c r="H633" s="196" t="s">
        <v>32</v>
      </c>
      <c r="I633" s="198"/>
      <c r="J633" s="194"/>
      <c r="K633" s="194"/>
      <c r="L633" s="199"/>
      <c r="M633" s="200"/>
      <c r="N633" s="201"/>
      <c r="O633" s="201"/>
      <c r="P633" s="201"/>
      <c r="Q633" s="201"/>
      <c r="R633" s="201"/>
      <c r="S633" s="201"/>
      <c r="T633" s="202"/>
      <c r="AT633" s="203" t="s">
        <v>180</v>
      </c>
      <c r="AU633" s="203" t="s">
        <v>89</v>
      </c>
      <c r="AV633" s="13" t="s">
        <v>40</v>
      </c>
      <c r="AW633" s="13" t="s">
        <v>38</v>
      </c>
      <c r="AX633" s="13" t="s">
        <v>80</v>
      </c>
      <c r="AY633" s="203" t="s">
        <v>171</v>
      </c>
    </row>
    <row r="634" spans="1:65" s="14" customFormat="1" ht="10.199999999999999">
      <c r="B634" s="204"/>
      <c r="C634" s="205"/>
      <c r="D634" s="195" t="s">
        <v>180</v>
      </c>
      <c r="E634" s="206" t="s">
        <v>32</v>
      </c>
      <c r="F634" s="207" t="s">
        <v>3704</v>
      </c>
      <c r="G634" s="205"/>
      <c r="H634" s="208">
        <v>1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38</v>
      </c>
      <c r="AX634" s="14" t="s">
        <v>80</v>
      </c>
      <c r="AY634" s="214" t="s">
        <v>171</v>
      </c>
    </row>
    <row r="635" spans="1:65" s="14" customFormat="1" ht="10.199999999999999">
      <c r="B635" s="204"/>
      <c r="C635" s="205"/>
      <c r="D635" s="195" t="s">
        <v>180</v>
      </c>
      <c r="E635" s="206" t="s">
        <v>32</v>
      </c>
      <c r="F635" s="207" t="s">
        <v>3705</v>
      </c>
      <c r="G635" s="205"/>
      <c r="H635" s="208">
        <v>6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38</v>
      </c>
      <c r="AX635" s="14" t="s">
        <v>80</v>
      </c>
      <c r="AY635" s="214" t="s">
        <v>171</v>
      </c>
    </row>
    <row r="636" spans="1:65" s="2" customFormat="1" ht="24.15" customHeight="1">
      <c r="A636" s="36"/>
      <c r="B636" s="37"/>
      <c r="C636" s="215" t="s">
        <v>823</v>
      </c>
      <c r="D636" s="215" t="s">
        <v>254</v>
      </c>
      <c r="E636" s="216" t="s">
        <v>3252</v>
      </c>
      <c r="F636" s="217" t="s">
        <v>3253</v>
      </c>
      <c r="G636" s="218" t="s">
        <v>582</v>
      </c>
      <c r="H636" s="219">
        <v>7</v>
      </c>
      <c r="I636" s="220"/>
      <c r="J636" s="221">
        <f>ROUND(I636*H636,2)</f>
        <v>0</v>
      </c>
      <c r="K636" s="217" t="s">
        <v>643</v>
      </c>
      <c r="L636" s="222"/>
      <c r="M636" s="223" t="s">
        <v>32</v>
      </c>
      <c r="N636" s="224" t="s">
        <v>51</v>
      </c>
      <c r="O636" s="66"/>
      <c r="P636" s="189">
        <f>O636*H636</f>
        <v>0</v>
      </c>
      <c r="Q636" s="189">
        <v>2.9999999999999997E-4</v>
      </c>
      <c r="R636" s="189">
        <f>Q636*H636</f>
        <v>2.0999999999999999E-3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389</v>
      </c>
      <c r="AT636" s="191" t="s">
        <v>254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3706</v>
      </c>
    </row>
    <row r="637" spans="1:65" s="2" customFormat="1" ht="24.15" customHeight="1">
      <c r="A637" s="36"/>
      <c r="B637" s="37"/>
      <c r="C637" s="180" t="s">
        <v>828</v>
      </c>
      <c r="D637" s="180" t="s">
        <v>173</v>
      </c>
      <c r="E637" s="181" t="s">
        <v>1199</v>
      </c>
      <c r="F637" s="182" t="s">
        <v>1200</v>
      </c>
      <c r="G637" s="183" t="s">
        <v>554</v>
      </c>
      <c r="H637" s="184">
        <v>2.069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297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297</v>
      </c>
      <c r="BM637" s="191" t="s">
        <v>3707</v>
      </c>
    </row>
    <row r="638" spans="1:65" s="12" customFormat="1" ht="22.8" customHeight="1">
      <c r="B638" s="164"/>
      <c r="C638" s="165"/>
      <c r="D638" s="166" t="s">
        <v>79</v>
      </c>
      <c r="E638" s="178" t="s">
        <v>670</v>
      </c>
      <c r="F638" s="178" t="s">
        <v>671</v>
      </c>
      <c r="G638" s="165"/>
      <c r="H638" s="165"/>
      <c r="I638" s="168"/>
      <c r="J638" s="179">
        <f>BK638</f>
        <v>0</v>
      </c>
      <c r="K638" s="165"/>
      <c r="L638" s="170"/>
      <c r="M638" s="171"/>
      <c r="N638" s="172"/>
      <c r="O638" s="172"/>
      <c r="P638" s="173">
        <f>SUM(P639:P657)</f>
        <v>0</v>
      </c>
      <c r="Q638" s="172"/>
      <c r="R638" s="173">
        <f>SUM(R639:R657)</f>
        <v>4.0234526800000001</v>
      </c>
      <c r="S638" s="172"/>
      <c r="T638" s="174">
        <f>SUM(T639:T657)</f>
        <v>0</v>
      </c>
      <c r="AR638" s="175" t="s">
        <v>89</v>
      </c>
      <c r="AT638" s="176" t="s">
        <v>79</v>
      </c>
      <c r="AU638" s="176" t="s">
        <v>40</v>
      </c>
      <c r="AY638" s="175" t="s">
        <v>171</v>
      </c>
      <c r="BK638" s="177">
        <f>SUM(BK639:BK657)</f>
        <v>0</v>
      </c>
    </row>
    <row r="639" spans="1:65" s="2" customFormat="1" ht="24.15" customHeight="1">
      <c r="A639" s="36"/>
      <c r="B639" s="37"/>
      <c r="C639" s="180" t="s">
        <v>832</v>
      </c>
      <c r="D639" s="180" t="s">
        <v>173</v>
      </c>
      <c r="E639" s="181" t="s">
        <v>3256</v>
      </c>
      <c r="F639" s="182" t="s">
        <v>3257</v>
      </c>
      <c r="G639" s="183" t="s">
        <v>582</v>
      </c>
      <c r="H639" s="184">
        <v>2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297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297</v>
      </c>
      <c r="BM639" s="191" t="s">
        <v>3708</v>
      </c>
    </row>
    <row r="640" spans="1:65" s="2" customFormat="1" ht="24.15" customHeight="1">
      <c r="A640" s="36"/>
      <c r="B640" s="37"/>
      <c r="C640" s="180" t="s">
        <v>836</v>
      </c>
      <c r="D640" s="180" t="s">
        <v>173</v>
      </c>
      <c r="E640" s="181" t="s">
        <v>1216</v>
      </c>
      <c r="F640" s="182" t="s">
        <v>1217</v>
      </c>
      <c r="G640" s="183" t="s">
        <v>176</v>
      </c>
      <c r="H640" s="184">
        <v>32.25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5.0000000000000002E-5</v>
      </c>
      <c r="R640" s="189">
        <f>Q640*H640</f>
        <v>1.6125E-3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3709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3477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3710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3711</v>
      </c>
      <c r="G643" s="205"/>
      <c r="H643" s="208">
        <v>32.25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841</v>
      </c>
      <c r="D644" s="215" t="s">
        <v>254</v>
      </c>
      <c r="E644" s="216" t="s">
        <v>266</v>
      </c>
      <c r="F644" s="217" t="s">
        <v>267</v>
      </c>
      <c r="G644" s="218" t="s">
        <v>176</v>
      </c>
      <c r="H644" s="219">
        <v>32.895000000000003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4.0000000000000001E-3</v>
      </c>
      <c r="R644" s="189">
        <f>Q644*H644</f>
        <v>0.13158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3712</v>
      </c>
    </row>
    <row r="645" spans="1:65" s="14" customFormat="1" ht="10.199999999999999">
      <c r="B645" s="204"/>
      <c r="C645" s="205"/>
      <c r="D645" s="195" t="s">
        <v>180</v>
      </c>
      <c r="E645" s="205"/>
      <c r="F645" s="207" t="s">
        <v>3713</v>
      </c>
      <c r="G645" s="205"/>
      <c r="H645" s="208">
        <v>32.895000000000003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4</v>
      </c>
      <c r="AX645" s="14" t="s">
        <v>40</v>
      </c>
      <c r="AY645" s="214" t="s">
        <v>171</v>
      </c>
    </row>
    <row r="646" spans="1:65" s="2" customFormat="1" ht="24.15" customHeight="1">
      <c r="A646" s="36"/>
      <c r="B646" s="37"/>
      <c r="C646" s="180" t="s">
        <v>846</v>
      </c>
      <c r="D646" s="180" t="s">
        <v>173</v>
      </c>
      <c r="E646" s="181" t="s">
        <v>682</v>
      </c>
      <c r="F646" s="182" t="s">
        <v>683</v>
      </c>
      <c r="G646" s="183" t="s">
        <v>176</v>
      </c>
      <c r="H646" s="184">
        <v>460.07400000000001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6.9999999999999994E-5</v>
      </c>
      <c r="R646" s="189">
        <f>Q646*H646</f>
        <v>3.220518E-2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3714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3477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3581</v>
      </c>
      <c r="G648" s="205"/>
      <c r="H648" s="208">
        <v>436.62299999999999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3582</v>
      </c>
      <c r="G649" s="205"/>
      <c r="H649" s="208">
        <v>51.749000000000002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3583</v>
      </c>
      <c r="G650" s="205"/>
      <c r="H650" s="208">
        <v>3.952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3715</v>
      </c>
      <c r="G651" s="205"/>
      <c r="H651" s="208">
        <v>-32.25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2" customFormat="1" ht="14.4" customHeight="1">
      <c r="A652" s="36"/>
      <c r="B652" s="37"/>
      <c r="C652" s="215" t="s">
        <v>851</v>
      </c>
      <c r="D652" s="215" t="s">
        <v>254</v>
      </c>
      <c r="E652" s="216" t="s">
        <v>3264</v>
      </c>
      <c r="F652" s="217" t="s">
        <v>3265</v>
      </c>
      <c r="G652" s="218" t="s">
        <v>176</v>
      </c>
      <c r="H652" s="219">
        <v>469.27499999999998</v>
      </c>
      <c r="I652" s="220"/>
      <c r="J652" s="221">
        <f>ROUND(I652*H652,2)</f>
        <v>0</v>
      </c>
      <c r="K652" s="217" t="s">
        <v>177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8.2000000000000007E-3</v>
      </c>
      <c r="R652" s="189">
        <f>Q652*H652</f>
        <v>3.848055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3716</v>
      </c>
    </row>
    <row r="653" spans="1:65" s="14" customFormat="1" ht="10.199999999999999">
      <c r="B653" s="204"/>
      <c r="C653" s="205"/>
      <c r="D653" s="195" t="s">
        <v>180</v>
      </c>
      <c r="E653" s="205"/>
      <c r="F653" s="207" t="s">
        <v>3717</v>
      </c>
      <c r="G653" s="205"/>
      <c r="H653" s="208">
        <v>469.27499999999998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4</v>
      </c>
      <c r="AX653" s="14" t="s">
        <v>40</v>
      </c>
      <c r="AY653" s="214" t="s">
        <v>171</v>
      </c>
    </row>
    <row r="654" spans="1:65" s="2" customFormat="1" ht="24.15" customHeight="1">
      <c r="A654" s="36"/>
      <c r="B654" s="37"/>
      <c r="C654" s="180" t="s">
        <v>855</v>
      </c>
      <c r="D654" s="180" t="s">
        <v>173</v>
      </c>
      <c r="E654" s="181" t="s">
        <v>1231</v>
      </c>
      <c r="F654" s="182" t="s">
        <v>1232</v>
      </c>
      <c r="G654" s="183" t="s">
        <v>392</v>
      </c>
      <c r="H654" s="184">
        <v>1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0.01</v>
      </c>
      <c r="R654" s="189">
        <f>Q654*H654</f>
        <v>0.01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3718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3477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3719</v>
      </c>
      <c r="G656" s="205"/>
      <c r="H656" s="208">
        <v>1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80</v>
      </c>
      <c r="AY656" s="214" t="s">
        <v>171</v>
      </c>
    </row>
    <row r="657" spans="1:65" s="2" customFormat="1" ht="24.15" customHeight="1">
      <c r="A657" s="36"/>
      <c r="B657" s="37"/>
      <c r="C657" s="180" t="s">
        <v>861</v>
      </c>
      <c r="D657" s="180" t="s">
        <v>173</v>
      </c>
      <c r="E657" s="181" t="s">
        <v>1234</v>
      </c>
      <c r="F657" s="182" t="s">
        <v>1235</v>
      </c>
      <c r="G657" s="183" t="s">
        <v>554</v>
      </c>
      <c r="H657" s="184">
        <v>4.0229999999999997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0</v>
      </c>
      <c r="R657" s="189">
        <f>Q657*H657</f>
        <v>0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3720</v>
      </c>
    </row>
    <row r="658" spans="1:65" s="12" customFormat="1" ht="22.8" customHeight="1">
      <c r="B658" s="164"/>
      <c r="C658" s="165"/>
      <c r="D658" s="166" t="s">
        <v>79</v>
      </c>
      <c r="E658" s="178" t="s">
        <v>2668</v>
      </c>
      <c r="F658" s="178" t="s">
        <v>2669</v>
      </c>
      <c r="G658" s="165"/>
      <c r="H658" s="165"/>
      <c r="I658" s="168"/>
      <c r="J658" s="179">
        <f>BK658</f>
        <v>0</v>
      </c>
      <c r="K658" s="165"/>
      <c r="L658" s="170"/>
      <c r="M658" s="171"/>
      <c r="N658" s="172"/>
      <c r="O658" s="172"/>
      <c r="P658" s="173">
        <f>SUM(P659:P668)</f>
        <v>0</v>
      </c>
      <c r="Q658" s="172"/>
      <c r="R658" s="173">
        <f>SUM(R659:R668)</f>
        <v>6.0000000000000001E-3</v>
      </c>
      <c r="S658" s="172"/>
      <c r="T658" s="174">
        <f>SUM(T659:T668)</f>
        <v>0</v>
      </c>
      <c r="AR658" s="175" t="s">
        <v>89</v>
      </c>
      <c r="AT658" s="176" t="s">
        <v>79</v>
      </c>
      <c r="AU658" s="176" t="s">
        <v>40</v>
      </c>
      <c r="AY658" s="175" t="s">
        <v>171</v>
      </c>
      <c r="BK658" s="177">
        <f>SUM(BK659:BK668)</f>
        <v>0</v>
      </c>
    </row>
    <row r="659" spans="1:65" s="2" customFormat="1" ht="14.4" customHeight="1">
      <c r="A659" s="36"/>
      <c r="B659" s="37"/>
      <c r="C659" s="180" t="s">
        <v>865</v>
      </c>
      <c r="D659" s="180" t="s">
        <v>173</v>
      </c>
      <c r="E659" s="181" t="s">
        <v>2670</v>
      </c>
      <c r="F659" s="182" t="s">
        <v>2671</v>
      </c>
      <c r="G659" s="183" t="s">
        <v>582</v>
      </c>
      <c r="H659" s="184">
        <v>1</v>
      </c>
      <c r="I659" s="185"/>
      <c r="J659" s="186">
        <f>ROUND(I659*H659,2)</f>
        <v>0</v>
      </c>
      <c r="K659" s="182" t="s">
        <v>177</v>
      </c>
      <c r="L659" s="41"/>
      <c r="M659" s="187" t="s">
        <v>32</v>
      </c>
      <c r="N659" s="188" t="s">
        <v>51</v>
      </c>
      <c r="O659" s="66"/>
      <c r="P659" s="189">
        <f>O659*H659</f>
        <v>0</v>
      </c>
      <c r="Q659" s="189">
        <v>0</v>
      </c>
      <c r="R659" s="189">
        <f>Q659*H659</f>
        <v>0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297</v>
      </c>
      <c r="AT659" s="191" t="s">
        <v>173</v>
      </c>
      <c r="AU659" s="191" t="s">
        <v>89</v>
      </c>
      <c r="AY659" s="18" t="s">
        <v>171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8" t="s">
        <v>40</v>
      </c>
      <c r="BK659" s="192">
        <f>ROUND(I659*H659,2)</f>
        <v>0</v>
      </c>
      <c r="BL659" s="18" t="s">
        <v>297</v>
      </c>
      <c r="BM659" s="191" t="s">
        <v>3721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3722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3723</v>
      </c>
      <c r="G661" s="205"/>
      <c r="H661" s="208">
        <v>1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2" customFormat="1" ht="14.4" customHeight="1">
      <c r="A662" s="36"/>
      <c r="B662" s="37"/>
      <c r="C662" s="215" t="s">
        <v>870</v>
      </c>
      <c r="D662" s="215" t="s">
        <v>254</v>
      </c>
      <c r="E662" s="216" t="s">
        <v>3724</v>
      </c>
      <c r="F662" s="217" t="s">
        <v>3725</v>
      </c>
      <c r="G662" s="218" t="s">
        <v>582</v>
      </c>
      <c r="H662" s="219">
        <v>1</v>
      </c>
      <c r="I662" s="220"/>
      <c r="J662" s="221">
        <f>ROUND(I662*H662,2)</f>
        <v>0</v>
      </c>
      <c r="K662" s="217" t="s">
        <v>643</v>
      </c>
      <c r="L662" s="222"/>
      <c r="M662" s="223" t="s">
        <v>32</v>
      </c>
      <c r="N662" s="224" t="s">
        <v>51</v>
      </c>
      <c r="O662" s="66"/>
      <c r="P662" s="189">
        <f>O662*H662</f>
        <v>0</v>
      </c>
      <c r="Q662" s="189">
        <v>1E-3</v>
      </c>
      <c r="R662" s="189">
        <f>Q662*H662</f>
        <v>1E-3</v>
      </c>
      <c r="S662" s="189">
        <v>0</v>
      </c>
      <c r="T662" s="190">
        <f>S662*H662</f>
        <v>0</v>
      </c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R662" s="191" t="s">
        <v>389</v>
      </c>
      <c r="AT662" s="191" t="s">
        <v>254</v>
      </c>
      <c r="AU662" s="191" t="s">
        <v>89</v>
      </c>
      <c r="AY662" s="18" t="s">
        <v>171</v>
      </c>
      <c r="BE662" s="192">
        <f>IF(N662="základní",J662,0)</f>
        <v>0</v>
      </c>
      <c r="BF662" s="192">
        <f>IF(N662="snížená",J662,0)</f>
        <v>0</v>
      </c>
      <c r="BG662" s="192">
        <f>IF(N662="zákl. přenesená",J662,0)</f>
        <v>0</v>
      </c>
      <c r="BH662" s="192">
        <f>IF(N662="sníž. přenesená",J662,0)</f>
        <v>0</v>
      </c>
      <c r="BI662" s="192">
        <f>IF(N662="nulová",J662,0)</f>
        <v>0</v>
      </c>
      <c r="BJ662" s="18" t="s">
        <v>40</v>
      </c>
      <c r="BK662" s="192">
        <f>ROUND(I662*H662,2)</f>
        <v>0</v>
      </c>
      <c r="BL662" s="18" t="s">
        <v>297</v>
      </c>
      <c r="BM662" s="191" t="s">
        <v>3726</v>
      </c>
    </row>
    <row r="663" spans="1:65" s="2" customFormat="1" ht="14.4" customHeight="1">
      <c r="A663" s="36"/>
      <c r="B663" s="37"/>
      <c r="C663" s="180" t="s">
        <v>874</v>
      </c>
      <c r="D663" s="180" t="s">
        <v>173</v>
      </c>
      <c r="E663" s="181" t="s">
        <v>3727</v>
      </c>
      <c r="F663" s="182" t="s">
        <v>3728</v>
      </c>
      <c r="G663" s="183" t="s">
        <v>582</v>
      </c>
      <c r="H663" s="184">
        <v>1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3729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3722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3730</v>
      </c>
      <c r="G665" s="205"/>
      <c r="H665" s="208">
        <v>1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215" t="s">
        <v>879</v>
      </c>
      <c r="D666" s="215" t="s">
        <v>254</v>
      </c>
      <c r="E666" s="216" t="s">
        <v>3731</v>
      </c>
      <c r="F666" s="217" t="s">
        <v>3732</v>
      </c>
      <c r="G666" s="218" t="s">
        <v>582</v>
      </c>
      <c r="H666" s="219">
        <v>1</v>
      </c>
      <c r="I666" s="220"/>
      <c r="J666" s="221">
        <f>ROUND(I666*H666,2)</f>
        <v>0</v>
      </c>
      <c r="K666" s="217" t="s">
        <v>643</v>
      </c>
      <c r="L666" s="222"/>
      <c r="M666" s="223" t="s">
        <v>32</v>
      </c>
      <c r="N666" s="224" t="s">
        <v>51</v>
      </c>
      <c r="O666" s="66"/>
      <c r="P666" s="189">
        <f>O666*H666</f>
        <v>0</v>
      </c>
      <c r="Q666" s="189">
        <v>5.0000000000000001E-3</v>
      </c>
      <c r="R666" s="189">
        <f>Q666*H666</f>
        <v>5.0000000000000001E-3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389</v>
      </c>
      <c r="AT666" s="191" t="s">
        <v>254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3733</v>
      </c>
    </row>
    <row r="667" spans="1:65" s="2" customFormat="1" ht="24.15" customHeight="1">
      <c r="A667" s="36"/>
      <c r="B667" s="37"/>
      <c r="C667" s="180" t="s">
        <v>884</v>
      </c>
      <c r="D667" s="180" t="s">
        <v>173</v>
      </c>
      <c r="E667" s="181" t="s">
        <v>2692</v>
      </c>
      <c r="F667" s="182" t="s">
        <v>2693</v>
      </c>
      <c r="G667" s="183" t="s">
        <v>554</v>
      </c>
      <c r="H667" s="184">
        <v>6.0000000000000001E-3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3734</v>
      </c>
    </row>
    <row r="668" spans="1:65" s="2" customFormat="1" ht="24.15" customHeight="1">
      <c r="A668" s="36"/>
      <c r="B668" s="37"/>
      <c r="C668" s="180" t="s">
        <v>888</v>
      </c>
      <c r="D668" s="180" t="s">
        <v>173</v>
      </c>
      <c r="E668" s="181" t="s">
        <v>2695</v>
      </c>
      <c r="F668" s="182" t="s">
        <v>2696</v>
      </c>
      <c r="G668" s="183" t="s">
        <v>554</v>
      </c>
      <c r="H668" s="184">
        <v>6.0000000000000001E-3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3735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SUM(P670:P688)</f>
        <v>0</v>
      </c>
      <c r="Q669" s="172"/>
      <c r="R669" s="173">
        <f>SUM(R670:R688)</f>
        <v>2.5171063999999999</v>
      </c>
      <c r="S669" s="172"/>
      <c r="T669" s="174">
        <f>SUM(T670:T688)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SUM(BK670:BK688)</f>
        <v>0</v>
      </c>
    </row>
    <row r="670" spans="1:65" s="2" customFormat="1" ht="24.15" customHeight="1">
      <c r="A670" s="36"/>
      <c r="B670" s="37"/>
      <c r="C670" s="180" t="s">
        <v>892</v>
      </c>
      <c r="D670" s="180" t="s">
        <v>173</v>
      </c>
      <c r="E670" s="181" t="s">
        <v>3271</v>
      </c>
      <c r="F670" s="182" t="s">
        <v>3272</v>
      </c>
      <c r="G670" s="183" t="s">
        <v>392</v>
      </c>
      <c r="H670" s="184">
        <v>2.6909999999999998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5.0859899999999994E-3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3736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3737</v>
      </c>
      <c r="G671" s="205"/>
      <c r="H671" s="208">
        <v>2.6909999999999998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896</v>
      </c>
      <c r="D672" s="180" t="s">
        <v>173</v>
      </c>
      <c r="E672" s="181" t="s">
        <v>3275</v>
      </c>
      <c r="F672" s="182" t="s">
        <v>3276</v>
      </c>
      <c r="G672" s="183" t="s">
        <v>190</v>
      </c>
      <c r="H672" s="184">
        <v>96.1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3738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3477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4" customFormat="1" ht="10.199999999999999">
      <c r="B674" s="204"/>
      <c r="C674" s="205"/>
      <c r="D674" s="195" t="s">
        <v>180</v>
      </c>
      <c r="E674" s="206" t="s">
        <v>32</v>
      </c>
      <c r="F674" s="207" t="s">
        <v>3739</v>
      </c>
      <c r="G674" s="205"/>
      <c r="H674" s="208">
        <v>96.1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1:65" s="2" customFormat="1" ht="14.4" customHeight="1">
      <c r="A675" s="36"/>
      <c r="B675" s="37"/>
      <c r="C675" s="215" t="s">
        <v>1319</v>
      </c>
      <c r="D675" s="215" t="s">
        <v>254</v>
      </c>
      <c r="E675" s="216" t="s">
        <v>3280</v>
      </c>
      <c r="F675" s="217" t="s">
        <v>3281</v>
      </c>
      <c r="G675" s="218" t="s">
        <v>392</v>
      </c>
      <c r="H675" s="219">
        <v>2.6909999999999998</v>
      </c>
      <c r="I675" s="220"/>
      <c r="J675" s="221">
        <f>ROUND(I675*H675,2)</f>
        <v>0</v>
      </c>
      <c r="K675" s="217" t="s">
        <v>177</v>
      </c>
      <c r="L675" s="222"/>
      <c r="M675" s="223" t="s">
        <v>32</v>
      </c>
      <c r="N675" s="224" t="s">
        <v>51</v>
      </c>
      <c r="O675" s="66"/>
      <c r="P675" s="189">
        <f>O675*H675</f>
        <v>0</v>
      </c>
      <c r="Q675" s="189">
        <v>0.55000000000000004</v>
      </c>
      <c r="R675" s="189">
        <f>Q675*H675</f>
        <v>1.4800500000000001</v>
      </c>
      <c r="S675" s="189">
        <v>0</v>
      </c>
      <c r="T675" s="190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91" t="s">
        <v>389</v>
      </c>
      <c r="AT675" s="191" t="s">
        <v>254</v>
      </c>
      <c r="AU675" s="191" t="s">
        <v>89</v>
      </c>
      <c r="AY675" s="18" t="s">
        <v>171</v>
      </c>
      <c r="BE675" s="192">
        <f>IF(N675="základní",J675,0)</f>
        <v>0</v>
      </c>
      <c r="BF675" s="192">
        <f>IF(N675="snížená",J675,0)</f>
        <v>0</v>
      </c>
      <c r="BG675" s="192">
        <f>IF(N675="zákl. přenesená",J675,0)</f>
        <v>0</v>
      </c>
      <c r="BH675" s="192">
        <f>IF(N675="sníž. přenesená",J675,0)</f>
        <v>0</v>
      </c>
      <c r="BI675" s="192">
        <f>IF(N675="nulová",J675,0)</f>
        <v>0</v>
      </c>
      <c r="BJ675" s="18" t="s">
        <v>40</v>
      </c>
      <c r="BK675" s="192">
        <f>ROUND(I675*H675,2)</f>
        <v>0</v>
      </c>
      <c r="BL675" s="18" t="s">
        <v>297</v>
      </c>
      <c r="BM675" s="191" t="s">
        <v>3740</v>
      </c>
    </row>
    <row r="676" spans="1:65" s="2" customFormat="1" ht="19.2">
      <c r="A676" s="36"/>
      <c r="B676" s="37"/>
      <c r="C676" s="38"/>
      <c r="D676" s="195" t="s">
        <v>258</v>
      </c>
      <c r="E676" s="38"/>
      <c r="F676" s="225" t="s">
        <v>293</v>
      </c>
      <c r="G676" s="38"/>
      <c r="H676" s="38"/>
      <c r="I676" s="226"/>
      <c r="J676" s="38"/>
      <c r="K676" s="38"/>
      <c r="L676" s="41"/>
      <c r="M676" s="227"/>
      <c r="N676" s="228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8" t="s">
        <v>258</v>
      </c>
      <c r="AU676" s="18" t="s">
        <v>89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3737</v>
      </c>
      <c r="G677" s="205"/>
      <c r="H677" s="208">
        <v>2.6909999999999998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215" t="s">
        <v>1323</v>
      </c>
      <c r="D678" s="215" t="s">
        <v>254</v>
      </c>
      <c r="E678" s="216" t="s">
        <v>3284</v>
      </c>
      <c r="F678" s="217" t="s">
        <v>3285</v>
      </c>
      <c r="G678" s="218" t="s">
        <v>582</v>
      </c>
      <c r="H678" s="219">
        <v>107</v>
      </c>
      <c r="I678" s="220"/>
      <c r="J678" s="221">
        <f>ROUND(I678*H678,2)</f>
        <v>0</v>
      </c>
      <c r="K678" s="217" t="s">
        <v>177</v>
      </c>
      <c r="L678" s="222"/>
      <c r="M678" s="223" t="s">
        <v>32</v>
      </c>
      <c r="N678" s="224" t="s">
        <v>51</v>
      </c>
      <c r="O678" s="66"/>
      <c r="P678" s="189">
        <f>O678*H678</f>
        <v>0</v>
      </c>
      <c r="Q678" s="189">
        <v>4.0000000000000002E-4</v>
      </c>
      <c r="R678" s="189">
        <f>Q678*H678</f>
        <v>4.2800000000000005E-2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389</v>
      </c>
      <c r="AT678" s="191" t="s">
        <v>254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3741</v>
      </c>
    </row>
    <row r="679" spans="1:65" s="2" customFormat="1" ht="24.15" customHeight="1">
      <c r="A679" s="36"/>
      <c r="B679" s="37"/>
      <c r="C679" s="180" t="s">
        <v>1327</v>
      </c>
      <c r="D679" s="180" t="s">
        <v>173</v>
      </c>
      <c r="E679" s="181" t="s">
        <v>1930</v>
      </c>
      <c r="F679" s="182" t="s">
        <v>1238</v>
      </c>
      <c r="G679" s="183" t="s">
        <v>176</v>
      </c>
      <c r="H679" s="184">
        <v>61.08</v>
      </c>
      <c r="I679" s="185"/>
      <c r="J679" s="186">
        <f>ROUND(I679*H679,2)</f>
        <v>0</v>
      </c>
      <c r="K679" s="182" t="s">
        <v>32</v>
      </c>
      <c r="L679" s="41"/>
      <c r="M679" s="187" t="s">
        <v>32</v>
      </c>
      <c r="N679" s="188" t="s">
        <v>51</v>
      </c>
      <c r="O679" s="66"/>
      <c r="P679" s="189">
        <f>O679*H679</f>
        <v>0</v>
      </c>
      <c r="Q679" s="189">
        <v>6.8279999999999999E-3</v>
      </c>
      <c r="R679" s="189">
        <f>Q679*H679</f>
        <v>0.41705423999999996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297</v>
      </c>
      <c r="AT679" s="191" t="s">
        <v>173</v>
      </c>
      <c r="AU679" s="191" t="s">
        <v>89</v>
      </c>
      <c r="AY679" s="18" t="s">
        <v>171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8" t="s">
        <v>40</v>
      </c>
      <c r="BK679" s="192">
        <f>ROUND(I679*H679,2)</f>
        <v>0</v>
      </c>
      <c r="BL679" s="18" t="s">
        <v>297</v>
      </c>
      <c r="BM679" s="191" t="s">
        <v>3742</v>
      </c>
    </row>
    <row r="680" spans="1:65" s="13" customFormat="1" ht="10.199999999999999">
      <c r="B680" s="193"/>
      <c r="C680" s="194"/>
      <c r="D680" s="195" t="s">
        <v>180</v>
      </c>
      <c r="E680" s="196" t="s">
        <v>32</v>
      </c>
      <c r="F680" s="197" t="s">
        <v>3477</v>
      </c>
      <c r="G680" s="194"/>
      <c r="H680" s="196" t="s">
        <v>32</v>
      </c>
      <c r="I680" s="198"/>
      <c r="J680" s="194"/>
      <c r="K680" s="194"/>
      <c r="L680" s="199"/>
      <c r="M680" s="200"/>
      <c r="N680" s="201"/>
      <c r="O680" s="201"/>
      <c r="P680" s="201"/>
      <c r="Q680" s="201"/>
      <c r="R680" s="201"/>
      <c r="S680" s="201"/>
      <c r="T680" s="202"/>
      <c r="AT680" s="203" t="s">
        <v>180</v>
      </c>
      <c r="AU680" s="203" t="s">
        <v>89</v>
      </c>
      <c r="AV680" s="13" t="s">
        <v>40</v>
      </c>
      <c r="AW680" s="13" t="s">
        <v>38</v>
      </c>
      <c r="AX680" s="13" t="s">
        <v>80</v>
      </c>
      <c r="AY680" s="203" t="s">
        <v>171</v>
      </c>
    </row>
    <row r="681" spans="1:65" s="14" customFormat="1" ht="10.199999999999999">
      <c r="B681" s="204"/>
      <c r="C681" s="205"/>
      <c r="D681" s="195" t="s">
        <v>180</v>
      </c>
      <c r="E681" s="206" t="s">
        <v>32</v>
      </c>
      <c r="F681" s="207" t="s">
        <v>3743</v>
      </c>
      <c r="G681" s="205"/>
      <c r="H681" s="208">
        <v>28.83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1:65" s="14" customFormat="1" ht="10.199999999999999">
      <c r="B682" s="204"/>
      <c r="C682" s="205"/>
      <c r="D682" s="195" t="s">
        <v>180</v>
      </c>
      <c r="E682" s="206" t="s">
        <v>32</v>
      </c>
      <c r="F682" s="207" t="s">
        <v>3744</v>
      </c>
      <c r="G682" s="205"/>
      <c r="H682" s="208">
        <v>32.25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1:65" s="2" customFormat="1" ht="24.15" customHeight="1">
      <c r="A683" s="36"/>
      <c r="B683" s="37"/>
      <c r="C683" s="180" t="s">
        <v>1331</v>
      </c>
      <c r="D683" s="180" t="s">
        <v>173</v>
      </c>
      <c r="E683" s="181" t="s">
        <v>712</v>
      </c>
      <c r="F683" s="182" t="s">
        <v>713</v>
      </c>
      <c r="G683" s="183" t="s">
        <v>176</v>
      </c>
      <c r="H683" s="184">
        <v>32.25</v>
      </c>
      <c r="I683" s="185"/>
      <c r="J683" s="186">
        <f>ROUND(I683*H683,2)</f>
        <v>0</v>
      </c>
      <c r="K683" s="182" t="s">
        <v>177</v>
      </c>
      <c r="L683" s="41"/>
      <c r="M683" s="187" t="s">
        <v>32</v>
      </c>
      <c r="N683" s="188" t="s">
        <v>51</v>
      </c>
      <c r="O683" s="66"/>
      <c r="P683" s="189">
        <f>O683*H683</f>
        <v>0</v>
      </c>
      <c r="Q683" s="189">
        <v>1.5789999999999998E-2</v>
      </c>
      <c r="R683" s="189">
        <f>Q683*H683</f>
        <v>0.50922749999999994</v>
      </c>
      <c r="S683" s="189">
        <v>0</v>
      </c>
      <c r="T683" s="190">
        <f>S683*H683</f>
        <v>0</v>
      </c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R683" s="191" t="s">
        <v>297</v>
      </c>
      <c r="AT683" s="191" t="s">
        <v>173</v>
      </c>
      <c r="AU683" s="191" t="s">
        <v>89</v>
      </c>
      <c r="AY683" s="18" t="s">
        <v>171</v>
      </c>
      <c r="BE683" s="192">
        <f>IF(N683="základní",J683,0)</f>
        <v>0</v>
      </c>
      <c r="BF683" s="192">
        <f>IF(N683="snížená",J683,0)</f>
        <v>0</v>
      </c>
      <c r="BG683" s="192">
        <f>IF(N683="zákl. přenesená",J683,0)</f>
        <v>0</v>
      </c>
      <c r="BH683" s="192">
        <f>IF(N683="sníž. přenesená",J683,0)</f>
        <v>0</v>
      </c>
      <c r="BI683" s="192">
        <f>IF(N683="nulová",J683,0)</f>
        <v>0</v>
      </c>
      <c r="BJ683" s="18" t="s">
        <v>40</v>
      </c>
      <c r="BK683" s="192">
        <f>ROUND(I683*H683,2)</f>
        <v>0</v>
      </c>
      <c r="BL683" s="18" t="s">
        <v>297</v>
      </c>
      <c r="BM683" s="191" t="s">
        <v>3745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3477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3744</v>
      </c>
      <c r="G685" s="205"/>
      <c r="H685" s="208">
        <v>32.25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2" customFormat="1" ht="14.4" customHeight="1">
      <c r="A686" s="36"/>
      <c r="B686" s="37"/>
      <c r="C686" s="180" t="s">
        <v>1335</v>
      </c>
      <c r="D686" s="180" t="s">
        <v>173</v>
      </c>
      <c r="E686" s="181" t="s">
        <v>3290</v>
      </c>
      <c r="F686" s="182" t="s">
        <v>3291</v>
      </c>
      <c r="G686" s="183" t="s">
        <v>392</v>
      </c>
      <c r="H686" s="184">
        <v>2.6909999999999998</v>
      </c>
      <c r="I686" s="185"/>
      <c r="J686" s="186">
        <f>ROUND(I686*H686,2)</f>
        <v>0</v>
      </c>
      <c r="K686" s="182" t="s">
        <v>177</v>
      </c>
      <c r="L686" s="41"/>
      <c r="M686" s="187" t="s">
        <v>32</v>
      </c>
      <c r="N686" s="188" t="s">
        <v>51</v>
      </c>
      <c r="O686" s="66"/>
      <c r="P686" s="189">
        <f>O686*H686</f>
        <v>0</v>
      </c>
      <c r="Q686" s="189">
        <v>2.3369999999999998E-2</v>
      </c>
      <c r="R686" s="189">
        <f>Q686*H686</f>
        <v>6.2888669999999994E-2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297</v>
      </c>
      <c r="AT686" s="191" t="s">
        <v>173</v>
      </c>
      <c r="AU686" s="191" t="s">
        <v>89</v>
      </c>
      <c r="AY686" s="18" t="s">
        <v>171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8" t="s">
        <v>40</v>
      </c>
      <c r="BK686" s="192">
        <f>ROUND(I686*H686,2)</f>
        <v>0</v>
      </c>
      <c r="BL686" s="18" t="s">
        <v>297</v>
      </c>
      <c r="BM686" s="191" t="s">
        <v>3746</v>
      </c>
    </row>
    <row r="687" spans="1:65" s="14" customFormat="1" ht="10.199999999999999">
      <c r="B687" s="204"/>
      <c r="C687" s="205"/>
      <c r="D687" s="195" t="s">
        <v>180</v>
      </c>
      <c r="E687" s="206" t="s">
        <v>32</v>
      </c>
      <c r="F687" s="207" t="s">
        <v>3737</v>
      </c>
      <c r="G687" s="205"/>
      <c r="H687" s="208">
        <v>2.6909999999999998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1:65" s="2" customFormat="1" ht="24.15" customHeight="1">
      <c r="A688" s="36"/>
      <c r="B688" s="37"/>
      <c r="C688" s="180" t="s">
        <v>1339</v>
      </c>
      <c r="D688" s="180" t="s">
        <v>173</v>
      </c>
      <c r="E688" s="181" t="s">
        <v>1249</v>
      </c>
      <c r="F688" s="182" t="s">
        <v>1250</v>
      </c>
      <c r="G688" s="183" t="s">
        <v>554</v>
      </c>
      <c r="H688" s="184">
        <v>2.5169999999999999</v>
      </c>
      <c r="I688" s="185"/>
      <c r="J688" s="186">
        <f>ROUND(I688*H688,2)</f>
        <v>0</v>
      </c>
      <c r="K688" s="182" t="s">
        <v>177</v>
      </c>
      <c r="L688" s="41"/>
      <c r="M688" s="187" t="s">
        <v>32</v>
      </c>
      <c r="N688" s="188" t="s">
        <v>51</v>
      </c>
      <c r="O688" s="66"/>
      <c r="P688" s="189">
        <f>O688*H688</f>
        <v>0</v>
      </c>
      <c r="Q688" s="189">
        <v>0</v>
      </c>
      <c r="R688" s="189">
        <f>Q688*H688</f>
        <v>0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297</v>
      </c>
      <c r="AT688" s="191" t="s">
        <v>173</v>
      </c>
      <c r="AU688" s="191" t="s">
        <v>89</v>
      </c>
      <c r="AY688" s="18" t="s">
        <v>171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8" t="s">
        <v>40</v>
      </c>
      <c r="BK688" s="192">
        <f>ROUND(I688*H688,2)</f>
        <v>0</v>
      </c>
      <c r="BL688" s="18" t="s">
        <v>297</v>
      </c>
      <c r="BM688" s="191" t="s">
        <v>3747</v>
      </c>
    </row>
    <row r="689" spans="1:65" s="12" customFormat="1" ht="22.8" customHeight="1">
      <c r="B689" s="164"/>
      <c r="C689" s="165"/>
      <c r="D689" s="166" t="s">
        <v>79</v>
      </c>
      <c r="E689" s="178" t="s">
        <v>720</v>
      </c>
      <c r="F689" s="178" t="s">
        <v>721</v>
      </c>
      <c r="G689" s="165"/>
      <c r="H689" s="165"/>
      <c r="I689" s="168"/>
      <c r="J689" s="179">
        <f>BK689</f>
        <v>0</v>
      </c>
      <c r="K689" s="165"/>
      <c r="L689" s="170"/>
      <c r="M689" s="171"/>
      <c r="N689" s="172"/>
      <c r="O689" s="172"/>
      <c r="P689" s="173">
        <f>SUM(P690:P776)</f>
        <v>0</v>
      </c>
      <c r="Q689" s="172"/>
      <c r="R689" s="173">
        <f>SUM(R690:R776)</f>
        <v>1.6315705</v>
      </c>
      <c r="S689" s="172"/>
      <c r="T689" s="174">
        <f>SUM(T690:T776)</f>
        <v>1.01080675</v>
      </c>
      <c r="AR689" s="175" t="s">
        <v>89</v>
      </c>
      <c r="AT689" s="176" t="s">
        <v>79</v>
      </c>
      <c r="AU689" s="176" t="s">
        <v>40</v>
      </c>
      <c r="AY689" s="175" t="s">
        <v>171</v>
      </c>
      <c r="BK689" s="177">
        <f>SUM(BK690:BK776)</f>
        <v>0</v>
      </c>
    </row>
    <row r="690" spans="1:65" s="2" customFormat="1" ht="14.4" customHeight="1">
      <c r="A690" s="36"/>
      <c r="B690" s="37"/>
      <c r="C690" s="180" t="s">
        <v>1343</v>
      </c>
      <c r="D690" s="180" t="s">
        <v>173</v>
      </c>
      <c r="E690" s="181" t="s">
        <v>723</v>
      </c>
      <c r="F690" s="182" t="s">
        <v>724</v>
      </c>
      <c r="G690" s="183" t="s">
        <v>190</v>
      </c>
      <c r="H690" s="184">
        <v>138.6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1.7600000000000001E-3</v>
      </c>
      <c r="T690" s="190">
        <f>S690*H690</f>
        <v>0.24393599999999999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3748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3416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3749</v>
      </c>
      <c r="G692" s="205"/>
      <c r="H692" s="208">
        <v>63.125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3750</v>
      </c>
      <c r="G693" s="205"/>
      <c r="H693" s="208">
        <v>75.474999999999994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1347</v>
      </c>
      <c r="D694" s="180" t="s">
        <v>173</v>
      </c>
      <c r="E694" s="181" t="s">
        <v>730</v>
      </c>
      <c r="F694" s="182" t="s">
        <v>731</v>
      </c>
      <c r="G694" s="183" t="s">
        <v>190</v>
      </c>
      <c r="H694" s="184">
        <v>22.3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0</v>
      </c>
      <c r="R694" s="189">
        <f>Q694*H694</f>
        <v>0</v>
      </c>
      <c r="S694" s="189">
        <v>6.7000000000000002E-4</v>
      </c>
      <c r="T694" s="190">
        <f>S694*H694</f>
        <v>1.4941000000000001E-2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3751</v>
      </c>
    </row>
    <row r="695" spans="1:65" s="13" customFormat="1" ht="10.199999999999999">
      <c r="B695" s="193"/>
      <c r="C695" s="194"/>
      <c r="D695" s="195" t="s">
        <v>180</v>
      </c>
      <c r="E695" s="196" t="s">
        <v>32</v>
      </c>
      <c r="F695" s="197" t="s">
        <v>3416</v>
      </c>
      <c r="G695" s="194"/>
      <c r="H695" s="196" t="s">
        <v>32</v>
      </c>
      <c r="I695" s="198"/>
      <c r="J695" s="194"/>
      <c r="K695" s="194"/>
      <c r="L695" s="199"/>
      <c r="M695" s="200"/>
      <c r="N695" s="201"/>
      <c r="O695" s="201"/>
      <c r="P695" s="201"/>
      <c r="Q695" s="201"/>
      <c r="R695" s="201"/>
      <c r="S695" s="201"/>
      <c r="T695" s="202"/>
      <c r="AT695" s="203" t="s">
        <v>180</v>
      </c>
      <c r="AU695" s="203" t="s">
        <v>89</v>
      </c>
      <c r="AV695" s="13" t="s">
        <v>40</v>
      </c>
      <c r="AW695" s="13" t="s">
        <v>38</v>
      </c>
      <c r="AX695" s="13" t="s">
        <v>80</v>
      </c>
      <c r="AY695" s="203" t="s">
        <v>171</v>
      </c>
    </row>
    <row r="696" spans="1:65" s="14" customFormat="1" ht="10.199999999999999">
      <c r="B696" s="204"/>
      <c r="C696" s="205"/>
      <c r="D696" s="195" t="s">
        <v>180</v>
      </c>
      <c r="E696" s="206" t="s">
        <v>32</v>
      </c>
      <c r="F696" s="207" t="s">
        <v>3752</v>
      </c>
      <c r="G696" s="205"/>
      <c r="H696" s="208">
        <v>22.3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1:65" s="2" customFormat="1" ht="14.4" customHeight="1">
      <c r="A697" s="36"/>
      <c r="B697" s="37"/>
      <c r="C697" s="180" t="s">
        <v>1352</v>
      </c>
      <c r="D697" s="180" t="s">
        <v>173</v>
      </c>
      <c r="E697" s="181" t="s">
        <v>739</v>
      </c>
      <c r="F697" s="182" t="s">
        <v>740</v>
      </c>
      <c r="G697" s="183" t="s">
        <v>190</v>
      </c>
      <c r="H697" s="184">
        <v>75.474999999999994</v>
      </c>
      <c r="I697" s="185"/>
      <c r="J697" s="186">
        <f>ROUND(I697*H697,2)</f>
        <v>0</v>
      </c>
      <c r="K697" s="182" t="s">
        <v>177</v>
      </c>
      <c r="L697" s="41"/>
      <c r="M697" s="187" t="s">
        <v>32</v>
      </c>
      <c r="N697" s="188" t="s">
        <v>51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1.6999999999999999E-3</v>
      </c>
      <c r="T697" s="190">
        <f>S697*H697</f>
        <v>0.12830749999999999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297</v>
      </c>
      <c r="AT697" s="191" t="s">
        <v>173</v>
      </c>
      <c r="AU697" s="191" t="s">
        <v>89</v>
      </c>
      <c r="AY697" s="18" t="s">
        <v>171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8" t="s">
        <v>40</v>
      </c>
      <c r="BK697" s="192">
        <f>ROUND(I697*H697,2)</f>
        <v>0</v>
      </c>
      <c r="BL697" s="18" t="s">
        <v>297</v>
      </c>
      <c r="BM697" s="191" t="s">
        <v>3753</v>
      </c>
    </row>
    <row r="698" spans="1:65" s="13" customFormat="1" ht="10.199999999999999">
      <c r="B698" s="193"/>
      <c r="C698" s="194"/>
      <c r="D698" s="195" t="s">
        <v>180</v>
      </c>
      <c r="E698" s="196" t="s">
        <v>32</v>
      </c>
      <c r="F698" s="197" t="s">
        <v>3416</v>
      </c>
      <c r="G698" s="194"/>
      <c r="H698" s="196" t="s">
        <v>32</v>
      </c>
      <c r="I698" s="198"/>
      <c r="J698" s="194"/>
      <c r="K698" s="194"/>
      <c r="L698" s="199"/>
      <c r="M698" s="200"/>
      <c r="N698" s="201"/>
      <c r="O698" s="201"/>
      <c r="P698" s="201"/>
      <c r="Q698" s="201"/>
      <c r="R698" s="201"/>
      <c r="S698" s="201"/>
      <c r="T698" s="202"/>
      <c r="AT698" s="203" t="s">
        <v>180</v>
      </c>
      <c r="AU698" s="203" t="s">
        <v>89</v>
      </c>
      <c r="AV698" s="13" t="s">
        <v>40</v>
      </c>
      <c r="AW698" s="13" t="s">
        <v>38</v>
      </c>
      <c r="AX698" s="13" t="s">
        <v>80</v>
      </c>
      <c r="AY698" s="203" t="s">
        <v>171</v>
      </c>
    </row>
    <row r="699" spans="1:65" s="14" customFormat="1" ht="10.199999999999999">
      <c r="B699" s="204"/>
      <c r="C699" s="205"/>
      <c r="D699" s="195" t="s">
        <v>180</v>
      </c>
      <c r="E699" s="206" t="s">
        <v>32</v>
      </c>
      <c r="F699" s="207" t="s">
        <v>3750</v>
      </c>
      <c r="G699" s="205"/>
      <c r="H699" s="208">
        <v>75.474999999999994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1:65" s="2" customFormat="1" ht="14.4" customHeight="1">
      <c r="A700" s="36"/>
      <c r="B700" s="37"/>
      <c r="C700" s="180" t="s">
        <v>1360</v>
      </c>
      <c r="D700" s="180" t="s">
        <v>173</v>
      </c>
      <c r="E700" s="181" t="s">
        <v>743</v>
      </c>
      <c r="F700" s="182" t="s">
        <v>744</v>
      </c>
      <c r="G700" s="183" t="s">
        <v>190</v>
      </c>
      <c r="H700" s="184">
        <v>63.125</v>
      </c>
      <c r="I700" s="185"/>
      <c r="J700" s="186">
        <f>ROUND(I700*H700,2)</f>
        <v>0</v>
      </c>
      <c r="K700" s="182" t="s">
        <v>177</v>
      </c>
      <c r="L700" s="41"/>
      <c r="M700" s="187" t="s">
        <v>32</v>
      </c>
      <c r="N700" s="188" t="s">
        <v>51</v>
      </c>
      <c r="O700" s="66"/>
      <c r="P700" s="189">
        <f>O700*H700</f>
        <v>0</v>
      </c>
      <c r="Q700" s="189">
        <v>0</v>
      </c>
      <c r="R700" s="189">
        <f>Q700*H700</f>
        <v>0</v>
      </c>
      <c r="S700" s="189">
        <v>1.7700000000000001E-3</v>
      </c>
      <c r="T700" s="190">
        <f>S700*H700</f>
        <v>0.11173125</v>
      </c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R700" s="191" t="s">
        <v>297</v>
      </c>
      <c r="AT700" s="191" t="s">
        <v>173</v>
      </c>
      <c r="AU700" s="191" t="s">
        <v>89</v>
      </c>
      <c r="AY700" s="18" t="s">
        <v>171</v>
      </c>
      <c r="BE700" s="192">
        <f>IF(N700="základní",J700,0)</f>
        <v>0</v>
      </c>
      <c r="BF700" s="192">
        <f>IF(N700="snížená",J700,0)</f>
        <v>0</v>
      </c>
      <c r="BG700" s="192">
        <f>IF(N700="zákl. přenesená",J700,0)</f>
        <v>0</v>
      </c>
      <c r="BH700" s="192">
        <f>IF(N700="sníž. přenesená",J700,0)</f>
        <v>0</v>
      </c>
      <c r="BI700" s="192">
        <f>IF(N700="nulová",J700,0)</f>
        <v>0</v>
      </c>
      <c r="BJ700" s="18" t="s">
        <v>40</v>
      </c>
      <c r="BK700" s="192">
        <f>ROUND(I700*H700,2)</f>
        <v>0</v>
      </c>
      <c r="BL700" s="18" t="s">
        <v>297</v>
      </c>
      <c r="BM700" s="191" t="s">
        <v>3754</v>
      </c>
    </row>
    <row r="701" spans="1:65" s="13" customFormat="1" ht="10.199999999999999">
      <c r="B701" s="193"/>
      <c r="C701" s="194"/>
      <c r="D701" s="195" t="s">
        <v>180</v>
      </c>
      <c r="E701" s="196" t="s">
        <v>32</v>
      </c>
      <c r="F701" s="197" t="s">
        <v>3416</v>
      </c>
      <c r="G701" s="194"/>
      <c r="H701" s="196" t="s">
        <v>32</v>
      </c>
      <c r="I701" s="198"/>
      <c r="J701" s="194"/>
      <c r="K701" s="194"/>
      <c r="L701" s="199"/>
      <c r="M701" s="200"/>
      <c r="N701" s="201"/>
      <c r="O701" s="201"/>
      <c r="P701" s="201"/>
      <c r="Q701" s="201"/>
      <c r="R701" s="201"/>
      <c r="S701" s="201"/>
      <c r="T701" s="202"/>
      <c r="AT701" s="203" t="s">
        <v>180</v>
      </c>
      <c r="AU701" s="203" t="s">
        <v>89</v>
      </c>
      <c r="AV701" s="13" t="s">
        <v>40</v>
      </c>
      <c r="AW701" s="13" t="s">
        <v>38</v>
      </c>
      <c r="AX701" s="13" t="s">
        <v>80</v>
      </c>
      <c r="AY701" s="203" t="s">
        <v>171</v>
      </c>
    </row>
    <row r="702" spans="1:65" s="14" customFormat="1" ht="10.199999999999999">
      <c r="B702" s="204"/>
      <c r="C702" s="205"/>
      <c r="D702" s="195" t="s">
        <v>180</v>
      </c>
      <c r="E702" s="206" t="s">
        <v>32</v>
      </c>
      <c r="F702" s="207" t="s">
        <v>3749</v>
      </c>
      <c r="G702" s="205"/>
      <c r="H702" s="208">
        <v>63.125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1:65" s="2" customFormat="1" ht="14.4" customHeight="1">
      <c r="A703" s="36"/>
      <c r="B703" s="37"/>
      <c r="C703" s="180" t="s">
        <v>1370</v>
      </c>
      <c r="D703" s="180" t="s">
        <v>173</v>
      </c>
      <c r="E703" s="181" t="s">
        <v>756</v>
      </c>
      <c r="F703" s="182" t="s">
        <v>757</v>
      </c>
      <c r="G703" s="183" t="s">
        <v>190</v>
      </c>
      <c r="H703" s="184">
        <v>119.3</v>
      </c>
      <c r="I703" s="185"/>
      <c r="J703" s="186">
        <f>ROUND(I703*H703,2)</f>
        <v>0</v>
      </c>
      <c r="K703" s="182" t="s">
        <v>177</v>
      </c>
      <c r="L703" s="41"/>
      <c r="M703" s="187" t="s">
        <v>32</v>
      </c>
      <c r="N703" s="188" t="s">
        <v>51</v>
      </c>
      <c r="O703" s="66"/>
      <c r="P703" s="189">
        <f>O703*H703</f>
        <v>0</v>
      </c>
      <c r="Q703" s="189">
        <v>0</v>
      </c>
      <c r="R703" s="189">
        <f>Q703*H703</f>
        <v>0</v>
      </c>
      <c r="S703" s="189">
        <v>1.67E-3</v>
      </c>
      <c r="T703" s="190">
        <f>S703*H703</f>
        <v>0.19923099999999999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297</v>
      </c>
      <c r="AT703" s="191" t="s">
        <v>173</v>
      </c>
      <c r="AU703" s="191" t="s">
        <v>89</v>
      </c>
      <c r="AY703" s="18" t="s">
        <v>171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8" t="s">
        <v>40</v>
      </c>
      <c r="BK703" s="192">
        <f>ROUND(I703*H703,2)</f>
        <v>0</v>
      </c>
      <c r="BL703" s="18" t="s">
        <v>297</v>
      </c>
      <c r="BM703" s="191" t="s">
        <v>3755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3416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3756</v>
      </c>
      <c r="G705" s="205"/>
      <c r="H705" s="208">
        <v>119.3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2" customFormat="1" ht="14.4" customHeight="1">
      <c r="A706" s="36"/>
      <c r="B706" s="37"/>
      <c r="C706" s="180" t="s">
        <v>1374</v>
      </c>
      <c r="D706" s="180" t="s">
        <v>173</v>
      </c>
      <c r="E706" s="181" t="s">
        <v>760</v>
      </c>
      <c r="F706" s="182" t="s">
        <v>761</v>
      </c>
      <c r="G706" s="183" t="s">
        <v>190</v>
      </c>
      <c r="H706" s="184">
        <v>22.3</v>
      </c>
      <c r="I706" s="185"/>
      <c r="J706" s="186">
        <f>ROUND(I706*H706,2)</f>
        <v>0</v>
      </c>
      <c r="K706" s="182" t="s">
        <v>177</v>
      </c>
      <c r="L706" s="41"/>
      <c r="M706" s="187" t="s">
        <v>32</v>
      </c>
      <c r="N706" s="188" t="s">
        <v>51</v>
      </c>
      <c r="O706" s="66"/>
      <c r="P706" s="189">
        <f>O706*H706</f>
        <v>0</v>
      </c>
      <c r="Q706" s="189">
        <v>0</v>
      </c>
      <c r="R706" s="189">
        <f>Q706*H706</f>
        <v>0</v>
      </c>
      <c r="S706" s="189">
        <v>1.75E-3</v>
      </c>
      <c r="T706" s="190">
        <f>S706*H706</f>
        <v>3.9025000000000004E-2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91" t="s">
        <v>297</v>
      </c>
      <c r="AT706" s="191" t="s">
        <v>173</v>
      </c>
      <c r="AU706" s="191" t="s">
        <v>89</v>
      </c>
      <c r="AY706" s="18" t="s">
        <v>171</v>
      </c>
      <c r="BE706" s="192">
        <f>IF(N706="základní",J706,0)</f>
        <v>0</v>
      </c>
      <c r="BF706" s="192">
        <f>IF(N706="snížená",J706,0)</f>
        <v>0</v>
      </c>
      <c r="BG706" s="192">
        <f>IF(N706="zákl. přenesená",J706,0)</f>
        <v>0</v>
      </c>
      <c r="BH706" s="192">
        <f>IF(N706="sníž. přenesená",J706,0)</f>
        <v>0</v>
      </c>
      <c r="BI706" s="192">
        <f>IF(N706="nulová",J706,0)</f>
        <v>0</v>
      </c>
      <c r="BJ706" s="18" t="s">
        <v>40</v>
      </c>
      <c r="BK706" s="192">
        <f>ROUND(I706*H706,2)</f>
        <v>0</v>
      </c>
      <c r="BL706" s="18" t="s">
        <v>297</v>
      </c>
      <c r="BM706" s="191" t="s">
        <v>3757</v>
      </c>
    </row>
    <row r="707" spans="1:65" s="13" customFormat="1" ht="10.199999999999999">
      <c r="B707" s="193"/>
      <c r="C707" s="194"/>
      <c r="D707" s="195" t="s">
        <v>180</v>
      </c>
      <c r="E707" s="196" t="s">
        <v>32</v>
      </c>
      <c r="F707" s="197" t="s">
        <v>3416</v>
      </c>
      <c r="G707" s="194"/>
      <c r="H707" s="196" t="s">
        <v>32</v>
      </c>
      <c r="I707" s="198"/>
      <c r="J707" s="194"/>
      <c r="K707" s="194"/>
      <c r="L707" s="199"/>
      <c r="M707" s="200"/>
      <c r="N707" s="201"/>
      <c r="O707" s="201"/>
      <c r="P707" s="201"/>
      <c r="Q707" s="201"/>
      <c r="R707" s="201"/>
      <c r="S707" s="201"/>
      <c r="T707" s="202"/>
      <c r="AT707" s="203" t="s">
        <v>180</v>
      </c>
      <c r="AU707" s="203" t="s">
        <v>89</v>
      </c>
      <c r="AV707" s="13" t="s">
        <v>40</v>
      </c>
      <c r="AW707" s="13" t="s">
        <v>38</v>
      </c>
      <c r="AX707" s="13" t="s">
        <v>80</v>
      </c>
      <c r="AY707" s="203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3752</v>
      </c>
      <c r="G708" s="205"/>
      <c r="H708" s="208">
        <v>22.3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2" customFormat="1" ht="24.15" customHeight="1">
      <c r="A709" s="36"/>
      <c r="B709" s="37"/>
      <c r="C709" s="180" t="s">
        <v>1378</v>
      </c>
      <c r="D709" s="180" t="s">
        <v>173</v>
      </c>
      <c r="E709" s="181" t="s">
        <v>3307</v>
      </c>
      <c r="F709" s="182" t="s">
        <v>3308</v>
      </c>
      <c r="G709" s="183" t="s">
        <v>582</v>
      </c>
      <c r="H709" s="184">
        <v>9</v>
      </c>
      <c r="I709" s="185"/>
      <c r="J709" s="186">
        <f>ROUND(I709*H709,2)</f>
        <v>0</v>
      </c>
      <c r="K709" s="182" t="s">
        <v>177</v>
      </c>
      <c r="L709" s="41"/>
      <c r="M709" s="187" t="s">
        <v>32</v>
      </c>
      <c r="N709" s="188" t="s">
        <v>51</v>
      </c>
      <c r="O709" s="66"/>
      <c r="P709" s="189">
        <f>O709*H709</f>
        <v>0</v>
      </c>
      <c r="Q709" s="189">
        <v>0</v>
      </c>
      <c r="R709" s="189">
        <f>Q709*H709</f>
        <v>0</v>
      </c>
      <c r="S709" s="189">
        <v>1.8799999999999999E-3</v>
      </c>
      <c r="T709" s="190">
        <f>S709*H709</f>
        <v>1.6920000000000001E-2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297</v>
      </c>
      <c r="AT709" s="191" t="s">
        <v>173</v>
      </c>
      <c r="AU709" s="191" t="s">
        <v>89</v>
      </c>
      <c r="AY709" s="18" t="s">
        <v>171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8" t="s">
        <v>40</v>
      </c>
      <c r="BK709" s="192">
        <f>ROUND(I709*H709,2)</f>
        <v>0</v>
      </c>
      <c r="BL709" s="18" t="s">
        <v>297</v>
      </c>
      <c r="BM709" s="191" t="s">
        <v>3758</v>
      </c>
    </row>
    <row r="710" spans="1:65" s="2" customFormat="1" ht="14.4" customHeight="1">
      <c r="A710" s="36"/>
      <c r="B710" s="37"/>
      <c r="C710" s="180" t="s">
        <v>1382</v>
      </c>
      <c r="D710" s="180" t="s">
        <v>173</v>
      </c>
      <c r="E710" s="181" t="s">
        <v>770</v>
      </c>
      <c r="F710" s="182" t="s">
        <v>771</v>
      </c>
      <c r="G710" s="183" t="s">
        <v>190</v>
      </c>
      <c r="H710" s="184">
        <v>63.125</v>
      </c>
      <c r="I710" s="185"/>
      <c r="J710" s="186">
        <f>ROUND(I710*H710,2)</f>
        <v>0</v>
      </c>
      <c r="K710" s="182" t="s">
        <v>177</v>
      </c>
      <c r="L710" s="41"/>
      <c r="M710" s="187" t="s">
        <v>32</v>
      </c>
      <c r="N710" s="188" t="s">
        <v>51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2.5999999999999999E-3</v>
      </c>
      <c r="T710" s="190">
        <f>S710*H710</f>
        <v>0.16412499999999999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297</v>
      </c>
      <c r="AT710" s="191" t="s">
        <v>173</v>
      </c>
      <c r="AU710" s="191" t="s">
        <v>89</v>
      </c>
      <c r="AY710" s="18" t="s">
        <v>171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8" t="s">
        <v>40</v>
      </c>
      <c r="BK710" s="192">
        <f>ROUND(I710*H710,2)</f>
        <v>0</v>
      </c>
      <c r="BL710" s="18" t="s">
        <v>297</v>
      </c>
      <c r="BM710" s="191" t="s">
        <v>3759</v>
      </c>
    </row>
    <row r="711" spans="1:65" s="13" customFormat="1" ht="10.199999999999999">
      <c r="B711" s="193"/>
      <c r="C711" s="194"/>
      <c r="D711" s="195" t="s">
        <v>180</v>
      </c>
      <c r="E711" s="196" t="s">
        <v>32</v>
      </c>
      <c r="F711" s="197" t="s">
        <v>3416</v>
      </c>
      <c r="G711" s="194"/>
      <c r="H711" s="196" t="s">
        <v>32</v>
      </c>
      <c r="I711" s="198"/>
      <c r="J711" s="194"/>
      <c r="K711" s="194"/>
      <c r="L711" s="199"/>
      <c r="M711" s="200"/>
      <c r="N711" s="201"/>
      <c r="O711" s="201"/>
      <c r="P711" s="201"/>
      <c r="Q711" s="201"/>
      <c r="R711" s="201"/>
      <c r="S711" s="201"/>
      <c r="T711" s="202"/>
      <c r="AT711" s="203" t="s">
        <v>180</v>
      </c>
      <c r="AU711" s="203" t="s">
        <v>89</v>
      </c>
      <c r="AV711" s="13" t="s">
        <v>40</v>
      </c>
      <c r="AW711" s="13" t="s">
        <v>38</v>
      </c>
      <c r="AX711" s="13" t="s">
        <v>80</v>
      </c>
      <c r="AY711" s="203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3760</v>
      </c>
      <c r="G712" s="205"/>
      <c r="H712" s="208">
        <v>63.125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14.4" customHeight="1">
      <c r="A713" s="36"/>
      <c r="B713" s="37"/>
      <c r="C713" s="180" t="s">
        <v>1390</v>
      </c>
      <c r="D713" s="180" t="s">
        <v>173</v>
      </c>
      <c r="E713" s="181" t="s">
        <v>774</v>
      </c>
      <c r="F713" s="182" t="s">
        <v>775</v>
      </c>
      <c r="G713" s="183" t="s">
        <v>190</v>
      </c>
      <c r="H713" s="184">
        <v>23.5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3.9399999999999999E-3</v>
      </c>
      <c r="T713" s="190">
        <f>S713*H713</f>
        <v>9.2589999999999992E-2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297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297</v>
      </c>
      <c r="BM713" s="191" t="s">
        <v>3761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3416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3762</v>
      </c>
      <c r="G715" s="205"/>
      <c r="H715" s="208">
        <v>23.5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1396</v>
      </c>
      <c r="D716" s="180" t="s">
        <v>173</v>
      </c>
      <c r="E716" s="181" t="s">
        <v>778</v>
      </c>
      <c r="F716" s="182" t="s">
        <v>779</v>
      </c>
      <c r="G716" s="183" t="s">
        <v>190</v>
      </c>
      <c r="H716" s="184">
        <v>129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1.32E-3</v>
      </c>
      <c r="R716" s="189">
        <f>Q716*H716</f>
        <v>0.17027999999999999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3763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3477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3571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3764</v>
      </c>
      <c r="G719" s="205"/>
      <c r="H719" s="208">
        <v>64.5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3765</v>
      </c>
      <c r="G720" s="205"/>
      <c r="H720" s="208">
        <v>64.5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2" customFormat="1" ht="14.4" customHeight="1">
      <c r="A721" s="36"/>
      <c r="B721" s="37"/>
      <c r="C721" s="180" t="s">
        <v>1400</v>
      </c>
      <c r="D721" s="180" t="s">
        <v>173</v>
      </c>
      <c r="E721" s="181" t="s">
        <v>790</v>
      </c>
      <c r="F721" s="182" t="s">
        <v>791</v>
      </c>
      <c r="G721" s="183" t="s">
        <v>190</v>
      </c>
      <c r="H721" s="184">
        <v>18.55</v>
      </c>
      <c r="I721" s="185"/>
      <c r="J721" s="186">
        <f>ROUND(I721*H721,2)</f>
        <v>0</v>
      </c>
      <c r="K721" s="182" t="s">
        <v>177</v>
      </c>
      <c r="L721" s="41"/>
      <c r="M721" s="187" t="s">
        <v>32</v>
      </c>
      <c r="N721" s="188" t="s">
        <v>51</v>
      </c>
      <c r="O721" s="66"/>
      <c r="P721" s="189">
        <f>O721*H721</f>
        <v>0</v>
      </c>
      <c r="Q721" s="189">
        <v>1.06E-3</v>
      </c>
      <c r="R721" s="189">
        <f>Q721*H721</f>
        <v>1.9663E-2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297</v>
      </c>
      <c r="AT721" s="191" t="s">
        <v>173</v>
      </c>
      <c r="AU721" s="191" t="s">
        <v>89</v>
      </c>
      <c r="AY721" s="18" t="s">
        <v>171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8" t="s">
        <v>40</v>
      </c>
      <c r="BK721" s="192">
        <f>ROUND(I721*H721,2)</f>
        <v>0</v>
      </c>
      <c r="BL721" s="18" t="s">
        <v>297</v>
      </c>
      <c r="BM721" s="191" t="s">
        <v>3766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3477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3" customFormat="1" ht="10.199999999999999">
      <c r="B723" s="193"/>
      <c r="C723" s="194"/>
      <c r="D723" s="195" t="s">
        <v>180</v>
      </c>
      <c r="E723" s="196" t="s">
        <v>32</v>
      </c>
      <c r="F723" s="197" t="s">
        <v>3571</v>
      </c>
      <c r="G723" s="194"/>
      <c r="H723" s="196" t="s">
        <v>32</v>
      </c>
      <c r="I723" s="198"/>
      <c r="J723" s="194"/>
      <c r="K723" s="194"/>
      <c r="L723" s="199"/>
      <c r="M723" s="200"/>
      <c r="N723" s="201"/>
      <c r="O723" s="201"/>
      <c r="P723" s="201"/>
      <c r="Q723" s="201"/>
      <c r="R723" s="201"/>
      <c r="S723" s="201"/>
      <c r="T723" s="202"/>
      <c r="AT723" s="203" t="s">
        <v>180</v>
      </c>
      <c r="AU723" s="203" t="s">
        <v>89</v>
      </c>
      <c r="AV723" s="13" t="s">
        <v>40</v>
      </c>
      <c r="AW723" s="13" t="s">
        <v>38</v>
      </c>
      <c r="AX723" s="13" t="s">
        <v>80</v>
      </c>
      <c r="AY723" s="203" t="s">
        <v>171</v>
      </c>
    </row>
    <row r="724" spans="1:65" s="14" customFormat="1" ht="10.199999999999999">
      <c r="B724" s="204"/>
      <c r="C724" s="205"/>
      <c r="D724" s="195" t="s">
        <v>180</v>
      </c>
      <c r="E724" s="206" t="s">
        <v>32</v>
      </c>
      <c r="F724" s="207" t="s">
        <v>3767</v>
      </c>
      <c r="G724" s="205"/>
      <c r="H724" s="208">
        <v>18.55</v>
      </c>
      <c r="I724" s="209"/>
      <c r="J724" s="205"/>
      <c r="K724" s="205"/>
      <c r="L724" s="210"/>
      <c r="M724" s="211"/>
      <c r="N724" s="212"/>
      <c r="O724" s="212"/>
      <c r="P724" s="212"/>
      <c r="Q724" s="212"/>
      <c r="R724" s="212"/>
      <c r="S724" s="212"/>
      <c r="T724" s="213"/>
      <c r="AT724" s="214" t="s">
        <v>180</v>
      </c>
      <c r="AU724" s="214" t="s">
        <v>89</v>
      </c>
      <c r="AV724" s="14" t="s">
        <v>89</v>
      </c>
      <c r="AW724" s="14" t="s">
        <v>38</v>
      </c>
      <c r="AX724" s="14" t="s">
        <v>80</v>
      </c>
      <c r="AY724" s="214" t="s">
        <v>171</v>
      </c>
    </row>
    <row r="725" spans="1:65" s="2" customFormat="1" ht="14.4" customHeight="1">
      <c r="A725" s="36"/>
      <c r="B725" s="37"/>
      <c r="C725" s="180" t="s">
        <v>1406</v>
      </c>
      <c r="D725" s="180" t="s">
        <v>173</v>
      </c>
      <c r="E725" s="181" t="s">
        <v>808</v>
      </c>
      <c r="F725" s="182" t="s">
        <v>809</v>
      </c>
      <c r="G725" s="183" t="s">
        <v>190</v>
      </c>
      <c r="H725" s="184">
        <v>96.1</v>
      </c>
      <c r="I725" s="185"/>
      <c r="J725" s="186">
        <f>ROUND(I725*H725,2)</f>
        <v>0</v>
      </c>
      <c r="K725" s="182" t="s">
        <v>177</v>
      </c>
      <c r="L725" s="41"/>
      <c r="M725" s="187" t="s">
        <v>32</v>
      </c>
      <c r="N725" s="188" t="s">
        <v>51</v>
      </c>
      <c r="O725" s="66"/>
      <c r="P725" s="189">
        <f>O725*H725</f>
        <v>0</v>
      </c>
      <c r="Q725" s="189">
        <v>3.47E-3</v>
      </c>
      <c r="R725" s="189">
        <f>Q725*H725</f>
        <v>0.33346699999999996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297</v>
      </c>
      <c r="AT725" s="191" t="s">
        <v>173</v>
      </c>
      <c r="AU725" s="191" t="s">
        <v>89</v>
      </c>
      <c r="AY725" s="18" t="s">
        <v>171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8" t="s">
        <v>40</v>
      </c>
      <c r="BK725" s="192">
        <f>ROUND(I725*H725,2)</f>
        <v>0</v>
      </c>
      <c r="BL725" s="18" t="s">
        <v>297</v>
      </c>
      <c r="BM725" s="191" t="s">
        <v>3768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3477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3571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3769</v>
      </c>
      <c r="G728" s="205"/>
      <c r="H728" s="208">
        <v>96.1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2" customFormat="1" ht="24.15" customHeight="1">
      <c r="A729" s="36"/>
      <c r="B729" s="37"/>
      <c r="C729" s="180" t="s">
        <v>1410</v>
      </c>
      <c r="D729" s="180" t="s">
        <v>173</v>
      </c>
      <c r="E729" s="181" t="s">
        <v>813</v>
      </c>
      <c r="F729" s="182" t="s">
        <v>814</v>
      </c>
      <c r="G729" s="183" t="s">
        <v>190</v>
      </c>
      <c r="H729" s="184">
        <v>129</v>
      </c>
      <c r="I729" s="185"/>
      <c r="J729" s="186">
        <f>ROUND(I729*H729,2)</f>
        <v>0</v>
      </c>
      <c r="K729" s="182" t="s">
        <v>177</v>
      </c>
      <c r="L729" s="41"/>
      <c r="M729" s="187" t="s">
        <v>32</v>
      </c>
      <c r="N729" s="188" t="s">
        <v>51</v>
      </c>
      <c r="O729" s="66"/>
      <c r="P729" s="189">
        <f>O729*H729</f>
        <v>0</v>
      </c>
      <c r="Q729" s="189">
        <v>2.2699999999999999E-3</v>
      </c>
      <c r="R729" s="189">
        <f>Q729*H729</f>
        <v>0.29282999999999998</v>
      </c>
      <c r="S729" s="189">
        <v>0</v>
      </c>
      <c r="T729" s="190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91" t="s">
        <v>297</v>
      </c>
      <c r="AT729" s="191" t="s">
        <v>173</v>
      </c>
      <c r="AU729" s="191" t="s">
        <v>89</v>
      </c>
      <c r="AY729" s="18" t="s">
        <v>171</v>
      </c>
      <c r="BE729" s="192">
        <f>IF(N729="základní",J729,0)</f>
        <v>0</v>
      </c>
      <c r="BF729" s="192">
        <f>IF(N729="snížená",J729,0)</f>
        <v>0</v>
      </c>
      <c r="BG729" s="192">
        <f>IF(N729="zákl. přenesená",J729,0)</f>
        <v>0</v>
      </c>
      <c r="BH729" s="192">
        <f>IF(N729="sníž. přenesená",J729,0)</f>
        <v>0</v>
      </c>
      <c r="BI729" s="192">
        <f>IF(N729="nulová",J729,0)</f>
        <v>0</v>
      </c>
      <c r="BJ729" s="18" t="s">
        <v>40</v>
      </c>
      <c r="BK729" s="192">
        <f>ROUND(I729*H729,2)</f>
        <v>0</v>
      </c>
      <c r="BL729" s="18" t="s">
        <v>297</v>
      </c>
      <c r="BM729" s="191" t="s">
        <v>3770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3477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3571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3771</v>
      </c>
      <c r="G732" s="205"/>
      <c r="H732" s="208">
        <v>64.5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3772</v>
      </c>
      <c r="G733" s="205"/>
      <c r="H733" s="208">
        <v>64.5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24.15" customHeight="1">
      <c r="A734" s="36"/>
      <c r="B734" s="37"/>
      <c r="C734" s="180" t="s">
        <v>1413</v>
      </c>
      <c r="D734" s="180" t="s">
        <v>173</v>
      </c>
      <c r="E734" s="181" t="s">
        <v>3321</v>
      </c>
      <c r="F734" s="182" t="s">
        <v>3322</v>
      </c>
      <c r="G734" s="183" t="s">
        <v>190</v>
      </c>
      <c r="H734" s="184">
        <v>119.3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4.2900000000000004E-3</v>
      </c>
      <c r="R734" s="189">
        <f>Q734*H734</f>
        <v>0.51179700000000006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297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297</v>
      </c>
      <c r="BM734" s="191" t="s">
        <v>3773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3477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3" customFormat="1" ht="10.199999999999999">
      <c r="B736" s="193"/>
      <c r="C736" s="194"/>
      <c r="D736" s="195" t="s">
        <v>180</v>
      </c>
      <c r="E736" s="196" t="s">
        <v>32</v>
      </c>
      <c r="F736" s="197" t="s">
        <v>3571</v>
      </c>
      <c r="G736" s="194"/>
      <c r="H736" s="196" t="s">
        <v>32</v>
      </c>
      <c r="I736" s="198"/>
      <c r="J736" s="194"/>
      <c r="K736" s="194"/>
      <c r="L736" s="199"/>
      <c r="M736" s="200"/>
      <c r="N736" s="201"/>
      <c r="O736" s="201"/>
      <c r="P736" s="201"/>
      <c r="Q736" s="201"/>
      <c r="R736" s="201"/>
      <c r="S736" s="201"/>
      <c r="T736" s="202"/>
      <c r="AT736" s="203" t="s">
        <v>180</v>
      </c>
      <c r="AU736" s="203" t="s">
        <v>89</v>
      </c>
      <c r="AV736" s="13" t="s">
        <v>40</v>
      </c>
      <c r="AW736" s="13" t="s">
        <v>38</v>
      </c>
      <c r="AX736" s="13" t="s">
        <v>80</v>
      </c>
      <c r="AY736" s="203" t="s">
        <v>171</v>
      </c>
    </row>
    <row r="737" spans="1:65" s="14" customFormat="1" ht="10.199999999999999">
      <c r="B737" s="204"/>
      <c r="C737" s="205"/>
      <c r="D737" s="195" t="s">
        <v>180</v>
      </c>
      <c r="E737" s="206" t="s">
        <v>32</v>
      </c>
      <c r="F737" s="207" t="s">
        <v>3574</v>
      </c>
      <c r="G737" s="205"/>
      <c r="H737" s="208">
        <v>119.3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180</v>
      </c>
      <c r="AU737" s="214" t="s">
        <v>89</v>
      </c>
      <c r="AV737" s="14" t="s">
        <v>89</v>
      </c>
      <c r="AW737" s="14" t="s">
        <v>38</v>
      </c>
      <c r="AX737" s="14" t="s">
        <v>80</v>
      </c>
      <c r="AY737" s="214" t="s">
        <v>171</v>
      </c>
    </row>
    <row r="738" spans="1:65" s="2" customFormat="1" ht="24.15" customHeight="1">
      <c r="A738" s="36"/>
      <c r="B738" s="37"/>
      <c r="C738" s="180" t="s">
        <v>1415</v>
      </c>
      <c r="D738" s="180" t="s">
        <v>173</v>
      </c>
      <c r="E738" s="181" t="s">
        <v>3774</v>
      </c>
      <c r="F738" s="182" t="s">
        <v>3775</v>
      </c>
      <c r="G738" s="183" t="s">
        <v>190</v>
      </c>
      <c r="H738" s="184">
        <v>0.9</v>
      </c>
      <c r="I738" s="185"/>
      <c r="J738" s="186">
        <f>ROUND(I738*H738,2)</f>
        <v>0</v>
      </c>
      <c r="K738" s="182" t="s">
        <v>177</v>
      </c>
      <c r="L738" s="41"/>
      <c r="M738" s="187" t="s">
        <v>32</v>
      </c>
      <c r="N738" s="188" t="s">
        <v>51</v>
      </c>
      <c r="O738" s="66"/>
      <c r="P738" s="189">
        <f>O738*H738</f>
        <v>0</v>
      </c>
      <c r="Q738" s="189">
        <v>2.9099999999999998E-3</v>
      </c>
      <c r="R738" s="189">
        <f>Q738*H738</f>
        <v>2.6189999999999998E-3</v>
      </c>
      <c r="S738" s="189">
        <v>0</v>
      </c>
      <c r="T738" s="190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91" t="s">
        <v>297</v>
      </c>
      <c r="AT738" s="191" t="s">
        <v>173</v>
      </c>
      <c r="AU738" s="191" t="s">
        <v>89</v>
      </c>
      <c r="AY738" s="18" t="s">
        <v>171</v>
      </c>
      <c r="BE738" s="192">
        <f>IF(N738="základní",J738,0)</f>
        <v>0</v>
      </c>
      <c r="BF738" s="192">
        <f>IF(N738="snížená",J738,0)</f>
        <v>0</v>
      </c>
      <c r="BG738" s="192">
        <f>IF(N738="zákl. přenesená",J738,0)</f>
        <v>0</v>
      </c>
      <c r="BH738" s="192">
        <f>IF(N738="sníž. přenesená",J738,0)</f>
        <v>0</v>
      </c>
      <c r="BI738" s="192">
        <f>IF(N738="nulová",J738,0)</f>
        <v>0</v>
      </c>
      <c r="BJ738" s="18" t="s">
        <v>40</v>
      </c>
      <c r="BK738" s="192">
        <f>ROUND(I738*H738,2)</f>
        <v>0</v>
      </c>
      <c r="BL738" s="18" t="s">
        <v>297</v>
      </c>
      <c r="BM738" s="191" t="s">
        <v>3776</v>
      </c>
    </row>
    <row r="739" spans="1:65" s="13" customFormat="1" ht="10.199999999999999">
      <c r="B739" s="193"/>
      <c r="C739" s="194"/>
      <c r="D739" s="195" t="s">
        <v>180</v>
      </c>
      <c r="E739" s="196" t="s">
        <v>32</v>
      </c>
      <c r="F739" s="197" t="s">
        <v>3477</v>
      </c>
      <c r="G739" s="194"/>
      <c r="H739" s="196" t="s">
        <v>32</v>
      </c>
      <c r="I739" s="198"/>
      <c r="J739" s="194"/>
      <c r="K739" s="194"/>
      <c r="L739" s="199"/>
      <c r="M739" s="200"/>
      <c r="N739" s="201"/>
      <c r="O739" s="201"/>
      <c r="P739" s="201"/>
      <c r="Q739" s="201"/>
      <c r="R739" s="201"/>
      <c r="S739" s="201"/>
      <c r="T739" s="202"/>
      <c r="AT739" s="203" t="s">
        <v>180</v>
      </c>
      <c r="AU739" s="203" t="s">
        <v>89</v>
      </c>
      <c r="AV739" s="13" t="s">
        <v>40</v>
      </c>
      <c r="AW739" s="13" t="s">
        <v>38</v>
      </c>
      <c r="AX739" s="13" t="s">
        <v>80</v>
      </c>
      <c r="AY739" s="203" t="s">
        <v>171</v>
      </c>
    </row>
    <row r="740" spans="1:65" s="13" customFormat="1" ht="10.199999999999999">
      <c r="B740" s="193"/>
      <c r="C740" s="194"/>
      <c r="D740" s="195" t="s">
        <v>180</v>
      </c>
      <c r="E740" s="196" t="s">
        <v>32</v>
      </c>
      <c r="F740" s="197" t="s">
        <v>3571</v>
      </c>
      <c r="G740" s="194"/>
      <c r="H740" s="196" t="s">
        <v>32</v>
      </c>
      <c r="I740" s="198"/>
      <c r="J740" s="194"/>
      <c r="K740" s="194"/>
      <c r="L740" s="199"/>
      <c r="M740" s="200"/>
      <c r="N740" s="201"/>
      <c r="O740" s="201"/>
      <c r="P740" s="201"/>
      <c r="Q740" s="201"/>
      <c r="R740" s="201"/>
      <c r="S740" s="201"/>
      <c r="T740" s="202"/>
      <c r="AT740" s="203" t="s">
        <v>180</v>
      </c>
      <c r="AU740" s="203" t="s">
        <v>89</v>
      </c>
      <c r="AV740" s="13" t="s">
        <v>40</v>
      </c>
      <c r="AW740" s="13" t="s">
        <v>38</v>
      </c>
      <c r="AX740" s="13" t="s">
        <v>80</v>
      </c>
      <c r="AY740" s="203" t="s">
        <v>171</v>
      </c>
    </row>
    <row r="741" spans="1:65" s="14" customFormat="1" ht="10.199999999999999">
      <c r="B741" s="204"/>
      <c r="C741" s="205"/>
      <c r="D741" s="195" t="s">
        <v>180</v>
      </c>
      <c r="E741" s="206" t="s">
        <v>32</v>
      </c>
      <c r="F741" s="207" t="s">
        <v>3572</v>
      </c>
      <c r="G741" s="205"/>
      <c r="H741" s="208">
        <v>0.9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180</v>
      </c>
      <c r="AU741" s="214" t="s">
        <v>89</v>
      </c>
      <c r="AV741" s="14" t="s">
        <v>89</v>
      </c>
      <c r="AW741" s="14" t="s">
        <v>38</v>
      </c>
      <c r="AX741" s="14" t="s">
        <v>80</v>
      </c>
      <c r="AY741" s="214" t="s">
        <v>171</v>
      </c>
    </row>
    <row r="742" spans="1:65" s="2" customFormat="1" ht="24.15" customHeight="1">
      <c r="A742" s="36"/>
      <c r="B742" s="37"/>
      <c r="C742" s="180" t="s">
        <v>1417</v>
      </c>
      <c r="D742" s="180" t="s">
        <v>173</v>
      </c>
      <c r="E742" s="181" t="s">
        <v>3777</v>
      </c>
      <c r="F742" s="182" t="s">
        <v>3778</v>
      </c>
      <c r="G742" s="183" t="s">
        <v>190</v>
      </c>
      <c r="H742" s="184">
        <v>18.55</v>
      </c>
      <c r="I742" s="185"/>
      <c r="J742" s="186">
        <f>ROUND(I742*H742,2)</f>
        <v>0</v>
      </c>
      <c r="K742" s="182" t="s">
        <v>177</v>
      </c>
      <c r="L742" s="41"/>
      <c r="M742" s="187" t="s">
        <v>32</v>
      </c>
      <c r="N742" s="188" t="s">
        <v>51</v>
      </c>
      <c r="O742" s="66"/>
      <c r="P742" s="189">
        <f>O742*H742</f>
        <v>0</v>
      </c>
      <c r="Q742" s="189">
        <v>2.8900000000000002E-3</v>
      </c>
      <c r="R742" s="189">
        <f>Q742*H742</f>
        <v>5.3609500000000004E-2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297</v>
      </c>
      <c r="AT742" s="191" t="s">
        <v>173</v>
      </c>
      <c r="AU742" s="191" t="s">
        <v>89</v>
      </c>
      <c r="AY742" s="18" t="s">
        <v>171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8" t="s">
        <v>40</v>
      </c>
      <c r="BK742" s="192">
        <f>ROUND(I742*H742,2)</f>
        <v>0</v>
      </c>
      <c r="BL742" s="18" t="s">
        <v>297</v>
      </c>
      <c r="BM742" s="191" t="s">
        <v>3779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3477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3" customFormat="1" ht="10.199999999999999">
      <c r="B744" s="193"/>
      <c r="C744" s="194"/>
      <c r="D744" s="195" t="s">
        <v>180</v>
      </c>
      <c r="E744" s="196" t="s">
        <v>32</v>
      </c>
      <c r="F744" s="197" t="s">
        <v>3571</v>
      </c>
      <c r="G744" s="194"/>
      <c r="H744" s="196" t="s">
        <v>32</v>
      </c>
      <c r="I744" s="198"/>
      <c r="J744" s="194"/>
      <c r="K744" s="194"/>
      <c r="L744" s="199"/>
      <c r="M744" s="200"/>
      <c r="N744" s="201"/>
      <c r="O744" s="201"/>
      <c r="P744" s="201"/>
      <c r="Q744" s="201"/>
      <c r="R744" s="201"/>
      <c r="S744" s="201"/>
      <c r="T744" s="202"/>
      <c r="AT744" s="203" t="s">
        <v>180</v>
      </c>
      <c r="AU744" s="203" t="s">
        <v>89</v>
      </c>
      <c r="AV744" s="13" t="s">
        <v>40</v>
      </c>
      <c r="AW744" s="13" t="s">
        <v>38</v>
      </c>
      <c r="AX744" s="13" t="s">
        <v>80</v>
      </c>
      <c r="AY744" s="203" t="s">
        <v>171</v>
      </c>
    </row>
    <row r="745" spans="1:65" s="14" customFormat="1" ht="10.199999999999999">
      <c r="B745" s="204"/>
      <c r="C745" s="205"/>
      <c r="D745" s="195" t="s">
        <v>180</v>
      </c>
      <c r="E745" s="206" t="s">
        <v>32</v>
      </c>
      <c r="F745" s="207" t="s">
        <v>3780</v>
      </c>
      <c r="G745" s="205"/>
      <c r="H745" s="208">
        <v>18.55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180</v>
      </c>
      <c r="AU745" s="214" t="s">
        <v>89</v>
      </c>
      <c r="AV745" s="14" t="s">
        <v>89</v>
      </c>
      <c r="AW745" s="14" t="s">
        <v>38</v>
      </c>
      <c r="AX745" s="14" t="s">
        <v>80</v>
      </c>
      <c r="AY745" s="214" t="s">
        <v>171</v>
      </c>
    </row>
    <row r="746" spans="1:65" s="2" customFormat="1" ht="14.4" customHeight="1">
      <c r="A746" s="36"/>
      <c r="B746" s="37"/>
      <c r="C746" s="180" t="s">
        <v>1421</v>
      </c>
      <c r="D746" s="180" t="s">
        <v>173</v>
      </c>
      <c r="E746" s="181" t="s">
        <v>837</v>
      </c>
      <c r="F746" s="182" t="s">
        <v>838</v>
      </c>
      <c r="G746" s="183" t="s">
        <v>190</v>
      </c>
      <c r="H746" s="184">
        <v>67</v>
      </c>
      <c r="I746" s="185"/>
      <c r="J746" s="186">
        <f>ROUND(I746*H746,2)</f>
        <v>0</v>
      </c>
      <c r="K746" s="182" t="s">
        <v>177</v>
      </c>
      <c r="L746" s="41"/>
      <c r="M746" s="187" t="s">
        <v>32</v>
      </c>
      <c r="N746" s="188" t="s">
        <v>51</v>
      </c>
      <c r="O746" s="66"/>
      <c r="P746" s="189">
        <f>O746*H746</f>
        <v>0</v>
      </c>
      <c r="Q746" s="189">
        <v>1.6299999999999999E-3</v>
      </c>
      <c r="R746" s="189">
        <f>Q746*H746</f>
        <v>0.10921</v>
      </c>
      <c r="S746" s="189">
        <v>0</v>
      </c>
      <c r="T746" s="190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91" t="s">
        <v>297</v>
      </c>
      <c r="AT746" s="191" t="s">
        <v>173</v>
      </c>
      <c r="AU746" s="191" t="s">
        <v>89</v>
      </c>
      <c r="AY746" s="18" t="s">
        <v>171</v>
      </c>
      <c r="BE746" s="192">
        <f>IF(N746="základní",J746,0)</f>
        <v>0</v>
      </c>
      <c r="BF746" s="192">
        <f>IF(N746="snížená",J746,0)</f>
        <v>0</v>
      </c>
      <c r="BG746" s="192">
        <f>IF(N746="zákl. přenesená",J746,0)</f>
        <v>0</v>
      </c>
      <c r="BH746" s="192">
        <f>IF(N746="sníž. přenesená",J746,0)</f>
        <v>0</v>
      </c>
      <c r="BI746" s="192">
        <f>IF(N746="nulová",J746,0)</f>
        <v>0</v>
      </c>
      <c r="BJ746" s="18" t="s">
        <v>40</v>
      </c>
      <c r="BK746" s="192">
        <f>ROUND(I746*H746,2)</f>
        <v>0</v>
      </c>
      <c r="BL746" s="18" t="s">
        <v>297</v>
      </c>
      <c r="BM746" s="191" t="s">
        <v>3781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3477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3" customFormat="1" ht="10.199999999999999">
      <c r="B748" s="193"/>
      <c r="C748" s="194"/>
      <c r="D748" s="195" t="s">
        <v>180</v>
      </c>
      <c r="E748" s="196" t="s">
        <v>32</v>
      </c>
      <c r="F748" s="197" t="s">
        <v>3571</v>
      </c>
      <c r="G748" s="194"/>
      <c r="H748" s="196" t="s">
        <v>32</v>
      </c>
      <c r="I748" s="198"/>
      <c r="J748" s="194"/>
      <c r="K748" s="194"/>
      <c r="L748" s="199"/>
      <c r="M748" s="200"/>
      <c r="N748" s="201"/>
      <c r="O748" s="201"/>
      <c r="P748" s="201"/>
      <c r="Q748" s="201"/>
      <c r="R748" s="201"/>
      <c r="S748" s="201"/>
      <c r="T748" s="202"/>
      <c r="AT748" s="203" t="s">
        <v>180</v>
      </c>
      <c r="AU748" s="203" t="s">
        <v>89</v>
      </c>
      <c r="AV748" s="13" t="s">
        <v>40</v>
      </c>
      <c r="AW748" s="13" t="s">
        <v>38</v>
      </c>
      <c r="AX748" s="13" t="s">
        <v>80</v>
      </c>
      <c r="AY748" s="203" t="s">
        <v>171</v>
      </c>
    </row>
    <row r="749" spans="1:65" s="14" customFormat="1" ht="10.199999999999999">
      <c r="B749" s="204"/>
      <c r="C749" s="205"/>
      <c r="D749" s="195" t="s">
        <v>180</v>
      </c>
      <c r="E749" s="206" t="s">
        <v>32</v>
      </c>
      <c r="F749" s="207" t="s">
        <v>3782</v>
      </c>
      <c r="G749" s="205"/>
      <c r="H749" s="208">
        <v>64.5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38</v>
      </c>
      <c r="AX749" s="14" t="s">
        <v>80</v>
      </c>
      <c r="AY749" s="214" t="s">
        <v>171</v>
      </c>
    </row>
    <row r="750" spans="1:65" s="14" customFormat="1" ht="10.199999999999999">
      <c r="B750" s="204"/>
      <c r="C750" s="205"/>
      <c r="D750" s="195" t="s">
        <v>180</v>
      </c>
      <c r="E750" s="206" t="s">
        <v>32</v>
      </c>
      <c r="F750" s="207" t="s">
        <v>3783</v>
      </c>
      <c r="G750" s="205"/>
      <c r="H750" s="208">
        <v>2.5</v>
      </c>
      <c r="I750" s="209"/>
      <c r="J750" s="205"/>
      <c r="K750" s="205"/>
      <c r="L750" s="210"/>
      <c r="M750" s="211"/>
      <c r="N750" s="212"/>
      <c r="O750" s="212"/>
      <c r="P750" s="212"/>
      <c r="Q750" s="212"/>
      <c r="R750" s="212"/>
      <c r="S750" s="212"/>
      <c r="T750" s="213"/>
      <c r="AT750" s="214" t="s">
        <v>180</v>
      </c>
      <c r="AU750" s="214" t="s">
        <v>89</v>
      </c>
      <c r="AV750" s="14" t="s">
        <v>89</v>
      </c>
      <c r="AW750" s="14" t="s">
        <v>38</v>
      </c>
      <c r="AX750" s="14" t="s">
        <v>80</v>
      </c>
      <c r="AY750" s="214" t="s">
        <v>171</v>
      </c>
    </row>
    <row r="751" spans="1:65" s="2" customFormat="1" ht="24.15" customHeight="1">
      <c r="A751" s="36"/>
      <c r="B751" s="37"/>
      <c r="C751" s="180" t="s">
        <v>1425</v>
      </c>
      <c r="D751" s="180" t="s">
        <v>173</v>
      </c>
      <c r="E751" s="181" t="s">
        <v>842</v>
      </c>
      <c r="F751" s="182" t="s">
        <v>843</v>
      </c>
      <c r="G751" s="183" t="s">
        <v>582</v>
      </c>
      <c r="H751" s="184">
        <v>1</v>
      </c>
      <c r="I751" s="185"/>
      <c r="J751" s="186">
        <f>ROUND(I751*H751,2)</f>
        <v>0</v>
      </c>
      <c r="K751" s="182" t="s">
        <v>177</v>
      </c>
      <c r="L751" s="41"/>
      <c r="M751" s="187" t="s">
        <v>32</v>
      </c>
      <c r="N751" s="188" t="s">
        <v>51</v>
      </c>
      <c r="O751" s="66"/>
      <c r="P751" s="189">
        <f>O751*H751</f>
        <v>0</v>
      </c>
      <c r="Q751" s="189">
        <v>2.5000000000000001E-4</v>
      </c>
      <c r="R751" s="189">
        <f>Q751*H751</f>
        <v>2.5000000000000001E-4</v>
      </c>
      <c r="S751" s="189">
        <v>0</v>
      </c>
      <c r="T751" s="190">
        <f>S751*H751</f>
        <v>0</v>
      </c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R751" s="191" t="s">
        <v>297</v>
      </c>
      <c r="AT751" s="191" t="s">
        <v>173</v>
      </c>
      <c r="AU751" s="191" t="s">
        <v>89</v>
      </c>
      <c r="AY751" s="18" t="s">
        <v>171</v>
      </c>
      <c r="BE751" s="192">
        <f>IF(N751="základní",J751,0)</f>
        <v>0</v>
      </c>
      <c r="BF751" s="192">
        <f>IF(N751="snížená",J751,0)</f>
        <v>0</v>
      </c>
      <c r="BG751" s="192">
        <f>IF(N751="zákl. přenesená",J751,0)</f>
        <v>0</v>
      </c>
      <c r="BH751" s="192">
        <f>IF(N751="sníž. přenesená",J751,0)</f>
        <v>0</v>
      </c>
      <c r="BI751" s="192">
        <f>IF(N751="nulová",J751,0)</f>
        <v>0</v>
      </c>
      <c r="BJ751" s="18" t="s">
        <v>40</v>
      </c>
      <c r="BK751" s="192">
        <f>ROUND(I751*H751,2)</f>
        <v>0</v>
      </c>
      <c r="BL751" s="18" t="s">
        <v>297</v>
      </c>
      <c r="BM751" s="191" t="s">
        <v>3784</v>
      </c>
    </row>
    <row r="752" spans="1:65" s="13" customFormat="1" ht="10.199999999999999">
      <c r="B752" s="193"/>
      <c r="C752" s="194"/>
      <c r="D752" s="195" t="s">
        <v>180</v>
      </c>
      <c r="E752" s="196" t="s">
        <v>32</v>
      </c>
      <c r="F752" s="197" t="s">
        <v>3477</v>
      </c>
      <c r="G752" s="194"/>
      <c r="H752" s="196" t="s">
        <v>32</v>
      </c>
      <c r="I752" s="198"/>
      <c r="J752" s="194"/>
      <c r="K752" s="194"/>
      <c r="L752" s="199"/>
      <c r="M752" s="200"/>
      <c r="N752" s="201"/>
      <c r="O752" s="201"/>
      <c r="P752" s="201"/>
      <c r="Q752" s="201"/>
      <c r="R752" s="201"/>
      <c r="S752" s="201"/>
      <c r="T752" s="202"/>
      <c r="AT752" s="203" t="s">
        <v>180</v>
      </c>
      <c r="AU752" s="203" t="s">
        <v>89</v>
      </c>
      <c r="AV752" s="13" t="s">
        <v>40</v>
      </c>
      <c r="AW752" s="13" t="s">
        <v>38</v>
      </c>
      <c r="AX752" s="13" t="s">
        <v>80</v>
      </c>
      <c r="AY752" s="203" t="s">
        <v>171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3571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4" customFormat="1" ht="10.199999999999999">
      <c r="B754" s="204"/>
      <c r="C754" s="205"/>
      <c r="D754" s="195" t="s">
        <v>180</v>
      </c>
      <c r="E754" s="206" t="s">
        <v>32</v>
      </c>
      <c r="F754" s="207" t="s">
        <v>3785</v>
      </c>
      <c r="G754" s="205"/>
      <c r="H754" s="208">
        <v>1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180</v>
      </c>
      <c r="AU754" s="214" t="s">
        <v>89</v>
      </c>
      <c r="AV754" s="14" t="s">
        <v>89</v>
      </c>
      <c r="AW754" s="14" t="s">
        <v>38</v>
      </c>
      <c r="AX754" s="14" t="s">
        <v>80</v>
      </c>
      <c r="AY754" s="214" t="s">
        <v>171</v>
      </c>
    </row>
    <row r="755" spans="1:65" s="2" customFormat="1" ht="24.15" customHeight="1">
      <c r="A755" s="36"/>
      <c r="B755" s="37"/>
      <c r="C755" s="180" t="s">
        <v>1434</v>
      </c>
      <c r="D755" s="180" t="s">
        <v>173</v>
      </c>
      <c r="E755" s="181" t="s">
        <v>3329</v>
      </c>
      <c r="F755" s="182" t="s">
        <v>3330</v>
      </c>
      <c r="G755" s="183" t="s">
        <v>582</v>
      </c>
      <c r="H755" s="184">
        <v>3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2.5000000000000001E-4</v>
      </c>
      <c r="R755" s="189">
        <f>Q755*H755</f>
        <v>7.5000000000000002E-4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297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297</v>
      </c>
      <c r="BM755" s="191" t="s">
        <v>3786</v>
      </c>
    </row>
    <row r="756" spans="1:65" s="13" customFormat="1" ht="10.199999999999999">
      <c r="B756" s="193"/>
      <c r="C756" s="194"/>
      <c r="D756" s="195" t="s">
        <v>180</v>
      </c>
      <c r="E756" s="196" t="s">
        <v>32</v>
      </c>
      <c r="F756" s="197" t="s">
        <v>3477</v>
      </c>
      <c r="G756" s="194"/>
      <c r="H756" s="196" t="s">
        <v>32</v>
      </c>
      <c r="I756" s="198"/>
      <c r="J756" s="194"/>
      <c r="K756" s="194"/>
      <c r="L756" s="199"/>
      <c r="M756" s="200"/>
      <c r="N756" s="201"/>
      <c r="O756" s="201"/>
      <c r="P756" s="201"/>
      <c r="Q756" s="201"/>
      <c r="R756" s="201"/>
      <c r="S756" s="201"/>
      <c r="T756" s="202"/>
      <c r="AT756" s="203" t="s">
        <v>180</v>
      </c>
      <c r="AU756" s="203" t="s">
        <v>89</v>
      </c>
      <c r="AV756" s="13" t="s">
        <v>40</v>
      </c>
      <c r="AW756" s="13" t="s">
        <v>38</v>
      </c>
      <c r="AX756" s="13" t="s">
        <v>80</v>
      </c>
      <c r="AY756" s="203" t="s">
        <v>171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3571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4" customFormat="1" ht="10.199999999999999">
      <c r="B758" s="204"/>
      <c r="C758" s="205"/>
      <c r="D758" s="195" t="s">
        <v>180</v>
      </c>
      <c r="E758" s="206" t="s">
        <v>32</v>
      </c>
      <c r="F758" s="207" t="s">
        <v>3787</v>
      </c>
      <c r="G758" s="205"/>
      <c r="H758" s="208">
        <v>3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180</v>
      </c>
      <c r="AU758" s="214" t="s">
        <v>89</v>
      </c>
      <c r="AV758" s="14" t="s">
        <v>89</v>
      </c>
      <c r="AW758" s="14" t="s">
        <v>38</v>
      </c>
      <c r="AX758" s="14" t="s">
        <v>80</v>
      </c>
      <c r="AY758" s="214" t="s">
        <v>171</v>
      </c>
    </row>
    <row r="759" spans="1:65" s="2" customFormat="1" ht="14.4" customHeight="1">
      <c r="A759" s="36"/>
      <c r="B759" s="37"/>
      <c r="C759" s="180" t="s">
        <v>1438</v>
      </c>
      <c r="D759" s="180" t="s">
        <v>173</v>
      </c>
      <c r="E759" s="181" t="s">
        <v>3788</v>
      </c>
      <c r="F759" s="182" t="s">
        <v>3789</v>
      </c>
      <c r="G759" s="183" t="s">
        <v>190</v>
      </c>
      <c r="H759" s="184">
        <v>64.5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1.31E-3</v>
      </c>
      <c r="R759" s="189">
        <f>Q759*H759</f>
        <v>8.4495000000000001E-2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3790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3477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3571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4" customFormat="1" ht="10.199999999999999">
      <c r="B762" s="204"/>
      <c r="C762" s="205"/>
      <c r="D762" s="195" t="s">
        <v>180</v>
      </c>
      <c r="E762" s="206" t="s">
        <v>32</v>
      </c>
      <c r="F762" s="207" t="s">
        <v>3791</v>
      </c>
      <c r="G762" s="205"/>
      <c r="H762" s="208">
        <v>64.5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180</v>
      </c>
      <c r="AU762" s="214" t="s">
        <v>89</v>
      </c>
      <c r="AV762" s="14" t="s">
        <v>89</v>
      </c>
      <c r="AW762" s="14" t="s">
        <v>38</v>
      </c>
      <c r="AX762" s="14" t="s">
        <v>80</v>
      </c>
      <c r="AY762" s="214" t="s">
        <v>171</v>
      </c>
    </row>
    <row r="763" spans="1:65" s="2" customFormat="1" ht="24.15" customHeight="1">
      <c r="A763" s="36"/>
      <c r="B763" s="37"/>
      <c r="C763" s="180" t="s">
        <v>1442</v>
      </c>
      <c r="D763" s="180" t="s">
        <v>173</v>
      </c>
      <c r="E763" s="181" t="s">
        <v>847</v>
      </c>
      <c r="F763" s="182" t="s">
        <v>848</v>
      </c>
      <c r="G763" s="183" t="s">
        <v>190</v>
      </c>
      <c r="H763" s="184">
        <v>3</v>
      </c>
      <c r="I763" s="185"/>
      <c r="J763" s="186">
        <f>ROUND(I763*H763,2)</f>
        <v>0</v>
      </c>
      <c r="K763" s="182" t="s">
        <v>177</v>
      </c>
      <c r="L763" s="41"/>
      <c r="M763" s="187" t="s">
        <v>32</v>
      </c>
      <c r="N763" s="188" t="s">
        <v>51</v>
      </c>
      <c r="O763" s="66"/>
      <c r="P763" s="189">
        <f>O763*H763</f>
        <v>0</v>
      </c>
      <c r="Q763" s="189">
        <v>1.82E-3</v>
      </c>
      <c r="R763" s="189">
        <f>Q763*H763</f>
        <v>5.4599999999999996E-3</v>
      </c>
      <c r="S763" s="189">
        <v>0</v>
      </c>
      <c r="T763" s="190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91" t="s">
        <v>297</v>
      </c>
      <c r="AT763" s="191" t="s">
        <v>173</v>
      </c>
      <c r="AU763" s="191" t="s">
        <v>89</v>
      </c>
      <c r="AY763" s="18" t="s">
        <v>171</v>
      </c>
      <c r="BE763" s="192">
        <f>IF(N763="základní",J763,0)</f>
        <v>0</v>
      </c>
      <c r="BF763" s="192">
        <f>IF(N763="snížená",J763,0)</f>
        <v>0</v>
      </c>
      <c r="BG763" s="192">
        <f>IF(N763="zákl. přenesená",J763,0)</f>
        <v>0</v>
      </c>
      <c r="BH763" s="192">
        <f>IF(N763="sníž. přenesená",J763,0)</f>
        <v>0</v>
      </c>
      <c r="BI763" s="192">
        <f>IF(N763="nulová",J763,0)</f>
        <v>0</v>
      </c>
      <c r="BJ763" s="18" t="s">
        <v>40</v>
      </c>
      <c r="BK763" s="192">
        <f>ROUND(I763*H763,2)</f>
        <v>0</v>
      </c>
      <c r="BL763" s="18" t="s">
        <v>297</v>
      </c>
      <c r="BM763" s="191" t="s">
        <v>3792</v>
      </c>
    </row>
    <row r="764" spans="1:65" s="13" customFormat="1" ht="10.199999999999999">
      <c r="B764" s="193"/>
      <c r="C764" s="194"/>
      <c r="D764" s="195" t="s">
        <v>180</v>
      </c>
      <c r="E764" s="196" t="s">
        <v>32</v>
      </c>
      <c r="F764" s="197" t="s">
        <v>3477</v>
      </c>
      <c r="G764" s="194"/>
      <c r="H764" s="196" t="s">
        <v>32</v>
      </c>
      <c r="I764" s="198"/>
      <c r="J764" s="194"/>
      <c r="K764" s="194"/>
      <c r="L764" s="199"/>
      <c r="M764" s="200"/>
      <c r="N764" s="201"/>
      <c r="O764" s="201"/>
      <c r="P764" s="201"/>
      <c r="Q764" s="201"/>
      <c r="R764" s="201"/>
      <c r="S764" s="201"/>
      <c r="T764" s="202"/>
      <c r="AT764" s="203" t="s">
        <v>180</v>
      </c>
      <c r="AU764" s="203" t="s">
        <v>89</v>
      </c>
      <c r="AV764" s="13" t="s">
        <v>40</v>
      </c>
      <c r="AW764" s="13" t="s">
        <v>38</v>
      </c>
      <c r="AX764" s="13" t="s">
        <v>80</v>
      </c>
      <c r="AY764" s="203" t="s">
        <v>171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3571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1284</v>
      </c>
      <c r="G766" s="205"/>
      <c r="H766" s="208">
        <v>3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1446</v>
      </c>
      <c r="D767" s="180" t="s">
        <v>173</v>
      </c>
      <c r="E767" s="181" t="s">
        <v>2028</v>
      </c>
      <c r="F767" s="182" t="s">
        <v>2029</v>
      </c>
      <c r="G767" s="183" t="s">
        <v>190</v>
      </c>
      <c r="H767" s="184">
        <v>20.5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2.1199999999999999E-3</v>
      </c>
      <c r="R767" s="189">
        <f>Q767*H767</f>
        <v>4.3459999999999999E-2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3793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3477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3571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4" customFormat="1" ht="10.199999999999999">
      <c r="B770" s="204"/>
      <c r="C770" s="205"/>
      <c r="D770" s="195" t="s">
        <v>180</v>
      </c>
      <c r="E770" s="206" t="s">
        <v>32</v>
      </c>
      <c r="F770" s="207" t="s">
        <v>3794</v>
      </c>
      <c r="G770" s="205"/>
      <c r="H770" s="208">
        <v>20.5</v>
      </c>
      <c r="I770" s="209"/>
      <c r="J770" s="205"/>
      <c r="K770" s="205"/>
      <c r="L770" s="210"/>
      <c r="M770" s="211"/>
      <c r="N770" s="212"/>
      <c r="O770" s="212"/>
      <c r="P770" s="212"/>
      <c r="Q770" s="212"/>
      <c r="R770" s="212"/>
      <c r="S770" s="212"/>
      <c r="T770" s="213"/>
      <c r="AT770" s="214" t="s">
        <v>180</v>
      </c>
      <c r="AU770" s="214" t="s">
        <v>89</v>
      </c>
      <c r="AV770" s="14" t="s">
        <v>89</v>
      </c>
      <c r="AW770" s="14" t="s">
        <v>38</v>
      </c>
      <c r="AX770" s="14" t="s">
        <v>80</v>
      </c>
      <c r="AY770" s="214" t="s">
        <v>171</v>
      </c>
    </row>
    <row r="771" spans="1:65" s="2" customFormat="1" ht="24.15" customHeight="1">
      <c r="A771" s="36"/>
      <c r="B771" s="37"/>
      <c r="C771" s="180" t="s">
        <v>1451</v>
      </c>
      <c r="D771" s="180" t="s">
        <v>173</v>
      </c>
      <c r="E771" s="181" t="s">
        <v>2033</v>
      </c>
      <c r="F771" s="182" t="s">
        <v>2034</v>
      </c>
      <c r="G771" s="183" t="s">
        <v>582</v>
      </c>
      <c r="H771" s="184">
        <v>2</v>
      </c>
      <c r="I771" s="185"/>
      <c r="J771" s="186">
        <f>ROUND(I771*H771,2)</f>
        <v>0</v>
      </c>
      <c r="K771" s="182" t="s">
        <v>177</v>
      </c>
      <c r="L771" s="41"/>
      <c r="M771" s="187" t="s">
        <v>32</v>
      </c>
      <c r="N771" s="188" t="s">
        <v>51</v>
      </c>
      <c r="O771" s="66"/>
      <c r="P771" s="189">
        <f>O771*H771</f>
        <v>0</v>
      </c>
      <c r="Q771" s="189">
        <v>1.8400000000000001E-3</v>
      </c>
      <c r="R771" s="189">
        <f>Q771*H771</f>
        <v>3.6800000000000001E-3</v>
      </c>
      <c r="S771" s="189">
        <v>0</v>
      </c>
      <c r="T771" s="190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91" t="s">
        <v>297</v>
      </c>
      <c r="AT771" s="191" t="s">
        <v>173</v>
      </c>
      <c r="AU771" s="191" t="s">
        <v>89</v>
      </c>
      <c r="AY771" s="18" t="s">
        <v>171</v>
      </c>
      <c r="BE771" s="192">
        <f>IF(N771="základní",J771,0)</f>
        <v>0</v>
      </c>
      <c r="BF771" s="192">
        <f>IF(N771="snížená",J771,0)</f>
        <v>0</v>
      </c>
      <c r="BG771" s="192">
        <f>IF(N771="zákl. přenesená",J771,0)</f>
        <v>0</v>
      </c>
      <c r="BH771" s="192">
        <f>IF(N771="sníž. přenesená",J771,0)</f>
        <v>0</v>
      </c>
      <c r="BI771" s="192">
        <f>IF(N771="nulová",J771,0)</f>
        <v>0</v>
      </c>
      <c r="BJ771" s="18" t="s">
        <v>40</v>
      </c>
      <c r="BK771" s="192">
        <f>ROUND(I771*H771,2)</f>
        <v>0</v>
      </c>
      <c r="BL771" s="18" t="s">
        <v>297</v>
      </c>
      <c r="BM771" s="191" t="s">
        <v>3795</v>
      </c>
    </row>
    <row r="772" spans="1:65" s="13" customFormat="1" ht="10.199999999999999">
      <c r="B772" s="193"/>
      <c r="C772" s="194"/>
      <c r="D772" s="195" t="s">
        <v>180</v>
      </c>
      <c r="E772" s="196" t="s">
        <v>32</v>
      </c>
      <c r="F772" s="197" t="s">
        <v>3477</v>
      </c>
      <c r="G772" s="194"/>
      <c r="H772" s="196" t="s">
        <v>32</v>
      </c>
      <c r="I772" s="198"/>
      <c r="J772" s="194"/>
      <c r="K772" s="194"/>
      <c r="L772" s="199"/>
      <c r="M772" s="200"/>
      <c r="N772" s="201"/>
      <c r="O772" s="201"/>
      <c r="P772" s="201"/>
      <c r="Q772" s="201"/>
      <c r="R772" s="201"/>
      <c r="S772" s="201"/>
      <c r="T772" s="202"/>
      <c r="AT772" s="203" t="s">
        <v>180</v>
      </c>
      <c r="AU772" s="203" t="s">
        <v>89</v>
      </c>
      <c r="AV772" s="13" t="s">
        <v>40</v>
      </c>
      <c r="AW772" s="13" t="s">
        <v>38</v>
      </c>
      <c r="AX772" s="13" t="s">
        <v>80</v>
      </c>
      <c r="AY772" s="203" t="s">
        <v>171</v>
      </c>
    </row>
    <row r="773" spans="1:65" s="13" customFormat="1" ht="10.199999999999999">
      <c r="B773" s="193"/>
      <c r="C773" s="194"/>
      <c r="D773" s="195" t="s">
        <v>180</v>
      </c>
      <c r="E773" s="196" t="s">
        <v>32</v>
      </c>
      <c r="F773" s="197" t="s">
        <v>3571</v>
      </c>
      <c r="G773" s="194"/>
      <c r="H773" s="196" t="s">
        <v>32</v>
      </c>
      <c r="I773" s="198"/>
      <c r="J773" s="194"/>
      <c r="K773" s="194"/>
      <c r="L773" s="199"/>
      <c r="M773" s="200"/>
      <c r="N773" s="201"/>
      <c r="O773" s="201"/>
      <c r="P773" s="201"/>
      <c r="Q773" s="201"/>
      <c r="R773" s="201"/>
      <c r="S773" s="201"/>
      <c r="T773" s="202"/>
      <c r="AT773" s="203" t="s">
        <v>180</v>
      </c>
      <c r="AU773" s="203" t="s">
        <v>89</v>
      </c>
      <c r="AV773" s="13" t="s">
        <v>40</v>
      </c>
      <c r="AW773" s="13" t="s">
        <v>38</v>
      </c>
      <c r="AX773" s="13" t="s">
        <v>80</v>
      </c>
      <c r="AY773" s="203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3796</v>
      </c>
      <c r="G774" s="205"/>
      <c r="H774" s="208">
        <v>2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1455</v>
      </c>
      <c r="D775" s="180" t="s">
        <v>173</v>
      </c>
      <c r="E775" s="181" t="s">
        <v>1307</v>
      </c>
      <c r="F775" s="182" t="s">
        <v>1308</v>
      </c>
      <c r="G775" s="183" t="s">
        <v>554</v>
      </c>
      <c r="H775" s="184">
        <v>1.6319999999999999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0</v>
      </c>
      <c r="R775" s="189">
        <f>Q775*H775</f>
        <v>0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3797</v>
      </c>
    </row>
    <row r="776" spans="1:65" s="2" customFormat="1" ht="24.15" customHeight="1">
      <c r="A776" s="36"/>
      <c r="B776" s="37"/>
      <c r="C776" s="180" t="s">
        <v>1460</v>
      </c>
      <c r="D776" s="180" t="s">
        <v>173</v>
      </c>
      <c r="E776" s="181" t="s">
        <v>1310</v>
      </c>
      <c r="F776" s="182" t="s">
        <v>1311</v>
      </c>
      <c r="G776" s="183" t="s">
        <v>554</v>
      </c>
      <c r="H776" s="184">
        <v>1.6319999999999999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3798</v>
      </c>
    </row>
    <row r="777" spans="1:65" s="12" customFormat="1" ht="22.8" customHeight="1">
      <c r="B777" s="164"/>
      <c r="C777" s="165"/>
      <c r="D777" s="166" t="s">
        <v>79</v>
      </c>
      <c r="E777" s="178" t="s">
        <v>1313</v>
      </c>
      <c r="F777" s="178" t="s">
        <v>1314</v>
      </c>
      <c r="G777" s="165"/>
      <c r="H777" s="165"/>
      <c r="I777" s="168"/>
      <c r="J777" s="179">
        <f>BK777</f>
        <v>0</v>
      </c>
      <c r="K777" s="165"/>
      <c r="L777" s="170"/>
      <c r="M777" s="171"/>
      <c r="N777" s="172"/>
      <c r="O777" s="172"/>
      <c r="P777" s="173">
        <f>SUM(P778:P849)</f>
        <v>0</v>
      </c>
      <c r="Q777" s="172"/>
      <c r="R777" s="173">
        <f>SUM(R778:R849)</f>
        <v>3.5650505799999999</v>
      </c>
      <c r="S777" s="172"/>
      <c r="T777" s="174">
        <f>SUM(T778:T849)</f>
        <v>0</v>
      </c>
      <c r="AR777" s="175" t="s">
        <v>89</v>
      </c>
      <c r="AT777" s="176" t="s">
        <v>79</v>
      </c>
      <c r="AU777" s="176" t="s">
        <v>40</v>
      </c>
      <c r="AY777" s="175" t="s">
        <v>171</v>
      </c>
      <c r="BK777" s="177">
        <f>SUM(BK778:BK849)</f>
        <v>0</v>
      </c>
    </row>
    <row r="778" spans="1:65" s="2" customFormat="1" ht="14.4" customHeight="1">
      <c r="A778" s="36"/>
      <c r="B778" s="37"/>
      <c r="C778" s="180" t="s">
        <v>1464</v>
      </c>
      <c r="D778" s="180" t="s">
        <v>173</v>
      </c>
      <c r="E778" s="181" t="s">
        <v>2750</v>
      </c>
      <c r="F778" s="182" t="s">
        <v>2751</v>
      </c>
      <c r="G778" s="183" t="s">
        <v>176</v>
      </c>
      <c r="H778" s="184">
        <v>75.938000000000002</v>
      </c>
      <c r="I778" s="185"/>
      <c r="J778" s="186">
        <f>ROUND(I778*H778,2)</f>
        <v>0</v>
      </c>
      <c r="K778" s="182" t="s">
        <v>177</v>
      </c>
      <c r="L778" s="41"/>
      <c r="M778" s="187" t="s">
        <v>32</v>
      </c>
      <c r="N778" s="188" t="s">
        <v>51</v>
      </c>
      <c r="O778" s="66"/>
      <c r="P778" s="189">
        <f>O778*H778</f>
        <v>0</v>
      </c>
      <c r="Q778" s="189">
        <v>2.7E-4</v>
      </c>
      <c r="R778" s="189">
        <f>Q778*H778</f>
        <v>2.0503260000000002E-2</v>
      </c>
      <c r="S778" s="189">
        <v>0</v>
      </c>
      <c r="T778" s="190">
        <f>S778*H778</f>
        <v>0</v>
      </c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R778" s="191" t="s">
        <v>297</v>
      </c>
      <c r="AT778" s="191" t="s">
        <v>173</v>
      </c>
      <c r="AU778" s="191" t="s">
        <v>89</v>
      </c>
      <c r="AY778" s="18" t="s">
        <v>171</v>
      </c>
      <c r="BE778" s="192">
        <f>IF(N778="základní",J778,0)</f>
        <v>0</v>
      </c>
      <c r="BF778" s="192">
        <f>IF(N778="snížená",J778,0)</f>
        <v>0</v>
      </c>
      <c r="BG778" s="192">
        <f>IF(N778="zákl. přenesená",J778,0)</f>
        <v>0</v>
      </c>
      <c r="BH778" s="192">
        <f>IF(N778="sníž. přenesená",J778,0)</f>
        <v>0</v>
      </c>
      <c r="BI778" s="192">
        <f>IF(N778="nulová",J778,0)</f>
        <v>0</v>
      </c>
      <c r="BJ778" s="18" t="s">
        <v>40</v>
      </c>
      <c r="BK778" s="192">
        <f>ROUND(I778*H778,2)</f>
        <v>0</v>
      </c>
      <c r="BL778" s="18" t="s">
        <v>297</v>
      </c>
      <c r="BM778" s="191" t="s">
        <v>3799</v>
      </c>
    </row>
    <row r="779" spans="1:65" s="13" customFormat="1" ht="10.199999999999999">
      <c r="B779" s="193"/>
      <c r="C779" s="194"/>
      <c r="D779" s="195" t="s">
        <v>180</v>
      </c>
      <c r="E779" s="196" t="s">
        <v>32</v>
      </c>
      <c r="F779" s="197" t="s">
        <v>3444</v>
      </c>
      <c r="G779" s="194"/>
      <c r="H779" s="196" t="s">
        <v>32</v>
      </c>
      <c r="I779" s="198"/>
      <c r="J779" s="194"/>
      <c r="K779" s="194"/>
      <c r="L779" s="199"/>
      <c r="M779" s="200"/>
      <c r="N779" s="201"/>
      <c r="O779" s="201"/>
      <c r="P779" s="201"/>
      <c r="Q779" s="201"/>
      <c r="R779" s="201"/>
      <c r="S779" s="201"/>
      <c r="T779" s="202"/>
      <c r="AT779" s="203" t="s">
        <v>180</v>
      </c>
      <c r="AU779" s="203" t="s">
        <v>89</v>
      </c>
      <c r="AV779" s="13" t="s">
        <v>40</v>
      </c>
      <c r="AW779" s="13" t="s">
        <v>38</v>
      </c>
      <c r="AX779" s="13" t="s">
        <v>80</v>
      </c>
      <c r="AY779" s="203" t="s">
        <v>171</v>
      </c>
    </row>
    <row r="780" spans="1:65" s="14" customFormat="1" ht="10.199999999999999">
      <c r="B780" s="204"/>
      <c r="C780" s="205"/>
      <c r="D780" s="195" t="s">
        <v>180</v>
      </c>
      <c r="E780" s="206" t="s">
        <v>32</v>
      </c>
      <c r="F780" s="207" t="s">
        <v>3457</v>
      </c>
      <c r="G780" s="205"/>
      <c r="H780" s="208">
        <v>75.938000000000002</v>
      </c>
      <c r="I780" s="209"/>
      <c r="J780" s="205"/>
      <c r="K780" s="205"/>
      <c r="L780" s="210"/>
      <c r="M780" s="211"/>
      <c r="N780" s="212"/>
      <c r="O780" s="212"/>
      <c r="P780" s="212"/>
      <c r="Q780" s="212"/>
      <c r="R780" s="212"/>
      <c r="S780" s="212"/>
      <c r="T780" s="213"/>
      <c r="AT780" s="214" t="s">
        <v>180</v>
      </c>
      <c r="AU780" s="214" t="s">
        <v>89</v>
      </c>
      <c r="AV780" s="14" t="s">
        <v>89</v>
      </c>
      <c r="AW780" s="14" t="s">
        <v>38</v>
      </c>
      <c r="AX780" s="14" t="s">
        <v>80</v>
      </c>
      <c r="AY780" s="214" t="s">
        <v>171</v>
      </c>
    </row>
    <row r="781" spans="1:65" s="2" customFormat="1" ht="14.4" customHeight="1">
      <c r="A781" s="36"/>
      <c r="B781" s="37"/>
      <c r="C781" s="215" t="s">
        <v>1468</v>
      </c>
      <c r="D781" s="215" t="s">
        <v>254</v>
      </c>
      <c r="E781" s="216" t="s">
        <v>2753</v>
      </c>
      <c r="F781" s="217" t="s">
        <v>3339</v>
      </c>
      <c r="G781" s="218" t="s">
        <v>176</v>
      </c>
      <c r="H781" s="219">
        <v>75.938000000000002</v>
      </c>
      <c r="I781" s="220"/>
      <c r="J781" s="221">
        <f>ROUND(I781*H781,2)</f>
        <v>0</v>
      </c>
      <c r="K781" s="217" t="s">
        <v>177</v>
      </c>
      <c r="L781" s="222"/>
      <c r="M781" s="223" t="s">
        <v>32</v>
      </c>
      <c r="N781" s="224" t="s">
        <v>51</v>
      </c>
      <c r="O781" s="66"/>
      <c r="P781" s="189">
        <f>O781*H781</f>
        <v>0</v>
      </c>
      <c r="Q781" s="189">
        <v>3.056E-2</v>
      </c>
      <c r="R781" s="189">
        <f>Q781*H781</f>
        <v>2.3206652800000001</v>
      </c>
      <c r="S781" s="189">
        <v>0</v>
      </c>
      <c r="T781" s="190">
        <f>S781*H781</f>
        <v>0</v>
      </c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R781" s="191" t="s">
        <v>389</v>
      </c>
      <c r="AT781" s="191" t="s">
        <v>254</v>
      </c>
      <c r="AU781" s="191" t="s">
        <v>89</v>
      </c>
      <c r="AY781" s="18" t="s">
        <v>171</v>
      </c>
      <c r="BE781" s="192">
        <f>IF(N781="základní",J781,0)</f>
        <v>0</v>
      </c>
      <c r="BF781" s="192">
        <f>IF(N781="snížená",J781,0)</f>
        <v>0</v>
      </c>
      <c r="BG781" s="192">
        <f>IF(N781="zákl. přenesená",J781,0)</f>
        <v>0</v>
      </c>
      <c r="BH781" s="192">
        <f>IF(N781="sníž. přenesená",J781,0)</f>
        <v>0</v>
      </c>
      <c r="BI781" s="192">
        <f>IF(N781="nulová",J781,0)</f>
        <v>0</v>
      </c>
      <c r="BJ781" s="18" t="s">
        <v>40</v>
      </c>
      <c r="BK781" s="192">
        <f>ROUND(I781*H781,2)</f>
        <v>0</v>
      </c>
      <c r="BL781" s="18" t="s">
        <v>297</v>
      </c>
      <c r="BM781" s="191" t="s">
        <v>3800</v>
      </c>
    </row>
    <row r="782" spans="1:65" s="2" customFormat="1" ht="19.2">
      <c r="A782" s="36"/>
      <c r="B782" s="37"/>
      <c r="C782" s="38"/>
      <c r="D782" s="195" t="s">
        <v>258</v>
      </c>
      <c r="E782" s="38"/>
      <c r="F782" s="225" t="s">
        <v>3341</v>
      </c>
      <c r="G782" s="38"/>
      <c r="H782" s="38"/>
      <c r="I782" s="226"/>
      <c r="J782" s="38"/>
      <c r="K782" s="38"/>
      <c r="L782" s="41"/>
      <c r="M782" s="227"/>
      <c r="N782" s="228"/>
      <c r="O782" s="66"/>
      <c r="P782" s="66"/>
      <c r="Q782" s="66"/>
      <c r="R782" s="66"/>
      <c r="S782" s="66"/>
      <c r="T782" s="67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T782" s="18" t="s">
        <v>258</v>
      </c>
      <c r="AU782" s="18" t="s">
        <v>89</v>
      </c>
    </row>
    <row r="783" spans="1:65" s="2" customFormat="1" ht="14.4" customHeight="1">
      <c r="A783" s="36"/>
      <c r="B783" s="37"/>
      <c r="C783" s="180" t="s">
        <v>1472</v>
      </c>
      <c r="D783" s="180" t="s">
        <v>173</v>
      </c>
      <c r="E783" s="181" t="s">
        <v>1328</v>
      </c>
      <c r="F783" s="182" t="s">
        <v>1329</v>
      </c>
      <c r="G783" s="183" t="s">
        <v>176</v>
      </c>
      <c r="H783" s="184">
        <v>5.4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2.5999999999999998E-4</v>
      </c>
      <c r="R783" s="189">
        <f>Q783*H783</f>
        <v>1.4039999999999999E-3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3801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3444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3460</v>
      </c>
      <c r="G785" s="205"/>
      <c r="H785" s="208">
        <v>5.4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215" t="s">
        <v>1476</v>
      </c>
      <c r="D786" s="215" t="s">
        <v>254</v>
      </c>
      <c r="E786" s="216" t="s">
        <v>1332</v>
      </c>
      <c r="F786" s="217" t="s">
        <v>1333</v>
      </c>
      <c r="G786" s="218" t="s">
        <v>176</v>
      </c>
      <c r="H786" s="219">
        <v>5.4</v>
      </c>
      <c r="I786" s="220"/>
      <c r="J786" s="221">
        <f>ROUND(I786*H786,2)</f>
        <v>0</v>
      </c>
      <c r="K786" s="217" t="s">
        <v>177</v>
      </c>
      <c r="L786" s="222"/>
      <c r="M786" s="223" t="s">
        <v>32</v>
      </c>
      <c r="N786" s="224" t="s">
        <v>51</v>
      </c>
      <c r="O786" s="66"/>
      <c r="P786" s="189">
        <f>O786*H786</f>
        <v>0</v>
      </c>
      <c r="Q786" s="189">
        <v>2.87E-2</v>
      </c>
      <c r="R786" s="189">
        <f>Q786*H786</f>
        <v>0.15498000000000001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389</v>
      </c>
      <c r="AT786" s="191" t="s">
        <v>254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3802</v>
      </c>
    </row>
    <row r="787" spans="1:65" s="2" customFormat="1" ht="14.4" customHeight="1">
      <c r="A787" s="36"/>
      <c r="B787" s="37"/>
      <c r="C787" s="180" t="s">
        <v>1482</v>
      </c>
      <c r="D787" s="180" t="s">
        <v>173</v>
      </c>
      <c r="E787" s="181" t="s">
        <v>2758</v>
      </c>
      <c r="F787" s="182" t="s">
        <v>2759</v>
      </c>
      <c r="G787" s="183" t="s">
        <v>582</v>
      </c>
      <c r="H787" s="184">
        <v>30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2.7E-4</v>
      </c>
      <c r="R787" s="189">
        <f>Q787*H787</f>
        <v>8.0999999999999996E-3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3803</v>
      </c>
    </row>
    <row r="788" spans="1:65" s="13" customFormat="1" ht="10.199999999999999">
      <c r="B788" s="193"/>
      <c r="C788" s="194"/>
      <c r="D788" s="195" t="s">
        <v>180</v>
      </c>
      <c r="E788" s="196" t="s">
        <v>32</v>
      </c>
      <c r="F788" s="197" t="s">
        <v>3444</v>
      </c>
      <c r="G788" s="194"/>
      <c r="H788" s="196" t="s">
        <v>32</v>
      </c>
      <c r="I788" s="198"/>
      <c r="J788" s="194"/>
      <c r="K788" s="194"/>
      <c r="L788" s="199"/>
      <c r="M788" s="200"/>
      <c r="N788" s="201"/>
      <c r="O788" s="201"/>
      <c r="P788" s="201"/>
      <c r="Q788" s="201"/>
      <c r="R788" s="201"/>
      <c r="S788" s="201"/>
      <c r="T788" s="202"/>
      <c r="AT788" s="203" t="s">
        <v>180</v>
      </c>
      <c r="AU788" s="203" t="s">
        <v>89</v>
      </c>
      <c r="AV788" s="13" t="s">
        <v>40</v>
      </c>
      <c r="AW788" s="13" t="s">
        <v>38</v>
      </c>
      <c r="AX788" s="13" t="s">
        <v>80</v>
      </c>
      <c r="AY788" s="203" t="s">
        <v>171</v>
      </c>
    </row>
    <row r="789" spans="1:65" s="14" customFormat="1" ht="10.199999999999999">
      <c r="B789" s="204"/>
      <c r="C789" s="205"/>
      <c r="D789" s="195" t="s">
        <v>180</v>
      </c>
      <c r="E789" s="206" t="s">
        <v>32</v>
      </c>
      <c r="F789" s="207" t="s">
        <v>3804</v>
      </c>
      <c r="G789" s="205"/>
      <c r="H789" s="208">
        <v>10</v>
      </c>
      <c r="I789" s="209"/>
      <c r="J789" s="205"/>
      <c r="K789" s="205"/>
      <c r="L789" s="210"/>
      <c r="M789" s="211"/>
      <c r="N789" s="212"/>
      <c r="O789" s="212"/>
      <c r="P789" s="212"/>
      <c r="Q789" s="212"/>
      <c r="R789" s="212"/>
      <c r="S789" s="212"/>
      <c r="T789" s="213"/>
      <c r="AT789" s="214" t="s">
        <v>180</v>
      </c>
      <c r="AU789" s="214" t="s">
        <v>89</v>
      </c>
      <c r="AV789" s="14" t="s">
        <v>89</v>
      </c>
      <c r="AW789" s="14" t="s">
        <v>38</v>
      </c>
      <c r="AX789" s="14" t="s">
        <v>80</v>
      </c>
      <c r="AY789" s="214" t="s">
        <v>171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3805</v>
      </c>
      <c r="G790" s="205"/>
      <c r="H790" s="208">
        <v>5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3806</v>
      </c>
      <c r="G791" s="205"/>
      <c r="H791" s="208">
        <v>12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14" customFormat="1" ht="10.199999999999999">
      <c r="B792" s="204"/>
      <c r="C792" s="205"/>
      <c r="D792" s="195" t="s">
        <v>180</v>
      </c>
      <c r="E792" s="206" t="s">
        <v>32</v>
      </c>
      <c r="F792" s="207" t="s">
        <v>3807</v>
      </c>
      <c r="G792" s="205"/>
      <c r="H792" s="208">
        <v>3</v>
      </c>
      <c r="I792" s="209"/>
      <c r="J792" s="205"/>
      <c r="K792" s="205"/>
      <c r="L792" s="210"/>
      <c r="M792" s="211"/>
      <c r="N792" s="212"/>
      <c r="O792" s="212"/>
      <c r="P792" s="212"/>
      <c r="Q792" s="212"/>
      <c r="R792" s="212"/>
      <c r="S792" s="212"/>
      <c r="T792" s="213"/>
      <c r="AT792" s="214" t="s">
        <v>180</v>
      </c>
      <c r="AU792" s="214" t="s">
        <v>89</v>
      </c>
      <c r="AV792" s="14" t="s">
        <v>89</v>
      </c>
      <c r="AW792" s="14" t="s">
        <v>38</v>
      </c>
      <c r="AX792" s="14" t="s">
        <v>80</v>
      </c>
      <c r="AY792" s="214" t="s">
        <v>171</v>
      </c>
    </row>
    <row r="793" spans="1:65" s="2" customFormat="1" ht="14.4" customHeight="1">
      <c r="A793" s="36"/>
      <c r="B793" s="37"/>
      <c r="C793" s="215" t="s">
        <v>1486</v>
      </c>
      <c r="D793" s="215" t="s">
        <v>254</v>
      </c>
      <c r="E793" s="216" t="s">
        <v>2763</v>
      </c>
      <c r="F793" s="217" t="s">
        <v>2764</v>
      </c>
      <c r="G793" s="218" t="s">
        <v>176</v>
      </c>
      <c r="H793" s="219">
        <v>8.8650000000000002</v>
      </c>
      <c r="I793" s="220"/>
      <c r="J793" s="221">
        <f>ROUND(I793*H793,2)</f>
        <v>0</v>
      </c>
      <c r="K793" s="217" t="s">
        <v>177</v>
      </c>
      <c r="L793" s="222"/>
      <c r="M793" s="223" t="s">
        <v>32</v>
      </c>
      <c r="N793" s="224" t="s">
        <v>51</v>
      </c>
      <c r="O793" s="66"/>
      <c r="P793" s="189">
        <f>O793*H793</f>
        <v>0</v>
      </c>
      <c r="Q793" s="189">
        <v>3.4720000000000001E-2</v>
      </c>
      <c r="R793" s="189">
        <f>Q793*H793</f>
        <v>0.30779280000000003</v>
      </c>
      <c r="S793" s="189">
        <v>0</v>
      </c>
      <c r="T793" s="190">
        <f>S793*H793</f>
        <v>0</v>
      </c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R793" s="191" t="s">
        <v>389</v>
      </c>
      <c r="AT793" s="191" t="s">
        <v>254</v>
      </c>
      <c r="AU793" s="191" t="s">
        <v>89</v>
      </c>
      <c r="AY793" s="18" t="s">
        <v>171</v>
      </c>
      <c r="BE793" s="192">
        <f>IF(N793="základní",J793,0)</f>
        <v>0</v>
      </c>
      <c r="BF793" s="192">
        <f>IF(N793="snížená",J793,0)</f>
        <v>0</v>
      </c>
      <c r="BG793" s="192">
        <f>IF(N793="zákl. přenesená",J793,0)</f>
        <v>0</v>
      </c>
      <c r="BH793" s="192">
        <f>IF(N793="sníž. přenesená",J793,0)</f>
        <v>0</v>
      </c>
      <c r="BI793" s="192">
        <f>IF(N793="nulová",J793,0)</f>
        <v>0</v>
      </c>
      <c r="BJ793" s="18" t="s">
        <v>40</v>
      </c>
      <c r="BK793" s="192">
        <f>ROUND(I793*H793,2)</f>
        <v>0</v>
      </c>
      <c r="BL793" s="18" t="s">
        <v>297</v>
      </c>
      <c r="BM793" s="191" t="s">
        <v>3808</v>
      </c>
    </row>
    <row r="794" spans="1:65" s="2" customFormat="1" ht="19.2">
      <c r="A794" s="36"/>
      <c r="B794" s="37"/>
      <c r="C794" s="38"/>
      <c r="D794" s="195" t="s">
        <v>258</v>
      </c>
      <c r="E794" s="38"/>
      <c r="F794" s="225" t="s">
        <v>3341</v>
      </c>
      <c r="G794" s="38"/>
      <c r="H794" s="38"/>
      <c r="I794" s="226"/>
      <c r="J794" s="38"/>
      <c r="K794" s="38"/>
      <c r="L794" s="41"/>
      <c r="M794" s="227"/>
      <c r="N794" s="228"/>
      <c r="O794" s="66"/>
      <c r="P794" s="66"/>
      <c r="Q794" s="66"/>
      <c r="R794" s="66"/>
      <c r="S794" s="66"/>
      <c r="T794" s="67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T794" s="18" t="s">
        <v>258</v>
      </c>
      <c r="AU794" s="18" t="s">
        <v>89</v>
      </c>
    </row>
    <row r="795" spans="1:65" s="14" customFormat="1" ht="10.199999999999999">
      <c r="B795" s="204"/>
      <c r="C795" s="205"/>
      <c r="D795" s="195" t="s">
        <v>180</v>
      </c>
      <c r="E795" s="206" t="s">
        <v>32</v>
      </c>
      <c r="F795" s="207" t="s">
        <v>3458</v>
      </c>
      <c r="G795" s="205"/>
      <c r="H795" s="208">
        <v>5.625</v>
      </c>
      <c r="I795" s="209"/>
      <c r="J795" s="205"/>
      <c r="K795" s="205"/>
      <c r="L795" s="210"/>
      <c r="M795" s="211"/>
      <c r="N795" s="212"/>
      <c r="O795" s="212"/>
      <c r="P795" s="212"/>
      <c r="Q795" s="212"/>
      <c r="R795" s="212"/>
      <c r="S795" s="212"/>
      <c r="T795" s="213"/>
      <c r="AT795" s="214" t="s">
        <v>180</v>
      </c>
      <c r="AU795" s="214" t="s">
        <v>89</v>
      </c>
      <c r="AV795" s="14" t="s">
        <v>89</v>
      </c>
      <c r="AW795" s="14" t="s">
        <v>38</v>
      </c>
      <c r="AX795" s="14" t="s">
        <v>80</v>
      </c>
      <c r="AY795" s="214" t="s">
        <v>171</v>
      </c>
    </row>
    <row r="796" spans="1:65" s="14" customFormat="1" ht="10.199999999999999">
      <c r="B796" s="204"/>
      <c r="C796" s="205"/>
      <c r="D796" s="195" t="s">
        <v>180</v>
      </c>
      <c r="E796" s="206" t="s">
        <v>32</v>
      </c>
      <c r="F796" s="207" t="s">
        <v>3461</v>
      </c>
      <c r="G796" s="205"/>
      <c r="H796" s="208">
        <v>2.16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180</v>
      </c>
      <c r="AU796" s="214" t="s">
        <v>89</v>
      </c>
      <c r="AV796" s="14" t="s">
        <v>89</v>
      </c>
      <c r="AW796" s="14" t="s">
        <v>38</v>
      </c>
      <c r="AX796" s="14" t="s">
        <v>80</v>
      </c>
      <c r="AY796" s="214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3462</v>
      </c>
      <c r="G797" s="205"/>
      <c r="H797" s="208">
        <v>1.08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2" customFormat="1" ht="14.4" customHeight="1">
      <c r="A798" s="36"/>
      <c r="B798" s="37"/>
      <c r="C798" s="215" t="s">
        <v>1490</v>
      </c>
      <c r="D798" s="215" t="s">
        <v>254</v>
      </c>
      <c r="E798" s="216" t="s">
        <v>3346</v>
      </c>
      <c r="F798" s="217" t="s">
        <v>3347</v>
      </c>
      <c r="G798" s="218" t="s">
        <v>176</v>
      </c>
      <c r="H798" s="219">
        <v>2.8130000000000002</v>
      </c>
      <c r="I798" s="220"/>
      <c r="J798" s="221">
        <f>ROUND(I798*H798,2)</f>
        <v>0</v>
      </c>
      <c r="K798" s="217" t="s">
        <v>32</v>
      </c>
      <c r="L798" s="222"/>
      <c r="M798" s="223" t="s">
        <v>32</v>
      </c>
      <c r="N798" s="224" t="s">
        <v>51</v>
      </c>
      <c r="O798" s="66"/>
      <c r="P798" s="189">
        <f>O798*H798</f>
        <v>0</v>
      </c>
      <c r="Q798" s="189">
        <v>3.4720000000000001E-2</v>
      </c>
      <c r="R798" s="189">
        <f>Q798*H798</f>
        <v>9.7667360000000009E-2</v>
      </c>
      <c r="S798" s="189">
        <v>0</v>
      </c>
      <c r="T798" s="190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1" t="s">
        <v>389</v>
      </c>
      <c r="AT798" s="191" t="s">
        <v>254</v>
      </c>
      <c r="AU798" s="191" t="s">
        <v>89</v>
      </c>
      <c r="AY798" s="18" t="s">
        <v>171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8" t="s">
        <v>40</v>
      </c>
      <c r="BK798" s="192">
        <f>ROUND(I798*H798,2)</f>
        <v>0</v>
      </c>
      <c r="BL798" s="18" t="s">
        <v>297</v>
      </c>
      <c r="BM798" s="191" t="s">
        <v>3809</v>
      </c>
    </row>
    <row r="799" spans="1:65" s="2" customFormat="1" ht="19.2">
      <c r="A799" s="36"/>
      <c r="B799" s="37"/>
      <c r="C799" s="38"/>
      <c r="D799" s="195" t="s">
        <v>258</v>
      </c>
      <c r="E799" s="38"/>
      <c r="F799" s="225" t="s">
        <v>3341</v>
      </c>
      <c r="G799" s="38"/>
      <c r="H799" s="38"/>
      <c r="I799" s="226"/>
      <c r="J799" s="38"/>
      <c r="K799" s="38"/>
      <c r="L799" s="41"/>
      <c r="M799" s="227"/>
      <c r="N799" s="228"/>
      <c r="O799" s="66"/>
      <c r="P799" s="66"/>
      <c r="Q799" s="66"/>
      <c r="R799" s="66"/>
      <c r="S799" s="66"/>
      <c r="T799" s="67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T799" s="18" t="s">
        <v>258</v>
      </c>
      <c r="AU799" s="18" t="s">
        <v>89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3459</v>
      </c>
      <c r="G800" s="205"/>
      <c r="H800" s="208">
        <v>2.8130000000000002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24.15" customHeight="1">
      <c r="A801" s="36"/>
      <c r="B801" s="37"/>
      <c r="C801" s="180" t="s">
        <v>1496</v>
      </c>
      <c r="D801" s="180" t="s">
        <v>173</v>
      </c>
      <c r="E801" s="181" t="s">
        <v>1344</v>
      </c>
      <c r="F801" s="182" t="s">
        <v>1345</v>
      </c>
      <c r="G801" s="183" t="s">
        <v>190</v>
      </c>
      <c r="H801" s="184">
        <v>574.20000000000005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2.7999999999999998E-4</v>
      </c>
      <c r="R801" s="189">
        <f>Q801*H801</f>
        <v>0.160776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3810</v>
      </c>
    </row>
    <row r="802" spans="1:65" s="2" customFormat="1" ht="19.2">
      <c r="A802" s="36"/>
      <c r="B802" s="37"/>
      <c r="C802" s="38"/>
      <c r="D802" s="195" t="s">
        <v>258</v>
      </c>
      <c r="E802" s="38"/>
      <c r="F802" s="225" t="s">
        <v>3811</v>
      </c>
      <c r="G802" s="38"/>
      <c r="H802" s="38"/>
      <c r="I802" s="226"/>
      <c r="J802" s="38"/>
      <c r="K802" s="38"/>
      <c r="L802" s="41"/>
      <c r="M802" s="227"/>
      <c r="N802" s="228"/>
      <c r="O802" s="66"/>
      <c r="P802" s="66"/>
      <c r="Q802" s="66"/>
      <c r="R802" s="66"/>
      <c r="S802" s="66"/>
      <c r="T802" s="67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T802" s="18" t="s">
        <v>258</v>
      </c>
      <c r="AU802" s="18" t="s">
        <v>89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3444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4" customFormat="1" ht="10.199999999999999">
      <c r="B804" s="204"/>
      <c r="C804" s="205"/>
      <c r="D804" s="195" t="s">
        <v>180</v>
      </c>
      <c r="E804" s="206" t="s">
        <v>32</v>
      </c>
      <c r="F804" s="207" t="s">
        <v>3812</v>
      </c>
      <c r="G804" s="205"/>
      <c r="H804" s="208">
        <v>360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180</v>
      </c>
      <c r="AU804" s="214" t="s">
        <v>89</v>
      </c>
      <c r="AV804" s="14" t="s">
        <v>89</v>
      </c>
      <c r="AW804" s="14" t="s">
        <v>38</v>
      </c>
      <c r="AX804" s="14" t="s">
        <v>80</v>
      </c>
      <c r="AY804" s="214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3813</v>
      </c>
      <c r="G805" s="205"/>
      <c r="H805" s="208">
        <v>60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3814</v>
      </c>
      <c r="G806" s="205"/>
      <c r="H806" s="208">
        <v>30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3815</v>
      </c>
      <c r="G807" s="205"/>
      <c r="H807" s="208">
        <v>18.600000000000001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3816</v>
      </c>
      <c r="G808" s="205"/>
      <c r="H808" s="208">
        <v>43.2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3817</v>
      </c>
      <c r="G809" s="205"/>
      <c r="H809" s="208">
        <v>14.4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3818</v>
      </c>
      <c r="G810" s="205"/>
      <c r="H810" s="208">
        <v>11.6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3819</v>
      </c>
      <c r="G811" s="205"/>
      <c r="H811" s="208">
        <v>16.8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14" customFormat="1" ht="10.199999999999999">
      <c r="B812" s="204"/>
      <c r="C812" s="205"/>
      <c r="D812" s="195" t="s">
        <v>180</v>
      </c>
      <c r="E812" s="206" t="s">
        <v>32</v>
      </c>
      <c r="F812" s="207" t="s">
        <v>3820</v>
      </c>
      <c r="G812" s="205"/>
      <c r="H812" s="208">
        <v>19.600000000000001</v>
      </c>
      <c r="I812" s="209"/>
      <c r="J812" s="205"/>
      <c r="K812" s="205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180</v>
      </c>
      <c r="AU812" s="214" t="s">
        <v>89</v>
      </c>
      <c r="AV812" s="14" t="s">
        <v>89</v>
      </c>
      <c r="AW812" s="14" t="s">
        <v>38</v>
      </c>
      <c r="AX812" s="14" t="s">
        <v>80</v>
      </c>
      <c r="AY812" s="214" t="s">
        <v>171</v>
      </c>
    </row>
    <row r="813" spans="1:65" s="2" customFormat="1" ht="24.15" customHeight="1">
      <c r="A813" s="36"/>
      <c r="B813" s="37"/>
      <c r="C813" s="180" t="s">
        <v>1502</v>
      </c>
      <c r="D813" s="180" t="s">
        <v>173</v>
      </c>
      <c r="E813" s="181" t="s">
        <v>2064</v>
      </c>
      <c r="F813" s="182" t="s">
        <v>2065</v>
      </c>
      <c r="G813" s="183" t="s">
        <v>582</v>
      </c>
      <c r="H813" s="184">
        <v>1</v>
      </c>
      <c r="I813" s="185"/>
      <c r="J813" s="186">
        <f>ROUND(I813*H813,2)</f>
        <v>0</v>
      </c>
      <c r="K813" s="182" t="s">
        <v>177</v>
      </c>
      <c r="L813" s="41"/>
      <c r="M813" s="187" t="s">
        <v>32</v>
      </c>
      <c r="N813" s="188" t="s">
        <v>51</v>
      </c>
      <c r="O813" s="66"/>
      <c r="P813" s="189">
        <f>O813*H813</f>
        <v>0</v>
      </c>
      <c r="Q813" s="189">
        <v>9.2000000000000003E-4</v>
      </c>
      <c r="R813" s="189">
        <f>Q813*H813</f>
        <v>9.2000000000000003E-4</v>
      </c>
      <c r="S813" s="189">
        <v>0</v>
      </c>
      <c r="T813" s="190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91" t="s">
        <v>297</v>
      </c>
      <c r="AT813" s="191" t="s">
        <v>173</v>
      </c>
      <c r="AU813" s="191" t="s">
        <v>89</v>
      </c>
      <c r="AY813" s="18" t="s">
        <v>171</v>
      </c>
      <c r="BE813" s="192">
        <f>IF(N813="základní",J813,0)</f>
        <v>0</v>
      </c>
      <c r="BF813" s="192">
        <f>IF(N813="snížená",J813,0)</f>
        <v>0</v>
      </c>
      <c r="BG813" s="192">
        <f>IF(N813="zákl. přenesená",J813,0)</f>
        <v>0</v>
      </c>
      <c r="BH813" s="192">
        <f>IF(N813="sníž. přenesená",J813,0)</f>
        <v>0</v>
      </c>
      <c r="BI813" s="192">
        <f>IF(N813="nulová",J813,0)</f>
        <v>0</v>
      </c>
      <c r="BJ813" s="18" t="s">
        <v>40</v>
      </c>
      <c r="BK813" s="192">
        <f>ROUND(I813*H813,2)</f>
        <v>0</v>
      </c>
      <c r="BL813" s="18" t="s">
        <v>297</v>
      </c>
      <c r="BM813" s="191" t="s">
        <v>3821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3444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3822</v>
      </c>
      <c r="G815" s="205"/>
      <c r="H815" s="208">
        <v>1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2" customFormat="1" ht="14.4" customHeight="1">
      <c r="A816" s="36"/>
      <c r="B816" s="37"/>
      <c r="C816" s="215" t="s">
        <v>1506</v>
      </c>
      <c r="D816" s="215" t="s">
        <v>254</v>
      </c>
      <c r="E816" s="216" t="s">
        <v>3823</v>
      </c>
      <c r="F816" s="217" t="s">
        <v>3824</v>
      </c>
      <c r="G816" s="218" t="s">
        <v>176</v>
      </c>
      <c r="H816" s="219">
        <v>1.7430000000000001</v>
      </c>
      <c r="I816" s="220"/>
      <c r="J816" s="221">
        <f>ROUND(I816*H816,2)</f>
        <v>0</v>
      </c>
      <c r="K816" s="217" t="s">
        <v>177</v>
      </c>
      <c r="L816" s="222"/>
      <c r="M816" s="223" t="s">
        <v>32</v>
      </c>
      <c r="N816" s="224" t="s">
        <v>51</v>
      </c>
      <c r="O816" s="66"/>
      <c r="P816" s="189">
        <f>O816*H816</f>
        <v>0</v>
      </c>
      <c r="Q816" s="189">
        <v>3.0159999999999999E-2</v>
      </c>
      <c r="R816" s="189">
        <f>Q816*H816</f>
        <v>5.2568880000000005E-2</v>
      </c>
      <c r="S816" s="189">
        <v>0</v>
      </c>
      <c r="T816" s="190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91" t="s">
        <v>389</v>
      </c>
      <c r="AT816" s="191" t="s">
        <v>254</v>
      </c>
      <c r="AU816" s="191" t="s">
        <v>89</v>
      </c>
      <c r="AY816" s="18" t="s">
        <v>171</v>
      </c>
      <c r="BE816" s="192">
        <f>IF(N816="základní",J816,0)</f>
        <v>0</v>
      </c>
      <c r="BF816" s="192">
        <f>IF(N816="snížená",J816,0)</f>
        <v>0</v>
      </c>
      <c r="BG816" s="192">
        <f>IF(N816="zákl. přenesená",J816,0)</f>
        <v>0</v>
      </c>
      <c r="BH816" s="192">
        <f>IF(N816="sníž. přenesená",J816,0)</f>
        <v>0</v>
      </c>
      <c r="BI816" s="192">
        <f>IF(N816="nulová",J816,0)</f>
        <v>0</v>
      </c>
      <c r="BJ816" s="18" t="s">
        <v>40</v>
      </c>
      <c r="BK816" s="192">
        <f>ROUND(I816*H816,2)</f>
        <v>0</v>
      </c>
      <c r="BL816" s="18" t="s">
        <v>297</v>
      </c>
      <c r="BM816" s="191" t="s">
        <v>3825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3463</v>
      </c>
      <c r="G817" s="205"/>
      <c r="H817" s="208">
        <v>1.7430000000000001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24.15" customHeight="1">
      <c r="A818" s="36"/>
      <c r="B818" s="37"/>
      <c r="C818" s="180" t="s">
        <v>2027</v>
      </c>
      <c r="D818" s="180" t="s">
        <v>173</v>
      </c>
      <c r="E818" s="181" t="s">
        <v>3355</v>
      </c>
      <c r="F818" s="182" t="s">
        <v>3356</v>
      </c>
      <c r="G818" s="183" t="s">
        <v>582</v>
      </c>
      <c r="H818" s="184">
        <v>1</v>
      </c>
      <c r="I818" s="185"/>
      <c r="J818" s="186">
        <f>ROUND(I818*H818,2)</f>
        <v>0</v>
      </c>
      <c r="K818" s="182" t="s">
        <v>177</v>
      </c>
      <c r="L818" s="41"/>
      <c r="M818" s="187" t="s">
        <v>32</v>
      </c>
      <c r="N818" s="188" t="s">
        <v>51</v>
      </c>
      <c r="O818" s="66"/>
      <c r="P818" s="189">
        <f>O818*H818</f>
        <v>0</v>
      </c>
      <c r="Q818" s="189">
        <v>8.5999999999999998E-4</v>
      </c>
      <c r="R818" s="189">
        <f>Q818*H818</f>
        <v>8.5999999999999998E-4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297</v>
      </c>
      <c r="AT818" s="191" t="s">
        <v>173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3826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3444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3827</v>
      </c>
      <c r="G820" s="205"/>
      <c r="H820" s="208">
        <v>1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2" customFormat="1" ht="14.4" customHeight="1">
      <c r="A821" s="36"/>
      <c r="B821" s="37"/>
      <c r="C821" s="215" t="s">
        <v>2032</v>
      </c>
      <c r="D821" s="215" t="s">
        <v>254</v>
      </c>
      <c r="E821" s="216" t="s">
        <v>3359</v>
      </c>
      <c r="F821" s="217" t="s">
        <v>3360</v>
      </c>
      <c r="G821" s="218" t="s">
        <v>176</v>
      </c>
      <c r="H821" s="219">
        <v>4.05</v>
      </c>
      <c r="I821" s="220"/>
      <c r="J821" s="221">
        <f>ROUND(I821*H821,2)</f>
        <v>0</v>
      </c>
      <c r="K821" s="217" t="s">
        <v>177</v>
      </c>
      <c r="L821" s="222"/>
      <c r="M821" s="223" t="s">
        <v>32</v>
      </c>
      <c r="N821" s="224" t="s">
        <v>51</v>
      </c>
      <c r="O821" s="66"/>
      <c r="P821" s="189">
        <f>O821*H821</f>
        <v>0</v>
      </c>
      <c r="Q821" s="189">
        <v>3.065E-2</v>
      </c>
      <c r="R821" s="189">
        <f>Q821*H821</f>
        <v>0.12413249999999999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389</v>
      </c>
      <c r="AT821" s="191" t="s">
        <v>254</v>
      </c>
      <c r="AU821" s="191" t="s">
        <v>89</v>
      </c>
      <c r="AY821" s="18" t="s">
        <v>171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8" t="s">
        <v>40</v>
      </c>
      <c r="BK821" s="192">
        <f>ROUND(I821*H821,2)</f>
        <v>0</v>
      </c>
      <c r="BL821" s="18" t="s">
        <v>297</v>
      </c>
      <c r="BM821" s="191" t="s">
        <v>3828</v>
      </c>
    </row>
    <row r="822" spans="1:65" s="2" customFormat="1" ht="19.2">
      <c r="A822" s="36"/>
      <c r="B822" s="37"/>
      <c r="C822" s="38"/>
      <c r="D822" s="195" t="s">
        <v>258</v>
      </c>
      <c r="E822" s="38"/>
      <c r="F822" s="225" t="s">
        <v>3341</v>
      </c>
      <c r="G822" s="38"/>
      <c r="H822" s="38"/>
      <c r="I822" s="226"/>
      <c r="J822" s="38"/>
      <c r="K822" s="38"/>
      <c r="L822" s="41"/>
      <c r="M822" s="227"/>
      <c r="N822" s="228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8" t="s">
        <v>258</v>
      </c>
      <c r="AU822" s="18" t="s">
        <v>89</v>
      </c>
    </row>
    <row r="823" spans="1:65" s="14" customFormat="1" ht="10.199999999999999">
      <c r="B823" s="204"/>
      <c r="C823" s="205"/>
      <c r="D823" s="195" t="s">
        <v>180</v>
      </c>
      <c r="E823" s="206" t="s">
        <v>32</v>
      </c>
      <c r="F823" s="207" t="s">
        <v>3464</v>
      </c>
      <c r="G823" s="205"/>
      <c r="H823" s="208">
        <v>4.05</v>
      </c>
      <c r="I823" s="209"/>
      <c r="J823" s="205"/>
      <c r="K823" s="205"/>
      <c r="L823" s="210"/>
      <c r="M823" s="211"/>
      <c r="N823" s="212"/>
      <c r="O823" s="212"/>
      <c r="P823" s="212"/>
      <c r="Q823" s="212"/>
      <c r="R823" s="212"/>
      <c r="S823" s="212"/>
      <c r="T823" s="213"/>
      <c r="AT823" s="214" t="s">
        <v>180</v>
      </c>
      <c r="AU823" s="214" t="s">
        <v>89</v>
      </c>
      <c r="AV823" s="14" t="s">
        <v>89</v>
      </c>
      <c r="AW823" s="14" t="s">
        <v>38</v>
      </c>
      <c r="AX823" s="14" t="s">
        <v>80</v>
      </c>
      <c r="AY823" s="214" t="s">
        <v>171</v>
      </c>
    </row>
    <row r="824" spans="1:65" s="2" customFormat="1" ht="24.15" customHeight="1">
      <c r="A824" s="36"/>
      <c r="B824" s="37"/>
      <c r="C824" s="180" t="s">
        <v>2036</v>
      </c>
      <c r="D824" s="180" t="s">
        <v>173</v>
      </c>
      <c r="E824" s="181" t="s">
        <v>3829</v>
      </c>
      <c r="F824" s="182" t="s">
        <v>3830</v>
      </c>
      <c r="G824" s="183" t="s">
        <v>582</v>
      </c>
      <c r="H824" s="184">
        <v>1</v>
      </c>
      <c r="I824" s="185"/>
      <c r="J824" s="186">
        <f>ROUND(I824*H824,2)</f>
        <v>0</v>
      </c>
      <c r="K824" s="182" t="s">
        <v>177</v>
      </c>
      <c r="L824" s="41"/>
      <c r="M824" s="187" t="s">
        <v>32</v>
      </c>
      <c r="N824" s="188" t="s">
        <v>51</v>
      </c>
      <c r="O824" s="66"/>
      <c r="P824" s="189">
        <f>O824*H824</f>
        <v>0</v>
      </c>
      <c r="Q824" s="189">
        <v>8.9999999999999998E-4</v>
      </c>
      <c r="R824" s="189">
        <f>Q824*H824</f>
        <v>8.9999999999999998E-4</v>
      </c>
      <c r="S824" s="189">
        <v>0</v>
      </c>
      <c r="T824" s="190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91" t="s">
        <v>297</v>
      </c>
      <c r="AT824" s="191" t="s">
        <v>173</v>
      </c>
      <c r="AU824" s="191" t="s">
        <v>89</v>
      </c>
      <c r="AY824" s="18" t="s">
        <v>171</v>
      </c>
      <c r="BE824" s="192">
        <f>IF(N824="základní",J824,0)</f>
        <v>0</v>
      </c>
      <c r="BF824" s="192">
        <f>IF(N824="snížená",J824,0)</f>
        <v>0</v>
      </c>
      <c r="BG824" s="192">
        <f>IF(N824="zákl. přenesená",J824,0)</f>
        <v>0</v>
      </c>
      <c r="BH824" s="192">
        <f>IF(N824="sníž. přenesená",J824,0)</f>
        <v>0</v>
      </c>
      <c r="BI824" s="192">
        <f>IF(N824="nulová",J824,0)</f>
        <v>0</v>
      </c>
      <c r="BJ824" s="18" t="s">
        <v>40</v>
      </c>
      <c r="BK824" s="192">
        <f>ROUND(I824*H824,2)</f>
        <v>0</v>
      </c>
      <c r="BL824" s="18" t="s">
        <v>297</v>
      </c>
      <c r="BM824" s="191" t="s">
        <v>3831</v>
      </c>
    </row>
    <row r="825" spans="1:65" s="13" customFormat="1" ht="10.199999999999999">
      <c r="B825" s="193"/>
      <c r="C825" s="194"/>
      <c r="D825" s="195" t="s">
        <v>180</v>
      </c>
      <c r="E825" s="196" t="s">
        <v>32</v>
      </c>
      <c r="F825" s="197" t="s">
        <v>3444</v>
      </c>
      <c r="G825" s="194"/>
      <c r="H825" s="196" t="s">
        <v>32</v>
      </c>
      <c r="I825" s="198"/>
      <c r="J825" s="194"/>
      <c r="K825" s="194"/>
      <c r="L825" s="199"/>
      <c r="M825" s="200"/>
      <c r="N825" s="201"/>
      <c r="O825" s="201"/>
      <c r="P825" s="201"/>
      <c r="Q825" s="201"/>
      <c r="R825" s="201"/>
      <c r="S825" s="201"/>
      <c r="T825" s="202"/>
      <c r="AT825" s="203" t="s">
        <v>180</v>
      </c>
      <c r="AU825" s="203" t="s">
        <v>89</v>
      </c>
      <c r="AV825" s="13" t="s">
        <v>40</v>
      </c>
      <c r="AW825" s="13" t="s">
        <v>38</v>
      </c>
      <c r="AX825" s="13" t="s">
        <v>80</v>
      </c>
      <c r="AY825" s="203" t="s">
        <v>171</v>
      </c>
    </row>
    <row r="826" spans="1:65" s="14" customFormat="1" ht="10.199999999999999">
      <c r="B826" s="204"/>
      <c r="C826" s="205"/>
      <c r="D826" s="195" t="s">
        <v>180</v>
      </c>
      <c r="E826" s="206" t="s">
        <v>32</v>
      </c>
      <c r="F826" s="207" t="s">
        <v>3832</v>
      </c>
      <c r="G826" s="205"/>
      <c r="H826" s="208">
        <v>1</v>
      </c>
      <c r="I826" s="209"/>
      <c r="J826" s="205"/>
      <c r="K826" s="205"/>
      <c r="L826" s="210"/>
      <c r="M826" s="211"/>
      <c r="N826" s="212"/>
      <c r="O826" s="212"/>
      <c r="P826" s="212"/>
      <c r="Q826" s="212"/>
      <c r="R826" s="212"/>
      <c r="S826" s="212"/>
      <c r="T826" s="213"/>
      <c r="AT826" s="214" t="s">
        <v>180</v>
      </c>
      <c r="AU826" s="214" t="s">
        <v>89</v>
      </c>
      <c r="AV826" s="14" t="s">
        <v>89</v>
      </c>
      <c r="AW826" s="14" t="s">
        <v>38</v>
      </c>
      <c r="AX826" s="14" t="s">
        <v>80</v>
      </c>
      <c r="AY826" s="214" t="s">
        <v>171</v>
      </c>
    </row>
    <row r="827" spans="1:65" s="2" customFormat="1" ht="14.4" customHeight="1">
      <c r="A827" s="36"/>
      <c r="B827" s="37"/>
      <c r="C827" s="215" t="s">
        <v>2038</v>
      </c>
      <c r="D827" s="215" t="s">
        <v>254</v>
      </c>
      <c r="E827" s="216" t="s">
        <v>3833</v>
      </c>
      <c r="F827" s="217" t="s">
        <v>3834</v>
      </c>
      <c r="G827" s="218" t="s">
        <v>176</v>
      </c>
      <c r="H827" s="219">
        <v>5.94</v>
      </c>
      <c r="I827" s="220"/>
      <c r="J827" s="221">
        <f>ROUND(I827*H827,2)</f>
        <v>0</v>
      </c>
      <c r="K827" s="217" t="s">
        <v>177</v>
      </c>
      <c r="L827" s="222"/>
      <c r="M827" s="223" t="s">
        <v>32</v>
      </c>
      <c r="N827" s="224" t="s">
        <v>51</v>
      </c>
      <c r="O827" s="66"/>
      <c r="P827" s="189">
        <f>O827*H827</f>
        <v>0</v>
      </c>
      <c r="Q827" s="189">
        <v>3.0949999999999998E-2</v>
      </c>
      <c r="R827" s="189">
        <f>Q827*H827</f>
        <v>0.18384300000000001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389</v>
      </c>
      <c r="AT827" s="191" t="s">
        <v>254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3835</v>
      </c>
    </row>
    <row r="828" spans="1:65" s="14" customFormat="1" ht="10.199999999999999">
      <c r="B828" s="204"/>
      <c r="C828" s="205"/>
      <c r="D828" s="195" t="s">
        <v>180</v>
      </c>
      <c r="E828" s="206" t="s">
        <v>32</v>
      </c>
      <c r="F828" s="207" t="s">
        <v>3465</v>
      </c>
      <c r="G828" s="205"/>
      <c r="H828" s="208">
        <v>5.94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180</v>
      </c>
      <c r="AU828" s="214" t="s">
        <v>89</v>
      </c>
      <c r="AV828" s="14" t="s">
        <v>89</v>
      </c>
      <c r="AW828" s="14" t="s">
        <v>38</v>
      </c>
      <c r="AX828" s="14" t="s">
        <v>80</v>
      </c>
      <c r="AY828" s="214" t="s">
        <v>171</v>
      </c>
    </row>
    <row r="829" spans="1:65" s="2" customFormat="1" ht="24.15" customHeight="1">
      <c r="A829" s="36"/>
      <c r="B829" s="37"/>
      <c r="C829" s="180" t="s">
        <v>2040</v>
      </c>
      <c r="D829" s="180" t="s">
        <v>173</v>
      </c>
      <c r="E829" s="181" t="s">
        <v>2784</v>
      </c>
      <c r="F829" s="182" t="s">
        <v>2785</v>
      </c>
      <c r="G829" s="183" t="s">
        <v>582</v>
      </c>
      <c r="H829" s="184">
        <v>30</v>
      </c>
      <c r="I829" s="185"/>
      <c r="J829" s="186">
        <f>ROUND(I829*H829,2)</f>
        <v>0</v>
      </c>
      <c r="K829" s="182" t="s">
        <v>177</v>
      </c>
      <c r="L829" s="41"/>
      <c r="M829" s="187" t="s">
        <v>32</v>
      </c>
      <c r="N829" s="188" t="s">
        <v>51</v>
      </c>
      <c r="O829" s="66"/>
      <c r="P829" s="189">
        <f>O829*H829</f>
        <v>0</v>
      </c>
      <c r="Q829" s="189">
        <v>0</v>
      </c>
      <c r="R829" s="189">
        <f>Q829*H829</f>
        <v>0</v>
      </c>
      <c r="S829" s="189">
        <v>0</v>
      </c>
      <c r="T829" s="190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91" t="s">
        <v>297</v>
      </c>
      <c r="AT829" s="191" t="s">
        <v>173</v>
      </c>
      <c r="AU829" s="191" t="s">
        <v>89</v>
      </c>
      <c r="AY829" s="18" t="s">
        <v>171</v>
      </c>
      <c r="BE829" s="192">
        <f>IF(N829="základní",J829,0)</f>
        <v>0</v>
      </c>
      <c r="BF829" s="192">
        <f>IF(N829="snížená",J829,0)</f>
        <v>0</v>
      </c>
      <c r="BG829" s="192">
        <f>IF(N829="zákl. přenesená",J829,0)</f>
        <v>0</v>
      </c>
      <c r="BH829" s="192">
        <f>IF(N829="sníž. přenesená",J829,0)</f>
        <v>0</v>
      </c>
      <c r="BI829" s="192">
        <f>IF(N829="nulová",J829,0)</f>
        <v>0</v>
      </c>
      <c r="BJ829" s="18" t="s">
        <v>40</v>
      </c>
      <c r="BK829" s="192">
        <f>ROUND(I829*H829,2)</f>
        <v>0</v>
      </c>
      <c r="BL829" s="18" t="s">
        <v>297</v>
      </c>
      <c r="BM829" s="191" t="s">
        <v>3836</v>
      </c>
    </row>
    <row r="830" spans="1:65" s="13" customFormat="1" ht="10.199999999999999">
      <c r="B830" s="193"/>
      <c r="C830" s="194"/>
      <c r="D830" s="195" t="s">
        <v>180</v>
      </c>
      <c r="E830" s="196" t="s">
        <v>32</v>
      </c>
      <c r="F830" s="197" t="s">
        <v>3444</v>
      </c>
      <c r="G830" s="194"/>
      <c r="H830" s="196" t="s">
        <v>32</v>
      </c>
      <c r="I830" s="198"/>
      <c r="J830" s="194"/>
      <c r="K830" s="194"/>
      <c r="L830" s="199"/>
      <c r="M830" s="200"/>
      <c r="N830" s="201"/>
      <c r="O830" s="201"/>
      <c r="P830" s="201"/>
      <c r="Q830" s="201"/>
      <c r="R830" s="201"/>
      <c r="S830" s="201"/>
      <c r="T830" s="202"/>
      <c r="AT830" s="203" t="s">
        <v>180</v>
      </c>
      <c r="AU830" s="203" t="s">
        <v>89</v>
      </c>
      <c r="AV830" s="13" t="s">
        <v>40</v>
      </c>
      <c r="AW830" s="13" t="s">
        <v>38</v>
      </c>
      <c r="AX830" s="13" t="s">
        <v>80</v>
      </c>
      <c r="AY830" s="203" t="s">
        <v>171</v>
      </c>
    </row>
    <row r="831" spans="1:65" s="14" customFormat="1" ht="10.199999999999999">
      <c r="B831" s="204"/>
      <c r="C831" s="205"/>
      <c r="D831" s="195" t="s">
        <v>180</v>
      </c>
      <c r="E831" s="206" t="s">
        <v>32</v>
      </c>
      <c r="F831" s="207" t="s">
        <v>3804</v>
      </c>
      <c r="G831" s="205"/>
      <c r="H831" s="208">
        <v>10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180</v>
      </c>
      <c r="AU831" s="214" t="s">
        <v>89</v>
      </c>
      <c r="AV831" s="14" t="s">
        <v>89</v>
      </c>
      <c r="AW831" s="14" t="s">
        <v>38</v>
      </c>
      <c r="AX831" s="14" t="s">
        <v>80</v>
      </c>
      <c r="AY831" s="214" t="s">
        <v>171</v>
      </c>
    </row>
    <row r="832" spans="1:65" s="14" customFormat="1" ht="10.199999999999999">
      <c r="B832" s="204"/>
      <c r="C832" s="205"/>
      <c r="D832" s="195" t="s">
        <v>180</v>
      </c>
      <c r="E832" s="206" t="s">
        <v>32</v>
      </c>
      <c r="F832" s="207" t="s">
        <v>3837</v>
      </c>
      <c r="G832" s="205"/>
      <c r="H832" s="208">
        <v>5</v>
      </c>
      <c r="I832" s="209"/>
      <c r="J832" s="205"/>
      <c r="K832" s="205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180</v>
      </c>
      <c r="AU832" s="214" t="s">
        <v>89</v>
      </c>
      <c r="AV832" s="14" t="s">
        <v>89</v>
      </c>
      <c r="AW832" s="14" t="s">
        <v>38</v>
      </c>
      <c r="AX832" s="14" t="s">
        <v>80</v>
      </c>
      <c r="AY832" s="214" t="s">
        <v>171</v>
      </c>
    </row>
    <row r="833" spans="1:65" s="14" customFormat="1" ht="10.199999999999999">
      <c r="B833" s="204"/>
      <c r="C833" s="205"/>
      <c r="D833" s="195" t="s">
        <v>180</v>
      </c>
      <c r="E833" s="206" t="s">
        <v>32</v>
      </c>
      <c r="F833" s="207" t="s">
        <v>3806</v>
      </c>
      <c r="G833" s="205"/>
      <c r="H833" s="208">
        <v>12</v>
      </c>
      <c r="I833" s="209"/>
      <c r="J833" s="205"/>
      <c r="K833" s="205"/>
      <c r="L833" s="210"/>
      <c r="M833" s="211"/>
      <c r="N833" s="212"/>
      <c r="O833" s="212"/>
      <c r="P833" s="212"/>
      <c r="Q833" s="212"/>
      <c r="R833" s="212"/>
      <c r="S833" s="212"/>
      <c r="T833" s="213"/>
      <c r="AT833" s="214" t="s">
        <v>180</v>
      </c>
      <c r="AU833" s="214" t="s">
        <v>89</v>
      </c>
      <c r="AV833" s="14" t="s">
        <v>89</v>
      </c>
      <c r="AW833" s="14" t="s">
        <v>38</v>
      </c>
      <c r="AX833" s="14" t="s">
        <v>80</v>
      </c>
      <c r="AY833" s="214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3807</v>
      </c>
      <c r="G834" s="205"/>
      <c r="H834" s="208">
        <v>3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2" customFormat="1" ht="24.15" customHeight="1">
      <c r="A835" s="36"/>
      <c r="B835" s="37"/>
      <c r="C835" s="180" t="s">
        <v>2043</v>
      </c>
      <c r="D835" s="180" t="s">
        <v>173</v>
      </c>
      <c r="E835" s="181" t="s">
        <v>1353</v>
      </c>
      <c r="F835" s="182" t="s">
        <v>1354</v>
      </c>
      <c r="G835" s="183" t="s">
        <v>582</v>
      </c>
      <c r="H835" s="184">
        <v>26</v>
      </c>
      <c r="I835" s="185"/>
      <c r="J835" s="186">
        <f>ROUND(I835*H835,2)</f>
        <v>0</v>
      </c>
      <c r="K835" s="182" t="s">
        <v>177</v>
      </c>
      <c r="L835" s="41"/>
      <c r="M835" s="187" t="s">
        <v>32</v>
      </c>
      <c r="N835" s="188" t="s">
        <v>51</v>
      </c>
      <c r="O835" s="66"/>
      <c r="P835" s="189">
        <f>O835*H835</f>
        <v>0</v>
      </c>
      <c r="Q835" s="189">
        <v>0</v>
      </c>
      <c r="R835" s="189">
        <f>Q835*H835</f>
        <v>0</v>
      </c>
      <c r="S835" s="189">
        <v>0</v>
      </c>
      <c r="T835" s="190">
        <f>S835*H835</f>
        <v>0</v>
      </c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R835" s="191" t="s">
        <v>297</v>
      </c>
      <c r="AT835" s="191" t="s">
        <v>173</v>
      </c>
      <c r="AU835" s="191" t="s">
        <v>89</v>
      </c>
      <c r="AY835" s="18" t="s">
        <v>171</v>
      </c>
      <c r="BE835" s="192">
        <f>IF(N835="základní",J835,0)</f>
        <v>0</v>
      </c>
      <c r="BF835" s="192">
        <f>IF(N835="snížená",J835,0)</f>
        <v>0</v>
      </c>
      <c r="BG835" s="192">
        <f>IF(N835="zákl. přenesená",J835,0)</f>
        <v>0</v>
      </c>
      <c r="BH835" s="192">
        <f>IF(N835="sníž. přenesená",J835,0)</f>
        <v>0</v>
      </c>
      <c r="BI835" s="192">
        <f>IF(N835="nulová",J835,0)</f>
        <v>0</v>
      </c>
      <c r="BJ835" s="18" t="s">
        <v>40</v>
      </c>
      <c r="BK835" s="192">
        <f>ROUND(I835*H835,2)</f>
        <v>0</v>
      </c>
      <c r="BL835" s="18" t="s">
        <v>297</v>
      </c>
      <c r="BM835" s="191" t="s">
        <v>3838</v>
      </c>
    </row>
    <row r="836" spans="1:65" s="13" customFormat="1" ht="10.199999999999999">
      <c r="B836" s="193"/>
      <c r="C836" s="194"/>
      <c r="D836" s="195" t="s">
        <v>180</v>
      </c>
      <c r="E836" s="196" t="s">
        <v>32</v>
      </c>
      <c r="F836" s="197" t="s">
        <v>3444</v>
      </c>
      <c r="G836" s="194"/>
      <c r="H836" s="196" t="s">
        <v>32</v>
      </c>
      <c r="I836" s="198"/>
      <c r="J836" s="194"/>
      <c r="K836" s="194"/>
      <c r="L836" s="199"/>
      <c r="M836" s="200"/>
      <c r="N836" s="201"/>
      <c r="O836" s="201"/>
      <c r="P836" s="201"/>
      <c r="Q836" s="201"/>
      <c r="R836" s="201"/>
      <c r="S836" s="201"/>
      <c r="T836" s="202"/>
      <c r="AT836" s="203" t="s">
        <v>180</v>
      </c>
      <c r="AU836" s="203" t="s">
        <v>89</v>
      </c>
      <c r="AV836" s="13" t="s">
        <v>40</v>
      </c>
      <c r="AW836" s="13" t="s">
        <v>38</v>
      </c>
      <c r="AX836" s="13" t="s">
        <v>80</v>
      </c>
      <c r="AY836" s="203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3839</v>
      </c>
      <c r="G837" s="205"/>
      <c r="H837" s="208">
        <v>25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14" customFormat="1" ht="10.199999999999999">
      <c r="B838" s="204"/>
      <c r="C838" s="205"/>
      <c r="D838" s="195" t="s">
        <v>180</v>
      </c>
      <c r="E838" s="206" t="s">
        <v>32</v>
      </c>
      <c r="F838" s="207" t="s">
        <v>3840</v>
      </c>
      <c r="G838" s="205"/>
      <c r="H838" s="208">
        <v>1</v>
      </c>
      <c r="I838" s="209"/>
      <c r="J838" s="205"/>
      <c r="K838" s="205"/>
      <c r="L838" s="210"/>
      <c r="M838" s="211"/>
      <c r="N838" s="212"/>
      <c r="O838" s="212"/>
      <c r="P838" s="212"/>
      <c r="Q838" s="212"/>
      <c r="R838" s="212"/>
      <c r="S838" s="212"/>
      <c r="T838" s="213"/>
      <c r="AT838" s="214" t="s">
        <v>180</v>
      </c>
      <c r="AU838" s="214" t="s">
        <v>89</v>
      </c>
      <c r="AV838" s="14" t="s">
        <v>89</v>
      </c>
      <c r="AW838" s="14" t="s">
        <v>38</v>
      </c>
      <c r="AX838" s="14" t="s">
        <v>80</v>
      </c>
      <c r="AY838" s="214" t="s">
        <v>171</v>
      </c>
    </row>
    <row r="839" spans="1:65" s="2" customFormat="1" ht="14.4" customHeight="1">
      <c r="A839" s="36"/>
      <c r="B839" s="37"/>
      <c r="C839" s="215" t="s">
        <v>2045</v>
      </c>
      <c r="D839" s="215" t="s">
        <v>254</v>
      </c>
      <c r="E839" s="216" t="s">
        <v>1361</v>
      </c>
      <c r="F839" s="217" t="s">
        <v>1362</v>
      </c>
      <c r="G839" s="218" t="s">
        <v>190</v>
      </c>
      <c r="H839" s="219">
        <v>86.625</v>
      </c>
      <c r="I839" s="220"/>
      <c r="J839" s="221">
        <f>ROUND(I839*H839,2)</f>
        <v>0</v>
      </c>
      <c r="K839" s="217" t="s">
        <v>177</v>
      </c>
      <c r="L839" s="222"/>
      <c r="M839" s="223" t="s">
        <v>32</v>
      </c>
      <c r="N839" s="224" t="s">
        <v>51</v>
      </c>
      <c r="O839" s="66"/>
      <c r="P839" s="189">
        <f>O839*H839</f>
        <v>0</v>
      </c>
      <c r="Q839" s="189">
        <v>1.5E-3</v>
      </c>
      <c r="R839" s="189">
        <f>Q839*H839</f>
        <v>0.12993750000000001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389</v>
      </c>
      <c r="AT839" s="191" t="s">
        <v>254</v>
      </c>
      <c r="AU839" s="191" t="s">
        <v>89</v>
      </c>
      <c r="AY839" s="18" t="s">
        <v>171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8" t="s">
        <v>40</v>
      </c>
      <c r="BK839" s="192">
        <f>ROUND(I839*H839,2)</f>
        <v>0</v>
      </c>
      <c r="BL839" s="18" t="s">
        <v>297</v>
      </c>
      <c r="BM839" s="191" t="s">
        <v>3841</v>
      </c>
    </row>
    <row r="840" spans="1:65" s="2" customFormat="1" ht="19.2">
      <c r="A840" s="36"/>
      <c r="B840" s="37"/>
      <c r="C840" s="38"/>
      <c r="D840" s="195" t="s">
        <v>258</v>
      </c>
      <c r="E840" s="38"/>
      <c r="F840" s="225" t="s">
        <v>3365</v>
      </c>
      <c r="G840" s="38"/>
      <c r="H840" s="38"/>
      <c r="I840" s="226"/>
      <c r="J840" s="38"/>
      <c r="K840" s="38"/>
      <c r="L840" s="41"/>
      <c r="M840" s="227"/>
      <c r="N840" s="228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8" t="s">
        <v>258</v>
      </c>
      <c r="AU840" s="18" t="s">
        <v>89</v>
      </c>
    </row>
    <row r="841" spans="1:65" s="14" customFormat="1" ht="10.199999999999999">
      <c r="B841" s="204"/>
      <c r="C841" s="205"/>
      <c r="D841" s="195" t="s">
        <v>180</v>
      </c>
      <c r="E841" s="206" t="s">
        <v>32</v>
      </c>
      <c r="F841" s="207" t="s">
        <v>3842</v>
      </c>
      <c r="G841" s="205"/>
      <c r="H841" s="208">
        <v>56.25</v>
      </c>
      <c r="I841" s="209"/>
      <c r="J841" s="205"/>
      <c r="K841" s="205"/>
      <c r="L841" s="210"/>
      <c r="M841" s="211"/>
      <c r="N841" s="212"/>
      <c r="O841" s="212"/>
      <c r="P841" s="212"/>
      <c r="Q841" s="212"/>
      <c r="R841" s="212"/>
      <c r="S841" s="212"/>
      <c r="T841" s="213"/>
      <c r="AT841" s="214" t="s">
        <v>180</v>
      </c>
      <c r="AU841" s="214" t="s">
        <v>89</v>
      </c>
      <c r="AV841" s="14" t="s">
        <v>89</v>
      </c>
      <c r="AW841" s="14" t="s">
        <v>38</v>
      </c>
      <c r="AX841" s="14" t="s">
        <v>80</v>
      </c>
      <c r="AY841" s="214" t="s">
        <v>171</v>
      </c>
    </row>
    <row r="842" spans="1:65" s="14" customFormat="1" ht="10.199999999999999">
      <c r="B842" s="204"/>
      <c r="C842" s="205"/>
      <c r="D842" s="195" t="s">
        <v>180</v>
      </c>
      <c r="E842" s="206" t="s">
        <v>32</v>
      </c>
      <c r="F842" s="207" t="s">
        <v>3843</v>
      </c>
      <c r="G842" s="205"/>
      <c r="H842" s="208">
        <v>7.5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38</v>
      </c>
      <c r="AX842" s="14" t="s">
        <v>80</v>
      </c>
      <c r="AY842" s="214" t="s">
        <v>171</v>
      </c>
    </row>
    <row r="843" spans="1:65" s="14" customFormat="1" ht="10.199999999999999">
      <c r="B843" s="204"/>
      <c r="C843" s="205"/>
      <c r="D843" s="195" t="s">
        <v>180</v>
      </c>
      <c r="E843" s="206" t="s">
        <v>32</v>
      </c>
      <c r="F843" s="207" t="s">
        <v>3844</v>
      </c>
      <c r="G843" s="205"/>
      <c r="H843" s="208">
        <v>3.75</v>
      </c>
      <c r="I843" s="209"/>
      <c r="J843" s="205"/>
      <c r="K843" s="205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180</v>
      </c>
      <c r="AU843" s="214" t="s">
        <v>89</v>
      </c>
      <c r="AV843" s="14" t="s">
        <v>89</v>
      </c>
      <c r="AW843" s="14" t="s">
        <v>38</v>
      </c>
      <c r="AX843" s="14" t="s">
        <v>80</v>
      </c>
      <c r="AY843" s="214" t="s">
        <v>171</v>
      </c>
    </row>
    <row r="844" spans="1:65" s="14" customFormat="1" ht="10.199999999999999">
      <c r="B844" s="204"/>
      <c r="C844" s="205"/>
      <c r="D844" s="195" t="s">
        <v>180</v>
      </c>
      <c r="E844" s="206" t="s">
        <v>32</v>
      </c>
      <c r="F844" s="207" t="s">
        <v>3845</v>
      </c>
      <c r="G844" s="205"/>
      <c r="H844" s="208">
        <v>2.25</v>
      </c>
      <c r="I844" s="209"/>
      <c r="J844" s="205"/>
      <c r="K844" s="205"/>
      <c r="L844" s="210"/>
      <c r="M844" s="211"/>
      <c r="N844" s="212"/>
      <c r="O844" s="212"/>
      <c r="P844" s="212"/>
      <c r="Q844" s="212"/>
      <c r="R844" s="212"/>
      <c r="S844" s="212"/>
      <c r="T844" s="213"/>
      <c r="AT844" s="214" t="s">
        <v>180</v>
      </c>
      <c r="AU844" s="214" t="s">
        <v>89</v>
      </c>
      <c r="AV844" s="14" t="s">
        <v>89</v>
      </c>
      <c r="AW844" s="14" t="s">
        <v>38</v>
      </c>
      <c r="AX844" s="14" t="s">
        <v>80</v>
      </c>
      <c r="AY844" s="214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3846</v>
      </c>
      <c r="G845" s="205"/>
      <c r="H845" s="208">
        <v>7.2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3847</v>
      </c>
      <c r="G846" s="205"/>
      <c r="H846" s="208">
        <v>1.8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5"/>
      <c r="F847" s="207" t="s">
        <v>3848</v>
      </c>
      <c r="G847" s="205"/>
      <c r="H847" s="208">
        <v>86.625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4</v>
      </c>
      <c r="AX847" s="14" t="s">
        <v>40</v>
      </c>
      <c r="AY847" s="214" t="s">
        <v>171</v>
      </c>
    </row>
    <row r="848" spans="1:65" s="2" customFormat="1" ht="24.15" customHeight="1">
      <c r="A848" s="36"/>
      <c r="B848" s="37"/>
      <c r="C848" s="180" t="s">
        <v>2047</v>
      </c>
      <c r="D848" s="180" t="s">
        <v>173</v>
      </c>
      <c r="E848" s="181" t="s">
        <v>1371</v>
      </c>
      <c r="F848" s="182" t="s">
        <v>1372</v>
      </c>
      <c r="G848" s="183" t="s">
        <v>554</v>
      </c>
      <c r="H848" s="184">
        <v>3.5649999999999999</v>
      </c>
      <c r="I848" s="185"/>
      <c r="J848" s="186">
        <f>ROUND(I848*H848,2)</f>
        <v>0</v>
      </c>
      <c r="K848" s="182" t="s">
        <v>177</v>
      </c>
      <c r="L848" s="41"/>
      <c r="M848" s="187" t="s">
        <v>32</v>
      </c>
      <c r="N848" s="188" t="s">
        <v>51</v>
      </c>
      <c r="O848" s="66"/>
      <c r="P848" s="189">
        <f>O848*H848</f>
        <v>0</v>
      </c>
      <c r="Q848" s="189">
        <v>0</v>
      </c>
      <c r="R848" s="189">
        <f>Q848*H848</f>
        <v>0</v>
      </c>
      <c r="S848" s="189">
        <v>0</v>
      </c>
      <c r="T848" s="190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91" t="s">
        <v>297</v>
      </c>
      <c r="AT848" s="191" t="s">
        <v>173</v>
      </c>
      <c r="AU848" s="191" t="s">
        <v>89</v>
      </c>
      <c r="AY848" s="18" t="s">
        <v>171</v>
      </c>
      <c r="BE848" s="192">
        <f>IF(N848="základní",J848,0)</f>
        <v>0</v>
      </c>
      <c r="BF848" s="192">
        <f>IF(N848="snížená",J848,0)</f>
        <v>0</v>
      </c>
      <c r="BG848" s="192">
        <f>IF(N848="zákl. přenesená",J848,0)</f>
        <v>0</v>
      </c>
      <c r="BH848" s="192">
        <f>IF(N848="sníž. přenesená",J848,0)</f>
        <v>0</v>
      </c>
      <c r="BI848" s="192">
        <f>IF(N848="nulová",J848,0)</f>
        <v>0</v>
      </c>
      <c r="BJ848" s="18" t="s">
        <v>40</v>
      </c>
      <c r="BK848" s="192">
        <f>ROUND(I848*H848,2)</f>
        <v>0</v>
      </c>
      <c r="BL848" s="18" t="s">
        <v>297</v>
      </c>
      <c r="BM848" s="191" t="s">
        <v>3849</v>
      </c>
    </row>
    <row r="849" spans="1:65" s="2" customFormat="1" ht="24.15" customHeight="1">
      <c r="A849" s="36"/>
      <c r="B849" s="37"/>
      <c r="C849" s="180" t="s">
        <v>2053</v>
      </c>
      <c r="D849" s="180" t="s">
        <v>173</v>
      </c>
      <c r="E849" s="181" t="s">
        <v>1375</v>
      </c>
      <c r="F849" s="182" t="s">
        <v>1376</v>
      </c>
      <c r="G849" s="183" t="s">
        <v>554</v>
      </c>
      <c r="H849" s="184">
        <v>3.5649999999999999</v>
      </c>
      <c r="I849" s="185"/>
      <c r="J849" s="186">
        <f>ROUND(I849*H849,2)</f>
        <v>0</v>
      </c>
      <c r="K849" s="182" t="s">
        <v>177</v>
      </c>
      <c r="L849" s="41"/>
      <c r="M849" s="187" t="s">
        <v>32</v>
      </c>
      <c r="N849" s="188" t="s">
        <v>51</v>
      </c>
      <c r="O849" s="66"/>
      <c r="P849" s="189">
        <f>O849*H849</f>
        <v>0</v>
      </c>
      <c r="Q849" s="189">
        <v>0</v>
      </c>
      <c r="R849" s="189">
        <f>Q849*H849</f>
        <v>0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297</v>
      </c>
      <c r="AT849" s="191" t="s">
        <v>173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3850</v>
      </c>
    </row>
    <row r="850" spans="1:65" s="12" customFormat="1" ht="22.8" customHeight="1">
      <c r="B850" s="164"/>
      <c r="C850" s="165"/>
      <c r="D850" s="166" t="s">
        <v>79</v>
      </c>
      <c r="E850" s="178" t="s">
        <v>859</v>
      </c>
      <c r="F850" s="178" t="s">
        <v>860</v>
      </c>
      <c r="G850" s="165"/>
      <c r="H850" s="165"/>
      <c r="I850" s="168"/>
      <c r="J850" s="179">
        <f>BK850</f>
        <v>0</v>
      </c>
      <c r="K850" s="165"/>
      <c r="L850" s="170"/>
      <c r="M850" s="171"/>
      <c r="N850" s="172"/>
      <c r="O850" s="172"/>
      <c r="P850" s="173">
        <f>SUM(P851:P892)</f>
        <v>0</v>
      </c>
      <c r="Q850" s="172"/>
      <c r="R850" s="173">
        <f>SUM(R851:R892)</f>
        <v>0.24710914</v>
      </c>
      <c r="S850" s="172"/>
      <c r="T850" s="174">
        <f>SUM(T851:T892)</f>
        <v>0.25906000000000001</v>
      </c>
      <c r="AR850" s="175" t="s">
        <v>89</v>
      </c>
      <c r="AT850" s="176" t="s">
        <v>79</v>
      </c>
      <c r="AU850" s="176" t="s">
        <v>40</v>
      </c>
      <c r="AY850" s="175" t="s">
        <v>171</v>
      </c>
      <c r="BK850" s="177">
        <f>SUM(BK851:BK892)</f>
        <v>0</v>
      </c>
    </row>
    <row r="851" spans="1:65" s="2" customFormat="1" ht="24.15" customHeight="1">
      <c r="A851" s="36"/>
      <c r="B851" s="37"/>
      <c r="C851" s="180" t="s">
        <v>2057</v>
      </c>
      <c r="D851" s="180" t="s">
        <v>173</v>
      </c>
      <c r="E851" s="181" t="s">
        <v>2806</v>
      </c>
      <c r="F851" s="182" t="s">
        <v>2807</v>
      </c>
      <c r="G851" s="183" t="s">
        <v>190</v>
      </c>
      <c r="H851" s="184">
        <v>6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6.0000000000000002E-5</v>
      </c>
      <c r="R851" s="189">
        <f>Q851*H851</f>
        <v>3.6000000000000002E-4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3851</v>
      </c>
    </row>
    <row r="852" spans="1:65" s="13" customFormat="1" ht="10.199999999999999">
      <c r="B852" s="193"/>
      <c r="C852" s="194"/>
      <c r="D852" s="195" t="s">
        <v>180</v>
      </c>
      <c r="E852" s="196" t="s">
        <v>32</v>
      </c>
      <c r="F852" s="197" t="s">
        <v>3852</v>
      </c>
      <c r="G852" s="194"/>
      <c r="H852" s="196" t="s">
        <v>32</v>
      </c>
      <c r="I852" s="198"/>
      <c r="J852" s="194"/>
      <c r="K852" s="194"/>
      <c r="L852" s="199"/>
      <c r="M852" s="200"/>
      <c r="N852" s="201"/>
      <c r="O852" s="201"/>
      <c r="P852" s="201"/>
      <c r="Q852" s="201"/>
      <c r="R852" s="201"/>
      <c r="S852" s="201"/>
      <c r="T852" s="202"/>
      <c r="AT852" s="203" t="s">
        <v>180</v>
      </c>
      <c r="AU852" s="203" t="s">
        <v>89</v>
      </c>
      <c r="AV852" s="13" t="s">
        <v>40</v>
      </c>
      <c r="AW852" s="13" t="s">
        <v>38</v>
      </c>
      <c r="AX852" s="13" t="s">
        <v>80</v>
      </c>
      <c r="AY852" s="203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3853</v>
      </c>
      <c r="G853" s="205"/>
      <c r="H853" s="208">
        <v>3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3854</v>
      </c>
      <c r="G854" s="205"/>
      <c r="H854" s="208">
        <v>3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14.4" customHeight="1">
      <c r="A855" s="36"/>
      <c r="B855" s="37"/>
      <c r="C855" s="180" t="s">
        <v>2059</v>
      </c>
      <c r="D855" s="180" t="s">
        <v>173</v>
      </c>
      <c r="E855" s="181" t="s">
        <v>3855</v>
      </c>
      <c r="F855" s="182" t="s">
        <v>3856</v>
      </c>
      <c r="G855" s="183" t="s">
        <v>3857</v>
      </c>
      <c r="H855" s="184">
        <v>49.2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5.0000000000000002E-5</v>
      </c>
      <c r="R855" s="189">
        <f>Q855*H855</f>
        <v>2.4600000000000004E-3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3858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3722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3859</v>
      </c>
      <c r="G857" s="205"/>
      <c r="H857" s="208">
        <v>49.2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215" t="s">
        <v>2061</v>
      </c>
      <c r="D858" s="215" t="s">
        <v>254</v>
      </c>
      <c r="E858" s="216" t="s">
        <v>3860</v>
      </c>
      <c r="F858" s="217" t="s">
        <v>3861</v>
      </c>
      <c r="G858" s="218" t="s">
        <v>582</v>
      </c>
      <c r="H858" s="219">
        <v>2</v>
      </c>
      <c r="I858" s="220"/>
      <c r="J858" s="221">
        <f>ROUND(I858*H858,2)</f>
        <v>0</v>
      </c>
      <c r="K858" s="217" t="s">
        <v>643</v>
      </c>
      <c r="L858" s="222"/>
      <c r="M858" s="223" t="s">
        <v>32</v>
      </c>
      <c r="N858" s="224" t="s">
        <v>51</v>
      </c>
      <c r="O858" s="66"/>
      <c r="P858" s="189">
        <f>O858*H858</f>
        <v>0</v>
      </c>
      <c r="Q858" s="189">
        <v>2.46E-2</v>
      </c>
      <c r="R858" s="189">
        <f>Q858*H858</f>
        <v>4.9200000000000001E-2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389</v>
      </c>
      <c r="AT858" s="191" t="s">
        <v>254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3862</v>
      </c>
    </row>
    <row r="859" spans="1:65" s="2" customFormat="1" ht="14.4" customHeight="1">
      <c r="A859" s="36"/>
      <c r="B859" s="37"/>
      <c r="C859" s="180" t="s">
        <v>2063</v>
      </c>
      <c r="D859" s="180" t="s">
        <v>173</v>
      </c>
      <c r="E859" s="181" t="s">
        <v>3863</v>
      </c>
      <c r="F859" s="182" t="s">
        <v>3864</v>
      </c>
      <c r="G859" s="183" t="s">
        <v>582</v>
      </c>
      <c r="H859" s="184">
        <v>8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5.0000000000000002E-5</v>
      </c>
      <c r="R859" s="189">
        <f>Q859*H859</f>
        <v>4.0000000000000002E-4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3865</v>
      </c>
    </row>
    <row r="860" spans="1:65" s="13" customFormat="1" ht="10.199999999999999">
      <c r="B860" s="193"/>
      <c r="C860" s="194"/>
      <c r="D860" s="195" t="s">
        <v>180</v>
      </c>
      <c r="E860" s="196" t="s">
        <v>32</v>
      </c>
      <c r="F860" s="197" t="s">
        <v>3722</v>
      </c>
      <c r="G860" s="194"/>
      <c r="H860" s="196" t="s">
        <v>32</v>
      </c>
      <c r="I860" s="198"/>
      <c r="J860" s="194"/>
      <c r="K860" s="194"/>
      <c r="L860" s="199"/>
      <c r="M860" s="200"/>
      <c r="N860" s="201"/>
      <c r="O860" s="201"/>
      <c r="P860" s="201"/>
      <c r="Q860" s="201"/>
      <c r="R860" s="201"/>
      <c r="S860" s="201"/>
      <c r="T860" s="202"/>
      <c r="AT860" s="203" t="s">
        <v>180</v>
      </c>
      <c r="AU860" s="203" t="s">
        <v>89</v>
      </c>
      <c r="AV860" s="13" t="s">
        <v>40</v>
      </c>
      <c r="AW860" s="13" t="s">
        <v>38</v>
      </c>
      <c r="AX860" s="13" t="s">
        <v>80</v>
      </c>
      <c r="AY860" s="203" t="s">
        <v>171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3866</v>
      </c>
      <c r="G861" s="205"/>
      <c r="H861" s="208">
        <v>8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14.4" customHeight="1">
      <c r="A862" s="36"/>
      <c r="B862" s="37"/>
      <c r="C862" s="180" t="s">
        <v>2068</v>
      </c>
      <c r="D862" s="180" t="s">
        <v>173</v>
      </c>
      <c r="E862" s="181" t="s">
        <v>3867</v>
      </c>
      <c r="F862" s="182" t="s">
        <v>3868</v>
      </c>
      <c r="G862" s="183" t="s">
        <v>176</v>
      </c>
      <c r="H862" s="184">
        <v>1.103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0</v>
      </c>
      <c r="R862" s="189">
        <f>Q862*H862</f>
        <v>0</v>
      </c>
      <c r="S862" s="189">
        <v>0.02</v>
      </c>
      <c r="T862" s="190">
        <f>S862*H862</f>
        <v>2.206E-2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3869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3722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3870</v>
      </c>
      <c r="G864" s="205"/>
      <c r="H864" s="208">
        <v>0.56299999999999994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1:65" s="14" customFormat="1" ht="10.199999999999999">
      <c r="B865" s="204"/>
      <c r="C865" s="205"/>
      <c r="D865" s="195" t="s">
        <v>180</v>
      </c>
      <c r="E865" s="206" t="s">
        <v>32</v>
      </c>
      <c r="F865" s="207" t="s">
        <v>3871</v>
      </c>
      <c r="G865" s="205"/>
      <c r="H865" s="208">
        <v>0.36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1:65" s="14" customFormat="1" ht="10.199999999999999">
      <c r="B866" s="204"/>
      <c r="C866" s="205"/>
      <c r="D866" s="195" t="s">
        <v>180</v>
      </c>
      <c r="E866" s="206" t="s">
        <v>32</v>
      </c>
      <c r="F866" s="207" t="s">
        <v>3872</v>
      </c>
      <c r="G866" s="205"/>
      <c r="H866" s="208">
        <v>0.18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1:65" s="2" customFormat="1" ht="14.4" customHeight="1">
      <c r="A867" s="36"/>
      <c r="B867" s="37"/>
      <c r="C867" s="180" t="s">
        <v>2072</v>
      </c>
      <c r="D867" s="180" t="s">
        <v>173</v>
      </c>
      <c r="E867" s="181" t="s">
        <v>3873</v>
      </c>
      <c r="F867" s="182" t="s">
        <v>3874</v>
      </c>
      <c r="G867" s="183" t="s">
        <v>176</v>
      </c>
      <c r="H867" s="184">
        <v>1.103</v>
      </c>
      <c r="I867" s="185"/>
      <c r="J867" s="186">
        <f>ROUND(I867*H867,2)</f>
        <v>0</v>
      </c>
      <c r="K867" s="182" t="s">
        <v>177</v>
      </c>
      <c r="L867" s="41"/>
      <c r="M867" s="187" t="s">
        <v>32</v>
      </c>
      <c r="N867" s="188" t="s">
        <v>51</v>
      </c>
      <c r="O867" s="66"/>
      <c r="P867" s="189">
        <f>O867*H867</f>
        <v>0</v>
      </c>
      <c r="Q867" s="189">
        <v>3.8000000000000002E-4</v>
      </c>
      <c r="R867" s="189">
        <f>Q867*H867</f>
        <v>4.1914000000000003E-4</v>
      </c>
      <c r="S867" s="189">
        <v>0</v>
      </c>
      <c r="T867" s="190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91" t="s">
        <v>297</v>
      </c>
      <c r="AT867" s="191" t="s">
        <v>173</v>
      </c>
      <c r="AU867" s="191" t="s">
        <v>89</v>
      </c>
      <c r="AY867" s="18" t="s">
        <v>171</v>
      </c>
      <c r="BE867" s="192">
        <f>IF(N867="základní",J867,0)</f>
        <v>0</v>
      </c>
      <c r="BF867" s="192">
        <f>IF(N867="snížená",J867,0)</f>
        <v>0</v>
      </c>
      <c r="BG867" s="192">
        <f>IF(N867="zákl. přenesená",J867,0)</f>
        <v>0</v>
      </c>
      <c r="BH867" s="192">
        <f>IF(N867="sníž. přenesená",J867,0)</f>
        <v>0</v>
      </c>
      <c r="BI867" s="192">
        <f>IF(N867="nulová",J867,0)</f>
        <v>0</v>
      </c>
      <c r="BJ867" s="18" t="s">
        <v>40</v>
      </c>
      <c r="BK867" s="192">
        <f>ROUND(I867*H867,2)</f>
        <v>0</v>
      </c>
      <c r="BL867" s="18" t="s">
        <v>297</v>
      </c>
      <c r="BM867" s="191" t="s">
        <v>3875</v>
      </c>
    </row>
    <row r="868" spans="1:65" s="13" customFormat="1" ht="10.199999999999999">
      <c r="B868" s="193"/>
      <c r="C868" s="194"/>
      <c r="D868" s="195" t="s">
        <v>180</v>
      </c>
      <c r="E868" s="196" t="s">
        <v>32</v>
      </c>
      <c r="F868" s="197" t="s">
        <v>3722</v>
      </c>
      <c r="G868" s="194"/>
      <c r="H868" s="196" t="s">
        <v>32</v>
      </c>
      <c r="I868" s="198"/>
      <c r="J868" s="194"/>
      <c r="K868" s="194"/>
      <c r="L868" s="199"/>
      <c r="M868" s="200"/>
      <c r="N868" s="201"/>
      <c r="O868" s="201"/>
      <c r="P868" s="201"/>
      <c r="Q868" s="201"/>
      <c r="R868" s="201"/>
      <c r="S868" s="201"/>
      <c r="T868" s="202"/>
      <c r="AT868" s="203" t="s">
        <v>180</v>
      </c>
      <c r="AU868" s="203" t="s">
        <v>89</v>
      </c>
      <c r="AV868" s="13" t="s">
        <v>40</v>
      </c>
      <c r="AW868" s="13" t="s">
        <v>38</v>
      </c>
      <c r="AX868" s="13" t="s">
        <v>80</v>
      </c>
      <c r="AY868" s="203" t="s">
        <v>171</v>
      </c>
    </row>
    <row r="869" spans="1:65" s="14" customFormat="1" ht="10.199999999999999">
      <c r="B869" s="204"/>
      <c r="C869" s="205"/>
      <c r="D869" s="195" t="s">
        <v>180</v>
      </c>
      <c r="E869" s="206" t="s">
        <v>32</v>
      </c>
      <c r="F869" s="207" t="s">
        <v>3870</v>
      </c>
      <c r="G869" s="205"/>
      <c r="H869" s="208">
        <v>0.56299999999999994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1:65" s="14" customFormat="1" ht="10.199999999999999">
      <c r="B870" s="204"/>
      <c r="C870" s="205"/>
      <c r="D870" s="195" t="s">
        <v>180</v>
      </c>
      <c r="E870" s="206" t="s">
        <v>32</v>
      </c>
      <c r="F870" s="207" t="s">
        <v>3871</v>
      </c>
      <c r="G870" s="205"/>
      <c r="H870" s="208">
        <v>0.36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1:65" s="14" customFormat="1" ht="10.199999999999999">
      <c r="B871" s="204"/>
      <c r="C871" s="205"/>
      <c r="D871" s="195" t="s">
        <v>180</v>
      </c>
      <c r="E871" s="206" t="s">
        <v>32</v>
      </c>
      <c r="F871" s="207" t="s">
        <v>3872</v>
      </c>
      <c r="G871" s="205"/>
      <c r="H871" s="208">
        <v>0.18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1:65" s="2" customFormat="1" ht="14.4" customHeight="1">
      <c r="A872" s="36"/>
      <c r="B872" s="37"/>
      <c r="C872" s="215" t="s">
        <v>2075</v>
      </c>
      <c r="D872" s="215" t="s">
        <v>254</v>
      </c>
      <c r="E872" s="216" t="s">
        <v>3876</v>
      </c>
      <c r="F872" s="217" t="s">
        <v>3877</v>
      </c>
      <c r="G872" s="218" t="s">
        <v>582</v>
      </c>
      <c r="H872" s="219">
        <v>1</v>
      </c>
      <c r="I872" s="220"/>
      <c r="J872" s="221">
        <f>ROUND(I872*H872,2)</f>
        <v>0</v>
      </c>
      <c r="K872" s="217" t="s">
        <v>643</v>
      </c>
      <c r="L872" s="222"/>
      <c r="M872" s="223" t="s">
        <v>32</v>
      </c>
      <c r="N872" s="224" t="s">
        <v>51</v>
      </c>
      <c r="O872" s="66"/>
      <c r="P872" s="189">
        <f>O872*H872</f>
        <v>0</v>
      </c>
      <c r="Q872" s="189">
        <v>5.8999999999999999E-3</v>
      </c>
      <c r="R872" s="189">
        <f>Q872*H872</f>
        <v>5.8999999999999999E-3</v>
      </c>
      <c r="S872" s="189">
        <v>0</v>
      </c>
      <c r="T872" s="190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91" t="s">
        <v>389</v>
      </c>
      <c r="AT872" s="191" t="s">
        <v>254</v>
      </c>
      <c r="AU872" s="191" t="s">
        <v>89</v>
      </c>
      <c r="AY872" s="18" t="s">
        <v>171</v>
      </c>
      <c r="BE872" s="192">
        <f>IF(N872="základní",J872,0)</f>
        <v>0</v>
      </c>
      <c r="BF872" s="192">
        <f>IF(N872="snížená",J872,0)</f>
        <v>0</v>
      </c>
      <c r="BG872" s="192">
        <f>IF(N872="zákl. přenesená",J872,0)</f>
        <v>0</v>
      </c>
      <c r="BH872" s="192">
        <f>IF(N872="sníž. přenesená",J872,0)</f>
        <v>0</v>
      </c>
      <c r="BI872" s="192">
        <f>IF(N872="nulová",J872,0)</f>
        <v>0</v>
      </c>
      <c r="BJ872" s="18" t="s">
        <v>40</v>
      </c>
      <c r="BK872" s="192">
        <f>ROUND(I872*H872,2)</f>
        <v>0</v>
      </c>
      <c r="BL872" s="18" t="s">
        <v>297</v>
      </c>
      <c r="BM872" s="191" t="s">
        <v>3878</v>
      </c>
    </row>
    <row r="873" spans="1:65" s="2" customFormat="1" ht="14.4" customHeight="1">
      <c r="A873" s="36"/>
      <c r="B873" s="37"/>
      <c r="C873" s="215" t="s">
        <v>2082</v>
      </c>
      <c r="D873" s="215" t="s">
        <v>254</v>
      </c>
      <c r="E873" s="216" t="s">
        <v>3879</v>
      </c>
      <c r="F873" s="217" t="s">
        <v>3880</v>
      </c>
      <c r="G873" s="218" t="s">
        <v>582</v>
      </c>
      <c r="H873" s="219">
        <v>1</v>
      </c>
      <c r="I873" s="220"/>
      <c r="J873" s="221">
        <f>ROUND(I873*H873,2)</f>
        <v>0</v>
      </c>
      <c r="K873" s="217" t="s">
        <v>643</v>
      </c>
      <c r="L873" s="222"/>
      <c r="M873" s="223" t="s">
        <v>32</v>
      </c>
      <c r="N873" s="224" t="s">
        <v>51</v>
      </c>
      <c r="O873" s="66"/>
      <c r="P873" s="189">
        <f>O873*H873</f>
        <v>0</v>
      </c>
      <c r="Q873" s="189">
        <v>3.3E-3</v>
      </c>
      <c r="R873" s="189">
        <f>Q873*H873</f>
        <v>3.3E-3</v>
      </c>
      <c r="S873" s="189">
        <v>0</v>
      </c>
      <c r="T873" s="190">
        <f>S873*H873</f>
        <v>0</v>
      </c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R873" s="191" t="s">
        <v>389</v>
      </c>
      <c r="AT873" s="191" t="s">
        <v>254</v>
      </c>
      <c r="AU873" s="191" t="s">
        <v>89</v>
      </c>
      <c r="AY873" s="18" t="s">
        <v>171</v>
      </c>
      <c r="BE873" s="192">
        <f>IF(N873="základní",J873,0)</f>
        <v>0</v>
      </c>
      <c r="BF873" s="192">
        <f>IF(N873="snížená",J873,0)</f>
        <v>0</v>
      </c>
      <c r="BG873" s="192">
        <f>IF(N873="zákl. přenesená",J873,0)</f>
        <v>0</v>
      </c>
      <c r="BH873" s="192">
        <f>IF(N873="sníž. přenesená",J873,0)</f>
        <v>0</v>
      </c>
      <c r="BI873" s="192">
        <f>IF(N873="nulová",J873,0)</f>
        <v>0</v>
      </c>
      <c r="BJ873" s="18" t="s">
        <v>40</v>
      </c>
      <c r="BK873" s="192">
        <f>ROUND(I873*H873,2)</f>
        <v>0</v>
      </c>
      <c r="BL873" s="18" t="s">
        <v>297</v>
      </c>
      <c r="BM873" s="191" t="s">
        <v>3881</v>
      </c>
    </row>
    <row r="874" spans="1:65" s="2" customFormat="1" ht="14.4" customHeight="1">
      <c r="A874" s="36"/>
      <c r="B874" s="37"/>
      <c r="C874" s="215" t="s">
        <v>2091</v>
      </c>
      <c r="D874" s="215" t="s">
        <v>254</v>
      </c>
      <c r="E874" s="216" t="s">
        <v>3882</v>
      </c>
      <c r="F874" s="217" t="s">
        <v>3883</v>
      </c>
      <c r="G874" s="218" t="s">
        <v>582</v>
      </c>
      <c r="H874" s="219">
        <v>1</v>
      </c>
      <c r="I874" s="220"/>
      <c r="J874" s="221">
        <f>ROUND(I874*H874,2)</f>
        <v>0</v>
      </c>
      <c r="K874" s="217" t="s">
        <v>643</v>
      </c>
      <c r="L874" s="222"/>
      <c r="M874" s="223" t="s">
        <v>32</v>
      </c>
      <c r="N874" s="224" t="s">
        <v>51</v>
      </c>
      <c r="O874" s="66"/>
      <c r="P874" s="189">
        <f>O874*H874</f>
        <v>0</v>
      </c>
      <c r="Q874" s="189">
        <v>2E-3</v>
      </c>
      <c r="R874" s="189">
        <f>Q874*H874</f>
        <v>2E-3</v>
      </c>
      <c r="S874" s="189">
        <v>0</v>
      </c>
      <c r="T874" s="190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191" t="s">
        <v>389</v>
      </c>
      <c r="AT874" s="191" t="s">
        <v>254</v>
      </c>
      <c r="AU874" s="191" t="s">
        <v>89</v>
      </c>
      <c r="AY874" s="18" t="s">
        <v>171</v>
      </c>
      <c r="BE874" s="192">
        <f>IF(N874="základní",J874,0)</f>
        <v>0</v>
      </c>
      <c r="BF874" s="192">
        <f>IF(N874="snížená",J874,0)</f>
        <v>0</v>
      </c>
      <c r="BG874" s="192">
        <f>IF(N874="zákl. přenesená",J874,0)</f>
        <v>0</v>
      </c>
      <c r="BH874" s="192">
        <f>IF(N874="sníž. přenesená",J874,0)</f>
        <v>0</v>
      </c>
      <c r="BI874" s="192">
        <f>IF(N874="nulová",J874,0)</f>
        <v>0</v>
      </c>
      <c r="BJ874" s="18" t="s">
        <v>40</v>
      </c>
      <c r="BK874" s="192">
        <f>ROUND(I874*H874,2)</f>
        <v>0</v>
      </c>
      <c r="BL874" s="18" t="s">
        <v>297</v>
      </c>
      <c r="BM874" s="191" t="s">
        <v>3884</v>
      </c>
    </row>
    <row r="875" spans="1:65" s="2" customFormat="1" ht="14.4" customHeight="1">
      <c r="A875" s="36"/>
      <c r="B875" s="37"/>
      <c r="C875" s="180" t="s">
        <v>2093</v>
      </c>
      <c r="D875" s="180" t="s">
        <v>173</v>
      </c>
      <c r="E875" s="181" t="s">
        <v>1391</v>
      </c>
      <c r="F875" s="182" t="s">
        <v>1392</v>
      </c>
      <c r="G875" s="183" t="s">
        <v>190</v>
      </c>
      <c r="H875" s="184">
        <v>7.9</v>
      </c>
      <c r="I875" s="185"/>
      <c r="J875" s="186">
        <f>ROUND(I875*H875,2)</f>
        <v>0</v>
      </c>
      <c r="K875" s="182" t="s">
        <v>177</v>
      </c>
      <c r="L875" s="41"/>
      <c r="M875" s="187" t="s">
        <v>32</v>
      </c>
      <c r="N875" s="188" t="s">
        <v>51</v>
      </c>
      <c r="O875" s="66"/>
      <c r="P875" s="189">
        <f>O875*H875</f>
        <v>0</v>
      </c>
      <c r="Q875" s="189">
        <v>0</v>
      </c>
      <c r="R875" s="189">
        <f>Q875*H875</f>
        <v>0</v>
      </c>
      <c r="S875" s="189">
        <v>0</v>
      </c>
      <c r="T875" s="190">
        <f>S875*H875</f>
        <v>0</v>
      </c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R875" s="191" t="s">
        <v>297</v>
      </c>
      <c r="AT875" s="191" t="s">
        <v>173</v>
      </c>
      <c r="AU875" s="191" t="s">
        <v>89</v>
      </c>
      <c r="AY875" s="18" t="s">
        <v>171</v>
      </c>
      <c r="BE875" s="192">
        <f>IF(N875="základní",J875,0)</f>
        <v>0</v>
      </c>
      <c r="BF875" s="192">
        <f>IF(N875="snížená",J875,0)</f>
        <v>0</v>
      </c>
      <c r="BG875" s="192">
        <f>IF(N875="zákl. přenesená",J875,0)</f>
        <v>0</v>
      </c>
      <c r="BH875" s="192">
        <f>IF(N875="sníž. přenesená",J875,0)</f>
        <v>0</v>
      </c>
      <c r="BI875" s="192">
        <f>IF(N875="nulová",J875,0)</f>
        <v>0</v>
      </c>
      <c r="BJ875" s="18" t="s">
        <v>40</v>
      </c>
      <c r="BK875" s="192">
        <f>ROUND(I875*H875,2)</f>
        <v>0</v>
      </c>
      <c r="BL875" s="18" t="s">
        <v>297</v>
      </c>
      <c r="BM875" s="191" t="s">
        <v>3885</v>
      </c>
    </row>
    <row r="876" spans="1:65" s="13" customFormat="1" ht="10.199999999999999">
      <c r="B876" s="193"/>
      <c r="C876" s="194"/>
      <c r="D876" s="195" t="s">
        <v>180</v>
      </c>
      <c r="E876" s="196" t="s">
        <v>32</v>
      </c>
      <c r="F876" s="197" t="s">
        <v>3852</v>
      </c>
      <c r="G876" s="194"/>
      <c r="H876" s="196" t="s">
        <v>32</v>
      </c>
      <c r="I876" s="198"/>
      <c r="J876" s="194"/>
      <c r="K876" s="194"/>
      <c r="L876" s="199"/>
      <c r="M876" s="200"/>
      <c r="N876" s="201"/>
      <c r="O876" s="201"/>
      <c r="P876" s="201"/>
      <c r="Q876" s="201"/>
      <c r="R876" s="201"/>
      <c r="S876" s="201"/>
      <c r="T876" s="202"/>
      <c r="AT876" s="203" t="s">
        <v>180</v>
      </c>
      <c r="AU876" s="203" t="s">
        <v>89</v>
      </c>
      <c r="AV876" s="13" t="s">
        <v>40</v>
      </c>
      <c r="AW876" s="13" t="s">
        <v>38</v>
      </c>
      <c r="AX876" s="13" t="s">
        <v>80</v>
      </c>
      <c r="AY876" s="203" t="s">
        <v>171</v>
      </c>
    </row>
    <row r="877" spans="1:65" s="14" customFormat="1" ht="10.199999999999999">
      <c r="B877" s="204"/>
      <c r="C877" s="205"/>
      <c r="D877" s="195" t="s">
        <v>180</v>
      </c>
      <c r="E877" s="206" t="s">
        <v>32</v>
      </c>
      <c r="F877" s="207" t="s">
        <v>3374</v>
      </c>
      <c r="G877" s="205"/>
      <c r="H877" s="208">
        <v>3.75</v>
      </c>
      <c r="I877" s="209"/>
      <c r="J877" s="205"/>
      <c r="K877" s="205"/>
      <c r="L877" s="210"/>
      <c r="M877" s="211"/>
      <c r="N877" s="212"/>
      <c r="O877" s="212"/>
      <c r="P877" s="212"/>
      <c r="Q877" s="212"/>
      <c r="R877" s="212"/>
      <c r="S877" s="212"/>
      <c r="T877" s="213"/>
      <c r="AT877" s="214" t="s">
        <v>180</v>
      </c>
      <c r="AU877" s="214" t="s">
        <v>89</v>
      </c>
      <c r="AV877" s="14" t="s">
        <v>89</v>
      </c>
      <c r="AW877" s="14" t="s">
        <v>38</v>
      </c>
      <c r="AX877" s="14" t="s">
        <v>80</v>
      </c>
      <c r="AY877" s="214" t="s">
        <v>171</v>
      </c>
    </row>
    <row r="878" spans="1:65" s="14" customFormat="1" ht="10.199999999999999">
      <c r="B878" s="204"/>
      <c r="C878" s="205"/>
      <c r="D878" s="195" t="s">
        <v>180</v>
      </c>
      <c r="E878" s="206" t="s">
        <v>32</v>
      </c>
      <c r="F878" s="207" t="s">
        <v>3886</v>
      </c>
      <c r="G878" s="205"/>
      <c r="H878" s="208">
        <v>4.1500000000000004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180</v>
      </c>
      <c r="AU878" s="214" t="s">
        <v>89</v>
      </c>
      <c r="AV878" s="14" t="s">
        <v>89</v>
      </c>
      <c r="AW878" s="14" t="s">
        <v>38</v>
      </c>
      <c r="AX878" s="14" t="s">
        <v>80</v>
      </c>
      <c r="AY878" s="214" t="s">
        <v>171</v>
      </c>
    </row>
    <row r="879" spans="1:65" s="2" customFormat="1" ht="14.4" customHeight="1">
      <c r="A879" s="36"/>
      <c r="B879" s="37"/>
      <c r="C879" s="215" t="s">
        <v>2095</v>
      </c>
      <c r="D879" s="215" t="s">
        <v>254</v>
      </c>
      <c r="E879" s="216" t="s">
        <v>1397</v>
      </c>
      <c r="F879" s="217" t="s">
        <v>1398</v>
      </c>
      <c r="G879" s="218" t="s">
        <v>190</v>
      </c>
      <c r="H879" s="219">
        <v>7.9</v>
      </c>
      <c r="I879" s="220"/>
      <c r="J879" s="221">
        <f>ROUND(I879*H879,2)</f>
        <v>0</v>
      </c>
      <c r="K879" s="217" t="s">
        <v>177</v>
      </c>
      <c r="L879" s="222"/>
      <c r="M879" s="223" t="s">
        <v>32</v>
      </c>
      <c r="N879" s="224" t="s">
        <v>51</v>
      </c>
      <c r="O879" s="66"/>
      <c r="P879" s="189">
        <f>O879*H879</f>
        <v>0</v>
      </c>
      <c r="Q879" s="189">
        <v>2.8999999999999998E-3</v>
      </c>
      <c r="R879" s="189">
        <f>Q879*H879</f>
        <v>2.291E-2</v>
      </c>
      <c r="S879" s="189">
        <v>0</v>
      </c>
      <c r="T879" s="190">
        <f>S879*H879</f>
        <v>0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91" t="s">
        <v>389</v>
      </c>
      <c r="AT879" s="191" t="s">
        <v>254</v>
      </c>
      <c r="AU879" s="191" t="s">
        <v>89</v>
      </c>
      <c r="AY879" s="18" t="s">
        <v>171</v>
      </c>
      <c r="BE879" s="192">
        <f>IF(N879="základní",J879,0)</f>
        <v>0</v>
      </c>
      <c r="BF879" s="192">
        <f>IF(N879="snížená",J879,0)</f>
        <v>0</v>
      </c>
      <c r="BG879" s="192">
        <f>IF(N879="zákl. přenesená",J879,0)</f>
        <v>0</v>
      </c>
      <c r="BH879" s="192">
        <f>IF(N879="sníž. přenesená",J879,0)</f>
        <v>0</v>
      </c>
      <c r="BI879" s="192">
        <f>IF(N879="nulová",J879,0)</f>
        <v>0</v>
      </c>
      <c r="BJ879" s="18" t="s">
        <v>40</v>
      </c>
      <c r="BK879" s="192">
        <f>ROUND(I879*H879,2)</f>
        <v>0</v>
      </c>
      <c r="BL879" s="18" t="s">
        <v>297</v>
      </c>
      <c r="BM879" s="191" t="s">
        <v>3887</v>
      </c>
    </row>
    <row r="880" spans="1:65" s="2" customFormat="1" ht="14.4" customHeight="1">
      <c r="A880" s="36"/>
      <c r="B880" s="37"/>
      <c r="C880" s="180" t="s">
        <v>2102</v>
      </c>
      <c r="D880" s="180" t="s">
        <v>173</v>
      </c>
      <c r="E880" s="181" t="s">
        <v>2841</v>
      </c>
      <c r="F880" s="182" t="s">
        <v>2842</v>
      </c>
      <c r="G880" s="183" t="s">
        <v>190</v>
      </c>
      <c r="H880" s="184">
        <v>7.9</v>
      </c>
      <c r="I880" s="185"/>
      <c r="J880" s="186">
        <f>ROUND(I880*H880,2)</f>
        <v>0</v>
      </c>
      <c r="K880" s="182" t="s">
        <v>177</v>
      </c>
      <c r="L880" s="41"/>
      <c r="M880" s="187" t="s">
        <v>32</v>
      </c>
      <c r="N880" s="188" t="s">
        <v>51</v>
      </c>
      <c r="O880" s="66"/>
      <c r="P880" s="189">
        <f>O880*H880</f>
        <v>0</v>
      </c>
      <c r="Q880" s="189">
        <v>0</v>
      </c>
      <c r="R880" s="189">
        <f>Q880*H880</f>
        <v>0</v>
      </c>
      <c r="S880" s="189">
        <v>0.03</v>
      </c>
      <c r="T880" s="190">
        <f>S880*H880</f>
        <v>0.23699999999999999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91" t="s">
        <v>297</v>
      </c>
      <c r="AT880" s="191" t="s">
        <v>173</v>
      </c>
      <c r="AU880" s="191" t="s">
        <v>89</v>
      </c>
      <c r="AY880" s="18" t="s">
        <v>171</v>
      </c>
      <c r="BE880" s="192">
        <f>IF(N880="základní",J880,0)</f>
        <v>0</v>
      </c>
      <c r="BF880" s="192">
        <f>IF(N880="snížená",J880,0)</f>
        <v>0</v>
      </c>
      <c r="BG880" s="192">
        <f>IF(N880="zákl. přenesená",J880,0)</f>
        <v>0</v>
      </c>
      <c r="BH880" s="192">
        <f>IF(N880="sníž. přenesená",J880,0)</f>
        <v>0</v>
      </c>
      <c r="BI880" s="192">
        <f>IF(N880="nulová",J880,0)</f>
        <v>0</v>
      </c>
      <c r="BJ880" s="18" t="s">
        <v>40</v>
      </c>
      <c r="BK880" s="192">
        <f>ROUND(I880*H880,2)</f>
        <v>0</v>
      </c>
      <c r="BL880" s="18" t="s">
        <v>297</v>
      </c>
      <c r="BM880" s="191" t="s">
        <v>3888</v>
      </c>
    </row>
    <row r="881" spans="1:65" s="2" customFormat="1" ht="24.15" customHeight="1">
      <c r="A881" s="36"/>
      <c r="B881" s="37"/>
      <c r="C881" s="180" t="s">
        <v>2106</v>
      </c>
      <c r="D881" s="180" t="s">
        <v>173</v>
      </c>
      <c r="E881" s="181" t="s">
        <v>3379</v>
      </c>
      <c r="F881" s="182" t="s">
        <v>3380</v>
      </c>
      <c r="G881" s="183" t="s">
        <v>190</v>
      </c>
      <c r="H881" s="184">
        <v>5.4</v>
      </c>
      <c r="I881" s="185"/>
      <c r="J881" s="186">
        <f>ROUND(I881*H881,2)</f>
        <v>0</v>
      </c>
      <c r="K881" s="182" t="s">
        <v>177</v>
      </c>
      <c r="L881" s="41"/>
      <c r="M881" s="187" t="s">
        <v>32</v>
      </c>
      <c r="N881" s="188" t="s">
        <v>51</v>
      </c>
      <c r="O881" s="66"/>
      <c r="P881" s="189">
        <f>O881*H881</f>
        <v>0</v>
      </c>
      <c r="Q881" s="189">
        <v>0</v>
      </c>
      <c r="R881" s="189">
        <f>Q881*H881</f>
        <v>0</v>
      </c>
      <c r="S881" s="189">
        <v>0</v>
      </c>
      <c r="T881" s="190">
        <f>S881*H881</f>
        <v>0</v>
      </c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R881" s="191" t="s">
        <v>297</v>
      </c>
      <c r="AT881" s="191" t="s">
        <v>173</v>
      </c>
      <c r="AU881" s="191" t="s">
        <v>89</v>
      </c>
      <c r="AY881" s="18" t="s">
        <v>171</v>
      </c>
      <c r="BE881" s="192">
        <f>IF(N881="základní",J881,0)</f>
        <v>0</v>
      </c>
      <c r="BF881" s="192">
        <f>IF(N881="snížená",J881,0)</f>
        <v>0</v>
      </c>
      <c r="BG881" s="192">
        <f>IF(N881="zákl. přenesená",J881,0)</f>
        <v>0</v>
      </c>
      <c r="BH881" s="192">
        <f>IF(N881="sníž. přenesená",J881,0)</f>
        <v>0</v>
      </c>
      <c r="BI881" s="192">
        <f>IF(N881="nulová",J881,0)</f>
        <v>0</v>
      </c>
      <c r="BJ881" s="18" t="s">
        <v>40</v>
      </c>
      <c r="BK881" s="192">
        <f>ROUND(I881*H881,2)</f>
        <v>0</v>
      </c>
      <c r="BL881" s="18" t="s">
        <v>297</v>
      </c>
      <c r="BM881" s="191" t="s">
        <v>3889</v>
      </c>
    </row>
    <row r="882" spans="1:65" s="13" customFormat="1" ht="10.199999999999999">
      <c r="B882" s="193"/>
      <c r="C882" s="194"/>
      <c r="D882" s="195" t="s">
        <v>180</v>
      </c>
      <c r="E882" s="196" t="s">
        <v>32</v>
      </c>
      <c r="F882" s="197" t="s">
        <v>3852</v>
      </c>
      <c r="G882" s="194"/>
      <c r="H882" s="196" t="s">
        <v>32</v>
      </c>
      <c r="I882" s="198"/>
      <c r="J882" s="194"/>
      <c r="K882" s="194"/>
      <c r="L882" s="199"/>
      <c r="M882" s="200"/>
      <c r="N882" s="201"/>
      <c r="O882" s="201"/>
      <c r="P882" s="201"/>
      <c r="Q882" s="201"/>
      <c r="R882" s="201"/>
      <c r="S882" s="201"/>
      <c r="T882" s="202"/>
      <c r="AT882" s="203" t="s">
        <v>180</v>
      </c>
      <c r="AU882" s="203" t="s">
        <v>89</v>
      </c>
      <c r="AV882" s="13" t="s">
        <v>40</v>
      </c>
      <c r="AW882" s="13" t="s">
        <v>38</v>
      </c>
      <c r="AX882" s="13" t="s">
        <v>80</v>
      </c>
      <c r="AY882" s="203" t="s">
        <v>171</v>
      </c>
    </row>
    <row r="883" spans="1:65" s="14" customFormat="1" ht="10.199999999999999">
      <c r="B883" s="204"/>
      <c r="C883" s="205"/>
      <c r="D883" s="195" t="s">
        <v>180</v>
      </c>
      <c r="E883" s="206" t="s">
        <v>32</v>
      </c>
      <c r="F883" s="207" t="s">
        <v>1404</v>
      </c>
      <c r="G883" s="205"/>
      <c r="H883" s="208">
        <v>2.7</v>
      </c>
      <c r="I883" s="209"/>
      <c r="J883" s="205"/>
      <c r="K883" s="205"/>
      <c r="L883" s="210"/>
      <c r="M883" s="211"/>
      <c r="N883" s="212"/>
      <c r="O883" s="212"/>
      <c r="P883" s="212"/>
      <c r="Q883" s="212"/>
      <c r="R883" s="212"/>
      <c r="S883" s="212"/>
      <c r="T883" s="213"/>
      <c r="AT883" s="214" t="s">
        <v>180</v>
      </c>
      <c r="AU883" s="214" t="s">
        <v>89</v>
      </c>
      <c r="AV883" s="14" t="s">
        <v>89</v>
      </c>
      <c r="AW883" s="14" t="s">
        <v>38</v>
      </c>
      <c r="AX883" s="14" t="s">
        <v>80</v>
      </c>
      <c r="AY883" s="214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3890</v>
      </c>
      <c r="G884" s="205"/>
      <c r="H884" s="208">
        <v>2.7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2" customFormat="1" ht="24.15" customHeight="1">
      <c r="A885" s="36"/>
      <c r="B885" s="37"/>
      <c r="C885" s="180" t="s">
        <v>2109</v>
      </c>
      <c r="D885" s="180" t="s">
        <v>173</v>
      </c>
      <c r="E885" s="181" t="s">
        <v>3382</v>
      </c>
      <c r="F885" s="182" t="s">
        <v>3383</v>
      </c>
      <c r="G885" s="183" t="s">
        <v>582</v>
      </c>
      <c r="H885" s="184">
        <v>16</v>
      </c>
      <c r="I885" s="185"/>
      <c r="J885" s="186">
        <f>ROUND(I885*H885,2)</f>
        <v>0</v>
      </c>
      <c r="K885" s="182" t="s">
        <v>177</v>
      </c>
      <c r="L885" s="41"/>
      <c r="M885" s="187" t="s">
        <v>32</v>
      </c>
      <c r="N885" s="188" t="s">
        <v>51</v>
      </c>
      <c r="O885" s="66"/>
      <c r="P885" s="189">
        <f>O885*H885</f>
        <v>0</v>
      </c>
      <c r="Q885" s="189">
        <v>1.0000000000000001E-5</v>
      </c>
      <c r="R885" s="189">
        <f>Q885*H885</f>
        <v>1.6000000000000001E-4</v>
      </c>
      <c r="S885" s="189">
        <v>0</v>
      </c>
      <c r="T885" s="190">
        <f>S885*H885</f>
        <v>0</v>
      </c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R885" s="191" t="s">
        <v>297</v>
      </c>
      <c r="AT885" s="191" t="s">
        <v>173</v>
      </c>
      <c r="AU885" s="191" t="s">
        <v>89</v>
      </c>
      <c r="AY885" s="18" t="s">
        <v>171</v>
      </c>
      <c r="BE885" s="192">
        <f>IF(N885="základní",J885,0)</f>
        <v>0</v>
      </c>
      <c r="BF885" s="192">
        <f>IF(N885="snížená",J885,0)</f>
        <v>0</v>
      </c>
      <c r="BG885" s="192">
        <f>IF(N885="zákl. přenesená",J885,0)</f>
        <v>0</v>
      </c>
      <c r="BH885" s="192">
        <f>IF(N885="sníž. přenesená",J885,0)</f>
        <v>0</v>
      </c>
      <c r="BI885" s="192">
        <f>IF(N885="nulová",J885,0)</f>
        <v>0</v>
      </c>
      <c r="BJ885" s="18" t="s">
        <v>40</v>
      </c>
      <c r="BK885" s="192">
        <f>ROUND(I885*H885,2)</f>
        <v>0</v>
      </c>
      <c r="BL885" s="18" t="s">
        <v>297</v>
      </c>
      <c r="BM885" s="191" t="s">
        <v>3891</v>
      </c>
    </row>
    <row r="886" spans="1:65" s="13" customFormat="1" ht="10.199999999999999">
      <c r="B886" s="193"/>
      <c r="C886" s="194"/>
      <c r="D886" s="195" t="s">
        <v>180</v>
      </c>
      <c r="E886" s="196" t="s">
        <v>32</v>
      </c>
      <c r="F886" s="197" t="s">
        <v>3477</v>
      </c>
      <c r="G886" s="194"/>
      <c r="H886" s="196" t="s">
        <v>32</v>
      </c>
      <c r="I886" s="198"/>
      <c r="J886" s="194"/>
      <c r="K886" s="194"/>
      <c r="L886" s="199"/>
      <c r="M886" s="200"/>
      <c r="N886" s="201"/>
      <c r="O886" s="201"/>
      <c r="P886" s="201"/>
      <c r="Q886" s="201"/>
      <c r="R886" s="201"/>
      <c r="S886" s="201"/>
      <c r="T886" s="202"/>
      <c r="AT886" s="203" t="s">
        <v>180</v>
      </c>
      <c r="AU886" s="203" t="s">
        <v>89</v>
      </c>
      <c r="AV886" s="13" t="s">
        <v>40</v>
      </c>
      <c r="AW886" s="13" t="s">
        <v>38</v>
      </c>
      <c r="AX886" s="13" t="s">
        <v>80</v>
      </c>
      <c r="AY886" s="203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3892</v>
      </c>
      <c r="G887" s="205"/>
      <c r="H887" s="208">
        <v>16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2" customFormat="1" ht="24.15" customHeight="1">
      <c r="A888" s="36"/>
      <c r="B888" s="37"/>
      <c r="C888" s="180" t="s">
        <v>2115</v>
      </c>
      <c r="D888" s="180" t="s">
        <v>173</v>
      </c>
      <c r="E888" s="181" t="s">
        <v>3385</v>
      </c>
      <c r="F888" s="182" t="s">
        <v>3386</v>
      </c>
      <c r="G888" s="183" t="s">
        <v>882</v>
      </c>
      <c r="H888" s="184">
        <v>2</v>
      </c>
      <c r="I888" s="185"/>
      <c r="J888" s="186">
        <f>ROUND(I888*H888,2)</f>
        <v>0</v>
      </c>
      <c r="K888" s="182" t="s">
        <v>177</v>
      </c>
      <c r="L888" s="41"/>
      <c r="M888" s="187" t="s">
        <v>32</v>
      </c>
      <c r="N888" s="188" t="s">
        <v>51</v>
      </c>
      <c r="O888" s="66"/>
      <c r="P888" s="189">
        <f>O888*H888</f>
        <v>0</v>
      </c>
      <c r="Q888" s="189">
        <v>0</v>
      </c>
      <c r="R888" s="189">
        <f>Q888*H888</f>
        <v>0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297</v>
      </c>
      <c r="AT888" s="191" t="s">
        <v>173</v>
      </c>
      <c r="AU888" s="191" t="s">
        <v>89</v>
      </c>
      <c r="AY888" s="18" t="s">
        <v>171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8" t="s">
        <v>40</v>
      </c>
      <c r="BK888" s="192">
        <f>ROUND(I888*H888,2)</f>
        <v>0</v>
      </c>
      <c r="BL888" s="18" t="s">
        <v>297</v>
      </c>
      <c r="BM888" s="191" t="s">
        <v>3893</v>
      </c>
    </row>
    <row r="889" spans="1:65" s="2" customFormat="1" ht="24.15" customHeight="1">
      <c r="A889" s="36"/>
      <c r="B889" s="37"/>
      <c r="C889" s="180" t="s">
        <v>2120</v>
      </c>
      <c r="D889" s="180" t="s">
        <v>173</v>
      </c>
      <c r="E889" s="181" t="s">
        <v>885</v>
      </c>
      <c r="F889" s="182" t="s">
        <v>886</v>
      </c>
      <c r="G889" s="183" t="s">
        <v>582</v>
      </c>
      <c r="H889" s="184">
        <v>16</v>
      </c>
      <c r="I889" s="185"/>
      <c r="J889" s="186">
        <f>ROUND(I889*H889,2)</f>
        <v>0</v>
      </c>
      <c r="K889" s="182" t="s">
        <v>177</v>
      </c>
      <c r="L889" s="41"/>
      <c r="M889" s="187" t="s">
        <v>32</v>
      </c>
      <c r="N889" s="188" t="s">
        <v>51</v>
      </c>
      <c r="O889" s="66"/>
      <c r="P889" s="189">
        <f>O889*H889</f>
        <v>0</v>
      </c>
      <c r="Q889" s="189">
        <v>0</v>
      </c>
      <c r="R889" s="189">
        <f>Q889*H889</f>
        <v>0</v>
      </c>
      <c r="S889" s="189">
        <v>0</v>
      </c>
      <c r="T889" s="190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91" t="s">
        <v>297</v>
      </c>
      <c r="AT889" s="191" t="s">
        <v>173</v>
      </c>
      <c r="AU889" s="191" t="s">
        <v>89</v>
      </c>
      <c r="AY889" s="18" t="s">
        <v>171</v>
      </c>
      <c r="BE889" s="192">
        <f>IF(N889="základní",J889,0)</f>
        <v>0</v>
      </c>
      <c r="BF889" s="192">
        <f>IF(N889="snížená",J889,0)</f>
        <v>0</v>
      </c>
      <c r="BG889" s="192">
        <f>IF(N889="zákl. přenesená",J889,0)</f>
        <v>0</v>
      </c>
      <c r="BH889" s="192">
        <f>IF(N889="sníž. přenesená",J889,0)</f>
        <v>0</v>
      </c>
      <c r="BI889" s="192">
        <f>IF(N889="nulová",J889,0)</f>
        <v>0</v>
      </c>
      <c r="BJ889" s="18" t="s">
        <v>40</v>
      </c>
      <c r="BK889" s="192">
        <f>ROUND(I889*H889,2)</f>
        <v>0</v>
      </c>
      <c r="BL889" s="18" t="s">
        <v>297</v>
      </c>
      <c r="BM889" s="191" t="s">
        <v>3894</v>
      </c>
    </row>
    <row r="890" spans="1:65" s="2" customFormat="1" ht="14.4" customHeight="1">
      <c r="A890" s="36"/>
      <c r="B890" s="37"/>
      <c r="C890" s="215" t="s">
        <v>2123</v>
      </c>
      <c r="D890" s="215" t="s">
        <v>254</v>
      </c>
      <c r="E890" s="216" t="s">
        <v>889</v>
      </c>
      <c r="F890" s="217" t="s">
        <v>890</v>
      </c>
      <c r="G890" s="218" t="s">
        <v>582</v>
      </c>
      <c r="H890" s="219">
        <v>16</v>
      </c>
      <c r="I890" s="220"/>
      <c r="J890" s="221">
        <f>ROUND(I890*H890,2)</f>
        <v>0</v>
      </c>
      <c r="K890" s="217" t="s">
        <v>643</v>
      </c>
      <c r="L890" s="222"/>
      <c r="M890" s="223" t="s">
        <v>32</v>
      </c>
      <c r="N890" s="224" t="s">
        <v>51</v>
      </c>
      <c r="O890" s="66"/>
      <c r="P890" s="189">
        <f>O890*H890</f>
        <v>0</v>
      </c>
      <c r="Q890" s="189">
        <v>0.01</v>
      </c>
      <c r="R890" s="189">
        <f>Q890*H890</f>
        <v>0.16</v>
      </c>
      <c r="S890" s="189">
        <v>0</v>
      </c>
      <c r="T890" s="190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91" t="s">
        <v>389</v>
      </c>
      <c r="AT890" s="191" t="s">
        <v>254</v>
      </c>
      <c r="AU890" s="191" t="s">
        <v>89</v>
      </c>
      <c r="AY890" s="18" t="s">
        <v>171</v>
      </c>
      <c r="BE890" s="192">
        <f>IF(N890="základní",J890,0)</f>
        <v>0</v>
      </c>
      <c r="BF890" s="192">
        <f>IF(N890="snížená",J890,0)</f>
        <v>0</v>
      </c>
      <c r="BG890" s="192">
        <f>IF(N890="zákl. přenesená",J890,0)</f>
        <v>0</v>
      </c>
      <c r="BH890" s="192">
        <f>IF(N890="sníž. přenesená",J890,0)</f>
        <v>0</v>
      </c>
      <c r="BI890" s="192">
        <f>IF(N890="nulová",J890,0)</f>
        <v>0</v>
      </c>
      <c r="BJ890" s="18" t="s">
        <v>40</v>
      </c>
      <c r="BK890" s="192">
        <f>ROUND(I890*H890,2)</f>
        <v>0</v>
      </c>
      <c r="BL890" s="18" t="s">
        <v>297</v>
      </c>
      <c r="BM890" s="191" t="s">
        <v>3895</v>
      </c>
    </row>
    <row r="891" spans="1:65" s="2" customFormat="1" ht="24.15" customHeight="1">
      <c r="A891" s="36"/>
      <c r="B891" s="37"/>
      <c r="C891" s="180" t="s">
        <v>2125</v>
      </c>
      <c r="D891" s="180" t="s">
        <v>173</v>
      </c>
      <c r="E891" s="181" t="s">
        <v>1418</v>
      </c>
      <c r="F891" s="182" t="s">
        <v>1419</v>
      </c>
      <c r="G891" s="183" t="s">
        <v>554</v>
      </c>
      <c r="H891" s="184">
        <v>0.247</v>
      </c>
      <c r="I891" s="185"/>
      <c r="J891" s="186">
        <f>ROUND(I891*H891,2)</f>
        <v>0</v>
      </c>
      <c r="K891" s="182" t="s">
        <v>177</v>
      </c>
      <c r="L891" s="41"/>
      <c r="M891" s="187" t="s">
        <v>32</v>
      </c>
      <c r="N891" s="188" t="s">
        <v>51</v>
      </c>
      <c r="O891" s="66"/>
      <c r="P891" s="189">
        <f>O891*H891</f>
        <v>0</v>
      </c>
      <c r="Q891" s="189">
        <v>0</v>
      </c>
      <c r="R891" s="189">
        <f>Q891*H891</f>
        <v>0</v>
      </c>
      <c r="S891" s="189">
        <v>0</v>
      </c>
      <c r="T891" s="190">
        <f>S891*H891</f>
        <v>0</v>
      </c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R891" s="191" t="s">
        <v>297</v>
      </c>
      <c r="AT891" s="191" t="s">
        <v>173</v>
      </c>
      <c r="AU891" s="191" t="s">
        <v>89</v>
      </c>
      <c r="AY891" s="18" t="s">
        <v>171</v>
      </c>
      <c r="BE891" s="192">
        <f>IF(N891="základní",J891,0)</f>
        <v>0</v>
      </c>
      <c r="BF891" s="192">
        <f>IF(N891="snížená",J891,0)</f>
        <v>0</v>
      </c>
      <c r="BG891" s="192">
        <f>IF(N891="zákl. přenesená",J891,0)</f>
        <v>0</v>
      </c>
      <c r="BH891" s="192">
        <f>IF(N891="sníž. přenesená",J891,0)</f>
        <v>0</v>
      </c>
      <c r="BI891" s="192">
        <f>IF(N891="nulová",J891,0)</f>
        <v>0</v>
      </c>
      <c r="BJ891" s="18" t="s">
        <v>40</v>
      </c>
      <c r="BK891" s="192">
        <f>ROUND(I891*H891,2)</f>
        <v>0</v>
      </c>
      <c r="BL891" s="18" t="s">
        <v>297</v>
      </c>
      <c r="BM891" s="191" t="s">
        <v>3896</v>
      </c>
    </row>
    <row r="892" spans="1:65" s="2" customFormat="1" ht="24.15" customHeight="1">
      <c r="A892" s="36"/>
      <c r="B892" s="37"/>
      <c r="C892" s="180" t="s">
        <v>2127</v>
      </c>
      <c r="D892" s="180" t="s">
        <v>173</v>
      </c>
      <c r="E892" s="181" t="s">
        <v>897</v>
      </c>
      <c r="F892" s="182" t="s">
        <v>898</v>
      </c>
      <c r="G892" s="183" t="s">
        <v>554</v>
      </c>
      <c r="H892" s="184">
        <v>0.247</v>
      </c>
      <c r="I892" s="185"/>
      <c r="J892" s="186">
        <f>ROUND(I892*H892,2)</f>
        <v>0</v>
      </c>
      <c r="K892" s="182" t="s">
        <v>177</v>
      </c>
      <c r="L892" s="41"/>
      <c r="M892" s="187" t="s">
        <v>32</v>
      </c>
      <c r="N892" s="188" t="s">
        <v>51</v>
      </c>
      <c r="O892" s="66"/>
      <c r="P892" s="189">
        <f>O892*H892</f>
        <v>0</v>
      </c>
      <c r="Q892" s="189">
        <v>0</v>
      </c>
      <c r="R892" s="189">
        <f>Q892*H892</f>
        <v>0</v>
      </c>
      <c r="S892" s="189">
        <v>0</v>
      </c>
      <c r="T892" s="190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1" t="s">
        <v>297</v>
      </c>
      <c r="AT892" s="191" t="s">
        <v>173</v>
      </c>
      <c r="AU892" s="191" t="s">
        <v>89</v>
      </c>
      <c r="AY892" s="18" t="s">
        <v>171</v>
      </c>
      <c r="BE892" s="192">
        <f>IF(N892="základní",J892,0)</f>
        <v>0</v>
      </c>
      <c r="BF892" s="192">
        <f>IF(N892="snížená",J892,0)</f>
        <v>0</v>
      </c>
      <c r="BG892" s="192">
        <f>IF(N892="zákl. přenesená",J892,0)</f>
        <v>0</v>
      </c>
      <c r="BH892" s="192">
        <f>IF(N892="sníž. přenesená",J892,0)</f>
        <v>0</v>
      </c>
      <c r="BI892" s="192">
        <f>IF(N892="nulová",J892,0)</f>
        <v>0</v>
      </c>
      <c r="BJ892" s="18" t="s">
        <v>40</v>
      </c>
      <c r="BK892" s="192">
        <f>ROUND(I892*H892,2)</f>
        <v>0</v>
      </c>
      <c r="BL892" s="18" t="s">
        <v>297</v>
      </c>
      <c r="BM892" s="191" t="s">
        <v>3897</v>
      </c>
    </row>
    <row r="893" spans="1:65" s="12" customFormat="1" ht="22.8" customHeight="1">
      <c r="B893" s="164"/>
      <c r="C893" s="165"/>
      <c r="D893" s="166" t="s">
        <v>79</v>
      </c>
      <c r="E893" s="178" t="s">
        <v>2140</v>
      </c>
      <c r="F893" s="178" t="s">
        <v>2141</v>
      </c>
      <c r="G893" s="165"/>
      <c r="H893" s="165"/>
      <c r="I893" s="168"/>
      <c r="J893" s="179">
        <f>BK893</f>
        <v>0</v>
      </c>
      <c r="K893" s="165"/>
      <c r="L893" s="170"/>
      <c r="M893" s="171"/>
      <c r="N893" s="172"/>
      <c r="O893" s="172"/>
      <c r="P893" s="173">
        <f>SUM(P894:P903)</f>
        <v>0</v>
      </c>
      <c r="Q893" s="172"/>
      <c r="R893" s="173">
        <f>SUM(R894:R903)</f>
        <v>1.8194000000000001E-3</v>
      </c>
      <c r="S893" s="172"/>
      <c r="T893" s="174">
        <f>SUM(T894:T903)</f>
        <v>0</v>
      </c>
      <c r="AR893" s="175" t="s">
        <v>89</v>
      </c>
      <c r="AT893" s="176" t="s">
        <v>79</v>
      </c>
      <c r="AU893" s="176" t="s">
        <v>40</v>
      </c>
      <c r="AY893" s="175" t="s">
        <v>171</v>
      </c>
      <c r="BK893" s="177">
        <f>SUM(BK894:BK903)</f>
        <v>0</v>
      </c>
    </row>
    <row r="894" spans="1:65" s="2" customFormat="1" ht="14.4" customHeight="1">
      <c r="A894" s="36"/>
      <c r="B894" s="37"/>
      <c r="C894" s="180" t="s">
        <v>2130</v>
      </c>
      <c r="D894" s="180" t="s">
        <v>173</v>
      </c>
      <c r="E894" s="181" t="s">
        <v>2852</v>
      </c>
      <c r="F894" s="182" t="s">
        <v>2853</v>
      </c>
      <c r="G894" s="183" t="s">
        <v>176</v>
      </c>
      <c r="H894" s="184">
        <v>3.3079999999999998</v>
      </c>
      <c r="I894" s="185"/>
      <c r="J894" s="186">
        <f>ROUND(I894*H894,2)</f>
        <v>0</v>
      </c>
      <c r="K894" s="182" t="s">
        <v>177</v>
      </c>
      <c r="L894" s="41"/>
      <c r="M894" s="187" t="s">
        <v>32</v>
      </c>
      <c r="N894" s="188" t="s">
        <v>51</v>
      </c>
      <c r="O894" s="66"/>
      <c r="P894" s="189">
        <f>O894*H894</f>
        <v>0</v>
      </c>
      <c r="Q894" s="189">
        <v>6.9999999999999994E-5</v>
      </c>
      <c r="R894" s="189">
        <f>Q894*H894</f>
        <v>2.3155999999999996E-4</v>
      </c>
      <c r="S894" s="189">
        <v>0</v>
      </c>
      <c r="T894" s="190">
        <f>S894*H894</f>
        <v>0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91" t="s">
        <v>297</v>
      </c>
      <c r="AT894" s="191" t="s">
        <v>173</v>
      </c>
      <c r="AU894" s="191" t="s">
        <v>89</v>
      </c>
      <c r="AY894" s="18" t="s">
        <v>171</v>
      </c>
      <c r="BE894" s="192">
        <f>IF(N894="základní",J894,0)</f>
        <v>0</v>
      </c>
      <c r="BF894" s="192">
        <f>IF(N894="snížená",J894,0)</f>
        <v>0</v>
      </c>
      <c r="BG894" s="192">
        <f>IF(N894="zákl. přenesená",J894,0)</f>
        <v>0</v>
      </c>
      <c r="BH894" s="192">
        <f>IF(N894="sníž. přenesená",J894,0)</f>
        <v>0</v>
      </c>
      <c r="BI894" s="192">
        <f>IF(N894="nulová",J894,0)</f>
        <v>0</v>
      </c>
      <c r="BJ894" s="18" t="s">
        <v>40</v>
      </c>
      <c r="BK894" s="192">
        <f>ROUND(I894*H894,2)</f>
        <v>0</v>
      </c>
      <c r="BL894" s="18" t="s">
        <v>297</v>
      </c>
      <c r="BM894" s="191" t="s">
        <v>3898</v>
      </c>
    </row>
    <row r="895" spans="1:65" s="2" customFormat="1" ht="14.4" customHeight="1">
      <c r="A895" s="36"/>
      <c r="B895" s="37"/>
      <c r="C895" s="180" t="s">
        <v>2132</v>
      </c>
      <c r="D895" s="180" t="s">
        <v>173</v>
      </c>
      <c r="E895" s="181" t="s">
        <v>2856</v>
      </c>
      <c r="F895" s="182" t="s">
        <v>2857</v>
      </c>
      <c r="G895" s="183" t="s">
        <v>176</v>
      </c>
      <c r="H895" s="184">
        <v>3.3079999999999998</v>
      </c>
      <c r="I895" s="185"/>
      <c r="J895" s="186">
        <f>ROUND(I895*H895,2)</f>
        <v>0</v>
      </c>
      <c r="K895" s="182" t="s">
        <v>177</v>
      </c>
      <c r="L895" s="41"/>
      <c r="M895" s="187" t="s">
        <v>32</v>
      </c>
      <c r="N895" s="188" t="s">
        <v>51</v>
      </c>
      <c r="O895" s="66"/>
      <c r="P895" s="189">
        <f>O895*H895</f>
        <v>0</v>
      </c>
      <c r="Q895" s="189">
        <v>6.9999999999999994E-5</v>
      </c>
      <c r="R895" s="189">
        <f>Q895*H895</f>
        <v>2.3155999999999996E-4</v>
      </c>
      <c r="S895" s="189">
        <v>0</v>
      </c>
      <c r="T895" s="190">
        <f>S895*H895</f>
        <v>0</v>
      </c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R895" s="191" t="s">
        <v>297</v>
      </c>
      <c r="AT895" s="191" t="s">
        <v>173</v>
      </c>
      <c r="AU895" s="191" t="s">
        <v>89</v>
      </c>
      <c r="AY895" s="18" t="s">
        <v>171</v>
      </c>
      <c r="BE895" s="192">
        <f>IF(N895="základní",J895,0)</f>
        <v>0</v>
      </c>
      <c r="BF895" s="192">
        <f>IF(N895="snížená",J895,0)</f>
        <v>0</v>
      </c>
      <c r="BG895" s="192">
        <f>IF(N895="zákl. přenesená",J895,0)</f>
        <v>0</v>
      </c>
      <c r="BH895" s="192">
        <f>IF(N895="sníž. přenesená",J895,0)</f>
        <v>0</v>
      </c>
      <c r="BI895" s="192">
        <f>IF(N895="nulová",J895,0)</f>
        <v>0</v>
      </c>
      <c r="BJ895" s="18" t="s">
        <v>40</v>
      </c>
      <c r="BK895" s="192">
        <f>ROUND(I895*H895,2)</f>
        <v>0</v>
      </c>
      <c r="BL895" s="18" t="s">
        <v>297</v>
      </c>
      <c r="BM895" s="191" t="s">
        <v>3899</v>
      </c>
    </row>
    <row r="896" spans="1:65" s="2" customFormat="1" ht="14.4" customHeight="1">
      <c r="A896" s="36"/>
      <c r="B896" s="37"/>
      <c r="C896" s="180" t="s">
        <v>2134</v>
      </c>
      <c r="D896" s="180" t="s">
        <v>173</v>
      </c>
      <c r="E896" s="181" t="s">
        <v>2859</v>
      </c>
      <c r="F896" s="182" t="s">
        <v>2860</v>
      </c>
      <c r="G896" s="183" t="s">
        <v>176</v>
      </c>
      <c r="H896" s="184">
        <v>3.3079999999999998</v>
      </c>
      <c r="I896" s="185"/>
      <c r="J896" s="186">
        <f>ROUND(I896*H896,2)</f>
        <v>0</v>
      </c>
      <c r="K896" s="182" t="s">
        <v>177</v>
      </c>
      <c r="L896" s="41"/>
      <c r="M896" s="187" t="s">
        <v>32</v>
      </c>
      <c r="N896" s="188" t="s">
        <v>51</v>
      </c>
      <c r="O896" s="66"/>
      <c r="P896" s="189">
        <f>O896*H896</f>
        <v>0</v>
      </c>
      <c r="Q896" s="189">
        <v>0</v>
      </c>
      <c r="R896" s="189">
        <f>Q896*H896</f>
        <v>0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297</v>
      </c>
      <c r="AT896" s="191" t="s">
        <v>173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3900</v>
      </c>
    </row>
    <row r="897" spans="1:65" s="13" customFormat="1" ht="10.199999999999999">
      <c r="B897" s="193"/>
      <c r="C897" s="194"/>
      <c r="D897" s="195" t="s">
        <v>180</v>
      </c>
      <c r="E897" s="196" t="s">
        <v>32</v>
      </c>
      <c r="F897" s="197" t="s">
        <v>3722</v>
      </c>
      <c r="G897" s="194"/>
      <c r="H897" s="196" t="s">
        <v>32</v>
      </c>
      <c r="I897" s="198"/>
      <c r="J897" s="194"/>
      <c r="K897" s="194"/>
      <c r="L897" s="199"/>
      <c r="M897" s="200"/>
      <c r="N897" s="201"/>
      <c r="O897" s="201"/>
      <c r="P897" s="201"/>
      <c r="Q897" s="201"/>
      <c r="R897" s="201"/>
      <c r="S897" s="201"/>
      <c r="T897" s="202"/>
      <c r="AT897" s="203" t="s">
        <v>180</v>
      </c>
      <c r="AU897" s="203" t="s">
        <v>89</v>
      </c>
      <c r="AV897" s="13" t="s">
        <v>40</v>
      </c>
      <c r="AW897" s="13" t="s">
        <v>38</v>
      </c>
      <c r="AX897" s="13" t="s">
        <v>80</v>
      </c>
      <c r="AY897" s="203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3901</v>
      </c>
      <c r="G898" s="205"/>
      <c r="H898" s="208">
        <v>1.6879999999999999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14" customFormat="1" ht="10.199999999999999">
      <c r="B899" s="204"/>
      <c r="C899" s="205"/>
      <c r="D899" s="195" t="s">
        <v>180</v>
      </c>
      <c r="E899" s="206" t="s">
        <v>32</v>
      </c>
      <c r="F899" s="207" t="s">
        <v>3902</v>
      </c>
      <c r="G899" s="205"/>
      <c r="H899" s="208">
        <v>1.08</v>
      </c>
      <c r="I899" s="209"/>
      <c r="J899" s="205"/>
      <c r="K899" s="205"/>
      <c r="L899" s="210"/>
      <c r="M899" s="211"/>
      <c r="N899" s="212"/>
      <c r="O899" s="212"/>
      <c r="P899" s="212"/>
      <c r="Q899" s="212"/>
      <c r="R899" s="212"/>
      <c r="S899" s="212"/>
      <c r="T899" s="213"/>
      <c r="AT899" s="214" t="s">
        <v>180</v>
      </c>
      <c r="AU899" s="214" t="s">
        <v>89</v>
      </c>
      <c r="AV899" s="14" t="s">
        <v>89</v>
      </c>
      <c r="AW899" s="14" t="s">
        <v>38</v>
      </c>
      <c r="AX899" s="14" t="s">
        <v>80</v>
      </c>
      <c r="AY899" s="214" t="s">
        <v>171</v>
      </c>
    </row>
    <row r="900" spans="1:65" s="14" customFormat="1" ht="10.199999999999999">
      <c r="B900" s="204"/>
      <c r="C900" s="205"/>
      <c r="D900" s="195" t="s">
        <v>180</v>
      </c>
      <c r="E900" s="206" t="s">
        <v>32</v>
      </c>
      <c r="F900" s="207" t="s">
        <v>3903</v>
      </c>
      <c r="G900" s="205"/>
      <c r="H900" s="208">
        <v>0.54</v>
      </c>
      <c r="I900" s="209"/>
      <c r="J900" s="205"/>
      <c r="K900" s="205"/>
      <c r="L900" s="210"/>
      <c r="M900" s="211"/>
      <c r="N900" s="212"/>
      <c r="O900" s="212"/>
      <c r="P900" s="212"/>
      <c r="Q900" s="212"/>
      <c r="R900" s="212"/>
      <c r="S900" s="212"/>
      <c r="T900" s="213"/>
      <c r="AT900" s="214" t="s">
        <v>180</v>
      </c>
      <c r="AU900" s="214" t="s">
        <v>89</v>
      </c>
      <c r="AV900" s="14" t="s">
        <v>89</v>
      </c>
      <c r="AW900" s="14" t="s">
        <v>38</v>
      </c>
      <c r="AX900" s="14" t="s">
        <v>80</v>
      </c>
      <c r="AY900" s="214" t="s">
        <v>171</v>
      </c>
    </row>
    <row r="901" spans="1:65" s="2" customFormat="1" ht="14.4" customHeight="1">
      <c r="A901" s="36"/>
      <c r="B901" s="37"/>
      <c r="C901" s="180" t="s">
        <v>2136</v>
      </c>
      <c r="D901" s="180" t="s">
        <v>173</v>
      </c>
      <c r="E901" s="181" t="s">
        <v>2868</v>
      </c>
      <c r="F901" s="182" t="s">
        <v>2869</v>
      </c>
      <c r="G901" s="183" t="s">
        <v>176</v>
      </c>
      <c r="H901" s="184">
        <v>3.3079999999999998</v>
      </c>
      <c r="I901" s="185"/>
      <c r="J901" s="186">
        <f>ROUND(I901*H901,2)</f>
        <v>0</v>
      </c>
      <c r="K901" s="182" t="s">
        <v>177</v>
      </c>
      <c r="L901" s="41"/>
      <c r="M901" s="187" t="s">
        <v>32</v>
      </c>
      <c r="N901" s="188" t="s">
        <v>51</v>
      </c>
      <c r="O901" s="66"/>
      <c r="P901" s="189">
        <f>O901*H901</f>
        <v>0</v>
      </c>
      <c r="Q901" s="189">
        <v>1.7000000000000001E-4</v>
      </c>
      <c r="R901" s="189">
        <f>Q901*H901</f>
        <v>5.6236000000000003E-4</v>
      </c>
      <c r="S901" s="189">
        <v>0</v>
      </c>
      <c r="T901" s="190">
        <f>S901*H901</f>
        <v>0</v>
      </c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R901" s="191" t="s">
        <v>297</v>
      </c>
      <c r="AT901" s="191" t="s">
        <v>173</v>
      </c>
      <c r="AU901" s="191" t="s">
        <v>89</v>
      </c>
      <c r="AY901" s="18" t="s">
        <v>171</v>
      </c>
      <c r="BE901" s="192">
        <f>IF(N901="základní",J901,0)</f>
        <v>0</v>
      </c>
      <c r="BF901" s="192">
        <f>IF(N901="snížená",J901,0)</f>
        <v>0</v>
      </c>
      <c r="BG901" s="192">
        <f>IF(N901="zákl. přenesená",J901,0)</f>
        <v>0</v>
      </c>
      <c r="BH901" s="192">
        <f>IF(N901="sníž. přenesená",J901,0)</f>
        <v>0</v>
      </c>
      <c r="BI901" s="192">
        <f>IF(N901="nulová",J901,0)</f>
        <v>0</v>
      </c>
      <c r="BJ901" s="18" t="s">
        <v>40</v>
      </c>
      <c r="BK901" s="192">
        <f>ROUND(I901*H901,2)</f>
        <v>0</v>
      </c>
      <c r="BL901" s="18" t="s">
        <v>297</v>
      </c>
      <c r="BM901" s="191" t="s">
        <v>3904</v>
      </c>
    </row>
    <row r="902" spans="1:65" s="2" customFormat="1" ht="14.4" customHeight="1">
      <c r="A902" s="36"/>
      <c r="B902" s="37"/>
      <c r="C902" s="180" t="s">
        <v>2138</v>
      </c>
      <c r="D902" s="180" t="s">
        <v>173</v>
      </c>
      <c r="E902" s="181" t="s">
        <v>2871</v>
      </c>
      <c r="F902" s="182" t="s">
        <v>2872</v>
      </c>
      <c r="G902" s="183" t="s">
        <v>176</v>
      </c>
      <c r="H902" s="184">
        <v>3.3079999999999998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1.2E-4</v>
      </c>
      <c r="R902" s="189">
        <f>Q902*H902</f>
        <v>3.9695999999999997E-4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3905</v>
      </c>
    </row>
    <row r="903" spans="1:65" s="2" customFormat="1" ht="14.4" customHeight="1">
      <c r="A903" s="36"/>
      <c r="B903" s="37"/>
      <c r="C903" s="180" t="s">
        <v>2167</v>
      </c>
      <c r="D903" s="180" t="s">
        <v>173</v>
      </c>
      <c r="E903" s="181" t="s">
        <v>2874</v>
      </c>
      <c r="F903" s="182" t="s">
        <v>2875</v>
      </c>
      <c r="G903" s="183" t="s">
        <v>176</v>
      </c>
      <c r="H903" s="184">
        <v>3.3079999999999998</v>
      </c>
      <c r="I903" s="185"/>
      <c r="J903" s="186">
        <f>ROUND(I903*H903,2)</f>
        <v>0</v>
      </c>
      <c r="K903" s="182" t="s">
        <v>177</v>
      </c>
      <c r="L903" s="41"/>
      <c r="M903" s="187" t="s">
        <v>32</v>
      </c>
      <c r="N903" s="188" t="s">
        <v>51</v>
      </c>
      <c r="O903" s="66"/>
      <c r="P903" s="189">
        <f>O903*H903</f>
        <v>0</v>
      </c>
      <c r="Q903" s="189">
        <v>1.2E-4</v>
      </c>
      <c r="R903" s="189">
        <f>Q903*H903</f>
        <v>3.9695999999999997E-4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297</v>
      </c>
      <c r="AT903" s="191" t="s">
        <v>173</v>
      </c>
      <c r="AU903" s="191" t="s">
        <v>89</v>
      </c>
      <c r="AY903" s="18" t="s">
        <v>171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8" t="s">
        <v>40</v>
      </c>
      <c r="BK903" s="192">
        <f>ROUND(I903*H903,2)</f>
        <v>0</v>
      </c>
      <c r="BL903" s="18" t="s">
        <v>297</v>
      </c>
      <c r="BM903" s="191" t="s">
        <v>3906</v>
      </c>
    </row>
    <row r="904" spans="1:65" s="12" customFormat="1" ht="22.8" customHeight="1">
      <c r="B904" s="164"/>
      <c r="C904" s="165"/>
      <c r="D904" s="166" t="s">
        <v>79</v>
      </c>
      <c r="E904" s="178" t="s">
        <v>1423</v>
      </c>
      <c r="F904" s="178" t="s">
        <v>1424</v>
      </c>
      <c r="G904" s="165"/>
      <c r="H904" s="165"/>
      <c r="I904" s="168"/>
      <c r="J904" s="179">
        <f>BK904</f>
        <v>0</v>
      </c>
      <c r="K904" s="165"/>
      <c r="L904" s="170"/>
      <c r="M904" s="171"/>
      <c r="N904" s="172"/>
      <c r="O904" s="172"/>
      <c r="P904" s="173">
        <f>SUM(P905:P952)</f>
        <v>0</v>
      </c>
      <c r="Q904" s="172"/>
      <c r="R904" s="173">
        <f>SUM(R905:R952)</f>
        <v>0.20417749000000004</v>
      </c>
      <c r="S904" s="172"/>
      <c r="T904" s="174">
        <f>SUM(T905:T952)</f>
        <v>4.4500500000000005E-2</v>
      </c>
      <c r="AR904" s="175" t="s">
        <v>89</v>
      </c>
      <c r="AT904" s="176" t="s">
        <v>79</v>
      </c>
      <c r="AU904" s="176" t="s">
        <v>40</v>
      </c>
      <c r="AY904" s="175" t="s">
        <v>171</v>
      </c>
      <c r="BK904" s="177">
        <f>SUM(BK905:BK952)</f>
        <v>0</v>
      </c>
    </row>
    <row r="905" spans="1:65" s="2" customFormat="1" ht="14.4" customHeight="1">
      <c r="A905" s="36"/>
      <c r="B905" s="37"/>
      <c r="C905" s="180" t="s">
        <v>2174</v>
      </c>
      <c r="D905" s="180" t="s">
        <v>173</v>
      </c>
      <c r="E905" s="181" t="s">
        <v>1426</v>
      </c>
      <c r="F905" s="182" t="s">
        <v>1427</v>
      </c>
      <c r="G905" s="183" t="s">
        <v>176</v>
      </c>
      <c r="H905" s="184">
        <v>143.55000000000001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0</v>
      </c>
      <c r="R905" s="189">
        <f>Q905*H905</f>
        <v>0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3907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3444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3908</v>
      </c>
      <c r="G907" s="205"/>
      <c r="H907" s="208">
        <v>90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4" customFormat="1" ht="10.199999999999999">
      <c r="B908" s="204"/>
      <c r="C908" s="205"/>
      <c r="D908" s="195" t="s">
        <v>180</v>
      </c>
      <c r="E908" s="206" t="s">
        <v>32</v>
      </c>
      <c r="F908" s="207" t="s">
        <v>3909</v>
      </c>
      <c r="G908" s="205"/>
      <c r="H908" s="208">
        <v>15</v>
      </c>
      <c r="I908" s="209"/>
      <c r="J908" s="205"/>
      <c r="K908" s="205"/>
      <c r="L908" s="210"/>
      <c r="M908" s="211"/>
      <c r="N908" s="212"/>
      <c r="O908" s="212"/>
      <c r="P908" s="212"/>
      <c r="Q908" s="212"/>
      <c r="R908" s="212"/>
      <c r="S908" s="212"/>
      <c r="T908" s="213"/>
      <c r="AT908" s="214" t="s">
        <v>180</v>
      </c>
      <c r="AU908" s="214" t="s">
        <v>89</v>
      </c>
      <c r="AV908" s="14" t="s">
        <v>89</v>
      </c>
      <c r="AW908" s="14" t="s">
        <v>38</v>
      </c>
      <c r="AX908" s="14" t="s">
        <v>80</v>
      </c>
      <c r="AY908" s="214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3910</v>
      </c>
      <c r="G909" s="205"/>
      <c r="H909" s="208">
        <v>7.5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3911</v>
      </c>
      <c r="G910" s="205"/>
      <c r="H910" s="208">
        <v>4.6500000000000004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3912</v>
      </c>
      <c r="G911" s="205"/>
      <c r="H911" s="208">
        <v>10.8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4" customFormat="1" ht="10.199999999999999">
      <c r="B912" s="204"/>
      <c r="C912" s="205"/>
      <c r="D912" s="195" t="s">
        <v>180</v>
      </c>
      <c r="E912" s="206" t="s">
        <v>32</v>
      </c>
      <c r="F912" s="207" t="s">
        <v>3913</v>
      </c>
      <c r="G912" s="205"/>
      <c r="H912" s="208">
        <v>3.6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180</v>
      </c>
      <c r="AU912" s="214" t="s">
        <v>89</v>
      </c>
      <c r="AV912" s="14" t="s">
        <v>89</v>
      </c>
      <c r="AW912" s="14" t="s">
        <v>38</v>
      </c>
      <c r="AX912" s="14" t="s">
        <v>80</v>
      </c>
      <c r="AY912" s="214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3914</v>
      </c>
      <c r="G913" s="205"/>
      <c r="H913" s="208">
        <v>2.9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3915</v>
      </c>
      <c r="G914" s="205"/>
      <c r="H914" s="208">
        <v>4.2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14" customFormat="1" ht="10.199999999999999">
      <c r="B915" s="204"/>
      <c r="C915" s="205"/>
      <c r="D915" s="195" t="s">
        <v>180</v>
      </c>
      <c r="E915" s="206" t="s">
        <v>32</v>
      </c>
      <c r="F915" s="207" t="s">
        <v>3916</v>
      </c>
      <c r="G915" s="205"/>
      <c r="H915" s="208">
        <v>4.9000000000000004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180</v>
      </c>
      <c r="AU915" s="214" t="s">
        <v>89</v>
      </c>
      <c r="AV915" s="14" t="s">
        <v>89</v>
      </c>
      <c r="AW915" s="14" t="s">
        <v>38</v>
      </c>
      <c r="AX915" s="14" t="s">
        <v>80</v>
      </c>
      <c r="AY915" s="214" t="s">
        <v>171</v>
      </c>
    </row>
    <row r="916" spans="1:65" s="2" customFormat="1" ht="14.4" customHeight="1">
      <c r="A916" s="36"/>
      <c r="B916" s="37"/>
      <c r="C916" s="180" t="s">
        <v>2180</v>
      </c>
      <c r="D916" s="180" t="s">
        <v>173</v>
      </c>
      <c r="E916" s="181" t="s">
        <v>1435</v>
      </c>
      <c r="F916" s="182" t="s">
        <v>1436</v>
      </c>
      <c r="G916" s="183" t="s">
        <v>176</v>
      </c>
      <c r="H916" s="184">
        <v>143.55000000000001</v>
      </c>
      <c r="I916" s="185"/>
      <c r="J916" s="186">
        <f>ROUND(I916*H916,2)</f>
        <v>0</v>
      </c>
      <c r="K916" s="182" t="s">
        <v>177</v>
      </c>
      <c r="L916" s="41"/>
      <c r="M916" s="187" t="s">
        <v>32</v>
      </c>
      <c r="N916" s="188" t="s">
        <v>51</v>
      </c>
      <c r="O916" s="66"/>
      <c r="P916" s="189">
        <f>O916*H916</f>
        <v>0</v>
      </c>
      <c r="Q916" s="189">
        <v>1E-3</v>
      </c>
      <c r="R916" s="189">
        <f>Q916*H916</f>
        <v>0.14355000000000001</v>
      </c>
      <c r="S916" s="189">
        <v>3.1E-4</v>
      </c>
      <c r="T916" s="190">
        <f>S916*H916</f>
        <v>4.4500500000000005E-2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297</v>
      </c>
      <c r="AT916" s="191" t="s">
        <v>173</v>
      </c>
      <c r="AU916" s="191" t="s">
        <v>89</v>
      </c>
      <c r="AY916" s="18" t="s">
        <v>171</v>
      </c>
      <c r="BE916" s="192">
        <f>IF(N916="základní",J916,0)</f>
        <v>0</v>
      </c>
      <c r="BF916" s="192">
        <f>IF(N916="snížená",J916,0)</f>
        <v>0</v>
      </c>
      <c r="BG916" s="192">
        <f>IF(N916="zákl. přenesená",J916,0)</f>
        <v>0</v>
      </c>
      <c r="BH916" s="192">
        <f>IF(N916="sníž. přenesená",J916,0)</f>
        <v>0</v>
      </c>
      <c r="BI916" s="192">
        <f>IF(N916="nulová",J916,0)</f>
        <v>0</v>
      </c>
      <c r="BJ916" s="18" t="s">
        <v>40</v>
      </c>
      <c r="BK916" s="192">
        <f>ROUND(I916*H916,2)</f>
        <v>0</v>
      </c>
      <c r="BL916" s="18" t="s">
        <v>297</v>
      </c>
      <c r="BM916" s="191" t="s">
        <v>3917</v>
      </c>
    </row>
    <row r="917" spans="1:65" s="2" customFormat="1" ht="14.4" customHeight="1">
      <c r="A917" s="36"/>
      <c r="B917" s="37"/>
      <c r="C917" s="180" t="s">
        <v>2182</v>
      </c>
      <c r="D917" s="180" t="s">
        <v>173</v>
      </c>
      <c r="E917" s="181" t="s">
        <v>1439</v>
      </c>
      <c r="F917" s="182" t="s">
        <v>1440</v>
      </c>
      <c r="G917" s="183" t="s">
        <v>176</v>
      </c>
      <c r="H917" s="184">
        <v>143.55000000000001</v>
      </c>
      <c r="I917" s="185"/>
      <c r="J917" s="186">
        <f>ROUND(I917*H917,2)</f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8" t="s">
        <v>40</v>
      </c>
      <c r="BK917" s="192">
        <f>ROUND(I917*H917,2)</f>
        <v>0</v>
      </c>
      <c r="BL917" s="18" t="s">
        <v>297</v>
      </c>
      <c r="BM917" s="191" t="s">
        <v>3918</v>
      </c>
    </row>
    <row r="918" spans="1:65" s="2" customFormat="1" ht="14.4" customHeight="1">
      <c r="A918" s="36"/>
      <c r="B918" s="37"/>
      <c r="C918" s="180" t="s">
        <v>2186</v>
      </c>
      <c r="D918" s="180" t="s">
        <v>173</v>
      </c>
      <c r="E918" s="181" t="s">
        <v>1443</v>
      </c>
      <c r="F918" s="182" t="s">
        <v>1444</v>
      </c>
      <c r="G918" s="183" t="s">
        <v>176</v>
      </c>
      <c r="H918" s="184">
        <v>216</v>
      </c>
      <c r="I918" s="185"/>
      <c r="J918" s="186">
        <f>ROUND(I918*H918,2)</f>
        <v>0</v>
      </c>
      <c r="K918" s="182" t="s">
        <v>177</v>
      </c>
      <c r="L918" s="41"/>
      <c r="M918" s="187" t="s">
        <v>32</v>
      </c>
      <c r="N918" s="188" t="s">
        <v>51</v>
      </c>
      <c r="O918" s="66"/>
      <c r="P918" s="189">
        <f>O918*H918</f>
        <v>0</v>
      </c>
      <c r="Q918" s="189">
        <v>0</v>
      </c>
      <c r="R918" s="189">
        <f>Q918*H918</f>
        <v>0</v>
      </c>
      <c r="S918" s="189">
        <v>0</v>
      </c>
      <c r="T918" s="190">
        <f>S918*H918</f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1" t="s">
        <v>297</v>
      </c>
      <c r="AT918" s="191" t="s">
        <v>173</v>
      </c>
      <c r="AU918" s="191" t="s">
        <v>89</v>
      </c>
      <c r="AY918" s="18" t="s">
        <v>171</v>
      </c>
      <c r="BE918" s="192">
        <f>IF(N918="základní",J918,0)</f>
        <v>0</v>
      </c>
      <c r="BF918" s="192">
        <f>IF(N918="snížená",J918,0)</f>
        <v>0</v>
      </c>
      <c r="BG918" s="192">
        <f>IF(N918="zákl. přenesená",J918,0)</f>
        <v>0</v>
      </c>
      <c r="BH918" s="192">
        <f>IF(N918="sníž. přenesená",J918,0)</f>
        <v>0</v>
      </c>
      <c r="BI918" s="192">
        <f>IF(N918="nulová",J918,0)</f>
        <v>0</v>
      </c>
      <c r="BJ918" s="18" t="s">
        <v>40</v>
      </c>
      <c r="BK918" s="192">
        <f>ROUND(I918*H918,2)</f>
        <v>0</v>
      </c>
      <c r="BL918" s="18" t="s">
        <v>297</v>
      </c>
      <c r="BM918" s="191" t="s">
        <v>3919</v>
      </c>
    </row>
    <row r="919" spans="1:65" s="13" customFormat="1" ht="10.199999999999999">
      <c r="B919" s="193"/>
      <c r="C919" s="194"/>
      <c r="D919" s="195" t="s">
        <v>180</v>
      </c>
      <c r="E919" s="196" t="s">
        <v>32</v>
      </c>
      <c r="F919" s="197" t="s">
        <v>3444</v>
      </c>
      <c r="G919" s="194"/>
      <c r="H919" s="196" t="s">
        <v>32</v>
      </c>
      <c r="I919" s="198"/>
      <c r="J919" s="194"/>
      <c r="K919" s="194"/>
      <c r="L919" s="199"/>
      <c r="M919" s="200"/>
      <c r="N919" s="201"/>
      <c r="O919" s="201"/>
      <c r="P919" s="201"/>
      <c r="Q919" s="201"/>
      <c r="R919" s="201"/>
      <c r="S919" s="201"/>
      <c r="T919" s="202"/>
      <c r="AT919" s="203" t="s">
        <v>180</v>
      </c>
      <c r="AU919" s="203" t="s">
        <v>89</v>
      </c>
      <c r="AV919" s="13" t="s">
        <v>40</v>
      </c>
      <c r="AW919" s="13" t="s">
        <v>38</v>
      </c>
      <c r="AX919" s="13" t="s">
        <v>80</v>
      </c>
      <c r="AY919" s="203" t="s">
        <v>171</v>
      </c>
    </row>
    <row r="920" spans="1:65" s="14" customFormat="1" ht="10.199999999999999">
      <c r="B920" s="204"/>
      <c r="C920" s="205"/>
      <c r="D920" s="195" t="s">
        <v>180</v>
      </c>
      <c r="E920" s="206" t="s">
        <v>32</v>
      </c>
      <c r="F920" s="207" t="s">
        <v>3455</v>
      </c>
      <c r="G920" s="205"/>
      <c r="H920" s="208">
        <v>216</v>
      </c>
      <c r="I920" s="209"/>
      <c r="J920" s="205"/>
      <c r="K920" s="205"/>
      <c r="L920" s="210"/>
      <c r="M920" s="211"/>
      <c r="N920" s="212"/>
      <c r="O920" s="212"/>
      <c r="P920" s="212"/>
      <c r="Q920" s="212"/>
      <c r="R920" s="212"/>
      <c r="S920" s="212"/>
      <c r="T920" s="213"/>
      <c r="AT920" s="214" t="s">
        <v>180</v>
      </c>
      <c r="AU920" s="214" t="s">
        <v>89</v>
      </c>
      <c r="AV920" s="14" t="s">
        <v>89</v>
      </c>
      <c r="AW920" s="14" t="s">
        <v>38</v>
      </c>
      <c r="AX920" s="14" t="s">
        <v>80</v>
      </c>
      <c r="AY920" s="214" t="s">
        <v>171</v>
      </c>
    </row>
    <row r="921" spans="1:65" s="2" customFormat="1" ht="14.4" customHeight="1">
      <c r="A921" s="36"/>
      <c r="B921" s="37"/>
      <c r="C921" s="215" t="s">
        <v>2188</v>
      </c>
      <c r="D921" s="215" t="s">
        <v>254</v>
      </c>
      <c r="E921" s="216" t="s">
        <v>1447</v>
      </c>
      <c r="F921" s="217" t="s">
        <v>1448</v>
      </c>
      <c r="G921" s="218" t="s">
        <v>176</v>
      </c>
      <c r="H921" s="219">
        <v>226.8</v>
      </c>
      <c r="I921" s="220"/>
      <c r="J921" s="221">
        <f>ROUND(I921*H921,2)</f>
        <v>0</v>
      </c>
      <c r="K921" s="217" t="s">
        <v>177</v>
      </c>
      <c r="L921" s="222"/>
      <c r="M921" s="223" t="s">
        <v>32</v>
      </c>
      <c r="N921" s="224" t="s">
        <v>51</v>
      </c>
      <c r="O921" s="66"/>
      <c r="P921" s="189">
        <f>O921*H921</f>
        <v>0</v>
      </c>
      <c r="Q921" s="189">
        <v>0</v>
      </c>
      <c r="R921" s="189">
        <f>Q921*H921</f>
        <v>0</v>
      </c>
      <c r="S921" s="189">
        <v>0</v>
      </c>
      <c r="T921" s="190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91" t="s">
        <v>389</v>
      </c>
      <c r="AT921" s="191" t="s">
        <v>254</v>
      </c>
      <c r="AU921" s="191" t="s">
        <v>89</v>
      </c>
      <c r="AY921" s="18" t="s">
        <v>171</v>
      </c>
      <c r="BE921" s="192">
        <f>IF(N921="základní",J921,0)</f>
        <v>0</v>
      </c>
      <c r="BF921" s="192">
        <f>IF(N921="snížená",J921,0)</f>
        <v>0</v>
      </c>
      <c r="BG921" s="192">
        <f>IF(N921="zákl. přenesená",J921,0)</f>
        <v>0</v>
      </c>
      <c r="BH921" s="192">
        <f>IF(N921="sníž. přenesená",J921,0)</f>
        <v>0</v>
      </c>
      <c r="BI921" s="192">
        <f>IF(N921="nulová",J921,0)</f>
        <v>0</v>
      </c>
      <c r="BJ921" s="18" t="s">
        <v>40</v>
      </c>
      <c r="BK921" s="192">
        <f>ROUND(I921*H921,2)</f>
        <v>0</v>
      </c>
      <c r="BL921" s="18" t="s">
        <v>297</v>
      </c>
      <c r="BM921" s="191" t="s">
        <v>3920</v>
      </c>
    </row>
    <row r="922" spans="1:65" s="14" customFormat="1" ht="10.199999999999999">
      <c r="B922" s="204"/>
      <c r="C922" s="205"/>
      <c r="D922" s="195" t="s">
        <v>180</v>
      </c>
      <c r="E922" s="205"/>
      <c r="F922" s="207" t="s">
        <v>3921</v>
      </c>
      <c r="G922" s="205"/>
      <c r="H922" s="208">
        <v>226.8</v>
      </c>
      <c r="I922" s="209"/>
      <c r="J922" s="205"/>
      <c r="K922" s="205"/>
      <c r="L922" s="210"/>
      <c r="M922" s="211"/>
      <c r="N922" s="212"/>
      <c r="O922" s="212"/>
      <c r="P922" s="212"/>
      <c r="Q922" s="212"/>
      <c r="R922" s="212"/>
      <c r="S922" s="212"/>
      <c r="T922" s="213"/>
      <c r="AT922" s="214" t="s">
        <v>180</v>
      </c>
      <c r="AU922" s="214" t="s">
        <v>89</v>
      </c>
      <c r="AV922" s="14" t="s">
        <v>89</v>
      </c>
      <c r="AW922" s="14" t="s">
        <v>4</v>
      </c>
      <c r="AX922" s="14" t="s">
        <v>40</v>
      </c>
      <c r="AY922" s="214" t="s">
        <v>171</v>
      </c>
    </row>
    <row r="923" spans="1:65" s="2" customFormat="1" ht="24.15" customHeight="1">
      <c r="A923" s="36"/>
      <c r="B923" s="37"/>
      <c r="C923" s="180" t="s">
        <v>2192</v>
      </c>
      <c r="D923" s="180" t="s">
        <v>173</v>
      </c>
      <c r="E923" s="181" t="s">
        <v>1452</v>
      </c>
      <c r="F923" s="182" t="s">
        <v>1453</v>
      </c>
      <c r="G923" s="183" t="s">
        <v>176</v>
      </c>
      <c r="H923" s="184">
        <v>104.749</v>
      </c>
      <c r="I923" s="185"/>
      <c r="J923" s="186">
        <f>ROUND(I923*H923,2)</f>
        <v>0</v>
      </c>
      <c r="K923" s="182" t="s">
        <v>177</v>
      </c>
      <c r="L923" s="41"/>
      <c r="M923" s="187" t="s">
        <v>32</v>
      </c>
      <c r="N923" s="188" t="s">
        <v>51</v>
      </c>
      <c r="O923" s="66"/>
      <c r="P923" s="189">
        <f>O923*H923</f>
        <v>0</v>
      </c>
      <c r="Q923" s="189">
        <v>0</v>
      </c>
      <c r="R923" s="189">
        <f>Q923*H923</f>
        <v>0</v>
      </c>
      <c r="S923" s="189">
        <v>0</v>
      </c>
      <c r="T923" s="190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91" t="s">
        <v>297</v>
      </c>
      <c r="AT923" s="191" t="s">
        <v>173</v>
      </c>
      <c r="AU923" s="191" t="s">
        <v>89</v>
      </c>
      <c r="AY923" s="18" t="s">
        <v>171</v>
      </c>
      <c r="BE923" s="192">
        <f>IF(N923="základní",J923,0)</f>
        <v>0</v>
      </c>
      <c r="BF923" s="192">
        <f>IF(N923="snížená",J923,0)</f>
        <v>0</v>
      </c>
      <c r="BG923" s="192">
        <f>IF(N923="zákl. přenesená",J923,0)</f>
        <v>0</v>
      </c>
      <c r="BH923" s="192">
        <f>IF(N923="sníž. přenesená",J923,0)</f>
        <v>0</v>
      </c>
      <c r="BI923" s="192">
        <f>IF(N923="nulová",J923,0)</f>
        <v>0</v>
      </c>
      <c r="BJ923" s="18" t="s">
        <v>40</v>
      </c>
      <c r="BK923" s="192">
        <f>ROUND(I923*H923,2)</f>
        <v>0</v>
      </c>
      <c r="BL923" s="18" t="s">
        <v>297</v>
      </c>
      <c r="BM923" s="191" t="s">
        <v>3922</v>
      </c>
    </row>
    <row r="924" spans="1:65" s="13" customFormat="1" ht="10.199999999999999">
      <c r="B924" s="193"/>
      <c r="C924" s="194"/>
      <c r="D924" s="195" t="s">
        <v>180</v>
      </c>
      <c r="E924" s="196" t="s">
        <v>32</v>
      </c>
      <c r="F924" s="197" t="s">
        <v>3444</v>
      </c>
      <c r="G924" s="194"/>
      <c r="H924" s="196" t="s">
        <v>32</v>
      </c>
      <c r="I924" s="198"/>
      <c r="J924" s="194"/>
      <c r="K924" s="194"/>
      <c r="L924" s="199"/>
      <c r="M924" s="200"/>
      <c r="N924" s="201"/>
      <c r="O924" s="201"/>
      <c r="P924" s="201"/>
      <c r="Q924" s="201"/>
      <c r="R924" s="201"/>
      <c r="S924" s="201"/>
      <c r="T924" s="202"/>
      <c r="AT924" s="203" t="s">
        <v>180</v>
      </c>
      <c r="AU924" s="203" t="s">
        <v>89</v>
      </c>
      <c r="AV924" s="13" t="s">
        <v>40</v>
      </c>
      <c r="AW924" s="13" t="s">
        <v>38</v>
      </c>
      <c r="AX924" s="13" t="s">
        <v>80</v>
      </c>
      <c r="AY924" s="203" t="s">
        <v>171</v>
      </c>
    </row>
    <row r="925" spans="1:65" s="14" customFormat="1" ht="10.199999999999999">
      <c r="B925" s="204"/>
      <c r="C925" s="205"/>
      <c r="D925" s="195" t="s">
        <v>180</v>
      </c>
      <c r="E925" s="206" t="s">
        <v>32</v>
      </c>
      <c r="F925" s="207" t="s">
        <v>3457</v>
      </c>
      <c r="G925" s="205"/>
      <c r="H925" s="208">
        <v>75.938000000000002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180</v>
      </c>
      <c r="AU925" s="214" t="s">
        <v>89</v>
      </c>
      <c r="AV925" s="14" t="s">
        <v>89</v>
      </c>
      <c r="AW925" s="14" t="s">
        <v>38</v>
      </c>
      <c r="AX925" s="14" t="s">
        <v>80</v>
      </c>
      <c r="AY925" s="214" t="s">
        <v>171</v>
      </c>
    </row>
    <row r="926" spans="1:65" s="14" customFormat="1" ht="10.199999999999999">
      <c r="B926" s="204"/>
      <c r="C926" s="205"/>
      <c r="D926" s="195" t="s">
        <v>180</v>
      </c>
      <c r="E926" s="206" t="s">
        <v>32</v>
      </c>
      <c r="F926" s="207" t="s">
        <v>3458</v>
      </c>
      <c r="G926" s="205"/>
      <c r="H926" s="208">
        <v>5.625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89</v>
      </c>
      <c r="AV926" s="14" t="s">
        <v>89</v>
      </c>
      <c r="AW926" s="14" t="s">
        <v>38</v>
      </c>
      <c r="AX926" s="14" t="s">
        <v>80</v>
      </c>
      <c r="AY926" s="214" t="s">
        <v>171</v>
      </c>
    </row>
    <row r="927" spans="1:65" s="14" customFormat="1" ht="10.199999999999999">
      <c r="B927" s="204"/>
      <c r="C927" s="205"/>
      <c r="D927" s="195" t="s">
        <v>180</v>
      </c>
      <c r="E927" s="206" t="s">
        <v>32</v>
      </c>
      <c r="F927" s="207" t="s">
        <v>3459</v>
      </c>
      <c r="G927" s="205"/>
      <c r="H927" s="208">
        <v>2.8130000000000002</v>
      </c>
      <c r="I927" s="209"/>
      <c r="J927" s="205"/>
      <c r="K927" s="205"/>
      <c r="L927" s="210"/>
      <c r="M927" s="211"/>
      <c r="N927" s="212"/>
      <c r="O927" s="212"/>
      <c r="P927" s="212"/>
      <c r="Q927" s="212"/>
      <c r="R927" s="212"/>
      <c r="S927" s="212"/>
      <c r="T927" s="213"/>
      <c r="AT927" s="214" t="s">
        <v>180</v>
      </c>
      <c r="AU927" s="214" t="s">
        <v>89</v>
      </c>
      <c r="AV927" s="14" t="s">
        <v>89</v>
      </c>
      <c r="AW927" s="14" t="s">
        <v>38</v>
      </c>
      <c r="AX927" s="14" t="s">
        <v>80</v>
      </c>
      <c r="AY927" s="214" t="s">
        <v>171</v>
      </c>
    </row>
    <row r="928" spans="1:65" s="14" customFormat="1" ht="10.199999999999999">
      <c r="B928" s="204"/>
      <c r="C928" s="205"/>
      <c r="D928" s="195" t="s">
        <v>180</v>
      </c>
      <c r="E928" s="206" t="s">
        <v>32</v>
      </c>
      <c r="F928" s="207" t="s">
        <v>3460</v>
      </c>
      <c r="G928" s="205"/>
      <c r="H928" s="208">
        <v>5.4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180</v>
      </c>
      <c r="AU928" s="214" t="s">
        <v>89</v>
      </c>
      <c r="AV928" s="14" t="s">
        <v>89</v>
      </c>
      <c r="AW928" s="14" t="s">
        <v>38</v>
      </c>
      <c r="AX928" s="14" t="s">
        <v>80</v>
      </c>
      <c r="AY928" s="214" t="s">
        <v>171</v>
      </c>
    </row>
    <row r="929" spans="1:65" s="14" customFormat="1" ht="10.199999999999999">
      <c r="B929" s="204"/>
      <c r="C929" s="205"/>
      <c r="D929" s="195" t="s">
        <v>180</v>
      </c>
      <c r="E929" s="206" t="s">
        <v>32</v>
      </c>
      <c r="F929" s="207" t="s">
        <v>3461</v>
      </c>
      <c r="G929" s="205"/>
      <c r="H929" s="208">
        <v>2.16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180</v>
      </c>
      <c r="AU929" s="214" t="s">
        <v>89</v>
      </c>
      <c r="AV929" s="14" t="s">
        <v>89</v>
      </c>
      <c r="AW929" s="14" t="s">
        <v>38</v>
      </c>
      <c r="AX929" s="14" t="s">
        <v>80</v>
      </c>
      <c r="AY929" s="214" t="s">
        <v>171</v>
      </c>
    </row>
    <row r="930" spans="1:65" s="14" customFormat="1" ht="10.199999999999999">
      <c r="B930" s="204"/>
      <c r="C930" s="205"/>
      <c r="D930" s="195" t="s">
        <v>180</v>
      </c>
      <c r="E930" s="206" t="s">
        <v>32</v>
      </c>
      <c r="F930" s="207" t="s">
        <v>3462</v>
      </c>
      <c r="G930" s="205"/>
      <c r="H930" s="208">
        <v>1.08</v>
      </c>
      <c r="I930" s="209"/>
      <c r="J930" s="205"/>
      <c r="K930" s="205"/>
      <c r="L930" s="210"/>
      <c r="M930" s="211"/>
      <c r="N930" s="212"/>
      <c r="O930" s="212"/>
      <c r="P930" s="212"/>
      <c r="Q930" s="212"/>
      <c r="R930" s="212"/>
      <c r="S930" s="212"/>
      <c r="T930" s="213"/>
      <c r="AT930" s="214" t="s">
        <v>180</v>
      </c>
      <c r="AU930" s="214" t="s">
        <v>89</v>
      </c>
      <c r="AV930" s="14" t="s">
        <v>89</v>
      </c>
      <c r="AW930" s="14" t="s">
        <v>38</v>
      </c>
      <c r="AX930" s="14" t="s">
        <v>80</v>
      </c>
      <c r="AY930" s="214" t="s">
        <v>171</v>
      </c>
    </row>
    <row r="931" spans="1:65" s="14" customFormat="1" ht="10.199999999999999">
      <c r="B931" s="204"/>
      <c r="C931" s="205"/>
      <c r="D931" s="195" t="s">
        <v>180</v>
      </c>
      <c r="E931" s="206" t="s">
        <v>32</v>
      </c>
      <c r="F931" s="207" t="s">
        <v>3463</v>
      </c>
      <c r="G931" s="205"/>
      <c r="H931" s="208">
        <v>1.7430000000000001</v>
      </c>
      <c r="I931" s="209"/>
      <c r="J931" s="205"/>
      <c r="K931" s="205"/>
      <c r="L931" s="210"/>
      <c r="M931" s="211"/>
      <c r="N931" s="212"/>
      <c r="O931" s="212"/>
      <c r="P931" s="212"/>
      <c r="Q931" s="212"/>
      <c r="R931" s="212"/>
      <c r="S931" s="212"/>
      <c r="T931" s="213"/>
      <c r="AT931" s="214" t="s">
        <v>180</v>
      </c>
      <c r="AU931" s="214" t="s">
        <v>89</v>
      </c>
      <c r="AV931" s="14" t="s">
        <v>89</v>
      </c>
      <c r="AW931" s="14" t="s">
        <v>38</v>
      </c>
      <c r="AX931" s="14" t="s">
        <v>80</v>
      </c>
      <c r="AY931" s="214" t="s">
        <v>171</v>
      </c>
    </row>
    <row r="932" spans="1:65" s="14" customFormat="1" ht="10.199999999999999">
      <c r="B932" s="204"/>
      <c r="C932" s="205"/>
      <c r="D932" s="195" t="s">
        <v>180</v>
      </c>
      <c r="E932" s="206" t="s">
        <v>32</v>
      </c>
      <c r="F932" s="207" t="s">
        <v>3464</v>
      </c>
      <c r="G932" s="205"/>
      <c r="H932" s="208">
        <v>4.05</v>
      </c>
      <c r="I932" s="209"/>
      <c r="J932" s="205"/>
      <c r="K932" s="205"/>
      <c r="L932" s="210"/>
      <c r="M932" s="211"/>
      <c r="N932" s="212"/>
      <c r="O932" s="212"/>
      <c r="P932" s="212"/>
      <c r="Q932" s="212"/>
      <c r="R932" s="212"/>
      <c r="S932" s="212"/>
      <c r="T932" s="213"/>
      <c r="AT932" s="214" t="s">
        <v>180</v>
      </c>
      <c r="AU932" s="214" t="s">
        <v>89</v>
      </c>
      <c r="AV932" s="14" t="s">
        <v>89</v>
      </c>
      <c r="AW932" s="14" t="s">
        <v>38</v>
      </c>
      <c r="AX932" s="14" t="s">
        <v>80</v>
      </c>
      <c r="AY932" s="214" t="s">
        <v>171</v>
      </c>
    </row>
    <row r="933" spans="1:65" s="14" customFormat="1" ht="10.199999999999999">
      <c r="B933" s="204"/>
      <c r="C933" s="205"/>
      <c r="D933" s="195" t="s">
        <v>180</v>
      </c>
      <c r="E933" s="206" t="s">
        <v>32</v>
      </c>
      <c r="F933" s="207" t="s">
        <v>3465</v>
      </c>
      <c r="G933" s="205"/>
      <c r="H933" s="208">
        <v>5.94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180</v>
      </c>
      <c r="AU933" s="214" t="s">
        <v>89</v>
      </c>
      <c r="AV933" s="14" t="s">
        <v>89</v>
      </c>
      <c r="AW933" s="14" t="s">
        <v>38</v>
      </c>
      <c r="AX933" s="14" t="s">
        <v>80</v>
      </c>
      <c r="AY933" s="214" t="s">
        <v>171</v>
      </c>
    </row>
    <row r="934" spans="1:65" s="2" customFormat="1" ht="14.4" customHeight="1">
      <c r="A934" s="36"/>
      <c r="B934" s="37"/>
      <c r="C934" s="215" t="s">
        <v>2194</v>
      </c>
      <c r="D934" s="215" t="s">
        <v>254</v>
      </c>
      <c r="E934" s="216" t="s">
        <v>1456</v>
      </c>
      <c r="F934" s="217" t="s">
        <v>1457</v>
      </c>
      <c r="G934" s="218" t="s">
        <v>176</v>
      </c>
      <c r="H934" s="219">
        <v>109.986</v>
      </c>
      <c r="I934" s="220"/>
      <c r="J934" s="221">
        <f>ROUND(I934*H934,2)</f>
        <v>0</v>
      </c>
      <c r="K934" s="217" t="s">
        <v>177</v>
      </c>
      <c r="L934" s="222"/>
      <c r="M934" s="223" t="s">
        <v>32</v>
      </c>
      <c r="N934" s="224" t="s">
        <v>51</v>
      </c>
      <c r="O934" s="66"/>
      <c r="P934" s="189">
        <f>O934*H934</f>
        <v>0</v>
      </c>
      <c r="Q934" s="189">
        <v>0</v>
      </c>
      <c r="R934" s="189">
        <f>Q934*H934</f>
        <v>0</v>
      </c>
      <c r="S934" s="189">
        <v>0</v>
      </c>
      <c r="T934" s="190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91" t="s">
        <v>389</v>
      </c>
      <c r="AT934" s="191" t="s">
        <v>254</v>
      </c>
      <c r="AU934" s="191" t="s">
        <v>89</v>
      </c>
      <c r="AY934" s="18" t="s">
        <v>171</v>
      </c>
      <c r="BE934" s="192">
        <f>IF(N934="základní",J934,0)</f>
        <v>0</v>
      </c>
      <c r="BF934" s="192">
        <f>IF(N934="snížená",J934,0)</f>
        <v>0</v>
      </c>
      <c r="BG934" s="192">
        <f>IF(N934="zákl. přenesená",J934,0)</f>
        <v>0</v>
      </c>
      <c r="BH934" s="192">
        <f>IF(N934="sníž. přenesená",J934,0)</f>
        <v>0</v>
      </c>
      <c r="BI934" s="192">
        <f>IF(N934="nulová",J934,0)</f>
        <v>0</v>
      </c>
      <c r="BJ934" s="18" t="s">
        <v>40</v>
      </c>
      <c r="BK934" s="192">
        <f>ROUND(I934*H934,2)</f>
        <v>0</v>
      </c>
      <c r="BL934" s="18" t="s">
        <v>297</v>
      </c>
      <c r="BM934" s="191" t="s">
        <v>3923</v>
      </c>
    </row>
    <row r="935" spans="1:65" s="14" customFormat="1" ht="10.199999999999999">
      <c r="B935" s="204"/>
      <c r="C935" s="205"/>
      <c r="D935" s="195" t="s">
        <v>180</v>
      </c>
      <c r="E935" s="205"/>
      <c r="F935" s="207" t="s">
        <v>3924</v>
      </c>
      <c r="G935" s="205"/>
      <c r="H935" s="208">
        <v>109.986</v>
      </c>
      <c r="I935" s="209"/>
      <c r="J935" s="205"/>
      <c r="K935" s="205"/>
      <c r="L935" s="210"/>
      <c r="M935" s="211"/>
      <c r="N935" s="212"/>
      <c r="O935" s="212"/>
      <c r="P935" s="212"/>
      <c r="Q935" s="212"/>
      <c r="R935" s="212"/>
      <c r="S935" s="212"/>
      <c r="T935" s="213"/>
      <c r="AT935" s="214" t="s">
        <v>180</v>
      </c>
      <c r="AU935" s="214" t="s">
        <v>89</v>
      </c>
      <c r="AV935" s="14" t="s">
        <v>89</v>
      </c>
      <c r="AW935" s="14" t="s">
        <v>4</v>
      </c>
      <c r="AX935" s="14" t="s">
        <v>40</v>
      </c>
      <c r="AY935" s="214" t="s">
        <v>171</v>
      </c>
    </row>
    <row r="936" spans="1:65" s="2" customFormat="1" ht="14.4" customHeight="1">
      <c r="A936" s="36"/>
      <c r="B936" s="37"/>
      <c r="C936" s="180" t="s">
        <v>2197</v>
      </c>
      <c r="D936" s="180" t="s">
        <v>173</v>
      </c>
      <c r="E936" s="181" t="s">
        <v>1461</v>
      </c>
      <c r="F936" s="182" t="s">
        <v>1462</v>
      </c>
      <c r="G936" s="183" t="s">
        <v>176</v>
      </c>
      <c r="H936" s="184">
        <v>143.55000000000001</v>
      </c>
      <c r="I936" s="185"/>
      <c r="J936" s="186">
        <f>ROUND(I936*H936,2)</f>
        <v>0</v>
      </c>
      <c r="K936" s="182" t="s">
        <v>177</v>
      </c>
      <c r="L936" s="41"/>
      <c r="M936" s="187" t="s">
        <v>32</v>
      </c>
      <c r="N936" s="188" t="s">
        <v>51</v>
      </c>
      <c r="O936" s="66"/>
      <c r="P936" s="189">
        <f>O936*H936</f>
        <v>0</v>
      </c>
      <c r="Q936" s="189">
        <v>2.0000000000000001E-4</v>
      </c>
      <c r="R936" s="189">
        <f>Q936*H936</f>
        <v>2.8710000000000003E-2</v>
      </c>
      <c r="S936" s="189">
        <v>0</v>
      </c>
      <c r="T936" s="190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91" t="s">
        <v>297</v>
      </c>
      <c r="AT936" s="191" t="s">
        <v>173</v>
      </c>
      <c r="AU936" s="191" t="s">
        <v>89</v>
      </c>
      <c r="AY936" s="18" t="s">
        <v>171</v>
      </c>
      <c r="BE936" s="192">
        <f>IF(N936="základní",J936,0)</f>
        <v>0</v>
      </c>
      <c r="BF936" s="192">
        <f>IF(N936="snížená",J936,0)</f>
        <v>0</v>
      </c>
      <c r="BG936" s="192">
        <f>IF(N936="zákl. přenesená",J936,0)</f>
        <v>0</v>
      </c>
      <c r="BH936" s="192">
        <f>IF(N936="sníž. přenesená",J936,0)</f>
        <v>0</v>
      </c>
      <c r="BI936" s="192">
        <f>IF(N936="nulová",J936,0)</f>
        <v>0</v>
      </c>
      <c r="BJ936" s="18" t="s">
        <v>40</v>
      </c>
      <c r="BK936" s="192">
        <f>ROUND(I936*H936,2)</f>
        <v>0</v>
      </c>
      <c r="BL936" s="18" t="s">
        <v>297</v>
      </c>
      <c r="BM936" s="191" t="s">
        <v>3925</v>
      </c>
    </row>
    <row r="937" spans="1:65" s="2" customFormat="1" ht="24.15" customHeight="1">
      <c r="A937" s="36"/>
      <c r="B937" s="37"/>
      <c r="C937" s="180" t="s">
        <v>2199</v>
      </c>
      <c r="D937" s="180" t="s">
        <v>173</v>
      </c>
      <c r="E937" s="181" t="s">
        <v>1465</v>
      </c>
      <c r="F937" s="182" t="s">
        <v>1466</v>
      </c>
      <c r="G937" s="183" t="s">
        <v>176</v>
      </c>
      <c r="H937" s="184">
        <v>93.016000000000005</v>
      </c>
      <c r="I937" s="185"/>
      <c r="J937" s="186">
        <f>ROUND(I937*H937,2)</f>
        <v>0</v>
      </c>
      <c r="K937" s="182" t="s">
        <v>177</v>
      </c>
      <c r="L937" s="41"/>
      <c r="M937" s="187" t="s">
        <v>32</v>
      </c>
      <c r="N937" s="188" t="s">
        <v>51</v>
      </c>
      <c r="O937" s="66"/>
      <c r="P937" s="189">
        <f>O937*H937</f>
        <v>0</v>
      </c>
      <c r="Q937" s="189">
        <v>1.0000000000000001E-5</v>
      </c>
      <c r="R937" s="189">
        <f>Q937*H937</f>
        <v>9.3016000000000008E-4</v>
      </c>
      <c r="S937" s="189">
        <v>0</v>
      </c>
      <c r="T937" s="190">
        <f>S937*H937</f>
        <v>0</v>
      </c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R937" s="191" t="s">
        <v>297</v>
      </c>
      <c r="AT937" s="191" t="s">
        <v>173</v>
      </c>
      <c r="AU937" s="191" t="s">
        <v>89</v>
      </c>
      <c r="AY937" s="18" t="s">
        <v>171</v>
      </c>
      <c r="BE937" s="192">
        <f>IF(N937="základní",J937,0)</f>
        <v>0</v>
      </c>
      <c r="BF937" s="192">
        <f>IF(N937="snížená",J937,0)</f>
        <v>0</v>
      </c>
      <c r="BG937" s="192">
        <f>IF(N937="zákl. přenesená",J937,0)</f>
        <v>0</v>
      </c>
      <c r="BH937" s="192">
        <f>IF(N937="sníž. přenesená",J937,0)</f>
        <v>0</v>
      </c>
      <c r="BI937" s="192">
        <f>IF(N937="nulová",J937,0)</f>
        <v>0</v>
      </c>
      <c r="BJ937" s="18" t="s">
        <v>40</v>
      </c>
      <c r="BK937" s="192">
        <f>ROUND(I937*H937,2)</f>
        <v>0</v>
      </c>
      <c r="BL937" s="18" t="s">
        <v>297</v>
      </c>
      <c r="BM937" s="191" t="s">
        <v>3926</v>
      </c>
    </row>
    <row r="938" spans="1:65" s="13" customFormat="1" ht="10.199999999999999">
      <c r="B938" s="193"/>
      <c r="C938" s="194"/>
      <c r="D938" s="195" t="s">
        <v>180</v>
      </c>
      <c r="E938" s="196" t="s">
        <v>32</v>
      </c>
      <c r="F938" s="197" t="s">
        <v>3444</v>
      </c>
      <c r="G938" s="194"/>
      <c r="H938" s="196" t="s">
        <v>32</v>
      </c>
      <c r="I938" s="198"/>
      <c r="J938" s="194"/>
      <c r="K938" s="194"/>
      <c r="L938" s="199"/>
      <c r="M938" s="200"/>
      <c r="N938" s="201"/>
      <c r="O938" s="201"/>
      <c r="P938" s="201"/>
      <c r="Q938" s="201"/>
      <c r="R938" s="201"/>
      <c r="S938" s="201"/>
      <c r="T938" s="202"/>
      <c r="AT938" s="203" t="s">
        <v>180</v>
      </c>
      <c r="AU938" s="203" t="s">
        <v>89</v>
      </c>
      <c r="AV938" s="13" t="s">
        <v>40</v>
      </c>
      <c r="AW938" s="13" t="s">
        <v>38</v>
      </c>
      <c r="AX938" s="13" t="s">
        <v>80</v>
      </c>
      <c r="AY938" s="203" t="s">
        <v>171</v>
      </c>
    </row>
    <row r="939" spans="1:65" s="14" customFormat="1" ht="10.199999999999999">
      <c r="B939" s="204"/>
      <c r="C939" s="205"/>
      <c r="D939" s="195" t="s">
        <v>180</v>
      </c>
      <c r="E939" s="206" t="s">
        <v>32</v>
      </c>
      <c r="F939" s="207" t="s">
        <v>3457</v>
      </c>
      <c r="G939" s="205"/>
      <c r="H939" s="208">
        <v>75.938000000000002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180</v>
      </c>
      <c r="AU939" s="214" t="s">
        <v>89</v>
      </c>
      <c r="AV939" s="14" t="s">
        <v>89</v>
      </c>
      <c r="AW939" s="14" t="s">
        <v>38</v>
      </c>
      <c r="AX939" s="14" t="s">
        <v>80</v>
      </c>
      <c r="AY939" s="214" t="s">
        <v>171</v>
      </c>
    </row>
    <row r="940" spans="1:65" s="14" customFormat="1" ht="10.199999999999999">
      <c r="B940" s="204"/>
      <c r="C940" s="205"/>
      <c r="D940" s="195" t="s">
        <v>180</v>
      </c>
      <c r="E940" s="206" t="s">
        <v>32</v>
      </c>
      <c r="F940" s="207" t="s">
        <v>3458</v>
      </c>
      <c r="G940" s="205"/>
      <c r="H940" s="208">
        <v>5.625</v>
      </c>
      <c r="I940" s="209"/>
      <c r="J940" s="205"/>
      <c r="K940" s="205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180</v>
      </c>
      <c r="AU940" s="214" t="s">
        <v>89</v>
      </c>
      <c r="AV940" s="14" t="s">
        <v>89</v>
      </c>
      <c r="AW940" s="14" t="s">
        <v>38</v>
      </c>
      <c r="AX940" s="14" t="s">
        <v>80</v>
      </c>
      <c r="AY940" s="214" t="s">
        <v>171</v>
      </c>
    </row>
    <row r="941" spans="1:65" s="14" customFormat="1" ht="10.199999999999999">
      <c r="B941" s="204"/>
      <c r="C941" s="205"/>
      <c r="D941" s="195" t="s">
        <v>180</v>
      </c>
      <c r="E941" s="206" t="s">
        <v>32</v>
      </c>
      <c r="F941" s="207" t="s">
        <v>3459</v>
      </c>
      <c r="G941" s="205"/>
      <c r="H941" s="208">
        <v>2.8130000000000002</v>
      </c>
      <c r="I941" s="209"/>
      <c r="J941" s="205"/>
      <c r="K941" s="205"/>
      <c r="L941" s="210"/>
      <c r="M941" s="211"/>
      <c r="N941" s="212"/>
      <c r="O941" s="212"/>
      <c r="P941" s="212"/>
      <c r="Q941" s="212"/>
      <c r="R941" s="212"/>
      <c r="S941" s="212"/>
      <c r="T941" s="213"/>
      <c r="AT941" s="214" t="s">
        <v>180</v>
      </c>
      <c r="AU941" s="214" t="s">
        <v>89</v>
      </c>
      <c r="AV941" s="14" t="s">
        <v>89</v>
      </c>
      <c r="AW941" s="14" t="s">
        <v>38</v>
      </c>
      <c r="AX941" s="14" t="s">
        <v>80</v>
      </c>
      <c r="AY941" s="214" t="s">
        <v>171</v>
      </c>
    </row>
    <row r="942" spans="1:65" s="14" customFormat="1" ht="10.199999999999999">
      <c r="B942" s="204"/>
      <c r="C942" s="205"/>
      <c r="D942" s="195" t="s">
        <v>180</v>
      </c>
      <c r="E942" s="206" t="s">
        <v>32</v>
      </c>
      <c r="F942" s="207" t="s">
        <v>3460</v>
      </c>
      <c r="G942" s="205"/>
      <c r="H942" s="208">
        <v>5.4</v>
      </c>
      <c r="I942" s="209"/>
      <c r="J942" s="205"/>
      <c r="K942" s="205"/>
      <c r="L942" s="210"/>
      <c r="M942" s="211"/>
      <c r="N942" s="212"/>
      <c r="O942" s="212"/>
      <c r="P942" s="212"/>
      <c r="Q942" s="212"/>
      <c r="R942" s="212"/>
      <c r="S942" s="212"/>
      <c r="T942" s="213"/>
      <c r="AT942" s="214" t="s">
        <v>180</v>
      </c>
      <c r="AU942" s="214" t="s">
        <v>89</v>
      </c>
      <c r="AV942" s="14" t="s">
        <v>89</v>
      </c>
      <c r="AW942" s="14" t="s">
        <v>38</v>
      </c>
      <c r="AX942" s="14" t="s">
        <v>80</v>
      </c>
      <c r="AY942" s="214" t="s">
        <v>171</v>
      </c>
    </row>
    <row r="943" spans="1:65" s="14" customFormat="1" ht="10.199999999999999">
      <c r="B943" s="204"/>
      <c r="C943" s="205"/>
      <c r="D943" s="195" t="s">
        <v>180</v>
      </c>
      <c r="E943" s="206" t="s">
        <v>32</v>
      </c>
      <c r="F943" s="207" t="s">
        <v>3461</v>
      </c>
      <c r="G943" s="205"/>
      <c r="H943" s="208">
        <v>2.16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180</v>
      </c>
      <c r="AU943" s="214" t="s">
        <v>89</v>
      </c>
      <c r="AV943" s="14" t="s">
        <v>89</v>
      </c>
      <c r="AW943" s="14" t="s">
        <v>38</v>
      </c>
      <c r="AX943" s="14" t="s">
        <v>80</v>
      </c>
      <c r="AY943" s="214" t="s">
        <v>171</v>
      </c>
    </row>
    <row r="944" spans="1:65" s="14" customFormat="1" ht="10.199999999999999">
      <c r="B944" s="204"/>
      <c r="C944" s="205"/>
      <c r="D944" s="195" t="s">
        <v>180</v>
      </c>
      <c r="E944" s="206" t="s">
        <v>32</v>
      </c>
      <c r="F944" s="207" t="s">
        <v>3462</v>
      </c>
      <c r="G944" s="205"/>
      <c r="H944" s="208">
        <v>1.08</v>
      </c>
      <c r="I944" s="209"/>
      <c r="J944" s="205"/>
      <c r="K944" s="205"/>
      <c r="L944" s="210"/>
      <c r="M944" s="211"/>
      <c r="N944" s="212"/>
      <c r="O944" s="212"/>
      <c r="P944" s="212"/>
      <c r="Q944" s="212"/>
      <c r="R944" s="212"/>
      <c r="S944" s="212"/>
      <c r="T944" s="213"/>
      <c r="AT944" s="214" t="s">
        <v>180</v>
      </c>
      <c r="AU944" s="214" t="s">
        <v>89</v>
      </c>
      <c r="AV944" s="14" t="s">
        <v>89</v>
      </c>
      <c r="AW944" s="14" t="s">
        <v>38</v>
      </c>
      <c r="AX944" s="14" t="s">
        <v>80</v>
      </c>
      <c r="AY944" s="214" t="s">
        <v>171</v>
      </c>
    </row>
    <row r="945" spans="1:65" s="2" customFormat="1" ht="14.4" customHeight="1">
      <c r="A945" s="36"/>
      <c r="B945" s="37"/>
      <c r="C945" s="180" t="s">
        <v>2202</v>
      </c>
      <c r="D945" s="180" t="s">
        <v>173</v>
      </c>
      <c r="E945" s="181" t="s">
        <v>2218</v>
      </c>
      <c r="F945" s="182" t="s">
        <v>2219</v>
      </c>
      <c r="G945" s="183" t="s">
        <v>176</v>
      </c>
      <c r="H945" s="184">
        <v>11.733000000000001</v>
      </c>
      <c r="I945" s="185"/>
      <c r="J945" s="186">
        <f>ROUND(I945*H945,2)</f>
        <v>0</v>
      </c>
      <c r="K945" s="182" t="s">
        <v>177</v>
      </c>
      <c r="L945" s="41"/>
      <c r="M945" s="187" t="s">
        <v>32</v>
      </c>
      <c r="N945" s="188" t="s">
        <v>51</v>
      </c>
      <c r="O945" s="66"/>
      <c r="P945" s="189">
        <f>O945*H945</f>
        <v>0</v>
      </c>
      <c r="Q945" s="189">
        <v>1.0000000000000001E-5</v>
      </c>
      <c r="R945" s="189">
        <f>Q945*H945</f>
        <v>1.1733000000000002E-4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297</v>
      </c>
      <c r="AT945" s="191" t="s">
        <v>173</v>
      </c>
      <c r="AU945" s="191" t="s">
        <v>89</v>
      </c>
      <c r="AY945" s="18" t="s">
        <v>171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8" t="s">
        <v>40</v>
      </c>
      <c r="BK945" s="192">
        <f>ROUND(I945*H945,2)</f>
        <v>0</v>
      </c>
      <c r="BL945" s="18" t="s">
        <v>297</v>
      </c>
      <c r="BM945" s="191" t="s">
        <v>3927</v>
      </c>
    </row>
    <row r="946" spans="1:65" s="13" customFormat="1" ht="10.199999999999999">
      <c r="B946" s="193"/>
      <c r="C946" s="194"/>
      <c r="D946" s="195" t="s">
        <v>180</v>
      </c>
      <c r="E946" s="196" t="s">
        <v>32</v>
      </c>
      <c r="F946" s="197" t="s">
        <v>3444</v>
      </c>
      <c r="G946" s="194"/>
      <c r="H946" s="196" t="s">
        <v>32</v>
      </c>
      <c r="I946" s="198"/>
      <c r="J946" s="194"/>
      <c r="K946" s="194"/>
      <c r="L946" s="199"/>
      <c r="M946" s="200"/>
      <c r="N946" s="201"/>
      <c r="O946" s="201"/>
      <c r="P946" s="201"/>
      <c r="Q946" s="201"/>
      <c r="R946" s="201"/>
      <c r="S946" s="201"/>
      <c r="T946" s="202"/>
      <c r="AT946" s="203" t="s">
        <v>180</v>
      </c>
      <c r="AU946" s="203" t="s">
        <v>89</v>
      </c>
      <c r="AV946" s="13" t="s">
        <v>40</v>
      </c>
      <c r="AW946" s="13" t="s">
        <v>38</v>
      </c>
      <c r="AX946" s="13" t="s">
        <v>80</v>
      </c>
      <c r="AY946" s="203" t="s">
        <v>171</v>
      </c>
    </row>
    <row r="947" spans="1:65" s="14" customFormat="1" ht="10.199999999999999">
      <c r="B947" s="204"/>
      <c r="C947" s="205"/>
      <c r="D947" s="195" t="s">
        <v>180</v>
      </c>
      <c r="E947" s="206" t="s">
        <v>32</v>
      </c>
      <c r="F947" s="207" t="s">
        <v>3463</v>
      </c>
      <c r="G947" s="205"/>
      <c r="H947" s="208">
        <v>1.7430000000000001</v>
      </c>
      <c r="I947" s="209"/>
      <c r="J947" s="205"/>
      <c r="K947" s="205"/>
      <c r="L947" s="210"/>
      <c r="M947" s="211"/>
      <c r="N947" s="212"/>
      <c r="O947" s="212"/>
      <c r="P947" s="212"/>
      <c r="Q947" s="212"/>
      <c r="R947" s="212"/>
      <c r="S947" s="212"/>
      <c r="T947" s="213"/>
      <c r="AT947" s="214" t="s">
        <v>180</v>
      </c>
      <c r="AU947" s="214" t="s">
        <v>89</v>
      </c>
      <c r="AV947" s="14" t="s">
        <v>89</v>
      </c>
      <c r="AW947" s="14" t="s">
        <v>38</v>
      </c>
      <c r="AX947" s="14" t="s">
        <v>80</v>
      </c>
      <c r="AY947" s="214" t="s">
        <v>171</v>
      </c>
    </row>
    <row r="948" spans="1:65" s="14" customFormat="1" ht="10.199999999999999">
      <c r="B948" s="204"/>
      <c r="C948" s="205"/>
      <c r="D948" s="195" t="s">
        <v>180</v>
      </c>
      <c r="E948" s="206" t="s">
        <v>32</v>
      </c>
      <c r="F948" s="207" t="s">
        <v>3464</v>
      </c>
      <c r="G948" s="205"/>
      <c r="H948" s="208">
        <v>4.05</v>
      </c>
      <c r="I948" s="209"/>
      <c r="J948" s="205"/>
      <c r="K948" s="205"/>
      <c r="L948" s="210"/>
      <c r="M948" s="211"/>
      <c r="N948" s="212"/>
      <c r="O948" s="212"/>
      <c r="P948" s="212"/>
      <c r="Q948" s="212"/>
      <c r="R948" s="212"/>
      <c r="S948" s="212"/>
      <c r="T948" s="213"/>
      <c r="AT948" s="214" t="s">
        <v>180</v>
      </c>
      <c r="AU948" s="214" t="s">
        <v>89</v>
      </c>
      <c r="AV948" s="14" t="s">
        <v>89</v>
      </c>
      <c r="AW948" s="14" t="s">
        <v>38</v>
      </c>
      <c r="AX948" s="14" t="s">
        <v>80</v>
      </c>
      <c r="AY948" s="214" t="s">
        <v>171</v>
      </c>
    </row>
    <row r="949" spans="1:65" s="14" customFormat="1" ht="10.199999999999999">
      <c r="B949" s="204"/>
      <c r="C949" s="205"/>
      <c r="D949" s="195" t="s">
        <v>180</v>
      </c>
      <c r="E949" s="206" t="s">
        <v>32</v>
      </c>
      <c r="F949" s="207" t="s">
        <v>3465</v>
      </c>
      <c r="G949" s="205"/>
      <c r="H949" s="208">
        <v>5.94</v>
      </c>
      <c r="I949" s="209"/>
      <c r="J949" s="205"/>
      <c r="K949" s="205"/>
      <c r="L949" s="210"/>
      <c r="M949" s="211"/>
      <c r="N949" s="212"/>
      <c r="O949" s="212"/>
      <c r="P949" s="212"/>
      <c r="Q949" s="212"/>
      <c r="R949" s="212"/>
      <c r="S949" s="212"/>
      <c r="T949" s="213"/>
      <c r="AT949" s="214" t="s">
        <v>180</v>
      </c>
      <c r="AU949" s="214" t="s">
        <v>89</v>
      </c>
      <c r="AV949" s="14" t="s">
        <v>89</v>
      </c>
      <c r="AW949" s="14" t="s">
        <v>38</v>
      </c>
      <c r="AX949" s="14" t="s">
        <v>80</v>
      </c>
      <c r="AY949" s="214" t="s">
        <v>171</v>
      </c>
    </row>
    <row r="950" spans="1:65" s="2" customFormat="1" ht="14.4" customHeight="1">
      <c r="A950" s="36"/>
      <c r="B950" s="37"/>
      <c r="C950" s="180" t="s">
        <v>2206</v>
      </c>
      <c r="D950" s="180" t="s">
        <v>173</v>
      </c>
      <c r="E950" s="181" t="s">
        <v>1469</v>
      </c>
      <c r="F950" s="182" t="s">
        <v>1470</v>
      </c>
      <c r="G950" s="183" t="s">
        <v>176</v>
      </c>
      <c r="H950" s="184">
        <v>216</v>
      </c>
      <c r="I950" s="185"/>
      <c r="J950" s="186">
        <f>ROUND(I950*H950,2)</f>
        <v>0</v>
      </c>
      <c r="K950" s="182" t="s">
        <v>177</v>
      </c>
      <c r="L950" s="41"/>
      <c r="M950" s="187" t="s">
        <v>32</v>
      </c>
      <c r="N950" s="188" t="s">
        <v>51</v>
      </c>
      <c r="O950" s="66"/>
      <c r="P950" s="189">
        <f>O950*H950</f>
        <v>0</v>
      </c>
      <c r="Q950" s="189">
        <v>1.0000000000000001E-5</v>
      </c>
      <c r="R950" s="189">
        <f>Q950*H950</f>
        <v>2.16E-3</v>
      </c>
      <c r="S950" s="189">
        <v>0</v>
      </c>
      <c r="T950" s="190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1" t="s">
        <v>297</v>
      </c>
      <c r="AT950" s="191" t="s">
        <v>173</v>
      </c>
      <c r="AU950" s="191" t="s">
        <v>89</v>
      </c>
      <c r="AY950" s="18" t="s">
        <v>171</v>
      </c>
      <c r="BE950" s="192">
        <f>IF(N950="základní",J950,0)</f>
        <v>0</v>
      </c>
      <c r="BF950" s="192">
        <f>IF(N950="snížená",J950,0)</f>
        <v>0</v>
      </c>
      <c r="BG950" s="192">
        <f>IF(N950="zákl. přenesená",J950,0)</f>
        <v>0</v>
      </c>
      <c r="BH950" s="192">
        <f>IF(N950="sníž. přenesená",J950,0)</f>
        <v>0</v>
      </c>
      <c r="BI950" s="192">
        <f>IF(N950="nulová",J950,0)</f>
        <v>0</v>
      </c>
      <c r="BJ950" s="18" t="s">
        <v>40</v>
      </c>
      <c r="BK950" s="192">
        <f>ROUND(I950*H950,2)</f>
        <v>0</v>
      </c>
      <c r="BL950" s="18" t="s">
        <v>297</v>
      </c>
      <c r="BM950" s="191" t="s">
        <v>3928</v>
      </c>
    </row>
    <row r="951" spans="1:65" s="2" customFormat="1" ht="24.15" customHeight="1">
      <c r="A951" s="36"/>
      <c r="B951" s="37"/>
      <c r="C951" s="180" t="s">
        <v>2209</v>
      </c>
      <c r="D951" s="180" t="s">
        <v>173</v>
      </c>
      <c r="E951" s="181" t="s">
        <v>3410</v>
      </c>
      <c r="F951" s="182" t="s">
        <v>3411</v>
      </c>
      <c r="G951" s="183" t="s">
        <v>176</v>
      </c>
      <c r="H951" s="184">
        <v>143.55000000000001</v>
      </c>
      <c r="I951" s="185"/>
      <c r="J951" s="186">
        <f>ROUND(I951*H951,2)</f>
        <v>0</v>
      </c>
      <c r="K951" s="182" t="s">
        <v>177</v>
      </c>
      <c r="L951" s="41"/>
      <c r="M951" s="187" t="s">
        <v>32</v>
      </c>
      <c r="N951" s="188" t="s">
        <v>51</v>
      </c>
      <c r="O951" s="66"/>
      <c r="P951" s="189">
        <f>O951*H951</f>
        <v>0</v>
      </c>
      <c r="Q951" s="189">
        <v>2.0000000000000001E-4</v>
      </c>
      <c r="R951" s="189">
        <f>Q951*H951</f>
        <v>2.8710000000000003E-2</v>
      </c>
      <c r="S951" s="189">
        <v>0</v>
      </c>
      <c r="T951" s="190">
        <f>S951*H951</f>
        <v>0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297</v>
      </c>
      <c r="AT951" s="191" t="s">
        <v>173</v>
      </c>
      <c r="AU951" s="191" t="s">
        <v>89</v>
      </c>
      <c r="AY951" s="18" t="s">
        <v>171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8" t="s">
        <v>40</v>
      </c>
      <c r="BK951" s="192">
        <f>ROUND(I951*H951,2)</f>
        <v>0</v>
      </c>
      <c r="BL951" s="18" t="s">
        <v>297</v>
      </c>
      <c r="BM951" s="191" t="s">
        <v>3929</v>
      </c>
    </row>
    <row r="952" spans="1:65" s="2" customFormat="1" ht="24.15" customHeight="1">
      <c r="A952" s="36"/>
      <c r="B952" s="37"/>
      <c r="C952" s="180" t="s">
        <v>2211</v>
      </c>
      <c r="D952" s="180" t="s">
        <v>173</v>
      </c>
      <c r="E952" s="181" t="s">
        <v>1477</v>
      </c>
      <c r="F952" s="182" t="s">
        <v>1478</v>
      </c>
      <c r="G952" s="183" t="s">
        <v>176</v>
      </c>
      <c r="H952" s="184">
        <v>143.55000000000001</v>
      </c>
      <c r="I952" s="185"/>
      <c r="J952" s="186">
        <f>ROUND(I952*H952,2)</f>
        <v>0</v>
      </c>
      <c r="K952" s="182" t="s">
        <v>177</v>
      </c>
      <c r="L952" s="41"/>
      <c r="M952" s="229" t="s">
        <v>32</v>
      </c>
      <c r="N952" s="230" t="s">
        <v>51</v>
      </c>
      <c r="O952" s="231"/>
      <c r="P952" s="232">
        <f>O952*H952</f>
        <v>0</v>
      </c>
      <c r="Q952" s="232">
        <v>0</v>
      </c>
      <c r="R952" s="232">
        <f>Q952*H952</f>
        <v>0</v>
      </c>
      <c r="S952" s="232">
        <v>0</v>
      </c>
      <c r="T952" s="233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91" t="s">
        <v>297</v>
      </c>
      <c r="AT952" s="191" t="s">
        <v>173</v>
      </c>
      <c r="AU952" s="191" t="s">
        <v>89</v>
      </c>
      <c r="AY952" s="18" t="s">
        <v>171</v>
      </c>
      <c r="BE952" s="192">
        <f>IF(N952="základní",J952,0)</f>
        <v>0</v>
      </c>
      <c r="BF952" s="192">
        <f>IF(N952="snížená",J952,0)</f>
        <v>0</v>
      </c>
      <c r="BG952" s="192">
        <f>IF(N952="zákl. přenesená",J952,0)</f>
        <v>0</v>
      </c>
      <c r="BH952" s="192">
        <f>IF(N952="sníž. přenesená",J952,0)</f>
        <v>0</v>
      </c>
      <c r="BI952" s="192">
        <f>IF(N952="nulová",J952,0)</f>
        <v>0</v>
      </c>
      <c r="BJ952" s="18" t="s">
        <v>40</v>
      </c>
      <c r="BK952" s="192">
        <f>ROUND(I952*H952,2)</f>
        <v>0</v>
      </c>
      <c r="BL952" s="18" t="s">
        <v>297</v>
      </c>
      <c r="BM952" s="191" t="s">
        <v>3930</v>
      </c>
    </row>
    <row r="953" spans="1:65" s="2" customFormat="1" ht="6.9" customHeight="1">
      <c r="A953" s="36"/>
      <c r="B953" s="49"/>
      <c r="C953" s="50"/>
      <c r="D953" s="50"/>
      <c r="E953" s="50"/>
      <c r="F953" s="50"/>
      <c r="G953" s="50"/>
      <c r="H953" s="50"/>
      <c r="I953" s="50"/>
      <c r="J953" s="50"/>
      <c r="K953" s="50"/>
      <c r="L953" s="41"/>
      <c r="M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</row>
  </sheetData>
  <sheetProtection algorithmName="SHA-512" hashValue="2OvWWR3TBXwZl/GL91RHINXsRi49BCnPXGLuOqLSrvCdBjz2JbhS23XsOrgcLHVyPVYkmz2/c0x58hdG11mCEQ==" saltValue="NjsBkEIkmBFmk0Fl3RrN8nU3gw4nQrzS6/dzzhJ8l8WIcMjSFYRem7qL5nfp/ZJNRD9jaewgbJnZTsvhwvwDFg==" spinCount="100000" sheet="1" objects="1" scenarios="1" formatColumns="0" formatRows="0" autoFilter="0"/>
  <autoFilter ref="C96:K952" xr:uid="{00000000-0009-0000-0000-000006000000}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65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107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3931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ROUND(J92,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ROUND((SUM(BE92:BE654)),  0)</f>
        <v>0</v>
      </c>
      <c r="G33" s="36"/>
      <c r="H33" s="36"/>
      <c r="I33" s="126">
        <v>0.21</v>
      </c>
      <c r="J33" s="125">
        <f>ROUND(((SUM(BE92:BE654))*I33),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ROUND((SUM(BF92:BF654)),  0)</f>
        <v>0</v>
      </c>
      <c r="G34" s="36"/>
      <c r="H34" s="36"/>
      <c r="I34" s="126">
        <v>0.15</v>
      </c>
      <c r="J34" s="125">
        <f>ROUND(((SUM(BF92:BF654))*I34),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ROUND((SUM(BG92:BG654)),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ROUND((SUM(BH92:BH654)),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ROUND((SUM(BI92:BI654)),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SO07 - SO 07 - Budova 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J93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J94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J127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J334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J437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J452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J454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J455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J464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J505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J528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J558</f>
        <v>0</v>
      </c>
      <c r="K71" s="99"/>
      <c r="L71" s="152"/>
    </row>
    <row r="72" spans="1:31" s="10" customFormat="1" ht="19.95" customHeight="1">
      <c r="B72" s="148"/>
      <c r="C72" s="99"/>
      <c r="D72" s="149" t="s">
        <v>155</v>
      </c>
      <c r="E72" s="150"/>
      <c r="F72" s="150"/>
      <c r="G72" s="150"/>
      <c r="H72" s="150"/>
      <c r="I72" s="150"/>
      <c r="J72" s="151">
        <f>J634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XXXII_revize_R03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137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E9</f>
        <v>SO07 - SO 07 - Budova A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F12</f>
        <v>Děčín XXXII</v>
      </c>
      <c r="G86" s="38"/>
      <c r="H86" s="38"/>
      <c r="I86" s="30" t="s">
        <v>24</v>
      </c>
      <c r="J86" s="61" t="str">
        <f>IF(J12="","",J12)</f>
        <v>23. 6. 2021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E15</f>
        <v>Statutární město Děčín, MmDěčín</v>
      </c>
      <c r="G88" s="38"/>
      <c r="H88" s="38"/>
      <c r="I88" s="30" t="s">
        <v>37</v>
      </c>
      <c r="J88" s="34" t="str">
        <f>E21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IF(E18="","",E18)</f>
        <v>Vyplň údaj</v>
      </c>
      <c r="G89" s="38"/>
      <c r="H89" s="38"/>
      <c r="I89" s="30" t="s">
        <v>41</v>
      </c>
      <c r="J89" s="34" t="str">
        <f>E24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P93+P454</f>
        <v>0</v>
      </c>
      <c r="Q92" s="74"/>
      <c r="R92" s="161">
        <f>R93+R454</f>
        <v>51.983551347750002</v>
      </c>
      <c r="S92" s="74"/>
      <c r="T92" s="162">
        <f>T93+T454</f>
        <v>32.711613249999999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BK93+BK454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P94+P127+P334+P437+P452</f>
        <v>0</v>
      </c>
      <c r="Q93" s="172"/>
      <c r="R93" s="173">
        <f>R94+R127+R334+R437+R452</f>
        <v>43.405779510000002</v>
      </c>
      <c r="S93" s="172"/>
      <c r="T93" s="174">
        <f>T94+T127+T334+T437+T452</f>
        <v>25.933787000000002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BK94+BK127+BK334+BK437+BK452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SUM(P95:P126)</f>
        <v>0</v>
      </c>
      <c r="Q94" s="172"/>
      <c r="R94" s="173">
        <f>SUM(R95:R126)</f>
        <v>0</v>
      </c>
      <c r="S94" s="172"/>
      <c r="T94" s="174">
        <f>SUM(T95:T126)</f>
        <v>22.213050000000003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SUM(BK95:BK126)</f>
        <v>0</v>
      </c>
    </row>
    <row r="95" spans="1:65" s="2" customFormat="1" ht="37.799999999999997" customHeight="1">
      <c r="A95" s="36"/>
      <c r="B95" s="37"/>
      <c r="C95" s="180" t="s">
        <v>40</v>
      </c>
      <c r="D95" s="180" t="s">
        <v>173</v>
      </c>
      <c r="E95" s="181" t="s">
        <v>174</v>
      </c>
      <c r="F95" s="182" t="s">
        <v>175</v>
      </c>
      <c r="G95" s="183" t="s">
        <v>176</v>
      </c>
      <c r="H95" s="184">
        <v>52.265999999999998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0.255</v>
      </c>
      <c r="T95" s="190">
        <f>S95*H95</f>
        <v>13.327830000000001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3932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3933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3934</v>
      </c>
      <c r="G97" s="205"/>
      <c r="H97" s="208">
        <v>52.265999999999998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24.15" customHeight="1">
      <c r="A98" s="36"/>
      <c r="B98" s="37"/>
      <c r="C98" s="180" t="s">
        <v>89</v>
      </c>
      <c r="D98" s="180" t="s">
        <v>173</v>
      </c>
      <c r="E98" s="181" t="s">
        <v>183</v>
      </c>
      <c r="F98" s="182" t="s">
        <v>184</v>
      </c>
      <c r="G98" s="183" t="s">
        <v>176</v>
      </c>
      <c r="H98" s="184">
        <v>52.265999999999998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0.17</v>
      </c>
      <c r="T98" s="190">
        <f>S98*H98</f>
        <v>8.8852200000000003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3935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3933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3934</v>
      </c>
      <c r="G100" s="205"/>
      <c r="H100" s="208">
        <v>52.265999999999998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24.15" customHeight="1">
      <c r="A101" s="36"/>
      <c r="B101" s="37"/>
      <c r="C101" s="180" t="s">
        <v>187</v>
      </c>
      <c r="D101" s="180" t="s">
        <v>173</v>
      </c>
      <c r="E101" s="181" t="s">
        <v>2912</v>
      </c>
      <c r="F101" s="182" t="s">
        <v>2913</v>
      </c>
      <c r="G101" s="183" t="s">
        <v>392</v>
      </c>
      <c r="H101" s="184">
        <v>26.132999999999999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3936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3933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4" customFormat="1" ht="10.199999999999999">
      <c r="B103" s="204"/>
      <c r="C103" s="205"/>
      <c r="D103" s="195" t="s">
        <v>180</v>
      </c>
      <c r="E103" s="206" t="s">
        <v>32</v>
      </c>
      <c r="F103" s="207" t="s">
        <v>3937</v>
      </c>
      <c r="G103" s="205"/>
      <c r="H103" s="208">
        <v>26.132999999999999</v>
      </c>
      <c r="I103" s="209"/>
      <c r="J103" s="205"/>
      <c r="K103" s="205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180</v>
      </c>
      <c r="AU103" s="214" t="s">
        <v>89</v>
      </c>
      <c r="AV103" s="14" t="s">
        <v>89</v>
      </c>
      <c r="AW103" s="14" t="s">
        <v>38</v>
      </c>
      <c r="AX103" s="14" t="s">
        <v>80</v>
      </c>
      <c r="AY103" s="214" t="s">
        <v>171</v>
      </c>
    </row>
    <row r="104" spans="1:65" s="2" customFormat="1" ht="24.15" customHeight="1">
      <c r="A104" s="36"/>
      <c r="B104" s="37"/>
      <c r="C104" s="180" t="s">
        <v>178</v>
      </c>
      <c r="D104" s="180" t="s">
        <v>173</v>
      </c>
      <c r="E104" s="181" t="s">
        <v>2918</v>
      </c>
      <c r="F104" s="182" t="s">
        <v>2919</v>
      </c>
      <c r="G104" s="183" t="s">
        <v>392</v>
      </c>
      <c r="H104" s="184">
        <v>7.84</v>
      </c>
      <c r="I104" s="185"/>
      <c r="J104" s="186">
        <f>ROUND(I104*H104,2)</f>
        <v>0</v>
      </c>
      <c r="K104" s="182" t="s">
        <v>177</v>
      </c>
      <c r="L104" s="41"/>
      <c r="M104" s="187" t="s">
        <v>32</v>
      </c>
      <c r="N104" s="188" t="s">
        <v>51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178</v>
      </c>
      <c r="AT104" s="191" t="s">
        <v>173</v>
      </c>
      <c r="AU104" s="191" t="s">
        <v>89</v>
      </c>
      <c r="AY104" s="18" t="s">
        <v>171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8" t="s">
        <v>40</v>
      </c>
      <c r="BK104" s="192">
        <f>ROUND(I104*H104,2)</f>
        <v>0</v>
      </c>
      <c r="BL104" s="18" t="s">
        <v>178</v>
      </c>
      <c r="BM104" s="191" t="s">
        <v>3938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3939</v>
      </c>
      <c r="G105" s="205"/>
      <c r="H105" s="208">
        <v>7.84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24.15" customHeight="1">
      <c r="A106" s="36"/>
      <c r="B106" s="37"/>
      <c r="C106" s="180" t="s">
        <v>226</v>
      </c>
      <c r="D106" s="180" t="s">
        <v>173</v>
      </c>
      <c r="E106" s="181" t="s">
        <v>1529</v>
      </c>
      <c r="F106" s="182" t="s">
        <v>1530</v>
      </c>
      <c r="G106" s="183" t="s">
        <v>392</v>
      </c>
      <c r="H106" s="184">
        <v>6.1680000000000001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3940</v>
      </c>
    </row>
    <row r="107" spans="1:65" s="14" customFormat="1" ht="10.199999999999999">
      <c r="B107" s="204"/>
      <c r="C107" s="205"/>
      <c r="D107" s="195" t="s">
        <v>180</v>
      </c>
      <c r="E107" s="206" t="s">
        <v>32</v>
      </c>
      <c r="F107" s="207" t="s">
        <v>3941</v>
      </c>
      <c r="G107" s="205"/>
      <c r="H107" s="208">
        <v>6.1680000000000001</v>
      </c>
      <c r="I107" s="209"/>
      <c r="J107" s="205"/>
      <c r="K107" s="205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180</v>
      </c>
      <c r="AU107" s="214" t="s">
        <v>89</v>
      </c>
      <c r="AV107" s="14" t="s">
        <v>89</v>
      </c>
      <c r="AW107" s="14" t="s">
        <v>38</v>
      </c>
      <c r="AX107" s="14" t="s">
        <v>80</v>
      </c>
      <c r="AY107" s="214" t="s">
        <v>171</v>
      </c>
    </row>
    <row r="108" spans="1:65" s="2" customFormat="1" ht="37.799999999999997" customHeight="1">
      <c r="A108" s="36"/>
      <c r="B108" s="37"/>
      <c r="C108" s="180" t="s">
        <v>193</v>
      </c>
      <c r="D108" s="180" t="s">
        <v>173</v>
      </c>
      <c r="E108" s="181" t="s">
        <v>1533</v>
      </c>
      <c r="F108" s="182" t="s">
        <v>1534</v>
      </c>
      <c r="G108" s="183" t="s">
        <v>392</v>
      </c>
      <c r="H108" s="184">
        <v>49.344000000000001</v>
      </c>
      <c r="I108" s="185"/>
      <c r="J108" s="186">
        <f>ROUND(I108*H108,2)</f>
        <v>0</v>
      </c>
      <c r="K108" s="182" t="s">
        <v>177</v>
      </c>
      <c r="L108" s="41"/>
      <c r="M108" s="187" t="s">
        <v>32</v>
      </c>
      <c r="N108" s="188" t="s">
        <v>51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178</v>
      </c>
      <c r="AT108" s="191" t="s">
        <v>173</v>
      </c>
      <c r="AU108" s="191" t="s">
        <v>89</v>
      </c>
      <c r="AY108" s="18" t="s">
        <v>171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8" t="s">
        <v>40</v>
      </c>
      <c r="BK108" s="192">
        <f>ROUND(I108*H108,2)</f>
        <v>0</v>
      </c>
      <c r="BL108" s="18" t="s">
        <v>178</v>
      </c>
      <c r="BM108" s="191" t="s">
        <v>3942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3943</v>
      </c>
      <c r="G109" s="205"/>
      <c r="H109" s="208">
        <v>49.344000000000001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2" customFormat="1" ht="24.15" customHeight="1">
      <c r="A110" s="36"/>
      <c r="B110" s="37"/>
      <c r="C110" s="180" t="s">
        <v>237</v>
      </c>
      <c r="D110" s="180" t="s">
        <v>173</v>
      </c>
      <c r="E110" s="181" t="s">
        <v>1537</v>
      </c>
      <c r="F110" s="182" t="s">
        <v>1538</v>
      </c>
      <c r="G110" s="183" t="s">
        <v>392</v>
      </c>
      <c r="H110" s="184">
        <v>6.1680000000000001</v>
      </c>
      <c r="I110" s="185"/>
      <c r="J110" s="186">
        <f>ROUND(I110*H110,2)</f>
        <v>0</v>
      </c>
      <c r="K110" s="182" t="s">
        <v>177</v>
      </c>
      <c r="L110" s="41"/>
      <c r="M110" s="187" t="s">
        <v>32</v>
      </c>
      <c r="N110" s="188" t="s">
        <v>51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178</v>
      </c>
      <c r="AT110" s="191" t="s">
        <v>173</v>
      </c>
      <c r="AU110" s="191" t="s">
        <v>89</v>
      </c>
      <c r="AY110" s="18" t="s">
        <v>171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8" t="s">
        <v>40</v>
      </c>
      <c r="BK110" s="192">
        <f>ROUND(I110*H110,2)</f>
        <v>0</v>
      </c>
      <c r="BL110" s="18" t="s">
        <v>178</v>
      </c>
      <c r="BM110" s="191" t="s">
        <v>3944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3945</v>
      </c>
      <c r="G111" s="205"/>
      <c r="H111" s="208">
        <v>6.1680000000000001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2" customFormat="1" ht="37.799999999999997" customHeight="1">
      <c r="A112" s="36"/>
      <c r="B112" s="37"/>
      <c r="C112" s="180" t="s">
        <v>242</v>
      </c>
      <c r="D112" s="180" t="s">
        <v>173</v>
      </c>
      <c r="E112" s="181" t="s">
        <v>1541</v>
      </c>
      <c r="F112" s="182" t="s">
        <v>1542</v>
      </c>
      <c r="G112" s="183" t="s">
        <v>392</v>
      </c>
      <c r="H112" s="184">
        <v>12.336</v>
      </c>
      <c r="I112" s="185"/>
      <c r="J112" s="186">
        <f>ROUND(I112*H112,2)</f>
        <v>0</v>
      </c>
      <c r="K112" s="182" t="s">
        <v>177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3946</v>
      </c>
    </row>
    <row r="113" spans="1:65" s="14" customFormat="1" ht="10.199999999999999">
      <c r="B113" s="204"/>
      <c r="C113" s="205"/>
      <c r="D113" s="195" t="s">
        <v>180</v>
      </c>
      <c r="E113" s="206" t="s">
        <v>32</v>
      </c>
      <c r="F113" s="207" t="s">
        <v>3947</v>
      </c>
      <c r="G113" s="205"/>
      <c r="H113" s="208">
        <v>12.336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180</v>
      </c>
      <c r="AU113" s="214" t="s">
        <v>89</v>
      </c>
      <c r="AV113" s="14" t="s">
        <v>89</v>
      </c>
      <c r="AW113" s="14" t="s">
        <v>38</v>
      </c>
      <c r="AX113" s="14" t="s">
        <v>80</v>
      </c>
      <c r="AY113" s="214" t="s">
        <v>171</v>
      </c>
    </row>
    <row r="114" spans="1:65" s="2" customFormat="1" ht="14.4" customHeight="1">
      <c r="A114" s="36"/>
      <c r="B114" s="37"/>
      <c r="C114" s="180" t="s">
        <v>253</v>
      </c>
      <c r="D114" s="180" t="s">
        <v>173</v>
      </c>
      <c r="E114" s="181" t="s">
        <v>1545</v>
      </c>
      <c r="F114" s="182" t="s">
        <v>1546</v>
      </c>
      <c r="G114" s="183" t="s">
        <v>392</v>
      </c>
      <c r="H114" s="184">
        <v>6.1680000000000001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3948</v>
      </c>
    </row>
    <row r="115" spans="1:65" s="14" customFormat="1" ht="10.199999999999999">
      <c r="B115" s="204"/>
      <c r="C115" s="205"/>
      <c r="D115" s="195" t="s">
        <v>180</v>
      </c>
      <c r="E115" s="206" t="s">
        <v>32</v>
      </c>
      <c r="F115" s="207" t="s">
        <v>3945</v>
      </c>
      <c r="G115" s="205"/>
      <c r="H115" s="208">
        <v>6.1680000000000001</v>
      </c>
      <c r="I115" s="209"/>
      <c r="J115" s="205"/>
      <c r="K115" s="205"/>
      <c r="L115" s="210"/>
      <c r="M115" s="211"/>
      <c r="N115" s="212"/>
      <c r="O115" s="212"/>
      <c r="P115" s="212"/>
      <c r="Q115" s="212"/>
      <c r="R115" s="212"/>
      <c r="S115" s="212"/>
      <c r="T115" s="213"/>
      <c r="AT115" s="214" t="s">
        <v>180</v>
      </c>
      <c r="AU115" s="214" t="s">
        <v>89</v>
      </c>
      <c r="AV115" s="14" t="s">
        <v>89</v>
      </c>
      <c r="AW115" s="14" t="s">
        <v>38</v>
      </c>
      <c r="AX115" s="14" t="s">
        <v>80</v>
      </c>
      <c r="AY115" s="214" t="s">
        <v>171</v>
      </c>
    </row>
    <row r="116" spans="1:65" s="2" customFormat="1" ht="24.15" customHeight="1">
      <c r="A116" s="36"/>
      <c r="B116" s="37"/>
      <c r="C116" s="180" t="s">
        <v>261</v>
      </c>
      <c r="D116" s="180" t="s">
        <v>173</v>
      </c>
      <c r="E116" s="181" t="s">
        <v>1548</v>
      </c>
      <c r="F116" s="182" t="s">
        <v>1549</v>
      </c>
      <c r="G116" s="183" t="s">
        <v>554</v>
      </c>
      <c r="H116" s="184">
        <v>10.794</v>
      </c>
      <c r="I116" s="185"/>
      <c r="J116" s="186">
        <f>ROUND(I116*H116,2)</f>
        <v>0</v>
      </c>
      <c r="K116" s="182" t="s">
        <v>177</v>
      </c>
      <c r="L116" s="41"/>
      <c r="M116" s="187" t="s">
        <v>32</v>
      </c>
      <c r="N116" s="188" t="s">
        <v>51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178</v>
      </c>
      <c r="AT116" s="191" t="s">
        <v>173</v>
      </c>
      <c r="AU116" s="191" t="s">
        <v>89</v>
      </c>
      <c r="AY116" s="18" t="s">
        <v>171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8" t="s">
        <v>40</v>
      </c>
      <c r="BK116" s="192">
        <f>ROUND(I116*H116,2)</f>
        <v>0</v>
      </c>
      <c r="BL116" s="18" t="s">
        <v>178</v>
      </c>
      <c r="BM116" s="191" t="s">
        <v>3949</v>
      </c>
    </row>
    <row r="117" spans="1:65" s="2" customFormat="1" ht="19.2">
      <c r="A117" s="36"/>
      <c r="B117" s="37"/>
      <c r="C117" s="38"/>
      <c r="D117" s="195" t="s">
        <v>258</v>
      </c>
      <c r="E117" s="38"/>
      <c r="F117" s="225" t="s">
        <v>1551</v>
      </c>
      <c r="G117" s="38"/>
      <c r="H117" s="38"/>
      <c r="I117" s="226"/>
      <c r="J117" s="38"/>
      <c r="K117" s="38"/>
      <c r="L117" s="41"/>
      <c r="M117" s="227"/>
      <c r="N117" s="228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8" t="s">
        <v>258</v>
      </c>
      <c r="AU117" s="18" t="s">
        <v>89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3950</v>
      </c>
      <c r="G118" s="205"/>
      <c r="H118" s="208">
        <v>10.794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24.15" customHeight="1">
      <c r="A119" s="36"/>
      <c r="B119" s="37"/>
      <c r="C119" s="180" t="s">
        <v>265</v>
      </c>
      <c r="D119" s="180" t="s">
        <v>173</v>
      </c>
      <c r="E119" s="181" t="s">
        <v>1553</v>
      </c>
      <c r="F119" s="182" t="s">
        <v>1554</v>
      </c>
      <c r="G119" s="183" t="s">
        <v>392</v>
      </c>
      <c r="H119" s="184">
        <v>19.965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3951</v>
      </c>
    </row>
    <row r="120" spans="1:65" s="2" customFormat="1" ht="19.2">
      <c r="A120" s="36"/>
      <c r="B120" s="37"/>
      <c r="C120" s="38"/>
      <c r="D120" s="195" t="s">
        <v>258</v>
      </c>
      <c r="E120" s="38"/>
      <c r="F120" s="225" t="s">
        <v>3952</v>
      </c>
      <c r="G120" s="38"/>
      <c r="H120" s="38"/>
      <c r="I120" s="226"/>
      <c r="J120" s="38"/>
      <c r="K120" s="38"/>
      <c r="L120" s="41"/>
      <c r="M120" s="227"/>
      <c r="N120" s="228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8" t="s">
        <v>258</v>
      </c>
      <c r="AU120" s="18" t="s">
        <v>89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3933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3937</v>
      </c>
      <c r="G122" s="205"/>
      <c r="H122" s="208">
        <v>26.132999999999999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14" customFormat="1" ht="10.199999999999999">
      <c r="B123" s="204"/>
      <c r="C123" s="205"/>
      <c r="D123" s="195" t="s">
        <v>180</v>
      </c>
      <c r="E123" s="206" t="s">
        <v>32</v>
      </c>
      <c r="F123" s="207" t="s">
        <v>3953</v>
      </c>
      <c r="G123" s="205"/>
      <c r="H123" s="208">
        <v>-6.1680000000000001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180</v>
      </c>
      <c r="AU123" s="214" t="s">
        <v>89</v>
      </c>
      <c r="AV123" s="14" t="s">
        <v>89</v>
      </c>
      <c r="AW123" s="14" t="s">
        <v>38</v>
      </c>
      <c r="AX123" s="14" t="s">
        <v>80</v>
      </c>
      <c r="AY123" s="214" t="s">
        <v>171</v>
      </c>
    </row>
    <row r="124" spans="1:65" s="2" customFormat="1" ht="14.4" customHeight="1">
      <c r="A124" s="36"/>
      <c r="B124" s="37"/>
      <c r="C124" s="180" t="s">
        <v>271</v>
      </c>
      <c r="D124" s="180" t="s">
        <v>173</v>
      </c>
      <c r="E124" s="181" t="s">
        <v>2937</v>
      </c>
      <c r="F124" s="182" t="s">
        <v>2938</v>
      </c>
      <c r="G124" s="183" t="s">
        <v>176</v>
      </c>
      <c r="H124" s="184">
        <v>52.265999999999998</v>
      </c>
      <c r="I124" s="185"/>
      <c r="J124" s="186">
        <f>ROUND(I124*H124,2)</f>
        <v>0</v>
      </c>
      <c r="K124" s="182" t="s">
        <v>177</v>
      </c>
      <c r="L124" s="41"/>
      <c r="M124" s="187" t="s">
        <v>32</v>
      </c>
      <c r="N124" s="188" t="s">
        <v>51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178</v>
      </c>
      <c r="AT124" s="191" t="s">
        <v>173</v>
      </c>
      <c r="AU124" s="191" t="s">
        <v>89</v>
      </c>
      <c r="AY124" s="18" t="s">
        <v>171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8" t="s">
        <v>40</v>
      </c>
      <c r="BK124" s="192">
        <f>ROUND(I124*H124,2)</f>
        <v>0</v>
      </c>
      <c r="BL124" s="18" t="s">
        <v>178</v>
      </c>
      <c r="BM124" s="191" t="s">
        <v>3954</v>
      </c>
    </row>
    <row r="125" spans="1:65" s="13" customFormat="1" ht="10.199999999999999">
      <c r="B125" s="193"/>
      <c r="C125" s="194"/>
      <c r="D125" s="195" t="s">
        <v>180</v>
      </c>
      <c r="E125" s="196" t="s">
        <v>32</v>
      </c>
      <c r="F125" s="197" t="s">
        <v>3933</v>
      </c>
      <c r="G125" s="194"/>
      <c r="H125" s="196" t="s">
        <v>32</v>
      </c>
      <c r="I125" s="198"/>
      <c r="J125" s="194"/>
      <c r="K125" s="194"/>
      <c r="L125" s="199"/>
      <c r="M125" s="200"/>
      <c r="N125" s="201"/>
      <c r="O125" s="201"/>
      <c r="P125" s="201"/>
      <c r="Q125" s="201"/>
      <c r="R125" s="201"/>
      <c r="S125" s="201"/>
      <c r="T125" s="202"/>
      <c r="AT125" s="203" t="s">
        <v>180</v>
      </c>
      <c r="AU125" s="203" t="s">
        <v>89</v>
      </c>
      <c r="AV125" s="13" t="s">
        <v>40</v>
      </c>
      <c r="AW125" s="13" t="s">
        <v>38</v>
      </c>
      <c r="AX125" s="13" t="s">
        <v>80</v>
      </c>
      <c r="AY125" s="203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3934</v>
      </c>
      <c r="G126" s="205"/>
      <c r="H126" s="208">
        <v>52.265999999999998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2" customFormat="1" ht="22.8" customHeight="1">
      <c r="B127" s="164"/>
      <c r="C127" s="165"/>
      <c r="D127" s="166" t="s">
        <v>79</v>
      </c>
      <c r="E127" s="178" t="s">
        <v>193</v>
      </c>
      <c r="F127" s="178" t="s">
        <v>194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SUM(P128:P333)</f>
        <v>0</v>
      </c>
      <c r="Q127" s="172"/>
      <c r="R127" s="173">
        <f>SUM(R128:R333)</f>
        <v>43.022280200000004</v>
      </c>
      <c r="S127" s="172"/>
      <c r="T127" s="174">
        <f>SUM(T128:T333)</f>
        <v>0.98905200000000004</v>
      </c>
      <c r="AR127" s="175" t="s">
        <v>40</v>
      </c>
      <c r="AT127" s="176" t="s">
        <v>79</v>
      </c>
      <c r="AU127" s="176" t="s">
        <v>40</v>
      </c>
      <c r="AY127" s="175" t="s">
        <v>171</v>
      </c>
      <c r="BK127" s="177">
        <f>SUM(BK128:BK333)</f>
        <v>0</v>
      </c>
    </row>
    <row r="128" spans="1:65" s="2" customFormat="1" ht="14.4" customHeight="1">
      <c r="A128" s="36"/>
      <c r="B128" s="37"/>
      <c r="C128" s="180" t="s">
        <v>275</v>
      </c>
      <c r="D128" s="180" t="s">
        <v>173</v>
      </c>
      <c r="E128" s="181" t="s">
        <v>1598</v>
      </c>
      <c r="F128" s="182" t="s">
        <v>1599</v>
      </c>
      <c r="G128" s="183" t="s">
        <v>176</v>
      </c>
      <c r="H128" s="184">
        <v>17.456</v>
      </c>
      <c r="I128" s="185"/>
      <c r="J128" s="186">
        <f>ROUND(I128*H128,2)</f>
        <v>0</v>
      </c>
      <c r="K128" s="182" t="s">
        <v>177</v>
      </c>
      <c r="L128" s="41"/>
      <c r="M128" s="187" t="s">
        <v>32</v>
      </c>
      <c r="N128" s="188" t="s">
        <v>51</v>
      </c>
      <c r="O128" s="66"/>
      <c r="P128" s="189">
        <f>O128*H128</f>
        <v>0</v>
      </c>
      <c r="Q128" s="189">
        <v>4.0439999999999997E-2</v>
      </c>
      <c r="R128" s="189">
        <f>Q128*H128</f>
        <v>0.70592063999999988</v>
      </c>
      <c r="S128" s="189">
        <v>0.04</v>
      </c>
      <c r="T128" s="190">
        <f>S128*H128</f>
        <v>0.69823999999999997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178</v>
      </c>
      <c r="AT128" s="191" t="s">
        <v>173</v>
      </c>
      <c r="AU128" s="191" t="s">
        <v>89</v>
      </c>
      <c r="AY128" s="18" t="s">
        <v>171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8" t="s">
        <v>40</v>
      </c>
      <c r="BK128" s="192">
        <f>ROUND(I128*H128,2)</f>
        <v>0</v>
      </c>
      <c r="BL128" s="18" t="s">
        <v>178</v>
      </c>
      <c r="BM128" s="191" t="s">
        <v>3955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3956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3957</v>
      </c>
      <c r="G130" s="205"/>
      <c r="H130" s="208">
        <v>17.456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2" customFormat="1" ht="24.15" customHeight="1">
      <c r="A131" s="36"/>
      <c r="B131" s="37"/>
      <c r="C131" s="180" t="s">
        <v>280</v>
      </c>
      <c r="D131" s="180" t="s">
        <v>173</v>
      </c>
      <c r="E131" s="181" t="s">
        <v>1602</v>
      </c>
      <c r="F131" s="182" t="s">
        <v>1603</v>
      </c>
      <c r="G131" s="183" t="s">
        <v>176</v>
      </c>
      <c r="H131" s="184">
        <v>17.456</v>
      </c>
      <c r="I131" s="185"/>
      <c r="J131" s="186">
        <f>ROUND(I131*H131,2)</f>
        <v>0</v>
      </c>
      <c r="K131" s="182" t="s">
        <v>177</v>
      </c>
      <c r="L131" s="41"/>
      <c r="M131" s="187" t="s">
        <v>32</v>
      </c>
      <c r="N131" s="188" t="s">
        <v>51</v>
      </c>
      <c r="O131" s="66"/>
      <c r="P131" s="189">
        <f>O131*H131</f>
        <v>0</v>
      </c>
      <c r="Q131" s="189">
        <v>2.2000000000000001E-4</v>
      </c>
      <c r="R131" s="189">
        <f>Q131*H131</f>
        <v>3.8403199999999999E-3</v>
      </c>
      <c r="S131" s="189">
        <v>2E-3</v>
      </c>
      <c r="T131" s="190">
        <f>S131*H131</f>
        <v>3.4911999999999999E-2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178</v>
      </c>
      <c r="AT131" s="191" t="s">
        <v>173</v>
      </c>
      <c r="AU131" s="191" t="s">
        <v>89</v>
      </c>
      <c r="AY131" s="18" t="s">
        <v>171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8" t="s">
        <v>40</v>
      </c>
      <c r="BK131" s="192">
        <f>ROUND(I131*H131,2)</f>
        <v>0</v>
      </c>
      <c r="BL131" s="18" t="s">
        <v>178</v>
      </c>
      <c r="BM131" s="191" t="s">
        <v>3958</v>
      </c>
    </row>
    <row r="132" spans="1:65" s="2" customFormat="1" ht="14.4" customHeight="1">
      <c r="A132" s="36"/>
      <c r="B132" s="37"/>
      <c r="C132" s="180" t="s">
        <v>8</v>
      </c>
      <c r="D132" s="180" t="s">
        <v>173</v>
      </c>
      <c r="E132" s="181" t="s">
        <v>234</v>
      </c>
      <c r="F132" s="182" t="s">
        <v>235</v>
      </c>
      <c r="G132" s="183" t="s">
        <v>176</v>
      </c>
      <c r="H132" s="184">
        <v>131.46600000000001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5.4599999999999996E-3</v>
      </c>
      <c r="R132" s="189">
        <f>Q132*H132</f>
        <v>0.71780436000000003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3959</v>
      </c>
    </row>
    <row r="133" spans="1:65" s="2" customFormat="1" ht="19.2">
      <c r="A133" s="36"/>
      <c r="B133" s="37"/>
      <c r="C133" s="38"/>
      <c r="D133" s="195" t="s">
        <v>258</v>
      </c>
      <c r="E133" s="38"/>
      <c r="F133" s="225" t="s">
        <v>3960</v>
      </c>
      <c r="G133" s="38"/>
      <c r="H133" s="38"/>
      <c r="I133" s="226"/>
      <c r="J133" s="38"/>
      <c r="K133" s="38"/>
      <c r="L133" s="41"/>
      <c r="M133" s="227"/>
      <c r="N133" s="228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8" t="s">
        <v>258</v>
      </c>
      <c r="AU133" s="18" t="s">
        <v>89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3961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3962</v>
      </c>
      <c r="G135" s="205"/>
      <c r="H135" s="208">
        <v>106.747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3963</v>
      </c>
      <c r="G136" s="205"/>
      <c r="H136" s="208">
        <v>11.923999999999999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3964</v>
      </c>
      <c r="G137" s="205"/>
      <c r="H137" s="208">
        <v>12.795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24.15" customHeight="1">
      <c r="A138" s="36"/>
      <c r="B138" s="37"/>
      <c r="C138" s="180" t="s">
        <v>297</v>
      </c>
      <c r="D138" s="180" t="s">
        <v>173</v>
      </c>
      <c r="E138" s="181" t="s">
        <v>238</v>
      </c>
      <c r="F138" s="182" t="s">
        <v>239</v>
      </c>
      <c r="G138" s="183" t="s">
        <v>176</v>
      </c>
      <c r="H138" s="184">
        <v>394.39800000000002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2.0999999999999999E-3</v>
      </c>
      <c r="R138" s="189">
        <f>Q138*H138</f>
        <v>0.82823579999999997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3965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3966</v>
      </c>
      <c r="G139" s="205"/>
      <c r="H139" s="208">
        <v>394.39800000000002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24.15" customHeight="1">
      <c r="A140" s="36"/>
      <c r="B140" s="37"/>
      <c r="C140" s="180" t="s">
        <v>303</v>
      </c>
      <c r="D140" s="180" t="s">
        <v>173</v>
      </c>
      <c r="E140" s="181" t="s">
        <v>262</v>
      </c>
      <c r="F140" s="182" t="s">
        <v>263</v>
      </c>
      <c r="G140" s="183" t="s">
        <v>176</v>
      </c>
      <c r="H140" s="184">
        <v>98.876000000000005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8.3199999999999993E-3</v>
      </c>
      <c r="R140" s="189">
        <f>Q140*H140</f>
        <v>0.82264831999999999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3967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3961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3968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3969</v>
      </c>
      <c r="G143" s="205"/>
      <c r="H143" s="208">
        <v>8.7149999999999999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3970</v>
      </c>
      <c r="G144" s="205"/>
      <c r="H144" s="208">
        <v>1.794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3971</v>
      </c>
      <c r="G145" s="205"/>
      <c r="H145" s="208">
        <v>13.694000000000001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14" customFormat="1" ht="10.199999999999999">
      <c r="B146" s="204"/>
      <c r="C146" s="205"/>
      <c r="D146" s="195" t="s">
        <v>180</v>
      </c>
      <c r="E146" s="206" t="s">
        <v>32</v>
      </c>
      <c r="F146" s="207" t="s">
        <v>3972</v>
      </c>
      <c r="G146" s="205"/>
      <c r="H146" s="208">
        <v>23.492999999999999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180</v>
      </c>
      <c r="AU146" s="214" t="s">
        <v>89</v>
      </c>
      <c r="AV146" s="14" t="s">
        <v>89</v>
      </c>
      <c r="AW146" s="14" t="s">
        <v>38</v>
      </c>
      <c r="AX146" s="14" t="s">
        <v>80</v>
      </c>
      <c r="AY146" s="214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3961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3973</v>
      </c>
      <c r="G148" s="205"/>
      <c r="H148" s="208">
        <v>51.18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2" customFormat="1" ht="14.4" customHeight="1">
      <c r="A149" s="36"/>
      <c r="B149" s="37"/>
      <c r="C149" s="215" t="s">
        <v>311</v>
      </c>
      <c r="D149" s="215" t="s">
        <v>254</v>
      </c>
      <c r="E149" s="216" t="s">
        <v>266</v>
      </c>
      <c r="F149" s="217" t="s">
        <v>267</v>
      </c>
      <c r="G149" s="218" t="s">
        <v>176</v>
      </c>
      <c r="H149" s="219">
        <v>100.854</v>
      </c>
      <c r="I149" s="220"/>
      <c r="J149" s="221">
        <f>ROUND(I149*H149,2)</f>
        <v>0</v>
      </c>
      <c r="K149" s="217" t="s">
        <v>177</v>
      </c>
      <c r="L149" s="222"/>
      <c r="M149" s="223" t="s">
        <v>32</v>
      </c>
      <c r="N149" s="224" t="s">
        <v>51</v>
      </c>
      <c r="O149" s="66"/>
      <c r="P149" s="189">
        <f>O149*H149</f>
        <v>0</v>
      </c>
      <c r="Q149" s="189">
        <v>4.0000000000000001E-3</v>
      </c>
      <c r="R149" s="189">
        <f>Q149*H149</f>
        <v>0.403416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242</v>
      </c>
      <c r="AT149" s="191" t="s">
        <v>254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3974</v>
      </c>
    </row>
    <row r="150" spans="1:65" s="2" customFormat="1" ht="19.2">
      <c r="A150" s="36"/>
      <c r="B150" s="37"/>
      <c r="C150" s="38"/>
      <c r="D150" s="195" t="s">
        <v>258</v>
      </c>
      <c r="E150" s="38"/>
      <c r="F150" s="225" t="s">
        <v>269</v>
      </c>
      <c r="G150" s="38"/>
      <c r="H150" s="38"/>
      <c r="I150" s="226"/>
      <c r="J150" s="38"/>
      <c r="K150" s="38"/>
      <c r="L150" s="41"/>
      <c r="M150" s="227"/>
      <c r="N150" s="228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8" t="s">
        <v>258</v>
      </c>
      <c r="AU150" s="18" t="s">
        <v>89</v>
      </c>
    </row>
    <row r="151" spans="1:65" s="14" customFormat="1" ht="10.199999999999999">
      <c r="B151" s="204"/>
      <c r="C151" s="205"/>
      <c r="D151" s="195" t="s">
        <v>180</v>
      </c>
      <c r="E151" s="205"/>
      <c r="F151" s="207" t="s">
        <v>3975</v>
      </c>
      <c r="G151" s="205"/>
      <c r="H151" s="208">
        <v>100.854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4</v>
      </c>
      <c r="AX151" s="14" t="s">
        <v>40</v>
      </c>
      <c r="AY151" s="214" t="s">
        <v>171</v>
      </c>
    </row>
    <row r="152" spans="1:65" s="2" customFormat="1" ht="24.15" customHeight="1">
      <c r="A152" s="36"/>
      <c r="B152" s="37"/>
      <c r="C152" s="180" t="s">
        <v>316</v>
      </c>
      <c r="D152" s="180" t="s">
        <v>173</v>
      </c>
      <c r="E152" s="181" t="s">
        <v>272</v>
      </c>
      <c r="F152" s="182" t="s">
        <v>273</v>
      </c>
      <c r="G152" s="183" t="s">
        <v>176</v>
      </c>
      <c r="H152" s="184">
        <v>393.26400000000001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8.5000000000000006E-3</v>
      </c>
      <c r="R152" s="189">
        <f>Q152*H152</f>
        <v>3.3427440000000002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3976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3961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3977</v>
      </c>
      <c r="G154" s="205"/>
      <c r="H154" s="208">
        <v>79.581000000000003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3978</v>
      </c>
      <c r="G155" s="205"/>
      <c r="H155" s="208">
        <v>35.661000000000001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3979</v>
      </c>
      <c r="G156" s="205"/>
      <c r="H156" s="208">
        <v>237.67599999999999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3980</v>
      </c>
      <c r="G157" s="205"/>
      <c r="H157" s="208">
        <v>224.64699999999999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3" customFormat="1" ht="10.199999999999999">
      <c r="B158" s="193"/>
      <c r="C158" s="194"/>
      <c r="D158" s="195" t="s">
        <v>180</v>
      </c>
      <c r="E158" s="196" t="s">
        <v>32</v>
      </c>
      <c r="F158" s="197" t="s">
        <v>202</v>
      </c>
      <c r="G158" s="194"/>
      <c r="H158" s="196" t="s">
        <v>32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180</v>
      </c>
      <c r="AU158" s="203" t="s">
        <v>89</v>
      </c>
      <c r="AV158" s="13" t="s">
        <v>40</v>
      </c>
      <c r="AW158" s="13" t="s">
        <v>38</v>
      </c>
      <c r="AX158" s="13" t="s">
        <v>80</v>
      </c>
      <c r="AY158" s="203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3981</v>
      </c>
      <c r="G159" s="205"/>
      <c r="H159" s="208">
        <v>-81.27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3982</v>
      </c>
      <c r="G160" s="205"/>
      <c r="H160" s="208">
        <v>-2.5299999999999998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3983</v>
      </c>
      <c r="G161" s="205"/>
      <c r="H161" s="208">
        <v>-0.38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3984</v>
      </c>
      <c r="G162" s="205"/>
      <c r="H162" s="208">
        <v>-36.75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2981</v>
      </c>
      <c r="G163" s="205"/>
      <c r="H163" s="208">
        <v>-5.625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14" customFormat="1" ht="10.199999999999999">
      <c r="B164" s="204"/>
      <c r="C164" s="205"/>
      <c r="D164" s="195" t="s">
        <v>180</v>
      </c>
      <c r="E164" s="206" t="s">
        <v>32</v>
      </c>
      <c r="F164" s="207" t="s">
        <v>3985</v>
      </c>
      <c r="G164" s="205"/>
      <c r="H164" s="208">
        <v>-4.9249999999999998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3986</v>
      </c>
      <c r="G165" s="205"/>
      <c r="H165" s="208">
        <v>-5.125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3987</v>
      </c>
      <c r="G166" s="205"/>
      <c r="H166" s="208">
        <v>-47.695999999999998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215" t="s">
        <v>326</v>
      </c>
      <c r="D167" s="215" t="s">
        <v>254</v>
      </c>
      <c r="E167" s="216" t="s">
        <v>2985</v>
      </c>
      <c r="F167" s="217" t="s">
        <v>2986</v>
      </c>
      <c r="G167" s="218" t="s">
        <v>176</v>
      </c>
      <c r="H167" s="219">
        <v>401.12900000000002</v>
      </c>
      <c r="I167" s="220"/>
      <c r="J167" s="221">
        <f>ROUND(I167*H167,2)</f>
        <v>0</v>
      </c>
      <c r="K167" s="217" t="s">
        <v>177</v>
      </c>
      <c r="L167" s="222"/>
      <c r="M167" s="223" t="s">
        <v>32</v>
      </c>
      <c r="N167" s="224" t="s">
        <v>51</v>
      </c>
      <c r="O167" s="66"/>
      <c r="P167" s="189">
        <f>O167*H167</f>
        <v>0</v>
      </c>
      <c r="Q167" s="189">
        <v>2.7200000000000002E-3</v>
      </c>
      <c r="R167" s="189">
        <f>Q167*H167</f>
        <v>1.0910708800000002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242</v>
      </c>
      <c r="AT167" s="191" t="s">
        <v>254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3988</v>
      </c>
    </row>
    <row r="168" spans="1:65" s="2" customFormat="1" ht="19.2">
      <c r="A168" s="36"/>
      <c r="B168" s="37"/>
      <c r="C168" s="38"/>
      <c r="D168" s="195" t="s">
        <v>258</v>
      </c>
      <c r="E168" s="38"/>
      <c r="F168" s="225" t="s">
        <v>269</v>
      </c>
      <c r="G168" s="38"/>
      <c r="H168" s="38"/>
      <c r="I168" s="226"/>
      <c r="J168" s="38"/>
      <c r="K168" s="38"/>
      <c r="L168" s="41"/>
      <c r="M168" s="227"/>
      <c r="N168" s="228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8" t="s">
        <v>258</v>
      </c>
      <c r="AU168" s="18" t="s">
        <v>89</v>
      </c>
    </row>
    <row r="169" spans="1:65" s="14" customFormat="1" ht="10.199999999999999">
      <c r="B169" s="204"/>
      <c r="C169" s="205"/>
      <c r="D169" s="195" t="s">
        <v>180</v>
      </c>
      <c r="E169" s="205"/>
      <c r="F169" s="207" t="s">
        <v>3989</v>
      </c>
      <c r="G169" s="205"/>
      <c r="H169" s="208">
        <v>401.12900000000002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4</v>
      </c>
      <c r="AX169" s="14" t="s">
        <v>40</v>
      </c>
      <c r="AY169" s="214" t="s">
        <v>171</v>
      </c>
    </row>
    <row r="170" spans="1:65" s="2" customFormat="1" ht="24.15" customHeight="1">
      <c r="A170" s="36"/>
      <c r="B170" s="37"/>
      <c r="C170" s="180" t="s">
        <v>7</v>
      </c>
      <c r="D170" s="180" t="s">
        <v>173</v>
      </c>
      <c r="E170" s="181" t="s">
        <v>281</v>
      </c>
      <c r="F170" s="182" t="s">
        <v>282</v>
      </c>
      <c r="G170" s="183" t="s">
        <v>190</v>
      </c>
      <c r="H170" s="184">
        <v>302.98</v>
      </c>
      <c r="I170" s="185"/>
      <c r="J170" s="186">
        <f>ROUND(I170*H170,2)</f>
        <v>0</v>
      </c>
      <c r="K170" s="182" t="s">
        <v>177</v>
      </c>
      <c r="L170" s="41"/>
      <c r="M170" s="187" t="s">
        <v>32</v>
      </c>
      <c r="N170" s="188" t="s">
        <v>51</v>
      </c>
      <c r="O170" s="66"/>
      <c r="P170" s="189">
        <f>O170*H170</f>
        <v>0</v>
      </c>
      <c r="Q170" s="189">
        <v>1.7600000000000001E-3</v>
      </c>
      <c r="R170" s="189">
        <f>Q170*H170</f>
        <v>0.53324480000000007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178</v>
      </c>
      <c r="AT170" s="191" t="s">
        <v>173</v>
      </c>
      <c r="AU170" s="191" t="s">
        <v>89</v>
      </c>
      <c r="AY170" s="18" t="s">
        <v>171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8" t="s">
        <v>40</v>
      </c>
      <c r="BK170" s="192">
        <f>ROUND(I170*H170,2)</f>
        <v>0</v>
      </c>
      <c r="BL170" s="18" t="s">
        <v>178</v>
      </c>
      <c r="BM170" s="191" t="s">
        <v>3990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3961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3991</v>
      </c>
      <c r="G172" s="205"/>
      <c r="H172" s="208">
        <v>115.2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3992</v>
      </c>
      <c r="G173" s="205"/>
      <c r="H173" s="208">
        <v>6.7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3993</v>
      </c>
      <c r="G174" s="205"/>
      <c r="H174" s="208">
        <v>1.81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3994</v>
      </c>
      <c r="G175" s="205"/>
      <c r="H175" s="208">
        <v>64.400000000000006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2965</v>
      </c>
      <c r="G176" s="205"/>
      <c r="H176" s="208">
        <v>22.5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3995</v>
      </c>
      <c r="G177" s="205"/>
      <c r="H177" s="208">
        <v>7.62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3996</v>
      </c>
      <c r="G178" s="205"/>
      <c r="H178" s="208">
        <v>6.6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3997</v>
      </c>
      <c r="G179" s="205"/>
      <c r="H179" s="208">
        <v>37.799999999999997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3998</v>
      </c>
      <c r="G180" s="205"/>
      <c r="H180" s="208">
        <v>2.2999999999999998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3999</v>
      </c>
      <c r="G181" s="205"/>
      <c r="H181" s="208">
        <v>1.1499999999999999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4000</v>
      </c>
      <c r="G182" s="205"/>
      <c r="H182" s="208">
        <v>29.4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3053</v>
      </c>
      <c r="G183" s="205"/>
      <c r="H183" s="208">
        <v>7.5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2" customFormat="1" ht="14.4" customHeight="1">
      <c r="A184" s="36"/>
      <c r="B184" s="37"/>
      <c r="C184" s="215" t="s">
        <v>335</v>
      </c>
      <c r="D184" s="215" t="s">
        <v>254</v>
      </c>
      <c r="E184" s="216" t="s">
        <v>2993</v>
      </c>
      <c r="F184" s="217" t="s">
        <v>2994</v>
      </c>
      <c r="G184" s="218" t="s">
        <v>176</v>
      </c>
      <c r="H184" s="219">
        <v>37.097999999999999</v>
      </c>
      <c r="I184" s="220"/>
      <c r="J184" s="221">
        <f>ROUND(I184*H184,2)</f>
        <v>0</v>
      </c>
      <c r="K184" s="217" t="s">
        <v>177</v>
      </c>
      <c r="L184" s="222"/>
      <c r="M184" s="223" t="s">
        <v>32</v>
      </c>
      <c r="N184" s="224" t="s">
        <v>51</v>
      </c>
      <c r="O184" s="66"/>
      <c r="P184" s="189">
        <f>O184*H184</f>
        <v>0</v>
      </c>
      <c r="Q184" s="189">
        <v>5.1000000000000004E-4</v>
      </c>
      <c r="R184" s="189">
        <f>Q184*H184</f>
        <v>1.8919979999999999E-2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242</v>
      </c>
      <c r="AT184" s="191" t="s">
        <v>254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4001</v>
      </c>
    </row>
    <row r="185" spans="1:65" s="2" customFormat="1" ht="19.2">
      <c r="A185" s="36"/>
      <c r="B185" s="37"/>
      <c r="C185" s="38"/>
      <c r="D185" s="195" t="s">
        <v>258</v>
      </c>
      <c r="E185" s="38"/>
      <c r="F185" s="225" t="s">
        <v>293</v>
      </c>
      <c r="G185" s="38"/>
      <c r="H185" s="38"/>
      <c r="I185" s="226"/>
      <c r="J185" s="38"/>
      <c r="K185" s="38"/>
      <c r="L185" s="41"/>
      <c r="M185" s="227"/>
      <c r="N185" s="228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8" t="s">
        <v>258</v>
      </c>
      <c r="AU185" s="18" t="s">
        <v>89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4002</v>
      </c>
      <c r="G186" s="205"/>
      <c r="H186" s="208">
        <v>33.725000000000001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5"/>
      <c r="F187" s="207" t="s">
        <v>4003</v>
      </c>
      <c r="G187" s="205"/>
      <c r="H187" s="208">
        <v>37.097999999999999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4</v>
      </c>
      <c r="AX187" s="14" t="s">
        <v>40</v>
      </c>
      <c r="AY187" s="214" t="s">
        <v>171</v>
      </c>
    </row>
    <row r="188" spans="1:65" s="2" customFormat="1" ht="14.4" customHeight="1">
      <c r="A188" s="36"/>
      <c r="B188" s="37"/>
      <c r="C188" s="215" t="s">
        <v>340</v>
      </c>
      <c r="D188" s="215" t="s">
        <v>254</v>
      </c>
      <c r="E188" s="216" t="s">
        <v>290</v>
      </c>
      <c r="F188" s="217" t="s">
        <v>291</v>
      </c>
      <c r="G188" s="218" t="s">
        <v>176</v>
      </c>
      <c r="H188" s="219">
        <v>12.895</v>
      </c>
      <c r="I188" s="220"/>
      <c r="J188" s="221">
        <f>ROUND(I188*H188,2)</f>
        <v>0</v>
      </c>
      <c r="K188" s="217" t="s">
        <v>177</v>
      </c>
      <c r="L188" s="222"/>
      <c r="M188" s="223" t="s">
        <v>32</v>
      </c>
      <c r="N188" s="224" t="s">
        <v>51</v>
      </c>
      <c r="O188" s="66"/>
      <c r="P188" s="189">
        <f>O188*H188</f>
        <v>0</v>
      </c>
      <c r="Q188" s="189">
        <v>8.9999999999999998E-4</v>
      </c>
      <c r="R188" s="189">
        <f>Q188*H188</f>
        <v>1.1605499999999999E-2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242</v>
      </c>
      <c r="AT188" s="191" t="s">
        <v>254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178</v>
      </c>
      <c r="BM188" s="191" t="s">
        <v>4004</v>
      </c>
    </row>
    <row r="189" spans="1:65" s="2" customFormat="1" ht="19.2">
      <c r="A189" s="36"/>
      <c r="B189" s="37"/>
      <c r="C189" s="38"/>
      <c r="D189" s="195" t="s">
        <v>258</v>
      </c>
      <c r="E189" s="38"/>
      <c r="F189" s="225" t="s">
        <v>293</v>
      </c>
      <c r="G189" s="38"/>
      <c r="H189" s="38"/>
      <c r="I189" s="226"/>
      <c r="J189" s="38"/>
      <c r="K189" s="38"/>
      <c r="L189" s="41"/>
      <c r="M189" s="227"/>
      <c r="N189" s="228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8" t="s">
        <v>258</v>
      </c>
      <c r="AU189" s="18" t="s">
        <v>89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4005</v>
      </c>
      <c r="G190" s="205"/>
      <c r="H190" s="208">
        <v>11.723000000000001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5"/>
      <c r="F191" s="207" t="s">
        <v>4006</v>
      </c>
      <c r="G191" s="205"/>
      <c r="H191" s="208">
        <v>12.895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4</v>
      </c>
      <c r="AX191" s="14" t="s">
        <v>40</v>
      </c>
      <c r="AY191" s="214" t="s">
        <v>171</v>
      </c>
    </row>
    <row r="192" spans="1:65" s="2" customFormat="1" ht="14.4" customHeight="1">
      <c r="A192" s="36"/>
      <c r="B192" s="37"/>
      <c r="C192" s="180" t="s">
        <v>345</v>
      </c>
      <c r="D192" s="180" t="s">
        <v>173</v>
      </c>
      <c r="E192" s="181" t="s">
        <v>304</v>
      </c>
      <c r="F192" s="182" t="s">
        <v>305</v>
      </c>
      <c r="G192" s="183" t="s">
        <v>190</v>
      </c>
      <c r="H192" s="184">
        <v>99.775000000000006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6.0000000000000002E-5</v>
      </c>
      <c r="R192" s="189">
        <f>Q192*H192</f>
        <v>5.9865000000000005E-3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4007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3961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4008</v>
      </c>
      <c r="G194" s="205"/>
      <c r="H194" s="208">
        <v>99.775000000000006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215" t="s">
        <v>349</v>
      </c>
      <c r="D195" s="215" t="s">
        <v>254</v>
      </c>
      <c r="E195" s="216" t="s">
        <v>3003</v>
      </c>
      <c r="F195" s="217" t="s">
        <v>3004</v>
      </c>
      <c r="G195" s="218" t="s">
        <v>190</v>
      </c>
      <c r="H195" s="219">
        <v>104.764</v>
      </c>
      <c r="I195" s="220"/>
      <c r="J195" s="221">
        <f>ROUND(I195*H195,2)</f>
        <v>0</v>
      </c>
      <c r="K195" s="217" t="s">
        <v>177</v>
      </c>
      <c r="L195" s="222"/>
      <c r="M195" s="223" t="s">
        <v>32</v>
      </c>
      <c r="N195" s="224" t="s">
        <v>51</v>
      </c>
      <c r="O195" s="66"/>
      <c r="P195" s="189">
        <f>O195*H195</f>
        <v>0</v>
      </c>
      <c r="Q195" s="189">
        <v>5.9999999999999995E-4</v>
      </c>
      <c r="R195" s="189">
        <f>Q195*H195</f>
        <v>6.2858399999999995E-2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242</v>
      </c>
      <c r="AT195" s="191" t="s">
        <v>254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178</v>
      </c>
      <c r="BM195" s="191" t="s">
        <v>4009</v>
      </c>
    </row>
    <row r="196" spans="1:65" s="2" customFormat="1" ht="19.2">
      <c r="A196" s="36"/>
      <c r="B196" s="37"/>
      <c r="C196" s="38"/>
      <c r="D196" s="195" t="s">
        <v>258</v>
      </c>
      <c r="E196" s="38"/>
      <c r="F196" s="225" t="s">
        <v>259</v>
      </c>
      <c r="G196" s="38"/>
      <c r="H196" s="38"/>
      <c r="I196" s="226"/>
      <c r="J196" s="38"/>
      <c r="K196" s="38"/>
      <c r="L196" s="41"/>
      <c r="M196" s="227"/>
      <c r="N196" s="228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8" t="s">
        <v>258</v>
      </c>
      <c r="AU196" s="18" t="s">
        <v>89</v>
      </c>
    </row>
    <row r="197" spans="1:65" s="14" customFormat="1" ht="10.199999999999999">
      <c r="B197" s="204"/>
      <c r="C197" s="205"/>
      <c r="D197" s="195" t="s">
        <v>180</v>
      </c>
      <c r="E197" s="205"/>
      <c r="F197" s="207" t="s">
        <v>4010</v>
      </c>
      <c r="G197" s="205"/>
      <c r="H197" s="208">
        <v>104.764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4</v>
      </c>
      <c r="AX197" s="14" t="s">
        <v>40</v>
      </c>
      <c r="AY197" s="214" t="s">
        <v>171</v>
      </c>
    </row>
    <row r="198" spans="1:65" s="2" customFormat="1" ht="14.4" customHeight="1">
      <c r="A198" s="36"/>
      <c r="B198" s="37"/>
      <c r="C198" s="180" t="s">
        <v>353</v>
      </c>
      <c r="D198" s="180" t="s">
        <v>173</v>
      </c>
      <c r="E198" s="181" t="s">
        <v>317</v>
      </c>
      <c r="F198" s="182" t="s">
        <v>318</v>
      </c>
      <c r="G198" s="183" t="s">
        <v>190</v>
      </c>
      <c r="H198" s="184">
        <v>468.43200000000002</v>
      </c>
      <c r="I198" s="185"/>
      <c r="J198" s="186">
        <f>ROUND(I198*H198,2)</f>
        <v>0</v>
      </c>
      <c r="K198" s="182" t="s">
        <v>177</v>
      </c>
      <c r="L198" s="41"/>
      <c r="M198" s="187" t="s">
        <v>32</v>
      </c>
      <c r="N198" s="188" t="s">
        <v>51</v>
      </c>
      <c r="O198" s="66"/>
      <c r="P198" s="189">
        <f>O198*H198</f>
        <v>0</v>
      </c>
      <c r="Q198" s="189">
        <v>2.5000000000000001E-4</v>
      </c>
      <c r="R198" s="189">
        <f>Q198*H198</f>
        <v>0.117108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178</v>
      </c>
      <c r="AT198" s="191" t="s">
        <v>173</v>
      </c>
      <c r="AU198" s="191" t="s">
        <v>89</v>
      </c>
      <c r="AY198" s="18" t="s">
        <v>171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8" t="s">
        <v>40</v>
      </c>
      <c r="BK198" s="192">
        <f>ROUND(I198*H198,2)</f>
        <v>0</v>
      </c>
      <c r="BL198" s="18" t="s">
        <v>178</v>
      </c>
      <c r="BM198" s="191" t="s">
        <v>4011</v>
      </c>
    </row>
    <row r="199" spans="1:65" s="13" customFormat="1" ht="10.199999999999999">
      <c r="B199" s="193"/>
      <c r="C199" s="194"/>
      <c r="D199" s="195" t="s">
        <v>180</v>
      </c>
      <c r="E199" s="196" t="s">
        <v>32</v>
      </c>
      <c r="F199" s="197" t="s">
        <v>3961</v>
      </c>
      <c r="G199" s="194"/>
      <c r="H199" s="196" t="s">
        <v>32</v>
      </c>
      <c r="I199" s="198"/>
      <c r="J199" s="194"/>
      <c r="K199" s="194"/>
      <c r="L199" s="199"/>
      <c r="M199" s="200"/>
      <c r="N199" s="201"/>
      <c r="O199" s="201"/>
      <c r="P199" s="201"/>
      <c r="Q199" s="201"/>
      <c r="R199" s="201"/>
      <c r="S199" s="201"/>
      <c r="T199" s="202"/>
      <c r="AT199" s="203" t="s">
        <v>180</v>
      </c>
      <c r="AU199" s="203" t="s">
        <v>89</v>
      </c>
      <c r="AV199" s="13" t="s">
        <v>40</v>
      </c>
      <c r="AW199" s="13" t="s">
        <v>38</v>
      </c>
      <c r="AX199" s="13" t="s">
        <v>80</v>
      </c>
      <c r="AY199" s="203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4012</v>
      </c>
      <c r="G200" s="205"/>
      <c r="H200" s="208">
        <v>40.548999999999999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4013</v>
      </c>
      <c r="G201" s="205"/>
      <c r="H201" s="208">
        <v>142.53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4014</v>
      </c>
      <c r="G202" s="205"/>
      <c r="H202" s="208">
        <v>82.3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4015</v>
      </c>
      <c r="G203" s="205"/>
      <c r="H203" s="208">
        <v>78.150000000000006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4016</v>
      </c>
      <c r="G204" s="205"/>
      <c r="H204" s="208">
        <v>105.33499999999999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4017</v>
      </c>
      <c r="G205" s="205"/>
      <c r="H205" s="208">
        <v>19.568000000000001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2" customFormat="1" ht="14.4" customHeight="1">
      <c r="A206" s="36"/>
      <c r="B206" s="37"/>
      <c r="C206" s="215" t="s">
        <v>357</v>
      </c>
      <c r="D206" s="215" t="s">
        <v>254</v>
      </c>
      <c r="E206" s="216" t="s">
        <v>327</v>
      </c>
      <c r="F206" s="217" t="s">
        <v>328</v>
      </c>
      <c r="G206" s="218" t="s">
        <v>190</v>
      </c>
      <c r="H206" s="219">
        <v>192.233</v>
      </c>
      <c r="I206" s="220"/>
      <c r="J206" s="221">
        <f>ROUND(I206*H206,2)</f>
        <v>0</v>
      </c>
      <c r="K206" s="217" t="s">
        <v>177</v>
      </c>
      <c r="L206" s="222"/>
      <c r="M206" s="223" t="s">
        <v>32</v>
      </c>
      <c r="N206" s="224" t="s">
        <v>51</v>
      </c>
      <c r="O206" s="66"/>
      <c r="P206" s="189">
        <f>O206*H206</f>
        <v>0</v>
      </c>
      <c r="Q206" s="189">
        <v>3.0000000000000001E-5</v>
      </c>
      <c r="R206" s="189">
        <f>Q206*H206</f>
        <v>5.7669900000000005E-3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242</v>
      </c>
      <c r="AT206" s="191" t="s">
        <v>254</v>
      </c>
      <c r="AU206" s="191" t="s">
        <v>89</v>
      </c>
      <c r="AY206" s="18" t="s">
        <v>171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8" t="s">
        <v>40</v>
      </c>
      <c r="BK206" s="192">
        <f>ROUND(I206*H206,2)</f>
        <v>0</v>
      </c>
      <c r="BL206" s="18" t="s">
        <v>178</v>
      </c>
      <c r="BM206" s="191" t="s">
        <v>4018</v>
      </c>
    </row>
    <row r="207" spans="1:65" s="2" customFormat="1" ht="19.2">
      <c r="A207" s="36"/>
      <c r="B207" s="37"/>
      <c r="C207" s="38"/>
      <c r="D207" s="195" t="s">
        <v>258</v>
      </c>
      <c r="E207" s="38"/>
      <c r="F207" s="225" t="s">
        <v>259</v>
      </c>
      <c r="G207" s="38"/>
      <c r="H207" s="38"/>
      <c r="I207" s="226"/>
      <c r="J207" s="38"/>
      <c r="K207" s="38"/>
      <c r="L207" s="41"/>
      <c r="M207" s="227"/>
      <c r="N207" s="228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8" t="s">
        <v>258</v>
      </c>
      <c r="AU207" s="18" t="s">
        <v>89</v>
      </c>
    </row>
    <row r="208" spans="1:65" s="14" customFormat="1" ht="10.199999999999999">
      <c r="B208" s="204"/>
      <c r="C208" s="205"/>
      <c r="D208" s="195" t="s">
        <v>180</v>
      </c>
      <c r="E208" s="205"/>
      <c r="F208" s="207" t="s">
        <v>4019</v>
      </c>
      <c r="G208" s="205"/>
      <c r="H208" s="208">
        <v>192.233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4</v>
      </c>
      <c r="AX208" s="14" t="s">
        <v>40</v>
      </c>
      <c r="AY208" s="214" t="s">
        <v>171</v>
      </c>
    </row>
    <row r="209" spans="1:65" s="2" customFormat="1" ht="14.4" customHeight="1">
      <c r="A209" s="36"/>
      <c r="B209" s="37"/>
      <c r="C209" s="215" t="s">
        <v>363</v>
      </c>
      <c r="D209" s="215" t="s">
        <v>254</v>
      </c>
      <c r="E209" s="216" t="s">
        <v>331</v>
      </c>
      <c r="F209" s="217" t="s">
        <v>332</v>
      </c>
      <c r="G209" s="218" t="s">
        <v>190</v>
      </c>
      <c r="H209" s="219">
        <v>20.545999999999999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5.0000000000000001E-4</v>
      </c>
      <c r="R209" s="189">
        <f>Q209*H209</f>
        <v>1.0272999999999999E-2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4020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259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4021</v>
      </c>
      <c r="G211" s="205"/>
      <c r="H211" s="208">
        <v>20.545999999999999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14.4" customHeight="1">
      <c r="A212" s="36"/>
      <c r="B212" s="37"/>
      <c r="C212" s="215" t="s">
        <v>368</v>
      </c>
      <c r="D212" s="215" t="s">
        <v>254</v>
      </c>
      <c r="E212" s="216" t="s">
        <v>336</v>
      </c>
      <c r="F212" s="217" t="s">
        <v>337</v>
      </c>
      <c r="G212" s="218" t="s">
        <v>190</v>
      </c>
      <c r="H212" s="219">
        <v>86.415000000000006</v>
      </c>
      <c r="I212" s="220"/>
      <c r="J212" s="221">
        <f>ROUND(I212*H212,2)</f>
        <v>0</v>
      </c>
      <c r="K212" s="217" t="s">
        <v>177</v>
      </c>
      <c r="L212" s="222"/>
      <c r="M212" s="223" t="s">
        <v>32</v>
      </c>
      <c r="N212" s="224" t="s">
        <v>51</v>
      </c>
      <c r="O212" s="66"/>
      <c r="P212" s="189">
        <f>O212*H212</f>
        <v>0</v>
      </c>
      <c r="Q212" s="189">
        <v>2.9999999999999997E-4</v>
      </c>
      <c r="R212" s="189">
        <f>Q212*H212</f>
        <v>2.59245E-2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242</v>
      </c>
      <c r="AT212" s="191" t="s">
        <v>254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4022</v>
      </c>
    </row>
    <row r="213" spans="1:65" s="2" customFormat="1" ht="19.2">
      <c r="A213" s="36"/>
      <c r="B213" s="37"/>
      <c r="C213" s="38"/>
      <c r="D213" s="195" t="s">
        <v>258</v>
      </c>
      <c r="E213" s="38"/>
      <c r="F213" s="225" t="s">
        <v>259</v>
      </c>
      <c r="G213" s="38"/>
      <c r="H213" s="38"/>
      <c r="I213" s="226"/>
      <c r="J213" s="38"/>
      <c r="K213" s="38"/>
      <c r="L213" s="41"/>
      <c r="M213" s="227"/>
      <c r="N213" s="228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8" t="s">
        <v>258</v>
      </c>
      <c r="AU213" s="18" t="s">
        <v>89</v>
      </c>
    </row>
    <row r="214" spans="1:65" s="14" customFormat="1" ht="10.199999999999999">
      <c r="B214" s="204"/>
      <c r="C214" s="205"/>
      <c r="D214" s="195" t="s">
        <v>180</v>
      </c>
      <c r="E214" s="205"/>
      <c r="F214" s="207" t="s">
        <v>4023</v>
      </c>
      <c r="G214" s="205"/>
      <c r="H214" s="208">
        <v>86.415000000000006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4</v>
      </c>
      <c r="AX214" s="14" t="s">
        <v>40</v>
      </c>
      <c r="AY214" s="214" t="s">
        <v>171</v>
      </c>
    </row>
    <row r="215" spans="1:65" s="2" customFormat="1" ht="14.4" customHeight="1">
      <c r="A215" s="36"/>
      <c r="B215" s="37"/>
      <c r="C215" s="215" t="s">
        <v>379</v>
      </c>
      <c r="D215" s="215" t="s">
        <v>254</v>
      </c>
      <c r="E215" s="216" t="s">
        <v>341</v>
      </c>
      <c r="F215" s="217" t="s">
        <v>342</v>
      </c>
      <c r="G215" s="218" t="s">
        <v>190</v>
      </c>
      <c r="H215" s="219">
        <v>82.058000000000007</v>
      </c>
      <c r="I215" s="220"/>
      <c r="J215" s="221">
        <f>ROUND(I215*H215,2)</f>
        <v>0</v>
      </c>
      <c r="K215" s="217" t="s">
        <v>177</v>
      </c>
      <c r="L215" s="222"/>
      <c r="M215" s="223" t="s">
        <v>32</v>
      </c>
      <c r="N215" s="224" t="s">
        <v>51</v>
      </c>
      <c r="O215" s="66"/>
      <c r="P215" s="189">
        <f>O215*H215</f>
        <v>0</v>
      </c>
      <c r="Q215" s="189">
        <v>2.0000000000000001E-4</v>
      </c>
      <c r="R215" s="189">
        <f>Q215*H215</f>
        <v>1.6411600000000002E-2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242</v>
      </c>
      <c r="AT215" s="191" t="s">
        <v>254</v>
      </c>
      <c r="AU215" s="191" t="s">
        <v>89</v>
      </c>
      <c r="AY215" s="18" t="s">
        <v>171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8" t="s">
        <v>40</v>
      </c>
      <c r="BK215" s="192">
        <f>ROUND(I215*H215,2)</f>
        <v>0</v>
      </c>
      <c r="BL215" s="18" t="s">
        <v>178</v>
      </c>
      <c r="BM215" s="191" t="s">
        <v>4024</v>
      </c>
    </row>
    <row r="216" spans="1:65" s="2" customFormat="1" ht="19.2">
      <c r="A216" s="36"/>
      <c r="B216" s="37"/>
      <c r="C216" s="38"/>
      <c r="D216" s="195" t="s">
        <v>258</v>
      </c>
      <c r="E216" s="38"/>
      <c r="F216" s="225" t="s">
        <v>259</v>
      </c>
      <c r="G216" s="38"/>
      <c r="H216" s="38"/>
      <c r="I216" s="226"/>
      <c r="J216" s="38"/>
      <c r="K216" s="38"/>
      <c r="L216" s="41"/>
      <c r="M216" s="227"/>
      <c r="N216" s="228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8" t="s">
        <v>258</v>
      </c>
      <c r="AU216" s="18" t="s">
        <v>89</v>
      </c>
    </row>
    <row r="217" spans="1:65" s="14" customFormat="1" ht="10.199999999999999">
      <c r="B217" s="204"/>
      <c r="C217" s="205"/>
      <c r="D217" s="195" t="s">
        <v>180</v>
      </c>
      <c r="E217" s="205"/>
      <c r="F217" s="207" t="s">
        <v>4025</v>
      </c>
      <c r="G217" s="205"/>
      <c r="H217" s="208">
        <v>82.058000000000007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4</v>
      </c>
      <c r="AX217" s="14" t="s">
        <v>40</v>
      </c>
      <c r="AY217" s="214" t="s">
        <v>171</v>
      </c>
    </row>
    <row r="218" spans="1:65" s="2" customFormat="1" ht="14.4" customHeight="1">
      <c r="A218" s="36"/>
      <c r="B218" s="37"/>
      <c r="C218" s="215" t="s">
        <v>383</v>
      </c>
      <c r="D218" s="215" t="s">
        <v>254</v>
      </c>
      <c r="E218" s="216" t="s">
        <v>346</v>
      </c>
      <c r="F218" s="217" t="s">
        <v>347</v>
      </c>
      <c r="G218" s="218" t="s">
        <v>190</v>
      </c>
      <c r="H218" s="219">
        <v>110.602</v>
      </c>
      <c r="I218" s="220"/>
      <c r="J218" s="221">
        <f>ROUND(I218*H218,2)</f>
        <v>0</v>
      </c>
      <c r="K218" s="217" t="s">
        <v>177</v>
      </c>
      <c r="L218" s="222"/>
      <c r="M218" s="223" t="s">
        <v>32</v>
      </c>
      <c r="N218" s="224" t="s">
        <v>51</v>
      </c>
      <c r="O218" s="66"/>
      <c r="P218" s="189">
        <f>O218*H218</f>
        <v>0</v>
      </c>
      <c r="Q218" s="189">
        <v>2.9999999999999997E-4</v>
      </c>
      <c r="R218" s="189">
        <f>Q218*H218</f>
        <v>3.3180599999999998E-2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242</v>
      </c>
      <c r="AT218" s="191" t="s">
        <v>254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4026</v>
      </c>
    </row>
    <row r="219" spans="1:65" s="2" customFormat="1" ht="19.2">
      <c r="A219" s="36"/>
      <c r="B219" s="37"/>
      <c r="C219" s="38"/>
      <c r="D219" s="195" t="s">
        <v>258</v>
      </c>
      <c r="E219" s="38"/>
      <c r="F219" s="225" t="s">
        <v>259</v>
      </c>
      <c r="G219" s="38"/>
      <c r="H219" s="38"/>
      <c r="I219" s="226"/>
      <c r="J219" s="38"/>
      <c r="K219" s="38"/>
      <c r="L219" s="41"/>
      <c r="M219" s="227"/>
      <c r="N219" s="228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8" t="s">
        <v>258</v>
      </c>
      <c r="AU219" s="18" t="s">
        <v>89</v>
      </c>
    </row>
    <row r="220" spans="1:65" s="14" customFormat="1" ht="10.199999999999999">
      <c r="B220" s="204"/>
      <c r="C220" s="205"/>
      <c r="D220" s="195" t="s">
        <v>180</v>
      </c>
      <c r="E220" s="205"/>
      <c r="F220" s="207" t="s">
        <v>4027</v>
      </c>
      <c r="G220" s="205"/>
      <c r="H220" s="208">
        <v>110.602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4</v>
      </c>
      <c r="AX220" s="14" t="s">
        <v>40</v>
      </c>
      <c r="AY220" s="214" t="s">
        <v>171</v>
      </c>
    </row>
    <row r="221" spans="1:65" s="2" customFormat="1" ht="14.4" customHeight="1">
      <c r="A221" s="36"/>
      <c r="B221" s="37"/>
      <c r="C221" s="180" t="s">
        <v>389</v>
      </c>
      <c r="D221" s="180" t="s">
        <v>173</v>
      </c>
      <c r="E221" s="181" t="s">
        <v>3026</v>
      </c>
      <c r="F221" s="182" t="s">
        <v>3027</v>
      </c>
      <c r="G221" s="183" t="s">
        <v>176</v>
      </c>
      <c r="H221" s="184">
        <v>474.685</v>
      </c>
      <c r="I221" s="185"/>
      <c r="J221" s="186">
        <f>ROUND(I221*H221,2)</f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>O221*H221</f>
        <v>0</v>
      </c>
      <c r="Q221" s="189">
        <v>4.8599999999999997E-3</v>
      </c>
      <c r="R221" s="189">
        <f>Q221*H221</f>
        <v>2.3069690999999999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178</v>
      </c>
      <c r="AT221" s="191" t="s">
        <v>173</v>
      </c>
      <c r="AU221" s="191" t="s">
        <v>89</v>
      </c>
      <c r="AY221" s="18" t="s">
        <v>171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8" t="s">
        <v>40</v>
      </c>
      <c r="BK221" s="192">
        <f>ROUND(I221*H221,2)</f>
        <v>0</v>
      </c>
      <c r="BL221" s="18" t="s">
        <v>178</v>
      </c>
      <c r="BM221" s="191" t="s">
        <v>4028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3961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3977</v>
      </c>
      <c r="G223" s="205"/>
      <c r="H223" s="208">
        <v>79.581000000000003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3978</v>
      </c>
      <c r="G224" s="205"/>
      <c r="H224" s="208">
        <v>35.661000000000001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2:51" s="14" customFormat="1" ht="10.199999999999999">
      <c r="B225" s="204"/>
      <c r="C225" s="205"/>
      <c r="D225" s="195" t="s">
        <v>180</v>
      </c>
      <c r="E225" s="206" t="s">
        <v>32</v>
      </c>
      <c r="F225" s="207" t="s">
        <v>3979</v>
      </c>
      <c r="G225" s="205"/>
      <c r="H225" s="208">
        <v>237.67599999999999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2:51" s="14" customFormat="1" ht="10.199999999999999">
      <c r="B226" s="204"/>
      <c r="C226" s="205"/>
      <c r="D226" s="195" t="s">
        <v>180</v>
      </c>
      <c r="E226" s="206" t="s">
        <v>32</v>
      </c>
      <c r="F226" s="207" t="s">
        <v>3980</v>
      </c>
      <c r="G226" s="205"/>
      <c r="H226" s="208">
        <v>224.64699999999999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2:51" s="13" customFormat="1" ht="10.199999999999999">
      <c r="B227" s="193"/>
      <c r="C227" s="194"/>
      <c r="D227" s="195" t="s">
        <v>180</v>
      </c>
      <c r="E227" s="196" t="s">
        <v>32</v>
      </c>
      <c r="F227" s="197" t="s">
        <v>202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2:51" s="14" customFormat="1" ht="10.199999999999999">
      <c r="B228" s="204"/>
      <c r="C228" s="205"/>
      <c r="D228" s="195" t="s">
        <v>180</v>
      </c>
      <c r="E228" s="206" t="s">
        <v>32</v>
      </c>
      <c r="F228" s="207" t="s">
        <v>3981</v>
      </c>
      <c r="G228" s="205"/>
      <c r="H228" s="208">
        <v>-81.27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2:51" s="14" customFormat="1" ht="10.199999999999999">
      <c r="B229" s="204"/>
      <c r="C229" s="205"/>
      <c r="D229" s="195" t="s">
        <v>180</v>
      </c>
      <c r="E229" s="206" t="s">
        <v>32</v>
      </c>
      <c r="F229" s="207" t="s">
        <v>3982</v>
      </c>
      <c r="G229" s="205"/>
      <c r="H229" s="208">
        <v>-2.5299999999999998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2:51" s="14" customFormat="1" ht="10.199999999999999">
      <c r="B230" s="204"/>
      <c r="C230" s="205"/>
      <c r="D230" s="195" t="s">
        <v>180</v>
      </c>
      <c r="E230" s="206" t="s">
        <v>32</v>
      </c>
      <c r="F230" s="207" t="s">
        <v>3983</v>
      </c>
      <c r="G230" s="205"/>
      <c r="H230" s="208">
        <v>-0.38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2:51" s="14" customFormat="1" ht="10.199999999999999">
      <c r="B231" s="204"/>
      <c r="C231" s="205"/>
      <c r="D231" s="195" t="s">
        <v>180</v>
      </c>
      <c r="E231" s="206" t="s">
        <v>32</v>
      </c>
      <c r="F231" s="207" t="s">
        <v>3984</v>
      </c>
      <c r="G231" s="205"/>
      <c r="H231" s="208">
        <v>-36.75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2:51" s="14" customFormat="1" ht="10.199999999999999">
      <c r="B232" s="204"/>
      <c r="C232" s="205"/>
      <c r="D232" s="195" t="s">
        <v>180</v>
      </c>
      <c r="E232" s="206" t="s">
        <v>32</v>
      </c>
      <c r="F232" s="207" t="s">
        <v>2981</v>
      </c>
      <c r="G232" s="205"/>
      <c r="H232" s="208">
        <v>-5.625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38</v>
      </c>
      <c r="AX232" s="14" t="s">
        <v>80</v>
      </c>
      <c r="AY232" s="214" t="s">
        <v>171</v>
      </c>
    </row>
    <row r="233" spans="2:51" s="14" customFormat="1" ht="10.199999999999999">
      <c r="B233" s="204"/>
      <c r="C233" s="205"/>
      <c r="D233" s="195" t="s">
        <v>180</v>
      </c>
      <c r="E233" s="206" t="s">
        <v>32</v>
      </c>
      <c r="F233" s="207" t="s">
        <v>3985</v>
      </c>
      <c r="G233" s="205"/>
      <c r="H233" s="208">
        <v>-4.9249999999999998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2:51" s="14" customFormat="1" ht="10.199999999999999">
      <c r="B234" s="204"/>
      <c r="C234" s="205"/>
      <c r="D234" s="195" t="s">
        <v>180</v>
      </c>
      <c r="E234" s="206" t="s">
        <v>32</v>
      </c>
      <c r="F234" s="207" t="s">
        <v>3986</v>
      </c>
      <c r="G234" s="205"/>
      <c r="H234" s="208">
        <v>-5.125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2:51" s="13" customFormat="1" ht="10.199999999999999">
      <c r="B235" s="193"/>
      <c r="C235" s="194"/>
      <c r="D235" s="195" t="s">
        <v>180</v>
      </c>
      <c r="E235" s="196" t="s">
        <v>32</v>
      </c>
      <c r="F235" s="197" t="s">
        <v>210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2:51" s="14" customFormat="1" ht="10.199999999999999">
      <c r="B236" s="204"/>
      <c r="C236" s="205"/>
      <c r="D236" s="195" t="s">
        <v>180</v>
      </c>
      <c r="E236" s="206" t="s">
        <v>32</v>
      </c>
      <c r="F236" s="207" t="s">
        <v>4029</v>
      </c>
      <c r="G236" s="205"/>
      <c r="H236" s="208">
        <v>17.28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2:51" s="14" customFormat="1" ht="10.199999999999999">
      <c r="B237" s="204"/>
      <c r="C237" s="205"/>
      <c r="D237" s="195" t="s">
        <v>180</v>
      </c>
      <c r="E237" s="206" t="s">
        <v>32</v>
      </c>
      <c r="F237" s="207" t="s">
        <v>4030</v>
      </c>
      <c r="G237" s="205"/>
      <c r="H237" s="208">
        <v>1.0049999999999999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2:51" s="14" customFormat="1" ht="10.199999999999999">
      <c r="B238" s="204"/>
      <c r="C238" s="205"/>
      <c r="D238" s="195" t="s">
        <v>180</v>
      </c>
      <c r="E238" s="206" t="s">
        <v>32</v>
      </c>
      <c r="F238" s="207" t="s">
        <v>4031</v>
      </c>
      <c r="G238" s="205"/>
      <c r="H238" s="208">
        <v>0.27200000000000002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2:51" s="14" customFormat="1" ht="10.199999999999999">
      <c r="B239" s="204"/>
      <c r="C239" s="205"/>
      <c r="D239" s="195" t="s">
        <v>180</v>
      </c>
      <c r="E239" s="206" t="s">
        <v>32</v>
      </c>
      <c r="F239" s="207" t="s">
        <v>4032</v>
      </c>
      <c r="G239" s="205"/>
      <c r="H239" s="208">
        <v>9.66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2:51" s="14" customFormat="1" ht="10.199999999999999">
      <c r="B240" s="204"/>
      <c r="C240" s="205"/>
      <c r="D240" s="195" t="s">
        <v>180</v>
      </c>
      <c r="E240" s="206" t="s">
        <v>32</v>
      </c>
      <c r="F240" s="207" t="s">
        <v>3035</v>
      </c>
      <c r="G240" s="205"/>
      <c r="H240" s="208">
        <v>3.375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4033</v>
      </c>
      <c r="G241" s="205"/>
      <c r="H241" s="208">
        <v>1.143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4034</v>
      </c>
      <c r="G242" s="205"/>
      <c r="H242" s="208">
        <v>0.99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2" customFormat="1" ht="24.15" customHeight="1">
      <c r="A243" s="36"/>
      <c r="B243" s="37"/>
      <c r="C243" s="180" t="s">
        <v>396</v>
      </c>
      <c r="D243" s="180" t="s">
        <v>173</v>
      </c>
      <c r="E243" s="181" t="s">
        <v>3039</v>
      </c>
      <c r="F243" s="182" t="s">
        <v>3040</v>
      </c>
      <c r="G243" s="183" t="s">
        <v>176</v>
      </c>
      <c r="H243" s="184">
        <v>426.98899999999998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3.48E-3</v>
      </c>
      <c r="R243" s="189">
        <f>Q243*H243</f>
        <v>1.4859217199999999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178</v>
      </c>
      <c r="AT243" s="191" t="s">
        <v>173</v>
      </c>
      <c r="AU243" s="191" t="s">
        <v>89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178</v>
      </c>
      <c r="BM243" s="191" t="s">
        <v>4035</v>
      </c>
    </row>
    <row r="244" spans="1:65" s="13" customFormat="1" ht="10.199999999999999">
      <c r="B244" s="193"/>
      <c r="C244" s="194"/>
      <c r="D244" s="195" t="s">
        <v>180</v>
      </c>
      <c r="E244" s="196" t="s">
        <v>32</v>
      </c>
      <c r="F244" s="197" t="s">
        <v>3961</v>
      </c>
      <c r="G244" s="194"/>
      <c r="H244" s="196" t="s">
        <v>32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180</v>
      </c>
      <c r="AU244" s="203" t="s">
        <v>89</v>
      </c>
      <c r="AV244" s="13" t="s">
        <v>40</v>
      </c>
      <c r="AW244" s="13" t="s">
        <v>38</v>
      </c>
      <c r="AX244" s="13" t="s">
        <v>80</v>
      </c>
      <c r="AY244" s="203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3977</v>
      </c>
      <c r="G245" s="205"/>
      <c r="H245" s="208">
        <v>79.581000000000003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3978</v>
      </c>
      <c r="G246" s="205"/>
      <c r="H246" s="208">
        <v>35.661000000000001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3979</v>
      </c>
      <c r="G247" s="205"/>
      <c r="H247" s="208">
        <v>237.67599999999999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3980</v>
      </c>
      <c r="G248" s="205"/>
      <c r="H248" s="208">
        <v>224.64699999999999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3" customFormat="1" ht="10.199999999999999">
      <c r="B249" s="193"/>
      <c r="C249" s="194"/>
      <c r="D249" s="195" t="s">
        <v>180</v>
      </c>
      <c r="E249" s="196" t="s">
        <v>32</v>
      </c>
      <c r="F249" s="197" t="s">
        <v>202</v>
      </c>
      <c r="G249" s="194"/>
      <c r="H249" s="196" t="s">
        <v>32</v>
      </c>
      <c r="I249" s="198"/>
      <c r="J249" s="194"/>
      <c r="K249" s="194"/>
      <c r="L249" s="199"/>
      <c r="M249" s="200"/>
      <c r="N249" s="201"/>
      <c r="O249" s="201"/>
      <c r="P249" s="201"/>
      <c r="Q249" s="201"/>
      <c r="R249" s="201"/>
      <c r="S249" s="201"/>
      <c r="T249" s="202"/>
      <c r="AT249" s="203" t="s">
        <v>180</v>
      </c>
      <c r="AU249" s="203" t="s">
        <v>89</v>
      </c>
      <c r="AV249" s="13" t="s">
        <v>40</v>
      </c>
      <c r="AW249" s="13" t="s">
        <v>38</v>
      </c>
      <c r="AX249" s="13" t="s">
        <v>80</v>
      </c>
      <c r="AY249" s="203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3981</v>
      </c>
      <c r="G250" s="205"/>
      <c r="H250" s="208">
        <v>-81.27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3982</v>
      </c>
      <c r="G251" s="205"/>
      <c r="H251" s="208">
        <v>-2.5299999999999998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3983</v>
      </c>
      <c r="G252" s="205"/>
      <c r="H252" s="208">
        <v>-0.38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3984</v>
      </c>
      <c r="G253" s="205"/>
      <c r="H253" s="208">
        <v>-36.75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2981</v>
      </c>
      <c r="G254" s="205"/>
      <c r="H254" s="208">
        <v>-5.625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3985</v>
      </c>
      <c r="G255" s="205"/>
      <c r="H255" s="208">
        <v>-4.9249999999999998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3986</v>
      </c>
      <c r="G256" s="205"/>
      <c r="H256" s="208">
        <v>-5.125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210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4029</v>
      </c>
      <c r="G258" s="205"/>
      <c r="H258" s="208">
        <v>17.28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4030</v>
      </c>
      <c r="G259" s="205"/>
      <c r="H259" s="208">
        <v>1.0049999999999999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4031</v>
      </c>
      <c r="G260" s="205"/>
      <c r="H260" s="208">
        <v>0.27200000000000002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4032</v>
      </c>
      <c r="G261" s="205"/>
      <c r="H261" s="208">
        <v>9.66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3035</v>
      </c>
      <c r="G262" s="205"/>
      <c r="H262" s="208">
        <v>3.375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4033</v>
      </c>
      <c r="G263" s="205"/>
      <c r="H263" s="208">
        <v>1.143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4034</v>
      </c>
      <c r="G264" s="205"/>
      <c r="H264" s="208">
        <v>0.99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3987</v>
      </c>
      <c r="G265" s="205"/>
      <c r="H265" s="208">
        <v>-47.695999999999998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2" customFormat="1" ht="24.15" customHeight="1">
      <c r="A266" s="36"/>
      <c r="B266" s="37"/>
      <c r="C266" s="180" t="s">
        <v>400</v>
      </c>
      <c r="D266" s="180" t="s">
        <v>173</v>
      </c>
      <c r="E266" s="181" t="s">
        <v>354</v>
      </c>
      <c r="F266" s="182" t="s">
        <v>355</v>
      </c>
      <c r="G266" s="183" t="s">
        <v>176</v>
      </c>
      <c r="H266" s="184">
        <v>47.695999999999998</v>
      </c>
      <c r="I266" s="185"/>
      <c r="J266" s="186">
        <f>ROUND(I266*H266,2)</f>
        <v>0</v>
      </c>
      <c r="K266" s="182" t="s">
        <v>177</v>
      </c>
      <c r="L266" s="41"/>
      <c r="M266" s="187" t="s">
        <v>32</v>
      </c>
      <c r="N266" s="188" t="s">
        <v>51</v>
      </c>
      <c r="O266" s="66"/>
      <c r="P266" s="189">
        <f>O266*H266</f>
        <v>0</v>
      </c>
      <c r="Q266" s="189">
        <v>6.28E-3</v>
      </c>
      <c r="R266" s="189">
        <f>Q266*H266</f>
        <v>0.29953088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178</v>
      </c>
      <c r="AT266" s="191" t="s">
        <v>173</v>
      </c>
      <c r="AU266" s="191" t="s">
        <v>89</v>
      </c>
      <c r="AY266" s="18" t="s">
        <v>171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8" t="s">
        <v>40</v>
      </c>
      <c r="BK266" s="192">
        <f>ROUND(I266*H266,2)</f>
        <v>0</v>
      </c>
      <c r="BL266" s="18" t="s">
        <v>178</v>
      </c>
      <c r="BM266" s="191" t="s">
        <v>4036</v>
      </c>
    </row>
    <row r="267" spans="1:65" s="13" customFormat="1" ht="10.199999999999999">
      <c r="B267" s="193"/>
      <c r="C267" s="194"/>
      <c r="D267" s="195" t="s">
        <v>180</v>
      </c>
      <c r="E267" s="196" t="s">
        <v>32</v>
      </c>
      <c r="F267" s="197" t="s">
        <v>3961</v>
      </c>
      <c r="G267" s="194"/>
      <c r="H267" s="196" t="s">
        <v>32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180</v>
      </c>
      <c r="AU267" s="203" t="s">
        <v>89</v>
      </c>
      <c r="AV267" s="13" t="s">
        <v>40</v>
      </c>
      <c r="AW267" s="13" t="s">
        <v>38</v>
      </c>
      <c r="AX267" s="13" t="s">
        <v>80</v>
      </c>
      <c r="AY267" s="203" t="s">
        <v>171</v>
      </c>
    </row>
    <row r="268" spans="1:65" s="13" customFormat="1" ht="10.199999999999999">
      <c r="B268" s="193"/>
      <c r="C268" s="194"/>
      <c r="D268" s="195" t="s">
        <v>180</v>
      </c>
      <c r="E268" s="196" t="s">
        <v>32</v>
      </c>
      <c r="F268" s="197" t="s">
        <v>3968</v>
      </c>
      <c r="G268" s="194"/>
      <c r="H268" s="196" t="s">
        <v>32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180</v>
      </c>
      <c r="AU268" s="203" t="s">
        <v>89</v>
      </c>
      <c r="AV268" s="13" t="s">
        <v>40</v>
      </c>
      <c r="AW268" s="13" t="s">
        <v>38</v>
      </c>
      <c r="AX268" s="13" t="s">
        <v>80</v>
      </c>
      <c r="AY268" s="203" t="s">
        <v>171</v>
      </c>
    </row>
    <row r="269" spans="1:65" s="14" customFormat="1" ht="10.199999999999999">
      <c r="B269" s="204"/>
      <c r="C269" s="205"/>
      <c r="D269" s="195" t="s">
        <v>180</v>
      </c>
      <c r="E269" s="206" t="s">
        <v>32</v>
      </c>
      <c r="F269" s="207" t="s">
        <v>3969</v>
      </c>
      <c r="G269" s="205"/>
      <c r="H269" s="208">
        <v>8.7149999999999999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1:65" s="14" customFormat="1" ht="10.199999999999999">
      <c r="B270" s="204"/>
      <c r="C270" s="205"/>
      <c r="D270" s="195" t="s">
        <v>180</v>
      </c>
      <c r="E270" s="206" t="s">
        <v>32</v>
      </c>
      <c r="F270" s="207" t="s">
        <v>3970</v>
      </c>
      <c r="G270" s="205"/>
      <c r="H270" s="208">
        <v>1.794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1:65" s="14" customFormat="1" ht="10.199999999999999">
      <c r="B271" s="204"/>
      <c r="C271" s="205"/>
      <c r="D271" s="195" t="s">
        <v>180</v>
      </c>
      <c r="E271" s="206" t="s">
        <v>32</v>
      </c>
      <c r="F271" s="207" t="s">
        <v>3971</v>
      </c>
      <c r="G271" s="205"/>
      <c r="H271" s="208">
        <v>13.694000000000001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1:65" s="14" customFormat="1" ht="10.199999999999999">
      <c r="B272" s="204"/>
      <c r="C272" s="205"/>
      <c r="D272" s="195" t="s">
        <v>180</v>
      </c>
      <c r="E272" s="206" t="s">
        <v>32</v>
      </c>
      <c r="F272" s="207" t="s">
        <v>3972</v>
      </c>
      <c r="G272" s="205"/>
      <c r="H272" s="208">
        <v>23.492999999999999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2" customFormat="1" ht="14.4" customHeight="1">
      <c r="A273" s="36"/>
      <c r="B273" s="37"/>
      <c r="C273" s="180" t="s">
        <v>406</v>
      </c>
      <c r="D273" s="180" t="s">
        <v>173</v>
      </c>
      <c r="E273" s="181" t="s">
        <v>358</v>
      </c>
      <c r="F273" s="182" t="s">
        <v>359</v>
      </c>
      <c r="G273" s="183" t="s">
        <v>190</v>
      </c>
      <c r="H273" s="184">
        <v>83.1</v>
      </c>
      <c r="I273" s="185"/>
      <c r="J273" s="186">
        <f>ROUND(I273*H273,2)</f>
        <v>0</v>
      </c>
      <c r="K273" s="182" t="s">
        <v>177</v>
      </c>
      <c r="L273" s="41"/>
      <c r="M273" s="187" t="s">
        <v>32</v>
      </c>
      <c r="N273" s="188" t="s">
        <v>51</v>
      </c>
      <c r="O273" s="66"/>
      <c r="P273" s="189">
        <f>O273*H273</f>
        <v>0</v>
      </c>
      <c r="Q273" s="189">
        <v>2.0650000000000002E-2</v>
      </c>
      <c r="R273" s="189">
        <f>Q273*H273</f>
        <v>1.7160150000000001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178</v>
      </c>
      <c r="AT273" s="191" t="s">
        <v>173</v>
      </c>
      <c r="AU273" s="191" t="s">
        <v>89</v>
      </c>
      <c r="AY273" s="18" t="s">
        <v>171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8" t="s">
        <v>40</v>
      </c>
      <c r="BK273" s="192">
        <f>ROUND(I273*H273,2)</f>
        <v>0</v>
      </c>
      <c r="BL273" s="18" t="s">
        <v>178</v>
      </c>
      <c r="BM273" s="191" t="s">
        <v>4037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3961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3" customFormat="1" ht="10.199999999999999">
      <c r="B275" s="193"/>
      <c r="C275" s="194"/>
      <c r="D275" s="195" t="s">
        <v>180</v>
      </c>
      <c r="E275" s="196" t="s">
        <v>32</v>
      </c>
      <c r="F275" s="197" t="s">
        <v>4038</v>
      </c>
      <c r="G275" s="194"/>
      <c r="H275" s="196" t="s">
        <v>32</v>
      </c>
      <c r="I275" s="198"/>
      <c r="J275" s="194"/>
      <c r="K275" s="194"/>
      <c r="L275" s="199"/>
      <c r="M275" s="200"/>
      <c r="N275" s="201"/>
      <c r="O275" s="201"/>
      <c r="P275" s="201"/>
      <c r="Q275" s="201"/>
      <c r="R275" s="201"/>
      <c r="S275" s="201"/>
      <c r="T275" s="202"/>
      <c r="AT275" s="203" t="s">
        <v>180</v>
      </c>
      <c r="AU275" s="203" t="s">
        <v>89</v>
      </c>
      <c r="AV275" s="13" t="s">
        <v>40</v>
      </c>
      <c r="AW275" s="13" t="s">
        <v>38</v>
      </c>
      <c r="AX275" s="13" t="s">
        <v>80</v>
      </c>
      <c r="AY275" s="203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4039</v>
      </c>
      <c r="G276" s="205"/>
      <c r="H276" s="208">
        <v>83.1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2" customFormat="1" ht="24.15" customHeight="1">
      <c r="A277" s="36"/>
      <c r="B277" s="37"/>
      <c r="C277" s="180" t="s">
        <v>415</v>
      </c>
      <c r="D277" s="180" t="s">
        <v>173</v>
      </c>
      <c r="E277" s="181" t="s">
        <v>364</v>
      </c>
      <c r="F277" s="182" t="s">
        <v>365</v>
      </c>
      <c r="G277" s="183" t="s">
        <v>176</v>
      </c>
      <c r="H277" s="184">
        <v>182.6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4040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3961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4041</v>
      </c>
      <c r="G279" s="205"/>
      <c r="H279" s="208">
        <v>182.6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2" customFormat="1" ht="24.15" customHeight="1">
      <c r="A280" s="36"/>
      <c r="B280" s="37"/>
      <c r="C280" s="180" t="s">
        <v>420</v>
      </c>
      <c r="D280" s="180" t="s">
        <v>173</v>
      </c>
      <c r="E280" s="181" t="s">
        <v>369</v>
      </c>
      <c r="F280" s="182" t="s">
        <v>370</v>
      </c>
      <c r="G280" s="183" t="s">
        <v>176</v>
      </c>
      <c r="H280" s="184">
        <v>136.60499999999999</v>
      </c>
      <c r="I280" s="185"/>
      <c r="J280" s="186">
        <f>ROUND(I280*H280,2)</f>
        <v>0</v>
      </c>
      <c r="K280" s="182" t="s">
        <v>177</v>
      </c>
      <c r="L280" s="41"/>
      <c r="M280" s="187" t="s">
        <v>32</v>
      </c>
      <c r="N280" s="188" t="s">
        <v>51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178</v>
      </c>
      <c r="AT280" s="191" t="s">
        <v>173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4042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3961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4043</v>
      </c>
      <c r="G282" s="205"/>
      <c r="H282" s="208">
        <v>81.27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4044</v>
      </c>
      <c r="G283" s="205"/>
      <c r="H283" s="208">
        <v>2.5299999999999998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4045</v>
      </c>
      <c r="G284" s="205"/>
      <c r="H284" s="208">
        <v>0.38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4046</v>
      </c>
      <c r="G285" s="205"/>
      <c r="H285" s="208">
        <v>36.75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3059</v>
      </c>
      <c r="G286" s="205"/>
      <c r="H286" s="208">
        <v>5.625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4047</v>
      </c>
      <c r="G287" s="205"/>
      <c r="H287" s="208">
        <v>4.9249999999999998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4048</v>
      </c>
      <c r="G288" s="205"/>
      <c r="H288" s="208">
        <v>5.125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2" customFormat="1" ht="14.4" customHeight="1">
      <c r="A289" s="36"/>
      <c r="B289" s="37"/>
      <c r="C289" s="180" t="s">
        <v>424</v>
      </c>
      <c r="D289" s="180" t="s">
        <v>173</v>
      </c>
      <c r="E289" s="181" t="s">
        <v>380</v>
      </c>
      <c r="F289" s="182" t="s">
        <v>381</v>
      </c>
      <c r="G289" s="183" t="s">
        <v>176</v>
      </c>
      <c r="H289" s="184">
        <v>474.685</v>
      </c>
      <c r="I289" s="185"/>
      <c r="J289" s="186">
        <f>ROUND(I289*H289,2)</f>
        <v>0</v>
      </c>
      <c r="K289" s="182" t="s">
        <v>177</v>
      </c>
      <c r="L289" s="41"/>
      <c r="M289" s="187" t="s">
        <v>32</v>
      </c>
      <c r="N289" s="188" t="s">
        <v>51</v>
      </c>
      <c r="O289" s="66"/>
      <c r="P289" s="189">
        <f>O289*H289</f>
        <v>0</v>
      </c>
      <c r="Q289" s="189">
        <v>0</v>
      </c>
      <c r="R289" s="189">
        <f>Q289*H289</f>
        <v>0</v>
      </c>
      <c r="S289" s="189">
        <v>0</v>
      </c>
      <c r="T289" s="19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91" t="s">
        <v>178</v>
      </c>
      <c r="AT289" s="191" t="s">
        <v>173</v>
      </c>
      <c r="AU289" s="191" t="s">
        <v>89</v>
      </c>
      <c r="AY289" s="18" t="s">
        <v>171</v>
      </c>
      <c r="BE289" s="192">
        <f>IF(N289="základní",J289,0)</f>
        <v>0</v>
      </c>
      <c r="BF289" s="192">
        <f>IF(N289="snížená",J289,0)</f>
        <v>0</v>
      </c>
      <c r="BG289" s="192">
        <f>IF(N289="zákl. přenesená",J289,0)</f>
        <v>0</v>
      </c>
      <c r="BH289" s="192">
        <f>IF(N289="sníž. přenesená",J289,0)</f>
        <v>0</v>
      </c>
      <c r="BI289" s="192">
        <f>IF(N289="nulová",J289,0)</f>
        <v>0</v>
      </c>
      <c r="BJ289" s="18" t="s">
        <v>40</v>
      </c>
      <c r="BK289" s="192">
        <f>ROUND(I289*H289,2)</f>
        <v>0</v>
      </c>
      <c r="BL289" s="18" t="s">
        <v>178</v>
      </c>
      <c r="BM289" s="191" t="s">
        <v>4049</v>
      </c>
    </row>
    <row r="290" spans="1:65" s="13" customFormat="1" ht="10.199999999999999">
      <c r="B290" s="193"/>
      <c r="C290" s="194"/>
      <c r="D290" s="195" t="s">
        <v>180</v>
      </c>
      <c r="E290" s="196" t="s">
        <v>32</v>
      </c>
      <c r="F290" s="197" t="s">
        <v>3961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1:65" s="14" customFormat="1" ht="10.199999999999999">
      <c r="B291" s="204"/>
      <c r="C291" s="205"/>
      <c r="D291" s="195" t="s">
        <v>180</v>
      </c>
      <c r="E291" s="206" t="s">
        <v>32</v>
      </c>
      <c r="F291" s="207" t="s">
        <v>3977</v>
      </c>
      <c r="G291" s="205"/>
      <c r="H291" s="208">
        <v>79.581000000000003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3978</v>
      </c>
      <c r="G292" s="205"/>
      <c r="H292" s="208">
        <v>35.661000000000001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3979</v>
      </c>
      <c r="G293" s="205"/>
      <c r="H293" s="208">
        <v>237.67599999999999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3980</v>
      </c>
      <c r="G294" s="205"/>
      <c r="H294" s="208">
        <v>224.64699999999999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3" customFormat="1" ht="10.199999999999999">
      <c r="B295" s="193"/>
      <c r="C295" s="194"/>
      <c r="D295" s="195" t="s">
        <v>180</v>
      </c>
      <c r="E295" s="196" t="s">
        <v>32</v>
      </c>
      <c r="F295" s="197" t="s">
        <v>202</v>
      </c>
      <c r="G295" s="194"/>
      <c r="H295" s="196" t="s">
        <v>32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180</v>
      </c>
      <c r="AU295" s="203" t="s">
        <v>89</v>
      </c>
      <c r="AV295" s="13" t="s">
        <v>40</v>
      </c>
      <c r="AW295" s="13" t="s">
        <v>38</v>
      </c>
      <c r="AX295" s="13" t="s">
        <v>80</v>
      </c>
      <c r="AY295" s="203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3981</v>
      </c>
      <c r="G296" s="205"/>
      <c r="H296" s="208">
        <v>-81.27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3982</v>
      </c>
      <c r="G297" s="205"/>
      <c r="H297" s="208">
        <v>-2.5299999999999998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3983</v>
      </c>
      <c r="G298" s="205"/>
      <c r="H298" s="208">
        <v>-0.38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14" customFormat="1" ht="10.199999999999999">
      <c r="B299" s="204"/>
      <c r="C299" s="205"/>
      <c r="D299" s="195" t="s">
        <v>180</v>
      </c>
      <c r="E299" s="206" t="s">
        <v>32</v>
      </c>
      <c r="F299" s="207" t="s">
        <v>3984</v>
      </c>
      <c r="G299" s="205"/>
      <c r="H299" s="208">
        <v>-36.75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1:65" s="14" customFormat="1" ht="10.199999999999999">
      <c r="B300" s="204"/>
      <c r="C300" s="205"/>
      <c r="D300" s="195" t="s">
        <v>180</v>
      </c>
      <c r="E300" s="206" t="s">
        <v>32</v>
      </c>
      <c r="F300" s="207" t="s">
        <v>2981</v>
      </c>
      <c r="G300" s="205"/>
      <c r="H300" s="208">
        <v>-5.625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1:65" s="14" customFormat="1" ht="10.199999999999999">
      <c r="B301" s="204"/>
      <c r="C301" s="205"/>
      <c r="D301" s="195" t="s">
        <v>180</v>
      </c>
      <c r="E301" s="206" t="s">
        <v>32</v>
      </c>
      <c r="F301" s="207" t="s">
        <v>3985</v>
      </c>
      <c r="G301" s="205"/>
      <c r="H301" s="208">
        <v>-4.9249999999999998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3986</v>
      </c>
      <c r="G302" s="205"/>
      <c r="H302" s="208">
        <v>-5.125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3" customFormat="1" ht="10.199999999999999">
      <c r="B303" s="193"/>
      <c r="C303" s="194"/>
      <c r="D303" s="195" t="s">
        <v>180</v>
      </c>
      <c r="E303" s="196" t="s">
        <v>32</v>
      </c>
      <c r="F303" s="197" t="s">
        <v>210</v>
      </c>
      <c r="G303" s="194"/>
      <c r="H303" s="196" t="s">
        <v>32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180</v>
      </c>
      <c r="AU303" s="203" t="s">
        <v>89</v>
      </c>
      <c r="AV303" s="13" t="s">
        <v>40</v>
      </c>
      <c r="AW303" s="13" t="s">
        <v>38</v>
      </c>
      <c r="AX303" s="13" t="s">
        <v>80</v>
      </c>
      <c r="AY303" s="203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4029</v>
      </c>
      <c r="G304" s="205"/>
      <c r="H304" s="208">
        <v>17.28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4030</v>
      </c>
      <c r="G305" s="205"/>
      <c r="H305" s="208">
        <v>1.0049999999999999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4" customFormat="1" ht="10.199999999999999">
      <c r="B306" s="204"/>
      <c r="C306" s="205"/>
      <c r="D306" s="195" t="s">
        <v>180</v>
      </c>
      <c r="E306" s="206" t="s">
        <v>32</v>
      </c>
      <c r="F306" s="207" t="s">
        <v>4031</v>
      </c>
      <c r="G306" s="205"/>
      <c r="H306" s="208">
        <v>0.27200000000000002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4032</v>
      </c>
      <c r="G307" s="205"/>
      <c r="H307" s="208">
        <v>9.66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3035</v>
      </c>
      <c r="G308" s="205"/>
      <c r="H308" s="208">
        <v>3.375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4033</v>
      </c>
      <c r="G309" s="205"/>
      <c r="H309" s="208">
        <v>1.143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4034</v>
      </c>
      <c r="G310" s="205"/>
      <c r="H310" s="208">
        <v>0.99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3064</v>
      </c>
      <c r="F311" s="182" t="s">
        <v>3065</v>
      </c>
      <c r="G311" s="183" t="s">
        <v>176</v>
      </c>
      <c r="H311" s="184">
        <v>51.18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5.0600000000000003E-3</v>
      </c>
      <c r="R311" s="189">
        <f>Q311*H311</f>
        <v>0.2589708</v>
      </c>
      <c r="S311" s="189">
        <v>5.0000000000000001E-3</v>
      </c>
      <c r="T311" s="190">
        <f>S311*H311</f>
        <v>0.25590000000000002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4050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3961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4" customFormat="1" ht="10.199999999999999">
      <c r="B313" s="204"/>
      <c r="C313" s="205"/>
      <c r="D313" s="195" t="s">
        <v>180</v>
      </c>
      <c r="E313" s="206" t="s">
        <v>32</v>
      </c>
      <c r="F313" s="207" t="s">
        <v>3973</v>
      </c>
      <c r="G313" s="205"/>
      <c r="H313" s="208">
        <v>51.18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1:65" s="2" customFormat="1" ht="14.4" customHeight="1">
      <c r="A314" s="36"/>
      <c r="B314" s="37"/>
      <c r="C314" s="180" t="s">
        <v>435</v>
      </c>
      <c r="D314" s="180" t="s">
        <v>173</v>
      </c>
      <c r="E314" s="181" t="s">
        <v>3072</v>
      </c>
      <c r="F314" s="182" t="s">
        <v>3073</v>
      </c>
      <c r="G314" s="183" t="s">
        <v>176</v>
      </c>
      <c r="H314" s="184">
        <v>361.041</v>
      </c>
      <c r="I314" s="185"/>
      <c r="J314" s="186">
        <f>ROUND(I314*H314,2)</f>
        <v>0</v>
      </c>
      <c r="K314" s="182" t="s">
        <v>177</v>
      </c>
      <c r="L314" s="41"/>
      <c r="M314" s="187" t="s">
        <v>32</v>
      </c>
      <c r="N314" s="188" t="s">
        <v>51</v>
      </c>
      <c r="O314" s="66"/>
      <c r="P314" s="189">
        <f>O314*H314</f>
        <v>0</v>
      </c>
      <c r="Q314" s="189">
        <v>2.0400000000000001E-2</v>
      </c>
      <c r="R314" s="189">
        <f>Q314*H314</f>
        <v>7.3652364000000006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178</v>
      </c>
      <c r="AT314" s="191" t="s">
        <v>173</v>
      </c>
      <c r="AU314" s="191" t="s">
        <v>89</v>
      </c>
      <c r="AY314" s="18" t="s">
        <v>171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8" t="s">
        <v>40</v>
      </c>
      <c r="BK314" s="192">
        <f>ROUND(I314*H314,2)</f>
        <v>0</v>
      </c>
      <c r="BL314" s="18" t="s">
        <v>178</v>
      </c>
      <c r="BM314" s="191" t="s">
        <v>4051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3956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4052</v>
      </c>
      <c r="G316" s="205"/>
      <c r="H316" s="208">
        <v>67.625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4053</v>
      </c>
      <c r="G317" s="205"/>
      <c r="H317" s="208">
        <v>293.416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24.15" customHeight="1">
      <c r="A318" s="36"/>
      <c r="B318" s="37"/>
      <c r="C318" s="180" t="s">
        <v>439</v>
      </c>
      <c r="D318" s="180" t="s">
        <v>173</v>
      </c>
      <c r="E318" s="181" t="s">
        <v>3078</v>
      </c>
      <c r="F318" s="182" t="s">
        <v>3079</v>
      </c>
      <c r="G318" s="183" t="s">
        <v>176</v>
      </c>
      <c r="H318" s="184">
        <v>4.343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2.3460000000000002E-2</v>
      </c>
      <c r="R318" s="189">
        <f>Q318*H318</f>
        <v>0.10188678000000001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4054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3961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4055</v>
      </c>
      <c r="G320" s="205"/>
      <c r="H320" s="208">
        <v>4.343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14.4" customHeight="1">
      <c r="A321" s="36"/>
      <c r="B321" s="37"/>
      <c r="C321" s="180" t="s">
        <v>444</v>
      </c>
      <c r="D321" s="180" t="s">
        <v>173</v>
      </c>
      <c r="E321" s="181" t="s">
        <v>3083</v>
      </c>
      <c r="F321" s="182" t="s">
        <v>3084</v>
      </c>
      <c r="G321" s="183" t="s">
        <v>176</v>
      </c>
      <c r="H321" s="184">
        <v>365.38400000000001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4.1000000000000003E-3</v>
      </c>
      <c r="R321" s="189">
        <f>Q321*H321</f>
        <v>1.4980744000000001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4056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3956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4052</v>
      </c>
      <c r="G323" s="205"/>
      <c r="H323" s="208">
        <v>67.625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4053</v>
      </c>
      <c r="G324" s="205"/>
      <c r="H324" s="208">
        <v>293.416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3961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4055</v>
      </c>
      <c r="G326" s="205"/>
      <c r="H326" s="208">
        <v>4.343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2" customFormat="1" ht="24.15" customHeight="1">
      <c r="A327" s="36"/>
      <c r="B327" s="37"/>
      <c r="C327" s="180" t="s">
        <v>449</v>
      </c>
      <c r="D327" s="180" t="s">
        <v>173</v>
      </c>
      <c r="E327" s="181" t="s">
        <v>2458</v>
      </c>
      <c r="F327" s="182" t="s">
        <v>2459</v>
      </c>
      <c r="G327" s="183" t="s">
        <v>176</v>
      </c>
      <c r="H327" s="184">
        <v>52.265999999999998</v>
      </c>
      <c r="I327" s="185"/>
      <c r="J327" s="186">
        <f>ROUND(I327*H327,2)</f>
        <v>0</v>
      </c>
      <c r="K327" s="182" t="s">
        <v>32</v>
      </c>
      <c r="L327" s="41"/>
      <c r="M327" s="187" t="s">
        <v>32</v>
      </c>
      <c r="N327" s="188" t="s">
        <v>51</v>
      </c>
      <c r="O327" s="66"/>
      <c r="P327" s="189">
        <f>O327*H327</f>
        <v>0</v>
      </c>
      <c r="Q327" s="189">
        <v>0.14410500000000001</v>
      </c>
      <c r="R327" s="189">
        <f>Q327*H327</f>
        <v>7.5317919300000007</v>
      </c>
      <c r="S327" s="189">
        <v>0</v>
      </c>
      <c r="T327" s="190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91" t="s">
        <v>178</v>
      </c>
      <c r="AT327" s="191" t="s">
        <v>173</v>
      </c>
      <c r="AU327" s="191" t="s">
        <v>89</v>
      </c>
      <c r="AY327" s="18" t="s">
        <v>171</v>
      </c>
      <c r="BE327" s="192">
        <f>IF(N327="základní",J327,0)</f>
        <v>0</v>
      </c>
      <c r="BF327" s="192">
        <f>IF(N327="snížená",J327,0)</f>
        <v>0</v>
      </c>
      <c r="BG327" s="192">
        <f>IF(N327="zákl. přenesená",J327,0)</f>
        <v>0</v>
      </c>
      <c r="BH327" s="192">
        <f>IF(N327="sníž. přenesená",J327,0)</f>
        <v>0</v>
      </c>
      <c r="BI327" s="192">
        <f>IF(N327="nulová",J327,0)</f>
        <v>0</v>
      </c>
      <c r="BJ327" s="18" t="s">
        <v>40</v>
      </c>
      <c r="BK327" s="192">
        <f>ROUND(I327*H327,2)</f>
        <v>0</v>
      </c>
      <c r="BL327" s="18" t="s">
        <v>178</v>
      </c>
      <c r="BM327" s="191" t="s">
        <v>4057</v>
      </c>
    </row>
    <row r="328" spans="1:65" s="2" customFormat="1" ht="28.8">
      <c r="A328" s="36"/>
      <c r="B328" s="37"/>
      <c r="C328" s="38"/>
      <c r="D328" s="195" t="s">
        <v>258</v>
      </c>
      <c r="E328" s="38"/>
      <c r="F328" s="225" t="s">
        <v>3088</v>
      </c>
      <c r="G328" s="38"/>
      <c r="H328" s="38"/>
      <c r="I328" s="226"/>
      <c r="J328" s="38"/>
      <c r="K328" s="38"/>
      <c r="L328" s="41"/>
      <c r="M328" s="227"/>
      <c r="N328" s="228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8" t="s">
        <v>258</v>
      </c>
      <c r="AU328" s="18" t="s">
        <v>89</v>
      </c>
    </row>
    <row r="329" spans="1:65" s="13" customFormat="1" ht="10.199999999999999">
      <c r="B329" s="193"/>
      <c r="C329" s="194"/>
      <c r="D329" s="195" t="s">
        <v>180</v>
      </c>
      <c r="E329" s="196" t="s">
        <v>32</v>
      </c>
      <c r="F329" s="197" t="s">
        <v>3961</v>
      </c>
      <c r="G329" s="194"/>
      <c r="H329" s="196" t="s">
        <v>32</v>
      </c>
      <c r="I329" s="198"/>
      <c r="J329" s="194"/>
      <c r="K329" s="194"/>
      <c r="L329" s="199"/>
      <c r="M329" s="200"/>
      <c r="N329" s="201"/>
      <c r="O329" s="201"/>
      <c r="P329" s="201"/>
      <c r="Q329" s="201"/>
      <c r="R329" s="201"/>
      <c r="S329" s="201"/>
      <c r="T329" s="202"/>
      <c r="AT329" s="203" t="s">
        <v>180</v>
      </c>
      <c r="AU329" s="203" t="s">
        <v>89</v>
      </c>
      <c r="AV329" s="13" t="s">
        <v>40</v>
      </c>
      <c r="AW329" s="13" t="s">
        <v>38</v>
      </c>
      <c r="AX329" s="13" t="s">
        <v>80</v>
      </c>
      <c r="AY329" s="203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3934</v>
      </c>
      <c r="G330" s="205"/>
      <c r="H330" s="208">
        <v>52.265999999999998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453</v>
      </c>
      <c r="D331" s="180" t="s">
        <v>173</v>
      </c>
      <c r="E331" s="181" t="s">
        <v>401</v>
      </c>
      <c r="F331" s="182" t="s">
        <v>402</v>
      </c>
      <c r="G331" s="183" t="s">
        <v>190</v>
      </c>
      <c r="H331" s="184">
        <v>90.74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0.12895000000000001</v>
      </c>
      <c r="R331" s="189">
        <f>Q331*H331</f>
        <v>11.700923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4058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3961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4059</v>
      </c>
      <c r="G333" s="205"/>
      <c r="H333" s="208">
        <v>90.74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2" customFormat="1" ht="22.8" customHeight="1">
      <c r="B334" s="164"/>
      <c r="C334" s="165"/>
      <c r="D334" s="166" t="s">
        <v>79</v>
      </c>
      <c r="E334" s="178" t="s">
        <v>253</v>
      </c>
      <c r="F334" s="178" t="s">
        <v>405</v>
      </c>
      <c r="G334" s="165"/>
      <c r="H334" s="165"/>
      <c r="I334" s="168"/>
      <c r="J334" s="179">
        <f>BK334</f>
        <v>0</v>
      </c>
      <c r="K334" s="165"/>
      <c r="L334" s="170"/>
      <c r="M334" s="171"/>
      <c r="N334" s="172"/>
      <c r="O334" s="172"/>
      <c r="P334" s="173">
        <f>SUM(P335:P436)</f>
        <v>0</v>
      </c>
      <c r="Q334" s="172"/>
      <c r="R334" s="173">
        <f>SUM(R335:R436)</f>
        <v>0.38349931000000004</v>
      </c>
      <c r="S334" s="172"/>
      <c r="T334" s="174">
        <f>SUM(T335:T436)</f>
        <v>2.7316850000000001</v>
      </c>
      <c r="AR334" s="175" t="s">
        <v>40</v>
      </c>
      <c r="AT334" s="176" t="s">
        <v>79</v>
      </c>
      <c r="AU334" s="176" t="s">
        <v>40</v>
      </c>
      <c r="AY334" s="175" t="s">
        <v>171</v>
      </c>
      <c r="BK334" s="177">
        <f>SUM(BK335:BK436)</f>
        <v>0</v>
      </c>
    </row>
    <row r="335" spans="1:65" s="2" customFormat="1" ht="24.15" customHeight="1">
      <c r="A335" s="36"/>
      <c r="B335" s="37"/>
      <c r="C335" s="180" t="s">
        <v>458</v>
      </c>
      <c r="D335" s="180" t="s">
        <v>173</v>
      </c>
      <c r="E335" s="181" t="s">
        <v>1082</v>
      </c>
      <c r="F335" s="182" t="s">
        <v>1083</v>
      </c>
      <c r="G335" s="183" t="s">
        <v>176</v>
      </c>
      <c r="H335" s="184">
        <v>761.82100000000003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4060</v>
      </c>
    </row>
    <row r="336" spans="1:65" s="2" customFormat="1" ht="19.2">
      <c r="A336" s="36"/>
      <c r="B336" s="37"/>
      <c r="C336" s="38"/>
      <c r="D336" s="195" t="s">
        <v>258</v>
      </c>
      <c r="E336" s="38"/>
      <c r="F336" s="225" t="s">
        <v>4061</v>
      </c>
      <c r="G336" s="38"/>
      <c r="H336" s="38"/>
      <c r="I336" s="226"/>
      <c r="J336" s="38"/>
      <c r="K336" s="38"/>
      <c r="L336" s="41"/>
      <c r="M336" s="227"/>
      <c r="N336" s="228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8" t="s">
        <v>258</v>
      </c>
      <c r="AU336" s="18" t="s">
        <v>89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3961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4062</v>
      </c>
      <c r="G338" s="205"/>
      <c r="H338" s="208">
        <v>314.88099999999997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4063</v>
      </c>
      <c r="G339" s="205"/>
      <c r="H339" s="208">
        <v>25.17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4064</v>
      </c>
      <c r="G340" s="205"/>
      <c r="H340" s="208">
        <v>201.27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4065</v>
      </c>
      <c r="G341" s="205"/>
      <c r="H341" s="208">
        <v>220.5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2" customFormat="1" ht="24.15" customHeight="1">
      <c r="A342" s="36"/>
      <c r="B342" s="37"/>
      <c r="C342" s="180" t="s">
        <v>463</v>
      </c>
      <c r="D342" s="180" t="s">
        <v>173</v>
      </c>
      <c r="E342" s="181" t="s">
        <v>416</v>
      </c>
      <c r="F342" s="182" t="s">
        <v>417</v>
      </c>
      <c r="G342" s="183" t="s">
        <v>176</v>
      </c>
      <c r="H342" s="184">
        <v>81514.846999999994</v>
      </c>
      <c r="I342" s="185"/>
      <c r="J342" s="186">
        <f>ROUND(I342*H342,2)</f>
        <v>0</v>
      </c>
      <c r="K342" s="182" t="s">
        <v>177</v>
      </c>
      <c r="L342" s="41"/>
      <c r="M342" s="187" t="s">
        <v>32</v>
      </c>
      <c r="N342" s="188" t="s">
        <v>51</v>
      </c>
      <c r="O342" s="66"/>
      <c r="P342" s="189">
        <f>O342*H342</f>
        <v>0</v>
      </c>
      <c r="Q342" s="189">
        <v>0</v>
      </c>
      <c r="R342" s="189">
        <f>Q342*H342</f>
        <v>0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178</v>
      </c>
      <c r="AT342" s="191" t="s">
        <v>173</v>
      </c>
      <c r="AU342" s="191" t="s">
        <v>89</v>
      </c>
      <c r="AY342" s="18" t="s">
        <v>171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8" t="s">
        <v>40</v>
      </c>
      <c r="BK342" s="192">
        <f>ROUND(I342*H342,2)</f>
        <v>0</v>
      </c>
      <c r="BL342" s="18" t="s">
        <v>178</v>
      </c>
      <c r="BM342" s="191" t="s">
        <v>4066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4067</v>
      </c>
      <c r="G343" s="205"/>
      <c r="H343" s="208">
        <v>81514.846999999994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2" customFormat="1" ht="24.15" customHeight="1">
      <c r="A344" s="36"/>
      <c r="B344" s="37"/>
      <c r="C344" s="180" t="s">
        <v>467</v>
      </c>
      <c r="D344" s="180" t="s">
        <v>173</v>
      </c>
      <c r="E344" s="181" t="s">
        <v>1090</v>
      </c>
      <c r="F344" s="182" t="s">
        <v>1091</v>
      </c>
      <c r="G344" s="183" t="s">
        <v>176</v>
      </c>
      <c r="H344" s="184">
        <v>761.82100000000003</v>
      </c>
      <c r="I344" s="185"/>
      <c r="J344" s="186">
        <f>ROUND(I344*H344,2)</f>
        <v>0</v>
      </c>
      <c r="K344" s="182" t="s">
        <v>177</v>
      </c>
      <c r="L344" s="41"/>
      <c r="M344" s="187" t="s">
        <v>32</v>
      </c>
      <c r="N344" s="188" t="s">
        <v>51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178</v>
      </c>
      <c r="AT344" s="191" t="s">
        <v>173</v>
      </c>
      <c r="AU344" s="191" t="s">
        <v>89</v>
      </c>
      <c r="AY344" s="18" t="s">
        <v>171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8" t="s">
        <v>40</v>
      </c>
      <c r="BK344" s="192">
        <f>ROUND(I344*H344,2)</f>
        <v>0</v>
      </c>
      <c r="BL344" s="18" t="s">
        <v>178</v>
      </c>
      <c r="BM344" s="191" t="s">
        <v>4068</v>
      </c>
    </row>
    <row r="345" spans="1:65" s="2" customFormat="1" ht="14.4" customHeight="1">
      <c r="A345" s="36"/>
      <c r="B345" s="37"/>
      <c r="C345" s="180" t="s">
        <v>472</v>
      </c>
      <c r="D345" s="180" t="s">
        <v>173</v>
      </c>
      <c r="E345" s="181" t="s">
        <v>425</v>
      </c>
      <c r="F345" s="182" t="s">
        <v>426</v>
      </c>
      <c r="G345" s="183" t="s">
        <v>190</v>
      </c>
      <c r="H345" s="184">
        <v>114.245</v>
      </c>
      <c r="I345" s="185"/>
      <c r="J345" s="186">
        <f>ROUND(I345*H345,2)</f>
        <v>0</v>
      </c>
      <c r="K345" s="182" t="s">
        <v>177</v>
      </c>
      <c r="L345" s="41"/>
      <c r="M345" s="187" t="s">
        <v>32</v>
      </c>
      <c r="N345" s="188" t="s">
        <v>51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178</v>
      </c>
      <c r="AT345" s="191" t="s">
        <v>173</v>
      </c>
      <c r="AU345" s="191" t="s">
        <v>89</v>
      </c>
      <c r="AY345" s="18" t="s">
        <v>171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8" t="s">
        <v>40</v>
      </c>
      <c r="BK345" s="192">
        <f>ROUND(I345*H345,2)</f>
        <v>0</v>
      </c>
      <c r="BL345" s="18" t="s">
        <v>178</v>
      </c>
      <c r="BM345" s="191" t="s">
        <v>4069</v>
      </c>
    </row>
    <row r="346" spans="1:65" s="13" customFormat="1" ht="10.199999999999999">
      <c r="B346" s="193"/>
      <c r="C346" s="194"/>
      <c r="D346" s="195" t="s">
        <v>180</v>
      </c>
      <c r="E346" s="196" t="s">
        <v>32</v>
      </c>
      <c r="F346" s="197" t="s">
        <v>3961</v>
      </c>
      <c r="G346" s="194"/>
      <c r="H346" s="196" t="s">
        <v>32</v>
      </c>
      <c r="I346" s="198"/>
      <c r="J346" s="194"/>
      <c r="K346" s="194"/>
      <c r="L346" s="199"/>
      <c r="M346" s="200"/>
      <c r="N346" s="201"/>
      <c r="O346" s="201"/>
      <c r="P346" s="201"/>
      <c r="Q346" s="201"/>
      <c r="R346" s="201"/>
      <c r="S346" s="201"/>
      <c r="T346" s="202"/>
      <c r="AT346" s="203" t="s">
        <v>180</v>
      </c>
      <c r="AU346" s="203" t="s">
        <v>89</v>
      </c>
      <c r="AV346" s="13" t="s">
        <v>40</v>
      </c>
      <c r="AW346" s="13" t="s">
        <v>38</v>
      </c>
      <c r="AX346" s="13" t="s">
        <v>80</v>
      </c>
      <c r="AY346" s="203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4070</v>
      </c>
      <c r="G347" s="205"/>
      <c r="H347" s="208">
        <v>114.245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14.4" customHeight="1">
      <c r="A348" s="36"/>
      <c r="B348" s="37"/>
      <c r="C348" s="180" t="s">
        <v>476</v>
      </c>
      <c r="D348" s="180" t="s">
        <v>173</v>
      </c>
      <c r="E348" s="181" t="s">
        <v>431</v>
      </c>
      <c r="F348" s="182" t="s">
        <v>432</v>
      </c>
      <c r="G348" s="183" t="s">
        <v>190</v>
      </c>
      <c r="H348" s="184">
        <v>12224.215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4071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4072</v>
      </c>
      <c r="G349" s="205"/>
      <c r="H349" s="208">
        <v>12224.215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2" customFormat="1" ht="14.4" customHeight="1">
      <c r="A350" s="36"/>
      <c r="B350" s="37"/>
      <c r="C350" s="180" t="s">
        <v>481</v>
      </c>
      <c r="D350" s="180" t="s">
        <v>173</v>
      </c>
      <c r="E350" s="181" t="s">
        <v>436</v>
      </c>
      <c r="F350" s="182" t="s">
        <v>437</v>
      </c>
      <c r="G350" s="183" t="s">
        <v>190</v>
      </c>
      <c r="H350" s="184">
        <v>114.245</v>
      </c>
      <c r="I350" s="185"/>
      <c r="J350" s="186">
        <f>ROUND(I350*H350,2)</f>
        <v>0</v>
      </c>
      <c r="K350" s="182" t="s">
        <v>177</v>
      </c>
      <c r="L350" s="41"/>
      <c r="M350" s="187" t="s">
        <v>32</v>
      </c>
      <c r="N350" s="188" t="s">
        <v>51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178</v>
      </c>
      <c r="AT350" s="191" t="s">
        <v>173</v>
      </c>
      <c r="AU350" s="191" t="s">
        <v>89</v>
      </c>
      <c r="AY350" s="18" t="s">
        <v>171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8" t="s">
        <v>40</v>
      </c>
      <c r="BK350" s="192">
        <f>ROUND(I350*H350,2)</f>
        <v>0</v>
      </c>
      <c r="BL350" s="18" t="s">
        <v>178</v>
      </c>
      <c r="BM350" s="191" t="s">
        <v>4073</v>
      </c>
    </row>
    <row r="351" spans="1:65" s="2" customFormat="1" ht="24.15" customHeight="1">
      <c r="A351" s="36"/>
      <c r="B351" s="37"/>
      <c r="C351" s="180" t="s">
        <v>487</v>
      </c>
      <c r="D351" s="180" t="s">
        <v>173</v>
      </c>
      <c r="E351" s="181" t="s">
        <v>440</v>
      </c>
      <c r="F351" s="182" t="s">
        <v>441</v>
      </c>
      <c r="G351" s="183" t="s">
        <v>190</v>
      </c>
      <c r="H351" s="184">
        <v>105.52500000000001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4074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3956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4075</v>
      </c>
      <c r="G353" s="205"/>
      <c r="H353" s="208">
        <v>25.065000000000001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4076</v>
      </c>
      <c r="G354" s="205"/>
      <c r="H354" s="208">
        <v>80.459999999999994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2" customFormat="1" ht="24.15" customHeight="1">
      <c r="A355" s="36"/>
      <c r="B355" s="37"/>
      <c r="C355" s="180" t="s">
        <v>492</v>
      </c>
      <c r="D355" s="180" t="s">
        <v>173</v>
      </c>
      <c r="E355" s="181" t="s">
        <v>445</v>
      </c>
      <c r="F355" s="182" t="s">
        <v>446</v>
      </c>
      <c r="G355" s="183" t="s">
        <v>190</v>
      </c>
      <c r="H355" s="184">
        <v>4854.1499999999996</v>
      </c>
      <c r="I355" s="185"/>
      <c r="J355" s="186">
        <f>ROUND(I355*H355,2)</f>
        <v>0</v>
      </c>
      <c r="K355" s="182" t="s">
        <v>177</v>
      </c>
      <c r="L355" s="41"/>
      <c r="M355" s="187" t="s">
        <v>32</v>
      </c>
      <c r="N355" s="188" t="s">
        <v>51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178</v>
      </c>
      <c r="AT355" s="191" t="s">
        <v>173</v>
      </c>
      <c r="AU355" s="191" t="s">
        <v>89</v>
      </c>
      <c r="AY355" s="18" t="s">
        <v>171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8" t="s">
        <v>40</v>
      </c>
      <c r="BK355" s="192">
        <f>ROUND(I355*H355,2)</f>
        <v>0</v>
      </c>
      <c r="BL355" s="18" t="s">
        <v>178</v>
      </c>
      <c r="BM355" s="191" t="s">
        <v>4077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4078</v>
      </c>
      <c r="G356" s="205"/>
      <c r="H356" s="208">
        <v>4854.1499999999996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2" customFormat="1" ht="24.15" customHeight="1">
      <c r="A357" s="36"/>
      <c r="B357" s="37"/>
      <c r="C357" s="180" t="s">
        <v>496</v>
      </c>
      <c r="D357" s="180" t="s">
        <v>173</v>
      </c>
      <c r="E357" s="181" t="s">
        <v>450</v>
      </c>
      <c r="F357" s="182" t="s">
        <v>451</v>
      </c>
      <c r="G357" s="183" t="s">
        <v>190</v>
      </c>
      <c r="H357" s="184">
        <v>105.52500000000001</v>
      </c>
      <c r="I357" s="185"/>
      <c r="J357" s="186">
        <f>ROUND(I357*H357,2)</f>
        <v>0</v>
      </c>
      <c r="K357" s="182" t="s">
        <v>177</v>
      </c>
      <c r="L357" s="41"/>
      <c r="M357" s="187" t="s">
        <v>32</v>
      </c>
      <c r="N357" s="188" t="s">
        <v>51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178</v>
      </c>
      <c r="AT357" s="191" t="s">
        <v>173</v>
      </c>
      <c r="AU357" s="191" t="s">
        <v>89</v>
      </c>
      <c r="AY357" s="18" t="s">
        <v>171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8" t="s">
        <v>40</v>
      </c>
      <c r="BK357" s="192">
        <f>ROUND(I357*H357,2)</f>
        <v>0</v>
      </c>
      <c r="BL357" s="18" t="s">
        <v>178</v>
      </c>
      <c r="BM357" s="191" t="s">
        <v>4079</v>
      </c>
    </row>
    <row r="358" spans="1:65" s="2" customFormat="1" ht="14.4" customHeight="1">
      <c r="A358" s="36"/>
      <c r="B358" s="37"/>
      <c r="C358" s="180" t="s">
        <v>500</v>
      </c>
      <c r="D358" s="180" t="s">
        <v>173</v>
      </c>
      <c r="E358" s="181" t="s">
        <v>454</v>
      </c>
      <c r="F358" s="182" t="s">
        <v>455</v>
      </c>
      <c r="G358" s="183" t="s">
        <v>176</v>
      </c>
      <c r="H358" s="184">
        <v>887.49099999999999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4080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4081</v>
      </c>
      <c r="G359" s="205"/>
      <c r="H359" s="208">
        <v>887.49099999999999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504</v>
      </c>
      <c r="D360" s="180" t="s">
        <v>173</v>
      </c>
      <c r="E360" s="181" t="s">
        <v>459</v>
      </c>
      <c r="F360" s="182" t="s">
        <v>460</v>
      </c>
      <c r="G360" s="183" t="s">
        <v>176</v>
      </c>
      <c r="H360" s="184">
        <v>94961.536999999997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0</v>
      </c>
      <c r="R360" s="189">
        <f>Q360*H360</f>
        <v>0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4082</v>
      </c>
    </row>
    <row r="361" spans="1:65" s="14" customFormat="1" ht="10.199999999999999">
      <c r="B361" s="204"/>
      <c r="C361" s="205"/>
      <c r="D361" s="195" t="s">
        <v>180</v>
      </c>
      <c r="E361" s="206" t="s">
        <v>32</v>
      </c>
      <c r="F361" s="207" t="s">
        <v>4083</v>
      </c>
      <c r="G361" s="205"/>
      <c r="H361" s="208">
        <v>94961.536999999997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1:65" s="2" customFormat="1" ht="14.4" customHeight="1">
      <c r="A362" s="36"/>
      <c r="B362" s="37"/>
      <c r="C362" s="180" t="s">
        <v>508</v>
      </c>
      <c r="D362" s="180" t="s">
        <v>173</v>
      </c>
      <c r="E362" s="181" t="s">
        <v>464</v>
      </c>
      <c r="F362" s="182" t="s">
        <v>465</v>
      </c>
      <c r="G362" s="183" t="s">
        <v>176</v>
      </c>
      <c r="H362" s="184">
        <v>887.49099999999999</v>
      </c>
      <c r="I362" s="185"/>
      <c r="J362" s="186">
        <f>ROUND(I362*H362,2)</f>
        <v>0</v>
      </c>
      <c r="K362" s="182" t="s">
        <v>177</v>
      </c>
      <c r="L362" s="41"/>
      <c r="M362" s="187" t="s">
        <v>32</v>
      </c>
      <c r="N362" s="188" t="s">
        <v>51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178</v>
      </c>
      <c r="AT362" s="191" t="s">
        <v>173</v>
      </c>
      <c r="AU362" s="191" t="s">
        <v>89</v>
      </c>
      <c r="AY362" s="18" t="s">
        <v>171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8" t="s">
        <v>40</v>
      </c>
      <c r="BK362" s="192">
        <f>ROUND(I362*H362,2)</f>
        <v>0</v>
      </c>
      <c r="BL362" s="18" t="s">
        <v>178</v>
      </c>
      <c r="BM362" s="191" t="s">
        <v>4084</v>
      </c>
    </row>
    <row r="363" spans="1:65" s="2" customFormat="1" ht="24.15" customHeight="1">
      <c r="A363" s="36"/>
      <c r="B363" s="37"/>
      <c r="C363" s="180" t="s">
        <v>512</v>
      </c>
      <c r="D363" s="180" t="s">
        <v>173</v>
      </c>
      <c r="E363" s="181" t="s">
        <v>2495</v>
      </c>
      <c r="F363" s="182" t="s">
        <v>2496</v>
      </c>
      <c r="G363" s="183" t="s">
        <v>190</v>
      </c>
      <c r="H363" s="184">
        <v>5</v>
      </c>
      <c r="I363" s="185"/>
      <c r="J363" s="186">
        <f>ROUND(I363*H363,2)</f>
        <v>0</v>
      </c>
      <c r="K363" s="182" t="s">
        <v>177</v>
      </c>
      <c r="L363" s="41"/>
      <c r="M363" s="187" t="s">
        <v>32</v>
      </c>
      <c r="N363" s="188" t="s">
        <v>51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178</v>
      </c>
      <c r="AT363" s="191" t="s">
        <v>173</v>
      </c>
      <c r="AU363" s="191" t="s">
        <v>89</v>
      </c>
      <c r="AY363" s="18" t="s">
        <v>171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8" t="s">
        <v>40</v>
      </c>
      <c r="BK363" s="192">
        <f>ROUND(I363*H363,2)</f>
        <v>0</v>
      </c>
      <c r="BL363" s="18" t="s">
        <v>178</v>
      </c>
      <c r="BM363" s="191" t="s">
        <v>4085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3961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4" customFormat="1" ht="10.199999999999999">
      <c r="B365" s="204"/>
      <c r="C365" s="205"/>
      <c r="D365" s="195" t="s">
        <v>180</v>
      </c>
      <c r="E365" s="206" t="s">
        <v>32</v>
      </c>
      <c r="F365" s="207" t="s">
        <v>4086</v>
      </c>
      <c r="G365" s="205"/>
      <c r="H365" s="208">
        <v>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1:65" s="2" customFormat="1" ht="14.4" customHeight="1">
      <c r="A366" s="36"/>
      <c r="B366" s="37"/>
      <c r="C366" s="180" t="s">
        <v>516</v>
      </c>
      <c r="D366" s="180" t="s">
        <v>173</v>
      </c>
      <c r="E366" s="181" t="s">
        <v>2499</v>
      </c>
      <c r="F366" s="182" t="s">
        <v>2500</v>
      </c>
      <c r="G366" s="183" t="s">
        <v>190</v>
      </c>
      <c r="H366" s="184">
        <v>535</v>
      </c>
      <c r="I366" s="185"/>
      <c r="J366" s="186">
        <f>ROUND(I366*H366,2)</f>
        <v>0</v>
      </c>
      <c r="K366" s="182" t="s">
        <v>177</v>
      </c>
      <c r="L366" s="41"/>
      <c r="M366" s="187" t="s">
        <v>32</v>
      </c>
      <c r="N366" s="188" t="s">
        <v>51</v>
      </c>
      <c r="O366" s="66"/>
      <c r="P366" s="189">
        <f>O366*H366</f>
        <v>0</v>
      </c>
      <c r="Q366" s="189">
        <v>0</v>
      </c>
      <c r="R366" s="189">
        <f>Q366*H366</f>
        <v>0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178</v>
      </c>
      <c r="AT366" s="191" t="s">
        <v>173</v>
      </c>
      <c r="AU366" s="191" t="s">
        <v>89</v>
      </c>
      <c r="AY366" s="18" t="s">
        <v>171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8" t="s">
        <v>40</v>
      </c>
      <c r="BK366" s="192">
        <f>ROUND(I366*H366,2)</f>
        <v>0</v>
      </c>
      <c r="BL366" s="18" t="s">
        <v>178</v>
      </c>
      <c r="BM366" s="191" t="s">
        <v>4087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4088</v>
      </c>
      <c r="G367" s="205"/>
      <c r="H367" s="208">
        <v>535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520</v>
      </c>
      <c r="D368" s="180" t="s">
        <v>173</v>
      </c>
      <c r="E368" s="181" t="s">
        <v>2503</v>
      </c>
      <c r="F368" s="182" t="s">
        <v>2504</v>
      </c>
      <c r="G368" s="183" t="s">
        <v>190</v>
      </c>
      <c r="H368" s="184">
        <v>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4089</v>
      </c>
    </row>
    <row r="369" spans="1:65" s="2" customFormat="1" ht="24.15" customHeight="1">
      <c r="A369" s="36"/>
      <c r="B369" s="37"/>
      <c r="C369" s="180" t="s">
        <v>524</v>
      </c>
      <c r="D369" s="180" t="s">
        <v>173</v>
      </c>
      <c r="E369" s="181" t="s">
        <v>3124</v>
      </c>
      <c r="F369" s="182" t="s">
        <v>3125</v>
      </c>
      <c r="G369" s="183" t="s">
        <v>176</v>
      </c>
      <c r="H369" s="184">
        <v>6.0049999999999999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1.0000000000000001E-5</v>
      </c>
      <c r="R369" s="189">
        <f>Q369*H369</f>
        <v>6.0050000000000003E-5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4090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3961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4045</v>
      </c>
      <c r="G371" s="205"/>
      <c r="H371" s="208">
        <v>0.38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3059</v>
      </c>
      <c r="G372" s="205"/>
      <c r="H372" s="208">
        <v>5.625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529</v>
      </c>
      <c r="D373" s="180" t="s">
        <v>173</v>
      </c>
      <c r="E373" s="181" t="s">
        <v>4091</v>
      </c>
      <c r="F373" s="182" t="s">
        <v>4092</v>
      </c>
      <c r="G373" s="183" t="s">
        <v>176</v>
      </c>
      <c r="H373" s="184">
        <v>2.5299999999999998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1.0000000000000001E-5</v>
      </c>
      <c r="R373" s="189">
        <f>Q373*H373</f>
        <v>2.5300000000000002E-5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4093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3961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4044</v>
      </c>
      <c r="G375" s="205"/>
      <c r="H375" s="208">
        <v>2.5299999999999998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2" customFormat="1" ht="24.15" customHeight="1">
      <c r="A376" s="36"/>
      <c r="B376" s="37"/>
      <c r="C376" s="180" t="s">
        <v>533</v>
      </c>
      <c r="D376" s="180" t="s">
        <v>173</v>
      </c>
      <c r="E376" s="181" t="s">
        <v>3129</v>
      </c>
      <c r="F376" s="182" t="s">
        <v>3130</v>
      </c>
      <c r="G376" s="183" t="s">
        <v>176</v>
      </c>
      <c r="H376" s="184">
        <v>118.02</v>
      </c>
      <c r="I376" s="185"/>
      <c r="J376" s="186">
        <f>ROUND(I376*H376,2)</f>
        <v>0</v>
      </c>
      <c r="K376" s="182" t="s">
        <v>177</v>
      </c>
      <c r="L376" s="41"/>
      <c r="M376" s="187" t="s">
        <v>32</v>
      </c>
      <c r="N376" s="188" t="s">
        <v>51</v>
      </c>
      <c r="O376" s="66"/>
      <c r="P376" s="189">
        <f>O376*H376</f>
        <v>0</v>
      </c>
      <c r="Q376" s="189">
        <v>1.0000000000000001E-5</v>
      </c>
      <c r="R376" s="189">
        <f>Q376*H376</f>
        <v>1.1802E-3</v>
      </c>
      <c r="S376" s="189">
        <v>0</v>
      </c>
      <c r="T376" s="190">
        <f>S376*H376</f>
        <v>0</v>
      </c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R376" s="191" t="s">
        <v>178</v>
      </c>
      <c r="AT376" s="191" t="s">
        <v>173</v>
      </c>
      <c r="AU376" s="191" t="s">
        <v>89</v>
      </c>
      <c r="AY376" s="18" t="s">
        <v>171</v>
      </c>
      <c r="BE376" s="192">
        <f>IF(N376="základní",J376,0)</f>
        <v>0</v>
      </c>
      <c r="BF376" s="192">
        <f>IF(N376="snížená",J376,0)</f>
        <v>0</v>
      </c>
      <c r="BG376" s="192">
        <f>IF(N376="zákl. přenesená",J376,0)</f>
        <v>0</v>
      </c>
      <c r="BH376" s="192">
        <f>IF(N376="sníž. přenesená",J376,0)</f>
        <v>0</v>
      </c>
      <c r="BI376" s="192">
        <f>IF(N376="nulová",J376,0)</f>
        <v>0</v>
      </c>
      <c r="BJ376" s="18" t="s">
        <v>40</v>
      </c>
      <c r="BK376" s="192">
        <f>ROUND(I376*H376,2)</f>
        <v>0</v>
      </c>
      <c r="BL376" s="18" t="s">
        <v>178</v>
      </c>
      <c r="BM376" s="191" t="s">
        <v>4094</v>
      </c>
    </row>
    <row r="377" spans="1:65" s="13" customFormat="1" ht="10.199999999999999">
      <c r="B377" s="193"/>
      <c r="C377" s="194"/>
      <c r="D377" s="195" t="s">
        <v>180</v>
      </c>
      <c r="E377" s="196" t="s">
        <v>32</v>
      </c>
      <c r="F377" s="197" t="s">
        <v>3961</v>
      </c>
      <c r="G377" s="194"/>
      <c r="H377" s="196" t="s">
        <v>32</v>
      </c>
      <c r="I377" s="198"/>
      <c r="J377" s="194"/>
      <c r="K377" s="194"/>
      <c r="L377" s="199"/>
      <c r="M377" s="200"/>
      <c r="N377" s="201"/>
      <c r="O377" s="201"/>
      <c r="P377" s="201"/>
      <c r="Q377" s="201"/>
      <c r="R377" s="201"/>
      <c r="S377" s="201"/>
      <c r="T377" s="202"/>
      <c r="AT377" s="203" t="s">
        <v>180</v>
      </c>
      <c r="AU377" s="203" t="s">
        <v>89</v>
      </c>
      <c r="AV377" s="13" t="s">
        <v>40</v>
      </c>
      <c r="AW377" s="13" t="s">
        <v>38</v>
      </c>
      <c r="AX377" s="13" t="s">
        <v>80</v>
      </c>
      <c r="AY377" s="203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4043</v>
      </c>
      <c r="G378" s="205"/>
      <c r="H378" s="208">
        <v>81.27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4046</v>
      </c>
      <c r="G379" s="205"/>
      <c r="H379" s="208">
        <v>36.75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2" customFormat="1" ht="14.4" customHeight="1">
      <c r="A380" s="36"/>
      <c r="B380" s="37"/>
      <c r="C380" s="180" t="s">
        <v>537</v>
      </c>
      <c r="D380" s="180" t="s">
        <v>173</v>
      </c>
      <c r="E380" s="181" t="s">
        <v>3135</v>
      </c>
      <c r="F380" s="182" t="s">
        <v>3136</v>
      </c>
      <c r="G380" s="183" t="s">
        <v>176</v>
      </c>
      <c r="H380" s="184">
        <v>10.050000000000001</v>
      </c>
      <c r="I380" s="185"/>
      <c r="J380" s="186">
        <f>ROUND(I380*H380,2)</f>
        <v>0</v>
      </c>
      <c r="K380" s="182" t="s">
        <v>177</v>
      </c>
      <c r="L380" s="41"/>
      <c r="M380" s="187" t="s">
        <v>32</v>
      </c>
      <c r="N380" s="188" t="s">
        <v>51</v>
      </c>
      <c r="O380" s="66"/>
      <c r="P380" s="189">
        <f>O380*H380</f>
        <v>0</v>
      </c>
      <c r="Q380" s="189">
        <v>1.0000000000000001E-5</v>
      </c>
      <c r="R380" s="189">
        <f>Q380*H380</f>
        <v>1.0050000000000002E-4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178</v>
      </c>
      <c r="AT380" s="191" t="s">
        <v>173</v>
      </c>
      <c r="AU380" s="191" t="s">
        <v>89</v>
      </c>
      <c r="AY380" s="18" t="s">
        <v>171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8" t="s">
        <v>40</v>
      </c>
      <c r="BK380" s="192">
        <f>ROUND(I380*H380,2)</f>
        <v>0</v>
      </c>
      <c r="BL380" s="18" t="s">
        <v>178</v>
      </c>
      <c r="BM380" s="191" t="s">
        <v>4095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3961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4047</v>
      </c>
      <c r="G382" s="205"/>
      <c r="H382" s="208">
        <v>4.9249999999999998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4048</v>
      </c>
      <c r="G383" s="205"/>
      <c r="H383" s="208">
        <v>5.125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2" customFormat="1" ht="14.4" customHeight="1">
      <c r="A384" s="36"/>
      <c r="B384" s="37"/>
      <c r="C384" s="180" t="s">
        <v>541</v>
      </c>
      <c r="D384" s="180" t="s">
        <v>173</v>
      </c>
      <c r="E384" s="181" t="s">
        <v>468</v>
      </c>
      <c r="F384" s="182" t="s">
        <v>469</v>
      </c>
      <c r="G384" s="183" t="s">
        <v>176</v>
      </c>
      <c r="H384" s="184">
        <v>361.041</v>
      </c>
      <c r="I384" s="185"/>
      <c r="J384" s="186">
        <f>ROUND(I384*H384,2)</f>
        <v>0</v>
      </c>
      <c r="K384" s="182" t="s">
        <v>177</v>
      </c>
      <c r="L384" s="41"/>
      <c r="M384" s="187" t="s">
        <v>32</v>
      </c>
      <c r="N384" s="188" t="s">
        <v>51</v>
      </c>
      <c r="O384" s="66"/>
      <c r="P384" s="189">
        <f>O384*H384</f>
        <v>0</v>
      </c>
      <c r="Q384" s="189">
        <v>0</v>
      </c>
      <c r="R384" s="189">
        <f>Q384*H384</f>
        <v>0</v>
      </c>
      <c r="S384" s="189">
        <v>0</v>
      </c>
      <c r="T384" s="190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91" t="s">
        <v>178</v>
      </c>
      <c r="AT384" s="191" t="s">
        <v>173</v>
      </c>
      <c r="AU384" s="191" t="s">
        <v>89</v>
      </c>
      <c r="AY384" s="18" t="s">
        <v>171</v>
      </c>
      <c r="BE384" s="192">
        <f>IF(N384="základní",J384,0)</f>
        <v>0</v>
      </c>
      <c r="BF384" s="192">
        <f>IF(N384="snížená",J384,0)</f>
        <v>0</v>
      </c>
      <c r="BG384" s="192">
        <f>IF(N384="zákl. přenesená",J384,0)</f>
        <v>0</v>
      </c>
      <c r="BH384" s="192">
        <f>IF(N384="sníž. přenesená",J384,0)</f>
        <v>0</v>
      </c>
      <c r="BI384" s="192">
        <f>IF(N384="nulová",J384,0)</f>
        <v>0</v>
      </c>
      <c r="BJ384" s="18" t="s">
        <v>40</v>
      </c>
      <c r="BK384" s="192">
        <f>ROUND(I384*H384,2)</f>
        <v>0</v>
      </c>
      <c r="BL384" s="18" t="s">
        <v>178</v>
      </c>
      <c r="BM384" s="191" t="s">
        <v>4096</v>
      </c>
    </row>
    <row r="385" spans="1:65" s="13" customFormat="1" ht="10.199999999999999">
      <c r="B385" s="193"/>
      <c r="C385" s="194"/>
      <c r="D385" s="195" t="s">
        <v>180</v>
      </c>
      <c r="E385" s="196" t="s">
        <v>32</v>
      </c>
      <c r="F385" s="197" t="s">
        <v>3956</v>
      </c>
      <c r="G385" s="194"/>
      <c r="H385" s="196" t="s">
        <v>32</v>
      </c>
      <c r="I385" s="198"/>
      <c r="J385" s="194"/>
      <c r="K385" s="194"/>
      <c r="L385" s="199"/>
      <c r="M385" s="200"/>
      <c r="N385" s="201"/>
      <c r="O385" s="201"/>
      <c r="P385" s="201"/>
      <c r="Q385" s="201"/>
      <c r="R385" s="201"/>
      <c r="S385" s="201"/>
      <c r="T385" s="202"/>
      <c r="AT385" s="203" t="s">
        <v>180</v>
      </c>
      <c r="AU385" s="203" t="s">
        <v>89</v>
      </c>
      <c r="AV385" s="13" t="s">
        <v>40</v>
      </c>
      <c r="AW385" s="13" t="s">
        <v>38</v>
      </c>
      <c r="AX385" s="13" t="s">
        <v>80</v>
      </c>
      <c r="AY385" s="203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4052</v>
      </c>
      <c r="G386" s="205"/>
      <c r="H386" s="208">
        <v>67.625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4053</v>
      </c>
      <c r="G387" s="205"/>
      <c r="H387" s="208">
        <v>293.416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545</v>
      </c>
      <c r="D388" s="180" t="s">
        <v>173</v>
      </c>
      <c r="E388" s="181" t="s">
        <v>473</v>
      </c>
      <c r="F388" s="182" t="s">
        <v>474</v>
      </c>
      <c r="G388" s="183" t="s">
        <v>176</v>
      </c>
      <c r="H388" s="184">
        <v>182.6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4097</v>
      </c>
    </row>
    <row r="389" spans="1:65" s="13" customFormat="1" ht="10.199999999999999">
      <c r="B389" s="193"/>
      <c r="C389" s="194"/>
      <c r="D389" s="195" t="s">
        <v>180</v>
      </c>
      <c r="E389" s="196" t="s">
        <v>32</v>
      </c>
      <c r="F389" s="197" t="s">
        <v>3961</v>
      </c>
      <c r="G389" s="194"/>
      <c r="H389" s="196" t="s">
        <v>32</v>
      </c>
      <c r="I389" s="198"/>
      <c r="J389" s="194"/>
      <c r="K389" s="194"/>
      <c r="L389" s="199"/>
      <c r="M389" s="200"/>
      <c r="N389" s="201"/>
      <c r="O389" s="201"/>
      <c r="P389" s="201"/>
      <c r="Q389" s="201"/>
      <c r="R389" s="201"/>
      <c r="S389" s="201"/>
      <c r="T389" s="202"/>
      <c r="AT389" s="203" t="s">
        <v>180</v>
      </c>
      <c r="AU389" s="203" t="s">
        <v>89</v>
      </c>
      <c r="AV389" s="13" t="s">
        <v>40</v>
      </c>
      <c r="AW389" s="13" t="s">
        <v>38</v>
      </c>
      <c r="AX389" s="13" t="s">
        <v>80</v>
      </c>
      <c r="AY389" s="203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4041</v>
      </c>
      <c r="G390" s="205"/>
      <c r="H390" s="208">
        <v>182.6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2" customFormat="1" ht="24.15" customHeight="1">
      <c r="A391" s="36"/>
      <c r="B391" s="37"/>
      <c r="C391" s="180" t="s">
        <v>551</v>
      </c>
      <c r="D391" s="180" t="s">
        <v>173</v>
      </c>
      <c r="E391" s="181" t="s">
        <v>3621</v>
      </c>
      <c r="F391" s="182" t="s">
        <v>3622</v>
      </c>
      <c r="G391" s="183" t="s">
        <v>582</v>
      </c>
      <c r="H391" s="184">
        <v>67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1.0000000000000001E-5</v>
      </c>
      <c r="R391" s="189">
        <f>Q391*H391</f>
        <v>6.7000000000000002E-4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4098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3956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4099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4100</v>
      </c>
      <c r="G394" s="205"/>
      <c r="H394" s="208">
        <v>67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14.4" customHeight="1">
      <c r="A395" s="36"/>
      <c r="B395" s="37"/>
      <c r="C395" s="180" t="s">
        <v>556</v>
      </c>
      <c r="D395" s="180" t="s">
        <v>173</v>
      </c>
      <c r="E395" s="181" t="s">
        <v>3625</v>
      </c>
      <c r="F395" s="182" t="s">
        <v>3626</v>
      </c>
      <c r="G395" s="183" t="s">
        <v>582</v>
      </c>
      <c r="H395" s="184">
        <v>67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1.4999999999999999E-4</v>
      </c>
      <c r="R395" s="189">
        <f>Q395*H395</f>
        <v>1.005E-2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4101</v>
      </c>
    </row>
    <row r="396" spans="1:65" s="13" customFormat="1" ht="10.199999999999999">
      <c r="B396" s="193"/>
      <c r="C396" s="194"/>
      <c r="D396" s="195" t="s">
        <v>180</v>
      </c>
      <c r="E396" s="196" t="s">
        <v>32</v>
      </c>
      <c r="F396" s="197" t="s">
        <v>3956</v>
      </c>
      <c r="G396" s="194"/>
      <c r="H396" s="196" t="s">
        <v>32</v>
      </c>
      <c r="I396" s="198"/>
      <c r="J396" s="194"/>
      <c r="K396" s="194"/>
      <c r="L396" s="199"/>
      <c r="M396" s="200"/>
      <c r="N396" s="201"/>
      <c r="O396" s="201"/>
      <c r="P396" s="201"/>
      <c r="Q396" s="201"/>
      <c r="R396" s="201"/>
      <c r="S396" s="201"/>
      <c r="T396" s="202"/>
      <c r="AT396" s="203" t="s">
        <v>180</v>
      </c>
      <c r="AU396" s="203" t="s">
        <v>89</v>
      </c>
      <c r="AV396" s="13" t="s">
        <v>40</v>
      </c>
      <c r="AW396" s="13" t="s">
        <v>38</v>
      </c>
      <c r="AX396" s="13" t="s">
        <v>80</v>
      </c>
      <c r="AY396" s="203" t="s">
        <v>171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4099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4100</v>
      </c>
      <c r="G398" s="205"/>
      <c r="H398" s="208">
        <v>67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24.15" customHeight="1">
      <c r="A399" s="36"/>
      <c r="B399" s="37"/>
      <c r="C399" s="180" t="s">
        <v>560</v>
      </c>
      <c r="D399" s="180" t="s">
        <v>173</v>
      </c>
      <c r="E399" s="181" t="s">
        <v>3648</v>
      </c>
      <c r="F399" s="182" t="s">
        <v>3649</v>
      </c>
      <c r="G399" s="183" t="s">
        <v>176</v>
      </c>
      <c r="H399" s="184">
        <v>474.685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5.0000000000000001E-3</v>
      </c>
      <c r="T399" s="190">
        <f>S399*H399</f>
        <v>2.3734250000000001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4102</v>
      </c>
    </row>
    <row r="400" spans="1:65" s="13" customFormat="1" ht="10.199999999999999">
      <c r="B400" s="193"/>
      <c r="C400" s="194"/>
      <c r="D400" s="195" t="s">
        <v>180</v>
      </c>
      <c r="E400" s="196" t="s">
        <v>32</v>
      </c>
      <c r="F400" s="197" t="s">
        <v>3961</v>
      </c>
      <c r="G400" s="194"/>
      <c r="H400" s="196" t="s">
        <v>32</v>
      </c>
      <c r="I400" s="198"/>
      <c r="J400" s="194"/>
      <c r="K400" s="194"/>
      <c r="L400" s="199"/>
      <c r="M400" s="200"/>
      <c r="N400" s="201"/>
      <c r="O400" s="201"/>
      <c r="P400" s="201"/>
      <c r="Q400" s="201"/>
      <c r="R400" s="201"/>
      <c r="S400" s="201"/>
      <c r="T400" s="202"/>
      <c r="AT400" s="203" t="s">
        <v>180</v>
      </c>
      <c r="AU400" s="203" t="s">
        <v>89</v>
      </c>
      <c r="AV400" s="13" t="s">
        <v>40</v>
      </c>
      <c r="AW400" s="13" t="s">
        <v>38</v>
      </c>
      <c r="AX400" s="13" t="s">
        <v>80</v>
      </c>
      <c r="AY400" s="203" t="s">
        <v>171</v>
      </c>
    </row>
    <row r="401" spans="2:51" s="14" customFormat="1" ht="10.199999999999999">
      <c r="B401" s="204"/>
      <c r="C401" s="205"/>
      <c r="D401" s="195" t="s">
        <v>180</v>
      </c>
      <c r="E401" s="206" t="s">
        <v>32</v>
      </c>
      <c r="F401" s="207" t="s">
        <v>3977</v>
      </c>
      <c r="G401" s="205"/>
      <c r="H401" s="208">
        <v>79.581000000000003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2:51" s="14" customFormat="1" ht="10.199999999999999">
      <c r="B402" s="204"/>
      <c r="C402" s="205"/>
      <c r="D402" s="195" t="s">
        <v>180</v>
      </c>
      <c r="E402" s="206" t="s">
        <v>32</v>
      </c>
      <c r="F402" s="207" t="s">
        <v>3978</v>
      </c>
      <c r="G402" s="205"/>
      <c r="H402" s="208">
        <v>35.661000000000001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2:51" s="14" customFormat="1" ht="10.199999999999999">
      <c r="B403" s="204"/>
      <c r="C403" s="205"/>
      <c r="D403" s="195" t="s">
        <v>180</v>
      </c>
      <c r="E403" s="206" t="s">
        <v>32</v>
      </c>
      <c r="F403" s="207" t="s">
        <v>3979</v>
      </c>
      <c r="G403" s="205"/>
      <c r="H403" s="208">
        <v>237.67599999999999</v>
      </c>
      <c r="I403" s="209"/>
      <c r="J403" s="205"/>
      <c r="K403" s="205"/>
      <c r="L403" s="210"/>
      <c r="M403" s="211"/>
      <c r="N403" s="212"/>
      <c r="O403" s="212"/>
      <c r="P403" s="212"/>
      <c r="Q403" s="212"/>
      <c r="R403" s="212"/>
      <c r="S403" s="212"/>
      <c r="T403" s="213"/>
      <c r="AT403" s="214" t="s">
        <v>180</v>
      </c>
      <c r="AU403" s="214" t="s">
        <v>89</v>
      </c>
      <c r="AV403" s="14" t="s">
        <v>89</v>
      </c>
      <c r="AW403" s="14" t="s">
        <v>38</v>
      </c>
      <c r="AX403" s="14" t="s">
        <v>80</v>
      </c>
      <c r="AY403" s="214" t="s">
        <v>171</v>
      </c>
    </row>
    <row r="404" spans="2:51" s="14" customFormat="1" ht="10.199999999999999">
      <c r="B404" s="204"/>
      <c r="C404" s="205"/>
      <c r="D404" s="195" t="s">
        <v>180</v>
      </c>
      <c r="E404" s="206" t="s">
        <v>32</v>
      </c>
      <c r="F404" s="207" t="s">
        <v>3980</v>
      </c>
      <c r="G404" s="205"/>
      <c r="H404" s="208">
        <v>224.64699999999999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2:51" s="13" customFormat="1" ht="10.199999999999999">
      <c r="B405" s="193"/>
      <c r="C405" s="194"/>
      <c r="D405" s="195" t="s">
        <v>180</v>
      </c>
      <c r="E405" s="196" t="s">
        <v>32</v>
      </c>
      <c r="F405" s="197" t="s">
        <v>202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2:51" s="14" customFormat="1" ht="10.199999999999999">
      <c r="B406" s="204"/>
      <c r="C406" s="205"/>
      <c r="D406" s="195" t="s">
        <v>180</v>
      </c>
      <c r="E406" s="206" t="s">
        <v>32</v>
      </c>
      <c r="F406" s="207" t="s">
        <v>3981</v>
      </c>
      <c r="G406" s="205"/>
      <c r="H406" s="208">
        <v>-81.27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2:51" s="14" customFormat="1" ht="10.199999999999999">
      <c r="B407" s="204"/>
      <c r="C407" s="205"/>
      <c r="D407" s="195" t="s">
        <v>180</v>
      </c>
      <c r="E407" s="206" t="s">
        <v>32</v>
      </c>
      <c r="F407" s="207" t="s">
        <v>3982</v>
      </c>
      <c r="G407" s="205"/>
      <c r="H407" s="208">
        <v>-2.5299999999999998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2:51" s="14" customFormat="1" ht="10.199999999999999">
      <c r="B408" s="204"/>
      <c r="C408" s="205"/>
      <c r="D408" s="195" t="s">
        <v>180</v>
      </c>
      <c r="E408" s="206" t="s">
        <v>32</v>
      </c>
      <c r="F408" s="207" t="s">
        <v>3983</v>
      </c>
      <c r="G408" s="205"/>
      <c r="H408" s="208">
        <v>-0.38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2:51" s="14" customFormat="1" ht="10.199999999999999">
      <c r="B409" s="204"/>
      <c r="C409" s="205"/>
      <c r="D409" s="195" t="s">
        <v>180</v>
      </c>
      <c r="E409" s="206" t="s">
        <v>32</v>
      </c>
      <c r="F409" s="207" t="s">
        <v>3984</v>
      </c>
      <c r="G409" s="205"/>
      <c r="H409" s="208">
        <v>-36.75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2:51" s="14" customFormat="1" ht="10.199999999999999">
      <c r="B410" s="204"/>
      <c r="C410" s="205"/>
      <c r="D410" s="195" t="s">
        <v>180</v>
      </c>
      <c r="E410" s="206" t="s">
        <v>32</v>
      </c>
      <c r="F410" s="207" t="s">
        <v>2981</v>
      </c>
      <c r="G410" s="205"/>
      <c r="H410" s="208">
        <v>-5.625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2:51" s="14" customFormat="1" ht="10.199999999999999">
      <c r="B411" s="204"/>
      <c r="C411" s="205"/>
      <c r="D411" s="195" t="s">
        <v>180</v>
      </c>
      <c r="E411" s="206" t="s">
        <v>32</v>
      </c>
      <c r="F411" s="207" t="s">
        <v>3985</v>
      </c>
      <c r="G411" s="205"/>
      <c r="H411" s="208">
        <v>-4.9249999999999998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2:51" s="14" customFormat="1" ht="10.199999999999999">
      <c r="B412" s="204"/>
      <c r="C412" s="205"/>
      <c r="D412" s="195" t="s">
        <v>180</v>
      </c>
      <c r="E412" s="206" t="s">
        <v>32</v>
      </c>
      <c r="F412" s="207" t="s">
        <v>3986</v>
      </c>
      <c r="G412" s="205"/>
      <c r="H412" s="208">
        <v>-5.125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2:51" s="13" customFormat="1" ht="10.199999999999999">
      <c r="B413" s="193"/>
      <c r="C413" s="194"/>
      <c r="D413" s="195" t="s">
        <v>180</v>
      </c>
      <c r="E413" s="196" t="s">
        <v>32</v>
      </c>
      <c r="F413" s="197" t="s">
        <v>210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2:51" s="14" customFormat="1" ht="10.199999999999999">
      <c r="B414" s="204"/>
      <c r="C414" s="205"/>
      <c r="D414" s="195" t="s">
        <v>180</v>
      </c>
      <c r="E414" s="206" t="s">
        <v>32</v>
      </c>
      <c r="F414" s="207" t="s">
        <v>4029</v>
      </c>
      <c r="G414" s="205"/>
      <c r="H414" s="208">
        <v>17.28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2:51" s="14" customFormat="1" ht="10.199999999999999">
      <c r="B415" s="204"/>
      <c r="C415" s="205"/>
      <c r="D415" s="195" t="s">
        <v>180</v>
      </c>
      <c r="E415" s="206" t="s">
        <v>32</v>
      </c>
      <c r="F415" s="207" t="s">
        <v>4030</v>
      </c>
      <c r="G415" s="205"/>
      <c r="H415" s="208">
        <v>1.0049999999999999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2:51" s="14" customFormat="1" ht="10.199999999999999">
      <c r="B416" s="204"/>
      <c r="C416" s="205"/>
      <c r="D416" s="195" t="s">
        <v>180</v>
      </c>
      <c r="E416" s="206" t="s">
        <v>32</v>
      </c>
      <c r="F416" s="207" t="s">
        <v>4031</v>
      </c>
      <c r="G416" s="205"/>
      <c r="H416" s="208">
        <v>0.27200000000000002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4032</v>
      </c>
      <c r="G417" s="205"/>
      <c r="H417" s="208">
        <v>9.66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3035</v>
      </c>
      <c r="G418" s="205"/>
      <c r="H418" s="208">
        <v>3.375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4033</v>
      </c>
      <c r="G419" s="205"/>
      <c r="H419" s="208">
        <v>1.143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4034</v>
      </c>
      <c r="G420" s="205"/>
      <c r="H420" s="208">
        <v>0.99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2" customFormat="1" ht="14.4" customHeight="1">
      <c r="A421" s="36"/>
      <c r="B421" s="37"/>
      <c r="C421" s="180" t="s">
        <v>565</v>
      </c>
      <c r="D421" s="180" t="s">
        <v>173</v>
      </c>
      <c r="E421" s="181" t="s">
        <v>3160</v>
      </c>
      <c r="F421" s="182" t="s">
        <v>3161</v>
      </c>
      <c r="G421" s="183" t="s">
        <v>176</v>
      </c>
      <c r="H421" s="184">
        <v>5.1180000000000003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2.1999999999999999E-2</v>
      </c>
      <c r="T421" s="190">
        <f>S421*H421</f>
        <v>0.112596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4103</v>
      </c>
    </row>
    <row r="422" spans="1:65" s="2" customFormat="1" ht="19.2">
      <c r="A422" s="36"/>
      <c r="B422" s="37"/>
      <c r="C422" s="38"/>
      <c r="D422" s="195" t="s">
        <v>258</v>
      </c>
      <c r="E422" s="38"/>
      <c r="F422" s="225" t="s">
        <v>4104</v>
      </c>
      <c r="G422" s="38"/>
      <c r="H422" s="38"/>
      <c r="I422" s="226"/>
      <c r="J422" s="38"/>
      <c r="K422" s="38"/>
      <c r="L422" s="41"/>
      <c r="M422" s="227"/>
      <c r="N422" s="228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8" t="s">
        <v>258</v>
      </c>
      <c r="AU422" s="18" t="s">
        <v>89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3961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4105</v>
      </c>
      <c r="G424" s="205"/>
      <c r="H424" s="208">
        <v>5.1180000000000003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2" customFormat="1" ht="14.4" customHeight="1">
      <c r="A425" s="36"/>
      <c r="B425" s="37"/>
      <c r="C425" s="180" t="s">
        <v>571</v>
      </c>
      <c r="D425" s="180" t="s">
        <v>173</v>
      </c>
      <c r="E425" s="181" t="s">
        <v>3165</v>
      </c>
      <c r="F425" s="182" t="s">
        <v>3166</v>
      </c>
      <c r="G425" s="183" t="s">
        <v>176</v>
      </c>
      <c r="H425" s="184">
        <v>5.1180000000000003</v>
      </c>
      <c r="I425" s="185"/>
      <c r="J425" s="186">
        <f t="shared" ref="J425:J436" si="0"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 t="shared" ref="P425:P436" si="1">O425*H425</f>
        <v>0</v>
      </c>
      <c r="Q425" s="189">
        <v>4.8000000000000001E-2</v>
      </c>
      <c r="R425" s="189">
        <f t="shared" ref="R425:R436" si="2">Q425*H425</f>
        <v>0.24566400000000002</v>
      </c>
      <c r="S425" s="189">
        <v>4.8000000000000001E-2</v>
      </c>
      <c r="T425" s="190">
        <f t="shared" ref="T425:T436" si="3">S425*H425</f>
        <v>0.24566400000000002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 t="shared" ref="BE425:BE436" si="4">IF(N425="základní",J425,0)</f>
        <v>0</v>
      </c>
      <c r="BF425" s="192">
        <f t="shared" ref="BF425:BF436" si="5">IF(N425="snížená",J425,0)</f>
        <v>0</v>
      </c>
      <c r="BG425" s="192">
        <f t="shared" ref="BG425:BG436" si="6">IF(N425="zákl. přenesená",J425,0)</f>
        <v>0</v>
      </c>
      <c r="BH425" s="192">
        <f t="shared" ref="BH425:BH436" si="7">IF(N425="sníž. přenesená",J425,0)</f>
        <v>0</v>
      </c>
      <c r="BI425" s="192">
        <f t="shared" ref="BI425:BI436" si="8">IF(N425="nulová",J425,0)</f>
        <v>0</v>
      </c>
      <c r="BJ425" s="18" t="s">
        <v>40</v>
      </c>
      <c r="BK425" s="192">
        <f t="shared" ref="BK425:BK436" si="9">ROUND(I425*H425,2)</f>
        <v>0</v>
      </c>
      <c r="BL425" s="18" t="s">
        <v>178</v>
      </c>
      <c r="BM425" s="191" t="s">
        <v>4106</v>
      </c>
    </row>
    <row r="426" spans="1:65" s="2" customFormat="1" ht="14.4" customHeight="1">
      <c r="A426" s="36"/>
      <c r="B426" s="37"/>
      <c r="C426" s="180" t="s">
        <v>579</v>
      </c>
      <c r="D426" s="180" t="s">
        <v>173</v>
      </c>
      <c r="E426" s="181" t="s">
        <v>1806</v>
      </c>
      <c r="F426" s="182" t="s">
        <v>1807</v>
      </c>
      <c r="G426" s="183" t="s">
        <v>176</v>
      </c>
      <c r="H426" s="184">
        <v>5.1180000000000003</v>
      </c>
      <c r="I426" s="185"/>
      <c r="J426" s="186">
        <f t="shared" si="0"/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 t="shared" si="1"/>
        <v>0</v>
      </c>
      <c r="Q426" s="189">
        <v>0</v>
      </c>
      <c r="R426" s="189">
        <f t="shared" si="2"/>
        <v>0</v>
      </c>
      <c r="S426" s="189">
        <v>0</v>
      </c>
      <c r="T426" s="190">
        <f t="shared" si="3"/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 t="shared" si="4"/>
        <v>0</v>
      </c>
      <c r="BF426" s="192">
        <f t="shared" si="5"/>
        <v>0</v>
      </c>
      <c r="BG426" s="192">
        <f t="shared" si="6"/>
        <v>0</v>
      </c>
      <c r="BH426" s="192">
        <f t="shared" si="7"/>
        <v>0</v>
      </c>
      <c r="BI426" s="192">
        <f t="shared" si="8"/>
        <v>0</v>
      </c>
      <c r="BJ426" s="18" t="s">
        <v>40</v>
      </c>
      <c r="BK426" s="192">
        <f t="shared" si="9"/>
        <v>0</v>
      </c>
      <c r="BL426" s="18" t="s">
        <v>178</v>
      </c>
      <c r="BM426" s="191" t="s">
        <v>4107</v>
      </c>
    </row>
    <row r="427" spans="1:65" s="2" customFormat="1" ht="14.4" customHeight="1">
      <c r="A427" s="36"/>
      <c r="B427" s="37"/>
      <c r="C427" s="180" t="s">
        <v>584</v>
      </c>
      <c r="D427" s="180" t="s">
        <v>173</v>
      </c>
      <c r="E427" s="181" t="s">
        <v>3170</v>
      </c>
      <c r="F427" s="182" t="s">
        <v>3171</v>
      </c>
      <c r="G427" s="183" t="s">
        <v>176</v>
      </c>
      <c r="H427" s="184">
        <v>5.1180000000000003</v>
      </c>
      <c r="I427" s="185"/>
      <c r="J427" s="186">
        <f t="shared" si="0"/>
        <v>0</v>
      </c>
      <c r="K427" s="182" t="s">
        <v>177</v>
      </c>
      <c r="L427" s="41"/>
      <c r="M427" s="187" t="s">
        <v>32</v>
      </c>
      <c r="N427" s="188" t="s">
        <v>51</v>
      </c>
      <c r="O427" s="66"/>
      <c r="P427" s="189">
        <f t="shared" si="1"/>
        <v>0</v>
      </c>
      <c r="Q427" s="189">
        <v>0</v>
      </c>
      <c r="R427" s="189">
        <f t="shared" si="2"/>
        <v>0</v>
      </c>
      <c r="S427" s="189">
        <v>0</v>
      </c>
      <c r="T427" s="190">
        <f t="shared" si="3"/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178</v>
      </c>
      <c r="AT427" s="191" t="s">
        <v>173</v>
      </c>
      <c r="AU427" s="191" t="s">
        <v>89</v>
      </c>
      <c r="AY427" s="18" t="s">
        <v>171</v>
      </c>
      <c r="BE427" s="192">
        <f t="shared" si="4"/>
        <v>0</v>
      </c>
      <c r="BF427" s="192">
        <f t="shared" si="5"/>
        <v>0</v>
      </c>
      <c r="BG427" s="192">
        <f t="shared" si="6"/>
        <v>0</v>
      </c>
      <c r="BH427" s="192">
        <f t="shared" si="7"/>
        <v>0</v>
      </c>
      <c r="BI427" s="192">
        <f t="shared" si="8"/>
        <v>0</v>
      </c>
      <c r="BJ427" s="18" t="s">
        <v>40</v>
      </c>
      <c r="BK427" s="192">
        <f t="shared" si="9"/>
        <v>0</v>
      </c>
      <c r="BL427" s="18" t="s">
        <v>178</v>
      </c>
      <c r="BM427" s="191" t="s">
        <v>4108</v>
      </c>
    </row>
    <row r="428" spans="1:65" s="2" customFormat="1" ht="14.4" customHeight="1">
      <c r="A428" s="36"/>
      <c r="B428" s="37"/>
      <c r="C428" s="180" t="s">
        <v>588</v>
      </c>
      <c r="D428" s="180" t="s">
        <v>173</v>
      </c>
      <c r="E428" s="181" t="s">
        <v>3173</v>
      </c>
      <c r="F428" s="182" t="s">
        <v>3174</v>
      </c>
      <c r="G428" s="183" t="s">
        <v>176</v>
      </c>
      <c r="H428" s="184">
        <v>5.1180000000000003</v>
      </c>
      <c r="I428" s="185"/>
      <c r="J428" s="186">
        <f t="shared" si="0"/>
        <v>0</v>
      </c>
      <c r="K428" s="182" t="s">
        <v>177</v>
      </c>
      <c r="L428" s="41"/>
      <c r="M428" s="187" t="s">
        <v>32</v>
      </c>
      <c r="N428" s="188" t="s">
        <v>51</v>
      </c>
      <c r="O428" s="66"/>
      <c r="P428" s="189">
        <f t="shared" si="1"/>
        <v>0</v>
      </c>
      <c r="Q428" s="189">
        <v>1.9429999999999999E-2</v>
      </c>
      <c r="R428" s="189">
        <f t="shared" si="2"/>
        <v>9.9442740000000002E-2</v>
      </c>
      <c r="S428" s="189">
        <v>0</v>
      </c>
      <c r="T428" s="190">
        <f t="shared" si="3"/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178</v>
      </c>
      <c r="AT428" s="191" t="s">
        <v>173</v>
      </c>
      <c r="AU428" s="191" t="s">
        <v>89</v>
      </c>
      <c r="AY428" s="18" t="s">
        <v>171</v>
      </c>
      <c r="BE428" s="192">
        <f t="shared" si="4"/>
        <v>0</v>
      </c>
      <c r="BF428" s="192">
        <f t="shared" si="5"/>
        <v>0</v>
      </c>
      <c r="BG428" s="192">
        <f t="shared" si="6"/>
        <v>0</v>
      </c>
      <c r="BH428" s="192">
        <f t="shared" si="7"/>
        <v>0</v>
      </c>
      <c r="BI428" s="192">
        <f t="shared" si="8"/>
        <v>0</v>
      </c>
      <c r="BJ428" s="18" t="s">
        <v>40</v>
      </c>
      <c r="BK428" s="192">
        <f t="shared" si="9"/>
        <v>0</v>
      </c>
      <c r="BL428" s="18" t="s">
        <v>178</v>
      </c>
      <c r="BM428" s="191" t="s">
        <v>4109</v>
      </c>
    </row>
    <row r="429" spans="1:65" s="2" customFormat="1" ht="24.15" customHeight="1">
      <c r="A429" s="36"/>
      <c r="B429" s="37"/>
      <c r="C429" s="180" t="s">
        <v>593</v>
      </c>
      <c r="D429" s="180" t="s">
        <v>173</v>
      </c>
      <c r="E429" s="181" t="s">
        <v>3176</v>
      </c>
      <c r="F429" s="182" t="s">
        <v>3177</v>
      </c>
      <c r="G429" s="183" t="s">
        <v>176</v>
      </c>
      <c r="H429" s="184">
        <v>5.1180000000000003</v>
      </c>
      <c r="I429" s="185"/>
      <c r="J429" s="186">
        <f t="shared" si="0"/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 t="shared" si="1"/>
        <v>0</v>
      </c>
      <c r="Q429" s="189">
        <v>0</v>
      </c>
      <c r="R429" s="189">
        <f t="shared" si="2"/>
        <v>0</v>
      </c>
      <c r="S429" s="189">
        <v>0</v>
      </c>
      <c r="T429" s="190">
        <f t="shared" si="3"/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 t="shared" si="4"/>
        <v>0</v>
      </c>
      <c r="BF429" s="192">
        <f t="shared" si="5"/>
        <v>0</v>
      </c>
      <c r="BG429" s="192">
        <f t="shared" si="6"/>
        <v>0</v>
      </c>
      <c r="BH429" s="192">
        <f t="shared" si="7"/>
        <v>0</v>
      </c>
      <c r="BI429" s="192">
        <f t="shared" si="8"/>
        <v>0</v>
      </c>
      <c r="BJ429" s="18" t="s">
        <v>40</v>
      </c>
      <c r="BK429" s="192">
        <f t="shared" si="9"/>
        <v>0</v>
      </c>
      <c r="BL429" s="18" t="s">
        <v>178</v>
      </c>
      <c r="BM429" s="191" t="s">
        <v>4110</v>
      </c>
    </row>
    <row r="430" spans="1:65" s="2" customFormat="1" ht="24.15" customHeight="1">
      <c r="A430" s="36"/>
      <c r="B430" s="37"/>
      <c r="C430" s="180" t="s">
        <v>597</v>
      </c>
      <c r="D430" s="180" t="s">
        <v>173</v>
      </c>
      <c r="E430" s="181" t="s">
        <v>509</v>
      </c>
      <c r="F430" s="182" t="s">
        <v>510</v>
      </c>
      <c r="G430" s="183" t="s">
        <v>176</v>
      </c>
      <c r="H430" s="184">
        <v>5.1180000000000003</v>
      </c>
      <c r="I430" s="185"/>
      <c r="J430" s="186">
        <f t="shared" si="0"/>
        <v>0</v>
      </c>
      <c r="K430" s="182" t="s">
        <v>177</v>
      </c>
      <c r="L430" s="41"/>
      <c r="M430" s="187" t="s">
        <v>32</v>
      </c>
      <c r="N430" s="188" t="s">
        <v>51</v>
      </c>
      <c r="O430" s="66"/>
      <c r="P430" s="189">
        <f t="shared" si="1"/>
        <v>0</v>
      </c>
      <c r="Q430" s="189">
        <v>0</v>
      </c>
      <c r="R430" s="189">
        <f t="shared" si="2"/>
        <v>0</v>
      </c>
      <c r="S430" s="189">
        <v>0</v>
      </c>
      <c r="T430" s="190">
        <f t="shared" si="3"/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178</v>
      </c>
      <c r="AT430" s="191" t="s">
        <v>173</v>
      </c>
      <c r="AU430" s="191" t="s">
        <v>89</v>
      </c>
      <c r="AY430" s="18" t="s">
        <v>171</v>
      </c>
      <c r="BE430" s="192">
        <f t="shared" si="4"/>
        <v>0</v>
      </c>
      <c r="BF430" s="192">
        <f t="shared" si="5"/>
        <v>0</v>
      </c>
      <c r="BG430" s="192">
        <f t="shared" si="6"/>
        <v>0</v>
      </c>
      <c r="BH430" s="192">
        <f t="shared" si="7"/>
        <v>0</v>
      </c>
      <c r="BI430" s="192">
        <f t="shared" si="8"/>
        <v>0</v>
      </c>
      <c r="BJ430" s="18" t="s">
        <v>40</v>
      </c>
      <c r="BK430" s="192">
        <f t="shared" si="9"/>
        <v>0</v>
      </c>
      <c r="BL430" s="18" t="s">
        <v>178</v>
      </c>
      <c r="BM430" s="191" t="s">
        <v>4111</v>
      </c>
    </row>
    <row r="431" spans="1:65" s="2" customFormat="1" ht="14.4" customHeight="1">
      <c r="A431" s="36"/>
      <c r="B431" s="37"/>
      <c r="C431" s="180" t="s">
        <v>603</v>
      </c>
      <c r="D431" s="180" t="s">
        <v>173</v>
      </c>
      <c r="E431" s="181" t="s">
        <v>3180</v>
      </c>
      <c r="F431" s="182" t="s">
        <v>3181</v>
      </c>
      <c r="G431" s="183" t="s">
        <v>176</v>
      </c>
      <c r="H431" s="184">
        <v>5.1180000000000003</v>
      </c>
      <c r="I431" s="185"/>
      <c r="J431" s="186">
        <f t="shared" si="0"/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 t="shared" si="1"/>
        <v>0</v>
      </c>
      <c r="Q431" s="189">
        <v>3.5599999999999998E-3</v>
      </c>
      <c r="R431" s="189">
        <f t="shared" si="2"/>
        <v>1.822008E-2</v>
      </c>
      <c r="S431" s="189">
        <v>0</v>
      </c>
      <c r="T431" s="190">
        <f t="shared" si="3"/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 t="shared" si="4"/>
        <v>0</v>
      </c>
      <c r="BF431" s="192">
        <f t="shared" si="5"/>
        <v>0</v>
      </c>
      <c r="BG431" s="192">
        <f t="shared" si="6"/>
        <v>0</v>
      </c>
      <c r="BH431" s="192">
        <f t="shared" si="7"/>
        <v>0</v>
      </c>
      <c r="BI431" s="192">
        <f t="shared" si="8"/>
        <v>0</v>
      </c>
      <c r="BJ431" s="18" t="s">
        <v>40</v>
      </c>
      <c r="BK431" s="192">
        <f t="shared" si="9"/>
        <v>0</v>
      </c>
      <c r="BL431" s="18" t="s">
        <v>178</v>
      </c>
      <c r="BM431" s="191" t="s">
        <v>4112</v>
      </c>
    </row>
    <row r="432" spans="1:65" s="2" customFormat="1" ht="14.4" customHeight="1">
      <c r="A432" s="36"/>
      <c r="B432" s="37"/>
      <c r="C432" s="180" t="s">
        <v>607</v>
      </c>
      <c r="D432" s="180" t="s">
        <v>173</v>
      </c>
      <c r="E432" s="181" t="s">
        <v>3183</v>
      </c>
      <c r="F432" s="182" t="s">
        <v>3184</v>
      </c>
      <c r="G432" s="183" t="s">
        <v>176</v>
      </c>
      <c r="H432" s="184">
        <v>5.1180000000000003</v>
      </c>
      <c r="I432" s="185"/>
      <c r="J432" s="186">
        <f t="shared" si="0"/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 t="shared" si="1"/>
        <v>0</v>
      </c>
      <c r="Q432" s="189">
        <v>0</v>
      </c>
      <c r="R432" s="189">
        <f t="shared" si="2"/>
        <v>0</v>
      </c>
      <c r="S432" s="189">
        <v>0</v>
      </c>
      <c r="T432" s="190">
        <f t="shared" si="3"/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 t="shared" si="4"/>
        <v>0</v>
      </c>
      <c r="BF432" s="192">
        <f t="shared" si="5"/>
        <v>0</v>
      </c>
      <c r="BG432" s="192">
        <f t="shared" si="6"/>
        <v>0</v>
      </c>
      <c r="BH432" s="192">
        <f t="shared" si="7"/>
        <v>0</v>
      </c>
      <c r="BI432" s="192">
        <f t="shared" si="8"/>
        <v>0</v>
      </c>
      <c r="BJ432" s="18" t="s">
        <v>40</v>
      </c>
      <c r="BK432" s="192">
        <f t="shared" si="9"/>
        <v>0</v>
      </c>
      <c r="BL432" s="18" t="s">
        <v>178</v>
      </c>
      <c r="BM432" s="191" t="s">
        <v>4113</v>
      </c>
    </row>
    <row r="433" spans="1:65" s="2" customFormat="1" ht="14.4" customHeight="1">
      <c r="A433" s="36"/>
      <c r="B433" s="37"/>
      <c r="C433" s="180" t="s">
        <v>611</v>
      </c>
      <c r="D433" s="180" t="s">
        <v>173</v>
      </c>
      <c r="E433" s="181" t="s">
        <v>521</v>
      </c>
      <c r="F433" s="182" t="s">
        <v>522</v>
      </c>
      <c r="G433" s="183" t="s">
        <v>176</v>
      </c>
      <c r="H433" s="184">
        <v>5.1180000000000003</v>
      </c>
      <c r="I433" s="185"/>
      <c r="J433" s="186">
        <f t="shared" si="0"/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 t="shared" si="1"/>
        <v>0</v>
      </c>
      <c r="Q433" s="189">
        <v>0</v>
      </c>
      <c r="R433" s="189">
        <f t="shared" si="2"/>
        <v>0</v>
      </c>
      <c r="S433" s="189">
        <v>0</v>
      </c>
      <c r="T433" s="190">
        <f t="shared" si="3"/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178</v>
      </c>
      <c r="AT433" s="191" t="s">
        <v>173</v>
      </c>
      <c r="AU433" s="191" t="s">
        <v>89</v>
      </c>
      <c r="AY433" s="18" t="s">
        <v>171</v>
      </c>
      <c r="BE433" s="192">
        <f t="shared" si="4"/>
        <v>0</v>
      </c>
      <c r="BF433" s="192">
        <f t="shared" si="5"/>
        <v>0</v>
      </c>
      <c r="BG433" s="192">
        <f t="shared" si="6"/>
        <v>0</v>
      </c>
      <c r="BH433" s="192">
        <f t="shared" si="7"/>
        <v>0</v>
      </c>
      <c r="BI433" s="192">
        <f t="shared" si="8"/>
        <v>0</v>
      </c>
      <c r="BJ433" s="18" t="s">
        <v>40</v>
      </c>
      <c r="BK433" s="192">
        <f t="shared" si="9"/>
        <v>0</v>
      </c>
      <c r="BL433" s="18" t="s">
        <v>178</v>
      </c>
      <c r="BM433" s="191" t="s">
        <v>4114</v>
      </c>
    </row>
    <row r="434" spans="1:65" s="2" customFormat="1" ht="14.4" customHeight="1">
      <c r="A434" s="36"/>
      <c r="B434" s="37"/>
      <c r="C434" s="180" t="s">
        <v>617</v>
      </c>
      <c r="D434" s="180" t="s">
        <v>173</v>
      </c>
      <c r="E434" s="181" t="s">
        <v>534</v>
      </c>
      <c r="F434" s="182" t="s">
        <v>535</v>
      </c>
      <c r="G434" s="183" t="s">
        <v>176</v>
      </c>
      <c r="H434" s="184">
        <v>5.1180000000000003</v>
      </c>
      <c r="I434" s="185"/>
      <c r="J434" s="186">
        <f t="shared" si="0"/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 t="shared" si="1"/>
        <v>0</v>
      </c>
      <c r="Q434" s="189">
        <v>1.58E-3</v>
      </c>
      <c r="R434" s="189">
        <f t="shared" si="2"/>
        <v>8.0864400000000003E-3</v>
      </c>
      <c r="S434" s="189">
        <v>0</v>
      </c>
      <c r="T434" s="190">
        <f t="shared" si="3"/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 t="shared" si="4"/>
        <v>0</v>
      </c>
      <c r="BF434" s="192">
        <f t="shared" si="5"/>
        <v>0</v>
      </c>
      <c r="BG434" s="192">
        <f t="shared" si="6"/>
        <v>0</v>
      </c>
      <c r="BH434" s="192">
        <f t="shared" si="7"/>
        <v>0</v>
      </c>
      <c r="BI434" s="192">
        <f t="shared" si="8"/>
        <v>0</v>
      </c>
      <c r="BJ434" s="18" t="s">
        <v>40</v>
      </c>
      <c r="BK434" s="192">
        <f t="shared" si="9"/>
        <v>0</v>
      </c>
      <c r="BL434" s="18" t="s">
        <v>178</v>
      </c>
      <c r="BM434" s="191" t="s">
        <v>4115</v>
      </c>
    </row>
    <row r="435" spans="1:65" s="2" customFormat="1" ht="14.4" customHeight="1">
      <c r="A435" s="36"/>
      <c r="B435" s="37"/>
      <c r="C435" s="180" t="s">
        <v>623</v>
      </c>
      <c r="D435" s="180" t="s">
        <v>173</v>
      </c>
      <c r="E435" s="181" t="s">
        <v>3188</v>
      </c>
      <c r="F435" s="182" t="s">
        <v>3189</v>
      </c>
      <c r="G435" s="183" t="s">
        <v>176</v>
      </c>
      <c r="H435" s="184">
        <v>5.1180000000000003</v>
      </c>
      <c r="I435" s="185"/>
      <c r="J435" s="186">
        <f t="shared" si="0"/>
        <v>0</v>
      </c>
      <c r="K435" s="182" t="s">
        <v>177</v>
      </c>
      <c r="L435" s="41"/>
      <c r="M435" s="187" t="s">
        <v>32</v>
      </c>
      <c r="N435" s="188" t="s">
        <v>51</v>
      </c>
      <c r="O435" s="66"/>
      <c r="P435" s="189">
        <f t="shared" si="1"/>
        <v>0</v>
      </c>
      <c r="Q435" s="189">
        <v>0</v>
      </c>
      <c r="R435" s="189">
        <f t="shared" si="2"/>
        <v>0</v>
      </c>
      <c r="S435" s="189">
        <v>0</v>
      </c>
      <c r="T435" s="190">
        <f t="shared" si="3"/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178</v>
      </c>
      <c r="AT435" s="191" t="s">
        <v>173</v>
      </c>
      <c r="AU435" s="191" t="s">
        <v>89</v>
      </c>
      <c r="AY435" s="18" t="s">
        <v>171</v>
      </c>
      <c r="BE435" s="192">
        <f t="shared" si="4"/>
        <v>0</v>
      </c>
      <c r="BF435" s="192">
        <f t="shared" si="5"/>
        <v>0</v>
      </c>
      <c r="BG435" s="192">
        <f t="shared" si="6"/>
        <v>0</v>
      </c>
      <c r="BH435" s="192">
        <f t="shared" si="7"/>
        <v>0</v>
      </c>
      <c r="BI435" s="192">
        <f t="shared" si="8"/>
        <v>0</v>
      </c>
      <c r="BJ435" s="18" t="s">
        <v>40</v>
      </c>
      <c r="BK435" s="192">
        <f t="shared" si="9"/>
        <v>0</v>
      </c>
      <c r="BL435" s="18" t="s">
        <v>178</v>
      </c>
      <c r="BM435" s="191" t="s">
        <v>4116</v>
      </c>
    </row>
    <row r="436" spans="1:65" s="2" customFormat="1" ht="14.4" customHeight="1">
      <c r="A436" s="36"/>
      <c r="B436" s="37"/>
      <c r="C436" s="180" t="s">
        <v>630</v>
      </c>
      <c r="D436" s="180" t="s">
        <v>173</v>
      </c>
      <c r="E436" s="181" t="s">
        <v>538</v>
      </c>
      <c r="F436" s="182" t="s">
        <v>539</v>
      </c>
      <c r="G436" s="183" t="s">
        <v>176</v>
      </c>
      <c r="H436" s="184">
        <v>5.1180000000000003</v>
      </c>
      <c r="I436" s="185"/>
      <c r="J436" s="186">
        <f t="shared" si="0"/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 t="shared" si="1"/>
        <v>0</v>
      </c>
      <c r="Q436" s="189">
        <v>0</v>
      </c>
      <c r="R436" s="189">
        <f t="shared" si="2"/>
        <v>0</v>
      </c>
      <c r="S436" s="189">
        <v>0</v>
      </c>
      <c r="T436" s="190">
        <f t="shared" si="3"/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178</v>
      </c>
      <c r="AT436" s="191" t="s">
        <v>173</v>
      </c>
      <c r="AU436" s="191" t="s">
        <v>89</v>
      </c>
      <c r="AY436" s="18" t="s">
        <v>171</v>
      </c>
      <c r="BE436" s="192">
        <f t="shared" si="4"/>
        <v>0</v>
      </c>
      <c r="BF436" s="192">
        <f t="shared" si="5"/>
        <v>0</v>
      </c>
      <c r="BG436" s="192">
        <f t="shared" si="6"/>
        <v>0</v>
      </c>
      <c r="BH436" s="192">
        <f t="shared" si="7"/>
        <v>0</v>
      </c>
      <c r="BI436" s="192">
        <f t="shared" si="8"/>
        <v>0</v>
      </c>
      <c r="BJ436" s="18" t="s">
        <v>40</v>
      </c>
      <c r="BK436" s="192">
        <f t="shared" si="9"/>
        <v>0</v>
      </c>
      <c r="BL436" s="18" t="s">
        <v>178</v>
      </c>
      <c r="BM436" s="191" t="s">
        <v>4117</v>
      </c>
    </row>
    <row r="437" spans="1:65" s="12" customFormat="1" ht="22.8" customHeight="1">
      <c r="B437" s="164"/>
      <c r="C437" s="165"/>
      <c r="D437" s="166" t="s">
        <v>79</v>
      </c>
      <c r="E437" s="178" t="s">
        <v>549</v>
      </c>
      <c r="F437" s="178" t="s">
        <v>550</v>
      </c>
      <c r="G437" s="165"/>
      <c r="H437" s="165"/>
      <c r="I437" s="168"/>
      <c r="J437" s="179">
        <f>BK437</f>
        <v>0</v>
      </c>
      <c r="K437" s="165"/>
      <c r="L437" s="170"/>
      <c r="M437" s="171"/>
      <c r="N437" s="172"/>
      <c r="O437" s="172"/>
      <c r="P437" s="173">
        <f>SUM(P438:P451)</f>
        <v>0</v>
      </c>
      <c r="Q437" s="172"/>
      <c r="R437" s="173">
        <f>SUM(R438:R451)</f>
        <v>0</v>
      </c>
      <c r="S437" s="172"/>
      <c r="T437" s="174">
        <f>SUM(T438:T451)</f>
        <v>0</v>
      </c>
      <c r="AR437" s="175" t="s">
        <v>40</v>
      </c>
      <c r="AT437" s="176" t="s">
        <v>79</v>
      </c>
      <c r="AU437" s="176" t="s">
        <v>40</v>
      </c>
      <c r="AY437" s="175" t="s">
        <v>171</v>
      </c>
      <c r="BK437" s="177">
        <f>SUM(BK438:BK451)</f>
        <v>0</v>
      </c>
    </row>
    <row r="438" spans="1:65" s="2" customFormat="1" ht="24.15" customHeight="1">
      <c r="A438" s="36"/>
      <c r="B438" s="37"/>
      <c r="C438" s="180" t="s">
        <v>633</v>
      </c>
      <c r="D438" s="180" t="s">
        <v>173</v>
      </c>
      <c r="E438" s="181" t="s">
        <v>3192</v>
      </c>
      <c r="F438" s="182" t="s">
        <v>3193</v>
      </c>
      <c r="G438" s="183" t="s">
        <v>554</v>
      </c>
      <c r="H438" s="184">
        <v>32.712000000000003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0</v>
      </c>
      <c r="R438" s="189">
        <f>Q438*H438</f>
        <v>0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4118</v>
      </c>
    </row>
    <row r="439" spans="1:65" s="2" customFormat="1" ht="14.4" customHeight="1">
      <c r="A439" s="36"/>
      <c r="B439" s="37"/>
      <c r="C439" s="180" t="s">
        <v>640</v>
      </c>
      <c r="D439" s="180" t="s">
        <v>173</v>
      </c>
      <c r="E439" s="181" t="s">
        <v>557</v>
      </c>
      <c r="F439" s="182" t="s">
        <v>558</v>
      </c>
      <c r="G439" s="183" t="s">
        <v>554</v>
      </c>
      <c r="H439" s="184">
        <v>32.712000000000003</v>
      </c>
      <c r="I439" s="185"/>
      <c r="J439" s="186">
        <f>ROUND(I439*H439,2)</f>
        <v>0</v>
      </c>
      <c r="K439" s="182" t="s">
        <v>177</v>
      </c>
      <c r="L439" s="41"/>
      <c r="M439" s="187" t="s">
        <v>32</v>
      </c>
      <c r="N439" s="188" t="s">
        <v>51</v>
      </c>
      <c r="O439" s="66"/>
      <c r="P439" s="189">
        <f>O439*H439</f>
        <v>0</v>
      </c>
      <c r="Q439" s="189">
        <v>0</v>
      </c>
      <c r="R439" s="189">
        <f>Q439*H439</f>
        <v>0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178</v>
      </c>
      <c r="AT439" s="191" t="s">
        <v>173</v>
      </c>
      <c r="AU439" s="191" t="s">
        <v>89</v>
      </c>
      <c r="AY439" s="18" t="s">
        <v>171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8" t="s">
        <v>40</v>
      </c>
      <c r="BK439" s="192">
        <f>ROUND(I439*H439,2)</f>
        <v>0</v>
      </c>
      <c r="BL439" s="18" t="s">
        <v>178</v>
      </c>
      <c r="BM439" s="191" t="s">
        <v>4119</v>
      </c>
    </row>
    <row r="440" spans="1:65" s="2" customFormat="1" ht="24.15" customHeight="1">
      <c r="A440" s="36"/>
      <c r="B440" s="37"/>
      <c r="C440" s="180" t="s">
        <v>645</v>
      </c>
      <c r="D440" s="180" t="s">
        <v>173</v>
      </c>
      <c r="E440" s="181" t="s">
        <v>561</v>
      </c>
      <c r="F440" s="182" t="s">
        <v>562</v>
      </c>
      <c r="G440" s="183" t="s">
        <v>554</v>
      </c>
      <c r="H440" s="184">
        <v>359.83199999999999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4120</v>
      </c>
    </row>
    <row r="441" spans="1:65" s="14" customFormat="1" ht="10.199999999999999">
      <c r="B441" s="204"/>
      <c r="C441" s="205"/>
      <c r="D441" s="195" t="s">
        <v>180</v>
      </c>
      <c r="E441" s="205"/>
      <c r="F441" s="207" t="s">
        <v>4121</v>
      </c>
      <c r="G441" s="205"/>
      <c r="H441" s="208">
        <v>359.83199999999999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4</v>
      </c>
      <c r="AX441" s="14" t="s">
        <v>40</v>
      </c>
      <c r="AY441" s="214" t="s">
        <v>171</v>
      </c>
    </row>
    <row r="442" spans="1:65" s="2" customFormat="1" ht="24.15" customHeight="1">
      <c r="A442" s="36"/>
      <c r="B442" s="37"/>
      <c r="C442" s="180" t="s">
        <v>649</v>
      </c>
      <c r="D442" s="180" t="s">
        <v>173</v>
      </c>
      <c r="E442" s="181" t="s">
        <v>3198</v>
      </c>
      <c r="F442" s="182" t="s">
        <v>3199</v>
      </c>
      <c r="G442" s="183" t="s">
        <v>554</v>
      </c>
      <c r="H442" s="184">
        <v>13.327999999999999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4122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4123</v>
      </c>
      <c r="G443" s="205"/>
      <c r="H443" s="208">
        <v>13.327999999999999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2" customFormat="1" ht="24.15" customHeight="1">
      <c r="A444" s="36"/>
      <c r="B444" s="37"/>
      <c r="C444" s="180" t="s">
        <v>653</v>
      </c>
      <c r="D444" s="180" t="s">
        <v>173</v>
      </c>
      <c r="E444" s="181" t="s">
        <v>3202</v>
      </c>
      <c r="F444" s="182" t="s">
        <v>3203</v>
      </c>
      <c r="G444" s="183" t="s">
        <v>554</v>
      </c>
      <c r="H444" s="184">
        <v>3.988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178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178</v>
      </c>
      <c r="BM444" s="191" t="s">
        <v>4124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4125</v>
      </c>
      <c r="G445" s="205"/>
      <c r="H445" s="208">
        <v>3.988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24.15" customHeight="1">
      <c r="A446" s="36"/>
      <c r="B446" s="37"/>
      <c r="C446" s="180" t="s">
        <v>661</v>
      </c>
      <c r="D446" s="180" t="s">
        <v>173</v>
      </c>
      <c r="E446" s="181" t="s">
        <v>3206</v>
      </c>
      <c r="F446" s="182" t="s">
        <v>3207</v>
      </c>
      <c r="G446" s="183" t="s">
        <v>554</v>
      </c>
      <c r="H446" s="184">
        <v>0.73299999999999998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4126</v>
      </c>
    </row>
    <row r="447" spans="1:65" s="14" customFormat="1" ht="10.199999999999999">
      <c r="B447" s="204"/>
      <c r="C447" s="205"/>
      <c r="D447" s="195" t="s">
        <v>180</v>
      </c>
      <c r="E447" s="206" t="s">
        <v>32</v>
      </c>
      <c r="F447" s="207" t="s">
        <v>4127</v>
      </c>
      <c r="G447" s="205"/>
      <c r="H447" s="208">
        <v>0.73299999999999998</v>
      </c>
      <c r="I447" s="209"/>
      <c r="J447" s="205"/>
      <c r="K447" s="205"/>
      <c r="L447" s="210"/>
      <c r="M447" s="211"/>
      <c r="N447" s="212"/>
      <c r="O447" s="212"/>
      <c r="P447" s="212"/>
      <c r="Q447" s="212"/>
      <c r="R447" s="212"/>
      <c r="S447" s="212"/>
      <c r="T447" s="213"/>
      <c r="AT447" s="214" t="s">
        <v>180</v>
      </c>
      <c r="AU447" s="214" t="s">
        <v>89</v>
      </c>
      <c r="AV447" s="14" t="s">
        <v>89</v>
      </c>
      <c r="AW447" s="14" t="s">
        <v>38</v>
      </c>
      <c r="AX447" s="14" t="s">
        <v>80</v>
      </c>
      <c r="AY447" s="214" t="s">
        <v>171</v>
      </c>
    </row>
    <row r="448" spans="1:65" s="2" customFormat="1" ht="24.15" customHeight="1">
      <c r="A448" s="36"/>
      <c r="B448" s="37"/>
      <c r="C448" s="180" t="s">
        <v>666</v>
      </c>
      <c r="D448" s="180" t="s">
        <v>173</v>
      </c>
      <c r="E448" s="181" t="s">
        <v>3210</v>
      </c>
      <c r="F448" s="182" t="s">
        <v>3211</v>
      </c>
      <c r="G448" s="183" t="s">
        <v>554</v>
      </c>
      <c r="H448" s="184">
        <v>5.7779999999999996</v>
      </c>
      <c r="I448" s="185"/>
      <c r="J448" s="186">
        <f>ROUND(I448*H448,2)</f>
        <v>0</v>
      </c>
      <c r="K448" s="182" t="s">
        <v>177</v>
      </c>
      <c r="L448" s="41"/>
      <c r="M448" s="187" t="s">
        <v>32</v>
      </c>
      <c r="N448" s="188" t="s">
        <v>51</v>
      </c>
      <c r="O448" s="66"/>
      <c r="P448" s="189">
        <f>O448*H448</f>
        <v>0</v>
      </c>
      <c r="Q448" s="189">
        <v>0</v>
      </c>
      <c r="R448" s="189">
        <f>Q448*H448</f>
        <v>0</v>
      </c>
      <c r="S448" s="189">
        <v>0</v>
      </c>
      <c r="T448" s="190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91" t="s">
        <v>178</v>
      </c>
      <c r="AT448" s="191" t="s">
        <v>173</v>
      </c>
      <c r="AU448" s="191" t="s">
        <v>89</v>
      </c>
      <c r="AY448" s="18" t="s">
        <v>171</v>
      </c>
      <c r="BE448" s="192">
        <f>IF(N448="základní",J448,0)</f>
        <v>0</v>
      </c>
      <c r="BF448" s="192">
        <f>IF(N448="snížená",J448,0)</f>
        <v>0</v>
      </c>
      <c r="BG448" s="192">
        <f>IF(N448="zákl. přenesená",J448,0)</f>
        <v>0</v>
      </c>
      <c r="BH448" s="192">
        <f>IF(N448="sníž. přenesená",J448,0)</f>
        <v>0</v>
      </c>
      <c r="BI448" s="192">
        <f>IF(N448="nulová",J448,0)</f>
        <v>0</v>
      </c>
      <c r="BJ448" s="18" t="s">
        <v>40</v>
      </c>
      <c r="BK448" s="192">
        <f>ROUND(I448*H448,2)</f>
        <v>0</v>
      </c>
      <c r="BL448" s="18" t="s">
        <v>178</v>
      </c>
      <c r="BM448" s="191" t="s">
        <v>4128</v>
      </c>
    </row>
    <row r="449" spans="1:65" s="14" customFormat="1" ht="10.199999999999999">
      <c r="B449" s="204"/>
      <c r="C449" s="205"/>
      <c r="D449" s="195" t="s">
        <v>180</v>
      </c>
      <c r="E449" s="206" t="s">
        <v>32</v>
      </c>
      <c r="F449" s="207" t="s">
        <v>4129</v>
      </c>
      <c r="G449" s="205"/>
      <c r="H449" s="208">
        <v>5.7779999999999996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2" customFormat="1" ht="24.15" customHeight="1">
      <c r="A450" s="36"/>
      <c r="B450" s="37"/>
      <c r="C450" s="180" t="s">
        <v>672</v>
      </c>
      <c r="D450" s="180" t="s">
        <v>173</v>
      </c>
      <c r="E450" s="181" t="s">
        <v>3214</v>
      </c>
      <c r="F450" s="182" t="s">
        <v>1549</v>
      </c>
      <c r="G450" s="183" t="s">
        <v>554</v>
      </c>
      <c r="H450" s="184">
        <v>8.8849999999999998</v>
      </c>
      <c r="I450" s="185"/>
      <c r="J450" s="186">
        <f>ROUND(I450*H450,2)</f>
        <v>0</v>
      </c>
      <c r="K450" s="182" t="s">
        <v>177</v>
      </c>
      <c r="L450" s="41"/>
      <c r="M450" s="187" t="s">
        <v>32</v>
      </c>
      <c r="N450" s="188" t="s">
        <v>51</v>
      </c>
      <c r="O450" s="66"/>
      <c r="P450" s="189">
        <f>O450*H450</f>
        <v>0</v>
      </c>
      <c r="Q450" s="189">
        <v>0</v>
      </c>
      <c r="R450" s="189">
        <f>Q450*H450</f>
        <v>0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178</v>
      </c>
      <c r="AT450" s="191" t="s">
        <v>173</v>
      </c>
      <c r="AU450" s="191" t="s">
        <v>89</v>
      </c>
      <c r="AY450" s="18" t="s">
        <v>171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8" t="s">
        <v>40</v>
      </c>
      <c r="BK450" s="192">
        <f>ROUND(I450*H450,2)</f>
        <v>0</v>
      </c>
      <c r="BL450" s="18" t="s">
        <v>178</v>
      </c>
      <c r="BM450" s="191" t="s">
        <v>4130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4131</v>
      </c>
      <c r="G451" s="205"/>
      <c r="H451" s="208">
        <v>8.8849999999999998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12" customFormat="1" ht="22.8" customHeight="1">
      <c r="B452" s="164"/>
      <c r="C452" s="165"/>
      <c r="D452" s="166" t="s">
        <v>79</v>
      </c>
      <c r="E452" s="178" t="s">
        <v>569</v>
      </c>
      <c r="F452" s="178" t="s">
        <v>570</v>
      </c>
      <c r="G452" s="165"/>
      <c r="H452" s="165"/>
      <c r="I452" s="168"/>
      <c r="J452" s="179">
        <f>BK452</f>
        <v>0</v>
      </c>
      <c r="K452" s="165"/>
      <c r="L452" s="170"/>
      <c r="M452" s="171"/>
      <c r="N452" s="172"/>
      <c r="O452" s="172"/>
      <c r="P452" s="173">
        <f>P453</f>
        <v>0</v>
      </c>
      <c r="Q452" s="172"/>
      <c r="R452" s="173">
        <f>R453</f>
        <v>0</v>
      </c>
      <c r="S452" s="172"/>
      <c r="T452" s="174">
        <f>T453</f>
        <v>0</v>
      </c>
      <c r="AR452" s="175" t="s">
        <v>40</v>
      </c>
      <c r="AT452" s="176" t="s">
        <v>79</v>
      </c>
      <c r="AU452" s="176" t="s">
        <v>40</v>
      </c>
      <c r="AY452" s="175" t="s">
        <v>171</v>
      </c>
      <c r="BK452" s="177">
        <f>BK453</f>
        <v>0</v>
      </c>
    </row>
    <row r="453" spans="1:65" s="2" customFormat="1" ht="24.15" customHeight="1">
      <c r="A453" s="36"/>
      <c r="B453" s="37"/>
      <c r="C453" s="180" t="s">
        <v>676</v>
      </c>
      <c r="D453" s="180" t="s">
        <v>173</v>
      </c>
      <c r="E453" s="181" t="s">
        <v>1138</v>
      </c>
      <c r="F453" s="182" t="s">
        <v>1139</v>
      </c>
      <c r="G453" s="183" t="s">
        <v>554</v>
      </c>
      <c r="H453" s="184">
        <v>43.405999999999999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0</v>
      </c>
      <c r="R453" s="189">
        <f>Q453*H453</f>
        <v>0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178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178</v>
      </c>
      <c r="BM453" s="191" t="s">
        <v>4132</v>
      </c>
    </row>
    <row r="454" spans="1:65" s="12" customFormat="1" ht="25.95" customHeight="1">
      <c r="B454" s="164"/>
      <c r="C454" s="165"/>
      <c r="D454" s="166" t="s">
        <v>79</v>
      </c>
      <c r="E454" s="167" t="s">
        <v>575</v>
      </c>
      <c r="F454" s="167" t="s">
        <v>576</v>
      </c>
      <c r="G454" s="165"/>
      <c r="H454" s="165"/>
      <c r="I454" s="168"/>
      <c r="J454" s="169">
        <f>BK454</f>
        <v>0</v>
      </c>
      <c r="K454" s="165"/>
      <c r="L454" s="170"/>
      <c r="M454" s="171"/>
      <c r="N454" s="172"/>
      <c r="O454" s="172"/>
      <c r="P454" s="173">
        <f>P455+P464+P505+P528+P558+P634</f>
        <v>0</v>
      </c>
      <c r="Q454" s="172"/>
      <c r="R454" s="173">
        <f>R455+R464+R505+R528+R558+R634</f>
        <v>8.5777718377499994</v>
      </c>
      <c r="S454" s="172"/>
      <c r="T454" s="174">
        <f>T455+T464+T505+T528+T558+T634</f>
        <v>6.7778262499999995</v>
      </c>
      <c r="AR454" s="175" t="s">
        <v>89</v>
      </c>
      <c r="AT454" s="176" t="s">
        <v>79</v>
      </c>
      <c r="AU454" s="176" t="s">
        <v>80</v>
      </c>
      <c r="AY454" s="175" t="s">
        <v>171</v>
      </c>
      <c r="BK454" s="177">
        <f>BK455+BK464+BK505+BK528+BK558+BK634</f>
        <v>0</v>
      </c>
    </row>
    <row r="455" spans="1:65" s="12" customFormat="1" ht="22.8" customHeight="1">
      <c r="B455" s="164"/>
      <c r="C455" s="165"/>
      <c r="D455" s="166" t="s">
        <v>79</v>
      </c>
      <c r="E455" s="178" t="s">
        <v>1842</v>
      </c>
      <c r="F455" s="178" t="s">
        <v>1843</v>
      </c>
      <c r="G455" s="165"/>
      <c r="H455" s="165"/>
      <c r="I455" s="168"/>
      <c r="J455" s="179">
        <f>BK455</f>
        <v>0</v>
      </c>
      <c r="K455" s="165"/>
      <c r="L455" s="170"/>
      <c r="M455" s="171"/>
      <c r="N455" s="172"/>
      <c r="O455" s="172"/>
      <c r="P455" s="173">
        <f>SUM(P456:P463)</f>
        <v>0</v>
      </c>
      <c r="Q455" s="172"/>
      <c r="R455" s="173">
        <f>SUM(R456:R463)</f>
        <v>6.6704600000000003E-2</v>
      </c>
      <c r="S455" s="172"/>
      <c r="T455" s="174">
        <f>SUM(T456:T463)</f>
        <v>0</v>
      </c>
      <c r="AR455" s="175" t="s">
        <v>89</v>
      </c>
      <c r="AT455" s="176" t="s">
        <v>79</v>
      </c>
      <c r="AU455" s="176" t="s">
        <v>40</v>
      </c>
      <c r="AY455" s="175" t="s">
        <v>171</v>
      </c>
      <c r="BK455" s="177">
        <f>SUM(BK456:BK463)</f>
        <v>0</v>
      </c>
    </row>
    <row r="456" spans="1:65" s="2" customFormat="1" ht="24.15" customHeight="1">
      <c r="A456" s="36"/>
      <c r="B456" s="37"/>
      <c r="C456" s="180" t="s">
        <v>681</v>
      </c>
      <c r="D456" s="180" t="s">
        <v>173</v>
      </c>
      <c r="E456" s="181" t="s">
        <v>1844</v>
      </c>
      <c r="F456" s="182" t="s">
        <v>1845</v>
      </c>
      <c r="G456" s="183" t="s">
        <v>176</v>
      </c>
      <c r="H456" s="184">
        <v>51.18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8.7000000000000001E-4</v>
      </c>
      <c r="R456" s="189">
        <f>Q456*H456</f>
        <v>4.45266E-2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297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297</v>
      </c>
      <c r="BM456" s="191" t="s">
        <v>4133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3961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3973</v>
      </c>
      <c r="G458" s="205"/>
      <c r="H458" s="208">
        <v>51.18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14.4" customHeight="1">
      <c r="A459" s="36"/>
      <c r="B459" s="37"/>
      <c r="C459" s="180" t="s">
        <v>685</v>
      </c>
      <c r="D459" s="180" t="s">
        <v>173</v>
      </c>
      <c r="E459" s="181" t="s">
        <v>3220</v>
      </c>
      <c r="F459" s="182" t="s">
        <v>3221</v>
      </c>
      <c r="G459" s="183" t="s">
        <v>190</v>
      </c>
      <c r="H459" s="184">
        <v>85.3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2.5999999999999998E-4</v>
      </c>
      <c r="R459" s="189">
        <f>Q459*H459</f>
        <v>2.2177999999999996E-2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4134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3961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4135</v>
      </c>
      <c r="G461" s="205"/>
      <c r="H461" s="208">
        <v>85.3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2" customFormat="1" ht="24.15" customHeight="1">
      <c r="A462" s="36"/>
      <c r="B462" s="37"/>
      <c r="C462" s="180" t="s">
        <v>689</v>
      </c>
      <c r="D462" s="180" t="s">
        <v>173</v>
      </c>
      <c r="E462" s="181" t="s">
        <v>1848</v>
      </c>
      <c r="F462" s="182" t="s">
        <v>1849</v>
      </c>
      <c r="G462" s="183" t="s">
        <v>554</v>
      </c>
      <c r="H462" s="184">
        <v>6.7000000000000004E-2</v>
      </c>
      <c r="I462" s="185"/>
      <c r="J462" s="186">
        <f>ROUND(I462*H462,2)</f>
        <v>0</v>
      </c>
      <c r="K462" s="182" t="s">
        <v>177</v>
      </c>
      <c r="L462" s="41"/>
      <c r="M462" s="187" t="s">
        <v>32</v>
      </c>
      <c r="N462" s="188" t="s">
        <v>51</v>
      </c>
      <c r="O462" s="66"/>
      <c r="P462" s="189">
        <f>O462*H462</f>
        <v>0</v>
      </c>
      <c r="Q462" s="189">
        <v>0</v>
      </c>
      <c r="R462" s="189">
        <f>Q462*H462</f>
        <v>0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297</v>
      </c>
      <c r="AT462" s="191" t="s">
        <v>173</v>
      </c>
      <c r="AU462" s="191" t="s">
        <v>89</v>
      </c>
      <c r="AY462" s="18" t="s">
        <v>171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8" t="s">
        <v>40</v>
      </c>
      <c r="BK462" s="192">
        <f>ROUND(I462*H462,2)</f>
        <v>0</v>
      </c>
      <c r="BL462" s="18" t="s">
        <v>297</v>
      </c>
      <c r="BM462" s="191" t="s">
        <v>4136</v>
      </c>
    </row>
    <row r="463" spans="1:65" s="2" customFormat="1" ht="24.15" customHeight="1">
      <c r="A463" s="36"/>
      <c r="B463" s="37"/>
      <c r="C463" s="180" t="s">
        <v>695</v>
      </c>
      <c r="D463" s="180" t="s">
        <v>173</v>
      </c>
      <c r="E463" s="181" t="s">
        <v>1851</v>
      </c>
      <c r="F463" s="182" t="s">
        <v>1852</v>
      </c>
      <c r="G463" s="183" t="s">
        <v>554</v>
      </c>
      <c r="H463" s="184">
        <v>6.7000000000000004E-2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0</v>
      </c>
      <c r="R463" s="189">
        <f>Q463*H463</f>
        <v>0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297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297</v>
      </c>
      <c r="BM463" s="191" t="s">
        <v>4137</v>
      </c>
    </row>
    <row r="464" spans="1:65" s="12" customFormat="1" ht="22.8" customHeight="1">
      <c r="B464" s="164"/>
      <c r="C464" s="165"/>
      <c r="D464" s="166" t="s">
        <v>79</v>
      </c>
      <c r="E464" s="178" t="s">
        <v>577</v>
      </c>
      <c r="F464" s="178" t="s">
        <v>578</v>
      </c>
      <c r="G464" s="165"/>
      <c r="H464" s="165"/>
      <c r="I464" s="168"/>
      <c r="J464" s="179">
        <f>BK464</f>
        <v>0</v>
      </c>
      <c r="K464" s="165"/>
      <c r="L464" s="170"/>
      <c r="M464" s="171"/>
      <c r="N464" s="172"/>
      <c r="O464" s="172"/>
      <c r="P464" s="173">
        <f>SUM(P465:P504)</f>
        <v>0</v>
      </c>
      <c r="Q464" s="172"/>
      <c r="R464" s="173">
        <f>SUM(R465:R504)</f>
        <v>1.7303228437500002</v>
      </c>
      <c r="S464" s="172"/>
      <c r="T464" s="174">
        <f>SUM(T465:T504)</f>
        <v>5.7778559999999999</v>
      </c>
      <c r="AR464" s="175" t="s">
        <v>89</v>
      </c>
      <c r="AT464" s="176" t="s">
        <v>79</v>
      </c>
      <c r="AU464" s="176" t="s">
        <v>40</v>
      </c>
      <c r="AY464" s="175" t="s">
        <v>171</v>
      </c>
      <c r="BK464" s="177">
        <f>SUM(BK465:BK504)</f>
        <v>0</v>
      </c>
    </row>
    <row r="465" spans="1:65" s="2" customFormat="1" ht="14.4" customHeight="1">
      <c r="A465" s="36"/>
      <c r="B465" s="37"/>
      <c r="C465" s="180" t="s">
        <v>702</v>
      </c>
      <c r="D465" s="180" t="s">
        <v>173</v>
      </c>
      <c r="E465" s="181" t="s">
        <v>1141</v>
      </c>
      <c r="F465" s="182" t="s">
        <v>1142</v>
      </c>
      <c r="G465" s="183" t="s">
        <v>176</v>
      </c>
      <c r="H465" s="184">
        <v>361.041</v>
      </c>
      <c r="I465" s="185"/>
      <c r="J465" s="186">
        <f>ROUND(I465*H465,2)</f>
        <v>0</v>
      </c>
      <c r="K465" s="182" t="s">
        <v>177</v>
      </c>
      <c r="L465" s="41"/>
      <c r="M465" s="187" t="s">
        <v>32</v>
      </c>
      <c r="N465" s="188" t="s">
        <v>51</v>
      </c>
      <c r="O465" s="66"/>
      <c r="P465" s="189">
        <f>O465*H465</f>
        <v>0</v>
      </c>
      <c r="Q465" s="189">
        <v>0</v>
      </c>
      <c r="R465" s="189">
        <f>Q465*H465</f>
        <v>0</v>
      </c>
      <c r="S465" s="189">
        <v>1.4E-2</v>
      </c>
      <c r="T465" s="190">
        <f>S465*H465</f>
        <v>5.0545739999999997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4138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3956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4" customFormat="1" ht="10.199999999999999">
      <c r="B467" s="204"/>
      <c r="C467" s="205"/>
      <c r="D467" s="195" t="s">
        <v>180</v>
      </c>
      <c r="E467" s="206" t="s">
        <v>32</v>
      </c>
      <c r="F467" s="207" t="s">
        <v>4052</v>
      </c>
      <c r="G467" s="205"/>
      <c r="H467" s="208">
        <v>67.625</v>
      </c>
      <c r="I467" s="209"/>
      <c r="J467" s="205"/>
      <c r="K467" s="205"/>
      <c r="L467" s="210"/>
      <c r="M467" s="211"/>
      <c r="N467" s="212"/>
      <c r="O467" s="212"/>
      <c r="P467" s="212"/>
      <c r="Q467" s="212"/>
      <c r="R467" s="212"/>
      <c r="S467" s="212"/>
      <c r="T467" s="213"/>
      <c r="AT467" s="214" t="s">
        <v>180</v>
      </c>
      <c r="AU467" s="214" t="s">
        <v>89</v>
      </c>
      <c r="AV467" s="14" t="s">
        <v>89</v>
      </c>
      <c r="AW467" s="14" t="s">
        <v>38</v>
      </c>
      <c r="AX467" s="14" t="s">
        <v>80</v>
      </c>
      <c r="AY467" s="214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4053</v>
      </c>
      <c r="G468" s="205"/>
      <c r="H468" s="208">
        <v>293.416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14.4" customHeight="1">
      <c r="A469" s="36"/>
      <c r="B469" s="37"/>
      <c r="C469" s="180" t="s">
        <v>705</v>
      </c>
      <c r="D469" s="180" t="s">
        <v>173</v>
      </c>
      <c r="E469" s="181" t="s">
        <v>1144</v>
      </c>
      <c r="F469" s="182" t="s">
        <v>1145</v>
      </c>
      <c r="G469" s="183" t="s">
        <v>176</v>
      </c>
      <c r="H469" s="184">
        <v>361.041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2E-3</v>
      </c>
      <c r="T469" s="190">
        <f>S469*H469</f>
        <v>0.722082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297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297</v>
      </c>
      <c r="BM469" s="191" t="s">
        <v>4139</v>
      </c>
    </row>
    <row r="470" spans="1:65" s="2" customFormat="1" ht="14.4" customHeight="1">
      <c r="A470" s="36"/>
      <c r="B470" s="37"/>
      <c r="C470" s="180" t="s">
        <v>711</v>
      </c>
      <c r="D470" s="180" t="s">
        <v>173</v>
      </c>
      <c r="E470" s="181" t="s">
        <v>2574</v>
      </c>
      <c r="F470" s="182" t="s">
        <v>2575</v>
      </c>
      <c r="G470" s="183" t="s">
        <v>582</v>
      </c>
      <c r="H470" s="184">
        <v>4</v>
      </c>
      <c r="I470" s="185"/>
      <c r="J470" s="186">
        <f>ROUND(I470*H470,2)</f>
        <v>0</v>
      </c>
      <c r="K470" s="182" t="s">
        <v>177</v>
      </c>
      <c r="L470" s="41"/>
      <c r="M470" s="187" t="s">
        <v>32</v>
      </c>
      <c r="N470" s="188" t="s">
        <v>51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2.9999999999999997E-4</v>
      </c>
      <c r="T470" s="190">
        <f>S470*H470</f>
        <v>1.1999999999999999E-3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297</v>
      </c>
      <c r="AT470" s="191" t="s">
        <v>173</v>
      </c>
      <c r="AU470" s="191" t="s">
        <v>89</v>
      </c>
      <c r="AY470" s="18" t="s">
        <v>171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8" t="s">
        <v>40</v>
      </c>
      <c r="BK470" s="192">
        <f>ROUND(I470*H470,2)</f>
        <v>0</v>
      </c>
      <c r="BL470" s="18" t="s">
        <v>297</v>
      </c>
      <c r="BM470" s="191" t="s">
        <v>4140</v>
      </c>
    </row>
    <row r="471" spans="1:65" s="2" customFormat="1" ht="24.15" customHeight="1">
      <c r="A471" s="36"/>
      <c r="B471" s="37"/>
      <c r="C471" s="180" t="s">
        <v>716</v>
      </c>
      <c r="D471" s="180" t="s">
        <v>173</v>
      </c>
      <c r="E471" s="181" t="s">
        <v>585</v>
      </c>
      <c r="F471" s="182" t="s">
        <v>586</v>
      </c>
      <c r="G471" s="183" t="s">
        <v>176</v>
      </c>
      <c r="H471" s="184">
        <v>361.041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297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297</v>
      </c>
      <c r="BM471" s="191" t="s">
        <v>4141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3956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4052</v>
      </c>
      <c r="G473" s="205"/>
      <c r="H473" s="208">
        <v>67.625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14" customFormat="1" ht="10.199999999999999">
      <c r="B474" s="204"/>
      <c r="C474" s="205"/>
      <c r="D474" s="195" t="s">
        <v>180</v>
      </c>
      <c r="E474" s="206" t="s">
        <v>32</v>
      </c>
      <c r="F474" s="207" t="s">
        <v>4053</v>
      </c>
      <c r="G474" s="205"/>
      <c r="H474" s="208">
        <v>293.416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1:65" s="2" customFormat="1" ht="14.4" customHeight="1">
      <c r="A475" s="36"/>
      <c r="B475" s="37"/>
      <c r="C475" s="215" t="s">
        <v>722</v>
      </c>
      <c r="D475" s="215" t="s">
        <v>254</v>
      </c>
      <c r="E475" s="216" t="s">
        <v>589</v>
      </c>
      <c r="F475" s="217" t="s">
        <v>590</v>
      </c>
      <c r="G475" s="218" t="s">
        <v>554</v>
      </c>
      <c r="H475" s="219">
        <v>0.108</v>
      </c>
      <c r="I475" s="220"/>
      <c r="J475" s="221">
        <f>ROUND(I475*H475,2)</f>
        <v>0</v>
      </c>
      <c r="K475" s="217" t="s">
        <v>177</v>
      </c>
      <c r="L475" s="222"/>
      <c r="M475" s="223" t="s">
        <v>32</v>
      </c>
      <c r="N475" s="224" t="s">
        <v>51</v>
      </c>
      <c r="O475" s="66"/>
      <c r="P475" s="189">
        <f>O475*H475</f>
        <v>0</v>
      </c>
      <c r="Q475" s="189">
        <v>1</v>
      </c>
      <c r="R475" s="189">
        <f>Q475*H475</f>
        <v>0.108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389</v>
      </c>
      <c r="AT475" s="191" t="s">
        <v>254</v>
      </c>
      <c r="AU475" s="191" t="s">
        <v>89</v>
      </c>
      <c r="AY475" s="18" t="s">
        <v>171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8" t="s">
        <v>40</v>
      </c>
      <c r="BK475" s="192">
        <f>ROUND(I475*H475,2)</f>
        <v>0</v>
      </c>
      <c r="BL475" s="18" t="s">
        <v>297</v>
      </c>
      <c r="BM475" s="191" t="s">
        <v>4142</v>
      </c>
    </row>
    <row r="476" spans="1:65" s="14" customFormat="1" ht="10.199999999999999">
      <c r="B476" s="204"/>
      <c r="C476" s="205"/>
      <c r="D476" s="195" t="s">
        <v>180</v>
      </c>
      <c r="E476" s="205"/>
      <c r="F476" s="207" t="s">
        <v>4143</v>
      </c>
      <c r="G476" s="205"/>
      <c r="H476" s="208">
        <v>0.108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4</v>
      </c>
      <c r="AX476" s="14" t="s">
        <v>40</v>
      </c>
      <c r="AY476" s="214" t="s">
        <v>171</v>
      </c>
    </row>
    <row r="477" spans="1:65" s="2" customFormat="1" ht="14.4" customHeight="1">
      <c r="A477" s="36"/>
      <c r="B477" s="37"/>
      <c r="C477" s="180" t="s">
        <v>729</v>
      </c>
      <c r="D477" s="180" t="s">
        <v>173</v>
      </c>
      <c r="E477" s="181" t="s">
        <v>1150</v>
      </c>
      <c r="F477" s="182" t="s">
        <v>1151</v>
      </c>
      <c r="G477" s="183" t="s">
        <v>176</v>
      </c>
      <c r="H477" s="184">
        <v>43.192999999999998</v>
      </c>
      <c r="I477" s="185"/>
      <c r="J477" s="186">
        <f>ROUND(I477*H477,2)</f>
        <v>0</v>
      </c>
      <c r="K477" s="182" t="s">
        <v>177</v>
      </c>
      <c r="L477" s="41"/>
      <c r="M477" s="187" t="s">
        <v>32</v>
      </c>
      <c r="N477" s="188" t="s">
        <v>51</v>
      </c>
      <c r="O477" s="66"/>
      <c r="P477" s="189">
        <f>O477*H477</f>
        <v>0</v>
      </c>
      <c r="Q477" s="189">
        <v>0</v>
      </c>
      <c r="R477" s="189">
        <f>Q477*H477</f>
        <v>0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297</v>
      </c>
      <c r="AT477" s="191" t="s">
        <v>173</v>
      </c>
      <c r="AU477" s="191" t="s">
        <v>89</v>
      </c>
      <c r="AY477" s="18" t="s">
        <v>171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8" t="s">
        <v>40</v>
      </c>
      <c r="BK477" s="192">
        <f>ROUND(I477*H477,2)</f>
        <v>0</v>
      </c>
      <c r="BL477" s="18" t="s">
        <v>297</v>
      </c>
      <c r="BM477" s="191" t="s">
        <v>4144</v>
      </c>
    </row>
    <row r="478" spans="1:65" s="13" customFormat="1" ht="10.199999999999999">
      <c r="B478" s="193"/>
      <c r="C478" s="194"/>
      <c r="D478" s="195" t="s">
        <v>180</v>
      </c>
      <c r="E478" s="196" t="s">
        <v>32</v>
      </c>
      <c r="F478" s="197" t="s">
        <v>3956</v>
      </c>
      <c r="G478" s="194"/>
      <c r="H478" s="196" t="s">
        <v>32</v>
      </c>
      <c r="I478" s="198"/>
      <c r="J478" s="194"/>
      <c r="K478" s="194"/>
      <c r="L478" s="199"/>
      <c r="M478" s="200"/>
      <c r="N478" s="201"/>
      <c r="O478" s="201"/>
      <c r="P478" s="201"/>
      <c r="Q478" s="201"/>
      <c r="R478" s="201"/>
      <c r="S478" s="201"/>
      <c r="T478" s="202"/>
      <c r="AT478" s="203" t="s">
        <v>180</v>
      </c>
      <c r="AU478" s="203" t="s">
        <v>89</v>
      </c>
      <c r="AV478" s="13" t="s">
        <v>40</v>
      </c>
      <c r="AW478" s="13" t="s">
        <v>38</v>
      </c>
      <c r="AX478" s="13" t="s">
        <v>80</v>
      </c>
      <c r="AY478" s="203" t="s">
        <v>171</v>
      </c>
    </row>
    <row r="479" spans="1:65" s="14" customFormat="1" ht="10.199999999999999">
      <c r="B479" s="204"/>
      <c r="C479" s="205"/>
      <c r="D479" s="195" t="s">
        <v>180</v>
      </c>
      <c r="E479" s="206" t="s">
        <v>32</v>
      </c>
      <c r="F479" s="207" t="s">
        <v>4145</v>
      </c>
      <c r="G479" s="205"/>
      <c r="H479" s="208">
        <v>12.532999999999999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1:65" s="14" customFormat="1" ht="10.199999999999999">
      <c r="B480" s="204"/>
      <c r="C480" s="205"/>
      <c r="D480" s="195" t="s">
        <v>180</v>
      </c>
      <c r="E480" s="206" t="s">
        <v>32</v>
      </c>
      <c r="F480" s="207" t="s">
        <v>4146</v>
      </c>
      <c r="G480" s="205"/>
      <c r="H480" s="208">
        <v>30.66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1:65" s="2" customFormat="1" ht="24.15" customHeight="1">
      <c r="A481" s="36"/>
      <c r="B481" s="37"/>
      <c r="C481" s="215" t="s">
        <v>733</v>
      </c>
      <c r="D481" s="215" t="s">
        <v>254</v>
      </c>
      <c r="E481" s="216" t="s">
        <v>618</v>
      </c>
      <c r="F481" s="217" t="s">
        <v>619</v>
      </c>
      <c r="G481" s="218" t="s">
        <v>176</v>
      </c>
      <c r="H481" s="219">
        <v>49.671999999999997</v>
      </c>
      <c r="I481" s="220"/>
      <c r="J481" s="221">
        <f>ROUND(I481*H481,2)</f>
        <v>0</v>
      </c>
      <c r="K481" s="217" t="s">
        <v>177</v>
      </c>
      <c r="L481" s="222"/>
      <c r="M481" s="223" t="s">
        <v>32</v>
      </c>
      <c r="N481" s="224" t="s">
        <v>51</v>
      </c>
      <c r="O481" s="66"/>
      <c r="P481" s="189">
        <f>O481*H481</f>
        <v>0</v>
      </c>
      <c r="Q481" s="189">
        <v>4.0000000000000001E-3</v>
      </c>
      <c r="R481" s="189">
        <f>Q481*H481</f>
        <v>0.198688</v>
      </c>
      <c r="S481" s="189">
        <v>0</v>
      </c>
      <c r="T481" s="190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91" t="s">
        <v>389</v>
      </c>
      <c r="AT481" s="191" t="s">
        <v>254</v>
      </c>
      <c r="AU481" s="191" t="s">
        <v>89</v>
      </c>
      <c r="AY481" s="18" t="s">
        <v>171</v>
      </c>
      <c r="BE481" s="192">
        <f>IF(N481="základní",J481,0)</f>
        <v>0</v>
      </c>
      <c r="BF481" s="192">
        <f>IF(N481="snížená",J481,0)</f>
        <v>0</v>
      </c>
      <c r="BG481" s="192">
        <f>IF(N481="zákl. přenesená",J481,0)</f>
        <v>0</v>
      </c>
      <c r="BH481" s="192">
        <f>IF(N481="sníž. přenesená",J481,0)</f>
        <v>0</v>
      </c>
      <c r="BI481" s="192">
        <f>IF(N481="nulová",J481,0)</f>
        <v>0</v>
      </c>
      <c r="BJ481" s="18" t="s">
        <v>40</v>
      </c>
      <c r="BK481" s="192">
        <f>ROUND(I481*H481,2)</f>
        <v>0</v>
      </c>
      <c r="BL481" s="18" t="s">
        <v>297</v>
      </c>
      <c r="BM481" s="191" t="s">
        <v>4147</v>
      </c>
    </row>
    <row r="482" spans="1:65" s="14" customFormat="1" ht="10.199999999999999">
      <c r="B482" s="204"/>
      <c r="C482" s="205"/>
      <c r="D482" s="195" t="s">
        <v>180</v>
      </c>
      <c r="E482" s="205"/>
      <c r="F482" s="207" t="s">
        <v>4148</v>
      </c>
      <c r="G482" s="205"/>
      <c r="H482" s="208">
        <v>49.671999999999997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4</v>
      </c>
      <c r="AX482" s="14" t="s">
        <v>40</v>
      </c>
      <c r="AY482" s="214" t="s">
        <v>171</v>
      </c>
    </row>
    <row r="483" spans="1:65" s="2" customFormat="1" ht="14.4" customHeight="1">
      <c r="A483" s="36"/>
      <c r="B483" s="37"/>
      <c r="C483" s="180" t="s">
        <v>738</v>
      </c>
      <c r="D483" s="180" t="s">
        <v>173</v>
      </c>
      <c r="E483" s="181" t="s">
        <v>594</v>
      </c>
      <c r="F483" s="182" t="s">
        <v>595</v>
      </c>
      <c r="G483" s="183" t="s">
        <v>176</v>
      </c>
      <c r="H483" s="184">
        <v>361.041</v>
      </c>
      <c r="I483" s="185"/>
      <c r="J483" s="186">
        <f>ROUND(I483*H483,2)</f>
        <v>0</v>
      </c>
      <c r="K483" s="182" t="s">
        <v>177</v>
      </c>
      <c r="L483" s="41"/>
      <c r="M483" s="187" t="s">
        <v>32</v>
      </c>
      <c r="N483" s="188" t="s">
        <v>51</v>
      </c>
      <c r="O483" s="66"/>
      <c r="P483" s="189">
        <f>O483*H483</f>
        <v>0</v>
      </c>
      <c r="Q483" s="189">
        <v>8.8000000000000003E-4</v>
      </c>
      <c r="R483" s="189">
        <f>Q483*H483</f>
        <v>0.31771608000000001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297</v>
      </c>
      <c r="AT483" s="191" t="s">
        <v>173</v>
      </c>
      <c r="AU483" s="191" t="s">
        <v>89</v>
      </c>
      <c r="AY483" s="18" t="s">
        <v>171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8" t="s">
        <v>40</v>
      </c>
      <c r="BK483" s="192">
        <f>ROUND(I483*H483,2)</f>
        <v>0</v>
      </c>
      <c r="BL483" s="18" t="s">
        <v>297</v>
      </c>
      <c r="BM483" s="191" t="s">
        <v>4149</v>
      </c>
    </row>
    <row r="484" spans="1:65" s="13" customFormat="1" ht="10.199999999999999">
      <c r="B484" s="193"/>
      <c r="C484" s="194"/>
      <c r="D484" s="195" t="s">
        <v>180</v>
      </c>
      <c r="E484" s="196" t="s">
        <v>32</v>
      </c>
      <c r="F484" s="197" t="s">
        <v>3956</v>
      </c>
      <c r="G484" s="194"/>
      <c r="H484" s="196" t="s">
        <v>32</v>
      </c>
      <c r="I484" s="198"/>
      <c r="J484" s="194"/>
      <c r="K484" s="194"/>
      <c r="L484" s="199"/>
      <c r="M484" s="200"/>
      <c r="N484" s="201"/>
      <c r="O484" s="201"/>
      <c r="P484" s="201"/>
      <c r="Q484" s="201"/>
      <c r="R484" s="201"/>
      <c r="S484" s="201"/>
      <c r="T484" s="202"/>
      <c r="AT484" s="203" t="s">
        <v>180</v>
      </c>
      <c r="AU484" s="203" t="s">
        <v>89</v>
      </c>
      <c r="AV484" s="13" t="s">
        <v>40</v>
      </c>
      <c r="AW484" s="13" t="s">
        <v>38</v>
      </c>
      <c r="AX484" s="13" t="s">
        <v>80</v>
      </c>
      <c r="AY484" s="203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4052</v>
      </c>
      <c r="G485" s="205"/>
      <c r="H485" s="208">
        <v>67.625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14" customFormat="1" ht="10.199999999999999">
      <c r="B486" s="204"/>
      <c r="C486" s="205"/>
      <c r="D486" s="195" t="s">
        <v>180</v>
      </c>
      <c r="E486" s="206" t="s">
        <v>32</v>
      </c>
      <c r="F486" s="207" t="s">
        <v>4053</v>
      </c>
      <c r="G486" s="205"/>
      <c r="H486" s="208">
        <v>293.416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180</v>
      </c>
      <c r="AU486" s="214" t="s">
        <v>89</v>
      </c>
      <c r="AV486" s="14" t="s">
        <v>89</v>
      </c>
      <c r="AW486" s="14" t="s">
        <v>38</v>
      </c>
      <c r="AX486" s="14" t="s">
        <v>80</v>
      </c>
      <c r="AY486" s="214" t="s">
        <v>171</v>
      </c>
    </row>
    <row r="487" spans="1:65" s="2" customFormat="1" ht="24.15" customHeight="1">
      <c r="A487" s="36"/>
      <c r="B487" s="37"/>
      <c r="C487" s="215" t="s">
        <v>742</v>
      </c>
      <c r="D487" s="215" t="s">
        <v>254</v>
      </c>
      <c r="E487" s="216" t="s">
        <v>598</v>
      </c>
      <c r="F487" s="217" t="s">
        <v>599</v>
      </c>
      <c r="G487" s="218" t="s">
        <v>176</v>
      </c>
      <c r="H487" s="219">
        <v>415.197</v>
      </c>
      <c r="I487" s="220"/>
      <c r="J487" s="221">
        <f>ROUND(I487*H487,2)</f>
        <v>0</v>
      </c>
      <c r="K487" s="217" t="s">
        <v>177</v>
      </c>
      <c r="L487" s="222"/>
      <c r="M487" s="223" t="s">
        <v>32</v>
      </c>
      <c r="N487" s="224" t="s">
        <v>51</v>
      </c>
      <c r="O487" s="66"/>
      <c r="P487" s="189">
        <f>O487*H487</f>
        <v>0</v>
      </c>
      <c r="Q487" s="189">
        <v>1E-3</v>
      </c>
      <c r="R487" s="189">
        <f>Q487*H487</f>
        <v>0.41519700000000004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389</v>
      </c>
      <c r="AT487" s="191" t="s">
        <v>254</v>
      </c>
      <c r="AU487" s="191" t="s">
        <v>89</v>
      </c>
      <c r="AY487" s="18" t="s">
        <v>171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8" t="s">
        <v>40</v>
      </c>
      <c r="BK487" s="192">
        <f>ROUND(I487*H487,2)</f>
        <v>0</v>
      </c>
      <c r="BL487" s="18" t="s">
        <v>297</v>
      </c>
      <c r="BM487" s="191" t="s">
        <v>4150</v>
      </c>
    </row>
    <row r="488" spans="1:65" s="2" customFormat="1" ht="19.2">
      <c r="A488" s="36"/>
      <c r="B488" s="37"/>
      <c r="C488" s="38"/>
      <c r="D488" s="195" t="s">
        <v>258</v>
      </c>
      <c r="E488" s="38"/>
      <c r="F488" s="225" t="s">
        <v>601</v>
      </c>
      <c r="G488" s="38"/>
      <c r="H488" s="38"/>
      <c r="I488" s="226"/>
      <c r="J488" s="38"/>
      <c r="K488" s="38"/>
      <c r="L488" s="41"/>
      <c r="M488" s="227"/>
      <c r="N488" s="228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8" t="s">
        <v>258</v>
      </c>
      <c r="AU488" s="18" t="s">
        <v>89</v>
      </c>
    </row>
    <row r="489" spans="1:65" s="14" customFormat="1" ht="10.199999999999999">
      <c r="B489" s="204"/>
      <c r="C489" s="205"/>
      <c r="D489" s="195" t="s">
        <v>180</v>
      </c>
      <c r="E489" s="205"/>
      <c r="F489" s="207" t="s">
        <v>4151</v>
      </c>
      <c r="G489" s="205"/>
      <c r="H489" s="208">
        <v>415.197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4</v>
      </c>
      <c r="AX489" s="14" t="s">
        <v>40</v>
      </c>
      <c r="AY489" s="214" t="s">
        <v>171</v>
      </c>
    </row>
    <row r="490" spans="1:65" s="2" customFormat="1" ht="24.15" customHeight="1">
      <c r="A490" s="36"/>
      <c r="B490" s="37"/>
      <c r="C490" s="180" t="s">
        <v>746</v>
      </c>
      <c r="D490" s="180" t="s">
        <v>173</v>
      </c>
      <c r="E490" s="181" t="s">
        <v>3241</v>
      </c>
      <c r="F490" s="182" t="s">
        <v>3242</v>
      </c>
      <c r="G490" s="183" t="s">
        <v>176</v>
      </c>
      <c r="H490" s="184">
        <v>361.041</v>
      </c>
      <c r="I490" s="185"/>
      <c r="J490" s="186">
        <f>ROUND(I490*H490,2)</f>
        <v>0</v>
      </c>
      <c r="K490" s="182" t="s">
        <v>32</v>
      </c>
      <c r="L490" s="41"/>
      <c r="M490" s="187" t="s">
        <v>32</v>
      </c>
      <c r="N490" s="188" t="s">
        <v>51</v>
      </c>
      <c r="O490" s="66"/>
      <c r="P490" s="189">
        <f>O490*H490</f>
        <v>0</v>
      </c>
      <c r="Q490" s="189">
        <v>3.6374999999999998E-4</v>
      </c>
      <c r="R490" s="189">
        <f>Q490*H490</f>
        <v>0.13132866374999999</v>
      </c>
      <c r="S490" s="189">
        <v>0</v>
      </c>
      <c r="T490" s="190">
        <f>S490*H490</f>
        <v>0</v>
      </c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R490" s="191" t="s">
        <v>297</v>
      </c>
      <c r="AT490" s="191" t="s">
        <v>173</v>
      </c>
      <c r="AU490" s="191" t="s">
        <v>89</v>
      </c>
      <c r="AY490" s="18" t="s">
        <v>171</v>
      </c>
      <c r="BE490" s="192">
        <f>IF(N490="základní",J490,0)</f>
        <v>0</v>
      </c>
      <c r="BF490" s="192">
        <f>IF(N490="snížená",J490,0)</f>
        <v>0</v>
      </c>
      <c r="BG490" s="192">
        <f>IF(N490="zákl. přenesená",J490,0)</f>
        <v>0</v>
      </c>
      <c r="BH490" s="192">
        <f>IF(N490="sníž. přenesená",J490,0)</f>
        <v>0</v>
      </c>
      <c r="BI490" s="192">
        <f>IF(N490="nulová",J490,0)</f>
        <v>0</v>
      </c>
      <c r="BJ490" s="18" t="s">
        <v>40</v>
      </c>
      <c r="BK490" s="192">
        <f>ROUND(I490*H490,2)</f>
        <v>0</v>
      </c>
      <c r="BL490" s="18" t="s">
        <v>297</v>
      </c>
      <c r="BM490" s="191" t="s">
        <v>4152</v>
      </c>
    </row>
    <row r="491" spans="1:65" s="2" customFormat="1" ht="14.4" customHeight="1">
      <c r="A491" s="36"/>
      <c r="B491" s="37"/>
      <c r="C491" s="180" t="s">
        <v>750</v>
      </c>
      <c r="D491" s="180" t="s">
        <v>173</v>
      </c>
      <c r="E491" s="181" t="s">
        <v>604</v>
      </c>
      <c r="F491" s="182" t="s">
        <v>605</v>
      </c>
      <c r="G491" s="183" t="s">
        <v>176</v>
      </c>
      <c r="H491" s="184">
        <v>361.041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3.6000000000000002E-4</v>
      </c>
      <c r="R491" s="189">
        <f>Q491*H491</f>
        <v>0.12997475999999999</v>
      </c>
      <c r="S491" s="189">
        <v>0</v>
      </c>
      <c r="T491" s="190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297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297</v>
      </c>
      <c r="BM491" s="191" t="s">
        <v>4153</v>
      </c>
    </row>
    <row r="492" spans="1:65" s="2" customFormat="1" ht="24.15" customHeight="1">
      <c r="A492" s="36"/>
      <c r="B492" s="37"/>
      <c r="C492" s="215" t="s">
        <v>755</v>
      </c>
      <c r="D492" s="215" t="s">
        <v>254</v>
      </c>
      <c r="E492" s="216" t="s">
        <v>608</v>
      </c>
      <c r="F492" s="217" t="s">
        <v>609</v>
      </c>
      <c r="G492" s="218" t="s">
        <v>176</v>
      </c>
      <c r="H492" s="219">
        <v>415.197</v>
      </c>
      <c r="I492" s="220"/>
      <c r="J492" s="221">
        <f>ROUND(I492*H492,2)</f>
        <v>0</v>
      </c>
      <c r="K492" s="217" t="s">
        <v>177</v>
      </c>
      <c r="L492" s="222"/>
      <c r="M492" s="223" t="s">
        <v>32</v>
      </c>
      <c r="N492" s="224" t="s">
        <v>51</v>
      </c>
      <c r="O492" s="66"/>
      <c r="P492" s="189">
        <f>O492*H492</f>
        <v>0</v>
      </c>
      <c r="Q492" s="189">
        <v>1E-3</v>
      </c>
      <c r="R492" s="189">
        <f>Q492*H492</f>
        <v>0.41519700000000004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389</v>
      </c>
      <c r="AT492" s="191" t="s">
        <v>254</v>
      </c>
      <c r="AU492" s="191" t="s">
        <v>89</v>
      </c>
      <c r="AY492" s="18" t="s">
        <v>171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8" t="s">
        <v>40</v>
      </c>
      <c r="BK492" s="192">
        <f>ROUND(I492*H492,2)</f>
        <v>0</v>
      </c>
      <c r="BL492" s="18" t="s">
        <v>297</v>
      </c>
      <c r="BM492" s="191" t="s">
        <v>4154</v>
      </c>
    </row>
    <row r="493" spans="1:65" s="2" customFormat="1" ht="19.2">
      <c r="A493" s="36"/>
      <c r="B493" s="37"/>
      <c r="C493" s="38"/>
      <c r="D493" s="195" t="s">
        <v>258</v>
      </c>
      <c r="E493" s="38"/>
      <c r="F493" s="225" t="s">
        <v>601</v>
      </c>
      <c r="G493" s="38"/>
      <c r="H493" s="38"/>
      <c r="I493" s="226"/>
      <c r="J493" s="38"/>
      <c r="K493" s="38"/>
      <c r="L493" s="41"/>
      <c r="M493" s="227"/>
      <c r="N493" s="228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8" t="s">
        <v>258</v>
      </c>
      <c r="AU493" s="18" t="s">
        <v>89</v>
      </c>
    </row>
    <row r="494" spans="1:65" s="14" customFormat="1" ht="10.199999999999999">
      <c r="B494" s="204"/>
      <c r="C494" s="205"/>
      <c r="D494" s="195" t="s">
        <v>180</v>
      </c>
      <c r="E494" s="205"/>
      <c r="F494" s="207" t="s">
        <v>4151</v>
      </c>
      <c r="G494" s="205"/>
      <c r="H494" s="208">
        <v>415.197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4</v>
      </c>
      <c r="AX494" s="14" t="s">
        <v>40</v>
      </c>
      <c r="AY494" s="214" t="s">
        <v>171</v>
      </c>
    </row>
    <row r="495" spans="1:65" s="2" customFormat="1" ht="24.15" customHeight="1">
      <c r="A495" s="36"/>
      <c r="B495" s="37"/>
      <c r="C495" s="180" t="s">
        <v>759</v>
      </c>
      <c r="D495" s="180" t="s">
        <v>173</v>
      </c>
      <c r="E495" s="181" t="s">
        <v>4155</v>
      </c>
      <c r="F495" s="182" t="s">
        <v>4156</v>
      </c>
      <c r="G495" s="183" t="s">
        <v>176</v>
      </c>
      <c r="H495" s="184">
        <v>5.7110000000000003</v>
      </c>
      <c r="I495" s="185"/>
      <c r="J495" s="186">
        <f>ROUND(I495*H495,2)</f>
        <v>0</v>
      </c>
      <c r="K495" s="182" t="s">
        <v>177</v>
      </c>
      <c r="L495" s="41"/>
      <c r="M495" s="187" t="s">
        <v>32</v>
      </c>
      <c r="N495" s="188" t="s">
        <v>51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297</v>
      </c>
      <c r="AT495" s="191" t="s">
        <v>173</v>
      </c>
      <c r="AU495" s="191" t="s">
        <v>89</v>
      </c>
      <c r="AY495" s="18" t="s">
        <v>171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8" t="s">
        <v>40</v>
      </c>
      <c r="BK495" s="192">
        <f>ROUND(I495*H495,2)</f>
        <v>0</v>
      </c>
      <c r="BL495" s="18" t="s">
        <v>297</v>
      </c>
      <c r="BM495" s="191" t="s">
        <v>4157</v>
      </c>
    </row>
    <row r="496" spans="1:65" s="13" customFormat="1" ht="10.199999999999999">
      <c r="B496" s="193"/>
      <c r="C496" s="194"/>
      <c r="D496" s="195" t="s">
        <v>180</v>
      </c>
      <c r="E496" s="196" t="s">
        <v>32</v>
      </c>
      <c r="F496" s="197" t="s">
        <v>3956</v>
      </c>
      <c r="G496" s="194"/>
      <c r="H496" s="196" t="s">
        <v>32</v>
      </c>
      <c r="I496" s="198"/>
      <c r="J496" s="194"/>
      <c r="K496" s="194"/>
      <c r="L496" s="199"/>
      <c r="M496" s="200"/>
      <c r="N496" s="201"/>
      <c r="O496" s="201"/>
      <c r="P496" s="201"/>
      <c r="Q496" s="201"/>
      <c r="R496" s="201"/>
      <c r="S496" s="201"/>
      <c r="T496" s="202"/>
      <c r="AT496" s="203" t="s">
        <v>180</v>
      </c>
      <c r="AU496" s="203" t="s">
        <v>89</v>
      </c>
      <c r="AV496" s="13" t="s">
        <v>40</v>
      </c>
      <c r="AW496" s="13" t="s">
        <v>38</v>
      </c>
      <c r="AX496" s="13" t="s">
        <v>80</v>
      </c>
      <c r="AY496" s="203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4158</v>
      </c>
      <c r="G497" s="205"/>
      <c r="H497" s="208">
        <v>5.7110000000000003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2" customFormat="1" ht="14.4" customHeight="1">
      <c r="A498" s="36"/>
      <c r="B498" s="37"/>
      <c r="C498" s="215" t="s">
        <v>764</v>
      </c>
      <c r="D498" s="215" t="s">
        <v>254</v>
      </c>
      <c r="E498" s="216" t="s">
        <v>589</v>
      </c>
      <c r="F498" s="217" t="s">
        <v>590</v>
      </c>
      <c r="G498" s="218" t="s">
        <v>554</v>
      </c>
      <c r="H498" s="219">
        <v>2E-3</v>
      </c>
      <c r="I498" s="220"/>
      <c r="J498" s="221">
        <f>ROUND(I498*H498,2)</f>
        <v>0</v>
      </c>
      <c r="K498" s="217" t="s">
        <v>177</v>
      </c>
      <c r="L498" s="222"/>
      <c r="M498" s="223" t="s">
        <v>32</v>
      </c>
      <c r="N498" s="224" t="s">
        <v>51</v>
      </c>
      <c r="O498" s="66"/>
      <c r="P498" s="189">
        <f>O498*H498</f>
        <v>0</v>
      </c>
      <c r="Q498" s="189">
        <v>1</v>
      </c>
      <c r="R498" s="189">
        <f>Q498*H498</f>
        <v>2E-3</v>
      </c>
      <c r="S498" s="189">
        <v>0</v>
      </c>
      <c r="T498" s="190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389</v>
      </c>
      <c r="AT498" s="191" t="s">
        <v>254</v>
      </c>
      <c r="AU498" s="191" t="s">
        <v>89</v>
      </c>
      <c r="AY498" s="18" t="s">
        <v>171</v>
      </c>
      <c r="BE498" s="192">
        <f>IF(N498="základní",J498,0)</f>
        <v>0</v>
      </c>
      <c r="BF498" s="192">
        <f>IF(N498="snížená",J498,0)</f>
        <v>0</v>
      </c>
      <c r="BG498" s="192">
        <f>IF(N498="zákl. přenesená",J498,0)</f>
        <v>0</v>
      </c>
      <c r="BH498" s="192">
        <f>IF(N498="sníž. přenesená",J498,0)</f>
        <v>0</v>
      </c>
      <c r="BI498" s="192">
        <f>IF(N498="nulová",J498,0)</f>
        <v>0</v>
      </c>
      <c r="BJ498" s="18" t="s">
        <v>40</v>
      </c>
      <c r="BK498" s="192">
        <f>ROUND(I498*H498,2)</f>
        <v>0</v>
      </c>
      <c r="BL498" s="18" t="s">
        <v>297</v>
      </c>
      <c r="BM498" s="191" t="s">
        <v>4159</v>
      </c>
    </row>
    <row r="499" spans="1:65" s="14" customFormat="1" ht="10.199999999999999">
      <c r="B499" s="204"/>
      <c r="C499" s="205"/>
      <c r="D499" s="195" t="s">
        <v>180</v>
      </c>
      <c r="E499" s="205"/>
      <c r="F499" s="207" t="s">
        <v>4160</v>
      </c>
      <c r="G499" s="205"/>
      <c r="H499" s="208">
        <v>2E-3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4</v>
      </c>
      <c r="AX499" s="14" t="s">
        <v>40</v>
      </c>
      <c r="AY499" s="214" t="s">
        <v>171</v>
      </c>
    </row>
    <row r="500" spans="1:65" s="2" customFormat="1" ht="24.15" customHeight="1">
      <c r="A500" s="36"/>
      <c r="B500" s="37"/>
      <c r="C500" s="180" t="s">
        <v>769</v>
      </c>
      <c r="D500" s="180" t="s">
        <v>173</v>
      </c>
      <c r="E500" s="181" t="s">
        <v>624</v>
      </c>
      <c r="F500" s="182" t="s">
        <v>625</v>
      </c>
      <c r="G500" s="183" t="s">
        <v>176</v>
      </c>
      <c r="H500" s="184">
        <v>5.7110000000000003</v>
      </c>
      <c r="I500" s="185"/>
      <c r="J500" s="186">
        <f>ROUND(I500*H500,2)</f>
        <v>0</v>
      </c>
      <c r="K500" s="182" t="s">
        <v>177</v>
      </c>
      <c r="L500" s="41"/>
      <c r="M500" s="187" t="s">
        <v>32</v>
      </c>
      <c r="N500" s="188" t="s">
        <v>51</v>
      </c>
      <c r="O500" s="66"/>
      <c r="P500" s="189">
        <f>O500*H500</f>
        <v>0</v>
      </c>
      <c r="Q500" s="189">
        <v>9.3999999999999997E-4</v>
      </c>
      <c r="R500" s="189">
        <f>Q500*H500</f>
        <v>5.3683400000000001E-3</v>
      </c>
      <c r="S500" s="189">
        <v>0</v>
      </c>
      <c r="T500" s="190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297</v>
      </c>
      <c r="AT500" s="191" t="s">
        <v>173</v>
      </c>
      <c r="AU500" s="191" t="s">
        <v>89</v>
      </c>
      <c r="AY500" s="18" t="s">
        <v>171</v>
      </c>
      <c r="BE500" s="192">
        <f>IF(N500="základní",J500,0)</f>
        <v>0</v>
      </c>
      <c r="BF500" s="192">
        <f>IF(N500="snížená",J500,0)</f>
        <v>0</v>
      </c>
      <c r="BG500" s="192">
        <f>IF(N500="zákl. přenesená",J500,0)</f>
        <v>0</v>
      </c>
      <c r="BH500" s="192">
        <f>IF(N500="sníž. přenesená",J500,0)</f>
        <v>0</v>
      </c>
      <c r="BI500" s="192">
        <f>IF(N500="nulová",J500,0)</f>
        <v>0</v>
      </c>
      <c r="BJ500" s="18" t="s">
        <v>40</v>
      </c>
      <c r="BK500" s="192">
        <f>ROUND(I500*H500,2)</f>
        <v>0</v>
      </c>
      <c r="BL500" s="18" t="s">
        <v>297</v>
      </c>
      <c r="BM500" s="191" t="s">
        <v>4161</v>
      </c>
    </row>
    <row r="501" spans="1:65" s="2" customFormat="1" ht="24.15" customHeight="1">
      <c r="A501" s="36"/>
      <c r="B501" s="37"/>
      <c r="C501" s="215" t="s">
        <v>773</v>
      </c>
      <c r="D501" s="215" t="s">
        <v>254</v>
      </c>
      <c r="E501" s="216" t="s">
        <v>598</v>
      </c>
      <c r="F501" s="217" t="s">
        <v>599</v>
      </c>
      <c r="G501" s="218" t="s">
        <v>176</v>
      </c>
      <c r="H501" s="219">
        <v>6.8529999999999998</v>
      </c>
      <c r="I501" s="220"/>
      <c r="J501" s="221">
        <f>ROUND(I501*H501,2)</f>
        <v>0</v>
      </c>
      <c r="K501" s="217" t="s">
        <v>177</v>
      </c>
      <c r="L501" s="222"/>
      <c r="M501" s="223" t="s">
        <v>32</v>
      </c>
      <c r="N501" s="224" t="s">
        <v>51</v>
      </c>
      <c r="O501" s="66"/>
      <c r="P501" s="189">
        <f>O501*H501</f>
        <v>0</v>
      </c>
      <c r="Q501" s="189">
        <v>1E-3</v>
      </c>
      <c r="R501" s="189">
        <f>Q501*H501</f>
        <v>6.8529999999999997E-3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389</v>
      </c>
      <c r="AT501" s="191" t="s">
        <v>254</v>
      </c>
      <c r="AU501" s="191" t="s">
        <v>89</v>
      </c>
      <c r="AY501" s="18" t="s">
        <v>171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8" t="s">
        <v>40</v>
      </c>
      <c r="BK501" s="192">
        <f>ROUND(I501*H501,2)</f>
        <v>0</v>
      </c>
      <c r="BL501" s="18" t="s">
        <v>297</v>
      </c>
      <c r="BM501" s="191" t="s">
        <v>4162</v>
      </c>
    </row>
    <row r="502" spans="1:65" s="2" customFormat="1" ht="19.2">
      <c r="A502" s="36"/>
      <c r="B502" s="37"/>
      <c r="C502" s="38"/>
      <c r="D502" s="195" t="s">
        <v>258</v>
      </c>
      <c r="E502" s="38"/>
      <c r="F502" s="225" t="s">
        <v>621</v>
      </c>
      <c r="G502" s="38"/>
      <c r="H502" s="38"/>
      <c r="I502" s="226"/>
      <c r="J502" s="38"/>
      <c r="K502" s="38"/>
      <c r="L502" s="41"/>
      <c r="M502" s="227"/>
      <c r="N502" s="228"/>
      <c r="O502" s="66"/>
      <c r="P502" s="66"/>
      <c r="Q502" s="66"/>
      <c r="R502" s="66"/>
      <c r="S502" s="66"/>
      <c r="T502" s="67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T502" s="18" t="s">
        <v>258</v>
      </c>
      <c r="AU502" s="18" t="s">
        <v>89</v>
      </c>
    </row>
    <row r="503" spans="1:65" s="14" customFormat="1" ht="10.199999999999999">
      <c r="B503" s="204"/>
      <c r="C503" s="205"/>
      <c r="D503" s="195" t="s">
        <v>180</v>
      </c>
      <c r="E503" s="205"/>
      <c r="F503" s="207" t="s">
        <v>4163</v>
      </c>
      <c r="G503" s="205"/>
      <c r="H503" s="208">
        <v>6.8529999999999998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4</v>
      </c>
      <c r="AX503" s="14" t="s">
        <v>40</v>
      </c>
      <c r="AY503" s="214" t="s">
        <v>171</v>
      </c>
    </row>
    <row r="504" spans="1:65" s="2" customFormat="1" ht="24.15" customHeight="1">
      <c r="A504" s="36"/>
      <c r="B504" s="37"/>
      <c r="C504" s="180" t="s">
        <v>777</v>
      </c>
      <c r="D504" s="180" t="s">
        <v>173</v>
      </c>
      <c r="E504" s="181" t="s">
        <v>1199</v>
      </c>
      <c r="F504" s="182" t="s">
        <v>1200</v>
      </c>
      <c r="G504" s="183" t="s">
        <v>554</v>
      </c>
      <c r="H504" s="184">
        <v>1.73</v>
      </c>
      <c r="I504" s="185"/>
      <c r="J504" s="186">
        <f>ROUND(I504*H504,2)</f>
        <v>0</v>
      </c>
      <c r="K504" s="182" t="s">
        <v>177</v>
      </c>
      <c r="L504" s="41"/>
      <c r="M504" s="187" t="s">
        <v>32</v>
      </c>
      <c r="N504" s="188" t="s">
        <v>51</v>
      </c>
      <c r="O504" s="66"/>
      <c r="P504" s="189">
        <f>O504*H504</f>
        <v>0</v>
      </c>
      <c r="Q504" s="189">
        <v>0</v>
      </c>
      <c r="R504" s="189">
        <f>Q504*H504</f>
        <v>0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297</v>
      </c>
      <c r="AT504" s="191" t="s">
        <v>173</v>
      </c>
      <c r="AU504" s="191" t="s">
        <v>89</v>
      </c>
      <c r="AY504" s="18" t="s">
        <v>171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8" t="s">
        <v>40</v>
      </c>
      <c r="BK504" s="192">
        <f>ROUND(I504*H504,2)</f>
        <v>0</v>
      </c>
      <c r="BL504" s="18" t="s">
        <v>297</v>
      </c>
      <c r="BM504" s="191" t="s">
        <v>4164</v>
      </c>
    </row>
    <row r="505" spans="1:65" s="12" customFormat="1" ht="22.8" customHeight="1">
      <c r="B505" s="164"/>
      <c r="C505" s="165"/>
      <c r="D505" s="166" t="s">
        <v>79</v>
      </c>
      <c r="E505" s="178" t="s">
        <v>670</v>
      </c>
      <c r="F505" s="178" t="s">
        <v>671</v>
      </c>
      <c r="G505" s="165"/>
      <c r="H505" s="165"/>
      <c r="I505" s="168"/>
      <c r="J505" s="179">
        <f>BK505</f>
        <v>0</v>
      </c>
      <c r="K505" s="165"/>
      <c r="L505" s="170"/>
      <c r="M505" s="171"/>
      <c r="N505" s="172"/>
      <c r="O505" s="172"/>
      <c r="P505" s="173">
        <f>SUM(P506:P527)</f>
        <v>0</v>
      </c>
      <c r="Q505" s="172"/>
      <c r="R505" s="173">
        <f>SUM(R506:R527)</f>
        <v>2.8691180099999998</v>
      </c>
      <c r="S505" s="172"/>
      <c r="T505" s="174">
        <f>SUM(T506:T527)</f>
        <v>0</v>
      </c>
      <c r="AR505" s="175" t="s">
        <v>89</v>
      </c>
      <c r="AT505" s="176" t="s">
        <v>79</v>
      </c>
      <c r="AU505" s="176" t="s">
        <v>40</v>
      </c>
      <c r="AY505" s="175" t="s">
        <v>171</v>
      </c>
      <c r="BK505" s="177">
        <f>SUM(BK506:BK527)</f>
        <v>0</v>
      </c>
    </row>
    <row r="506" spans="1:65" s="2" customFormat="1" ht="24.15" customHeight="1">
      <c r="A506" s="36"/>
      <c r="B506" s="37"/>
      <c r="C506" s="180" t="s">
        <v>783</v>
      </c>
      <c r="D506" s="180" t="s">
        <v>173</v>
      </c>
      <c r="E506" s="181" t="s">
        <v>3256</v>
      </c>
      <c r="F506" s="182" t="s">
        <v>3257</v>
      </c>
      <c r="G506" s="183" t="s">
        <v>582</v>
      </c>
      <c r="H506" s="184">
        <v>4</v>
      </c>
      <c r="I506" s="185"/>
      <c r="J506" s="186">
        <f>ROUND(I506*H506,2)</f>
        <v>0</v>
      </c>
      <c r="K506" s="182" t="s">
        <v>177</v>
      </c>
      <c r="L506" s="41"/>
      <c r="M506" s="187" t="s">
        <v>32</v>
      </c>
      <c r="N506" s="188" t="s">
        <v>51</v>
      </c>
      <c r="O506" s="66"/>
      <c r="P506" s="189">
        <f>O506*H506</f>
        <v>0</v>
      </c>
      <c r="Q506" s="189">
        <v>0</v>
      </c>
      <c r="R506" s="189">
        <f>Q506*H506</f>
        <v>0</v>
      </c>
      <c r="S506" s="189">
        <v>0</v>
      </c>
      <c r="T506" s="190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91" t="s">
        <v>297</v>
      </c>
      <c r="AT506" s="191" t="s">
        <v>173</v>
      </c>
      <c r="AU506" s="191" t="s">
        <v>89</v>
      </c>
      <c r="AY506" s="18" t="s">
        <v>171</v>
      </c>
      <c r="BE506" s="192">
        <f>IF(N506="základní",J506,0)</f>
        <v>0</v>
      </c>
      <c r="BF506" s="192">
        <f>IF(N506="snížená",J506,0)</f>
        <v>0</v>
      </c>
      <c r="BG506" s="192">
        <f>IF(N506="zákl. přenesená",J506,0)</f>
        <v>0</v>
      </c>
      <c r="BH506" s="192">
        <f>IF(N506="sníž. přenesená",J506,0)</f>
        <v>0</v>
      </c>
      <c r="BI506" s="192">
        <f>IF(N506="nulová",J506,0)</f>
        <v>0</v>
      </c>
      <c r="BJ506" s="18" t="s">
        <v>40</v>
      </c>
      <c r="BK506" s="192">
        <f>ROUND(I506*H506,2)</f>
        <v>0</v>
      </c>
      <c r="BL506" s="18" t="s">
        <v>297</v>
      </c>
      <c r="BM506" s="191" t="s">
        <v>4165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3956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4166</v>
      </c>
      <c r="G508" s="205"/>
      <c r="H508" s="208">
        <v>4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2" customFormat="1" ht="24.15" customHeight="1">
      <c r="A509" s="36"/>
      <c r="B509" s="37"/>
      <c r="C509" s="180" t="s">
        <v>789</v>
      </c>
      <c r="D509" s="180" t="s">
        <v>173</v>
      </c>
      <c r="E509" s="181" t="s">
        <v>1216</v>
      </c>
      <c r="F509" s="182" t="s">
        <v>1217</v>
      </c>
      <c r="G509" s="183" t="s">
        <v>176</v>
      </c>
      <c r="H509" s="184">
        <v>43.192999999999998</v>
      </c>
      <c r="I509" s="185"/>
      <c r="J509" s="186">
        <f>ROUND(I509*H509,2)</f>
        <v>0</v>
      </c>
      <c r="K509" s="182" t="s">
        <v>177</v>
      </c>
      <c r="L509" s="41"/>
      <c r="M509" s="187" t="s">
        <v>32</v>
      </c>
      <c r="N509" s="188" t="s">
        <v>51</v>
      </c>
      <c r="O509" s="66"/>
      <c r="P509" s="189">
        <f>O509*H509</f>
        <v>0</v>
      </c>
      <c r="Q509" s="189">
        <v>5.0000000000000002E-5</v>
      </c>
      <c r="R509" s="189">
        <f>Q509*H509</f>
        <v>2.1596499999999999E-3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297</v>
      </c>
      <c r="AT509" s="191" t="s">
        <v>173</v>
      </c>
      <c r="AU509" s="191" t="s">
        <v>89</v>
      </c>
      <c r="AY509" s="18" t="s">
        <v>171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8" t="s">
        <v>40</v>
      </c>
      <c r="BK509" s="192">
        <f>ROUND(I509*H509,2)</f>
        <v>0</v>
      </c>
      <c r="BL509" s="18" t="s">
        <v>297</v>
      </c>
      <c r="BM509" s="191" t="s">
        <v>4167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3956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4145</v>
      </c>
      <c r="G511" s="205"/>
      <c r="H511" s="208">
        <v>12.532999999999999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4146</v>
      </c>
      <c r="G512" s="205"/>
      <c r="H512" s="208">
        <v>30.66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215" t="s">
        <v>794</v>
      </c>
      <c r="D513" s="215" t="s">
        <v>254</v>
      </c>
      <c r="E513" s="216" t="s">
        <v>266</v>
      </c>
      <c r="F513" s="217" t="s">
        <v>267</v>
      </c>
      <c r="G513" s="218" t="s">
        <v>176</v>
      </c>
      <c r="H513" s="219">
        <v>44.057000000000002</v>
      </c>
      <c r="I513" s="220"/>
      <c r="J513" s="221">
        <f>ROUND(I513*H513,2)</f>
        <v>0</v>
      </c>
      <c r="K513" s="217" t="s">
        <v>177</v>
      </c>
      <c r="L513" s="222"/>
      <c r="M513" s="223" t="s">
        <v>32</v>
      </c>
      <c r="N513" s="224" t="s">
        <v>51</v>
      </c>
      <c r="O513" s="66"/>
      <c r="P513" s="189">
        <f>O513*H513</f>
        <v>0</v>
      </c>
      <c r="Q513" s="189">
        <v>4.0000000000000001E-3</v>
      </c>
      <c r="R513" s="189">
        <f>Q513*H513</f>
        <v>0.17622800000000002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389</v>
      </c>
      <c r="AT513" s="191" t="s">
        <v>254</v>
      </c>
      <c r="AU513" s="191" t="s">
        <v>89</v>
      </c>
      <c r="AY513" s="18" t="s">
        <v>171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8" t="s">
        <v>40</v>
      </c>
      <c r="BK513" s="192">
        <f>ROUND(I513*H513,2)</f>
        <v>0</v>
      </c>
      <c r="BL513" s="18" t="s">
        <v>297</v>
      </c>
      <c r="BM513" s="191" t="s">
        <v>4168</v>
      </c>
    </row>
    <row r="514" spans="1:65" s="2" customFormat="1" ht="19.2">
      <c r="A514" s="36"/>
      <c r="B514" s="37"/>
      <c r="C514" s="38"/>
      <c r="D514" s="195" t="s">
        <v>258</v>
      </c>
      <c r="E514" s="38"/>
      <c r="F514" s="225" t="s">
        <v>269</v>
      </c>
      <c r="G514" s="38"/>
      <c r="H514" s="38"/>
      <c r="I514" s="226"/>
      <c r="J514" s="38"/>
      <c r="K514" s="38"/>
      <c r="L514" s="41"/>
      <c r="M514" s="227"/>
      <c r="N514" s="228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8" t="s">
        <v>258</v>
      </c>
      <c r="AU514" s="18" t="s">
        <v>89</v>
      </c>
    </row>
    <row r="515" spans="1:65" s="14" customFormat="1" ht="10.199999999999999">
      <c r="B515" s="204"/>
      <c r="C515" s="205"/>
      <c r="D515" s="195" t="s">
        <v>180</v>
      </c>
      <c r="E515" s="205"/>
      <c r="F515" s="207" t="s">
        <v>4169</v>
      </c>
      <c r="G515" s="205"/>
      <c r="H515" s="208">
        <v>44.057000000000002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4</v>
      </c>
      <c r="AX515" s="14" t="s">
        <v>40</v>
      </c>
      <c r="AY515" s="214" t="s">
        <v>171</v>
      </c>
    </row>
    <row r="516" spans="1:65" s="2" customFormat="1" ht="24.15" customHeight="1">
      <c r="A516" s="36"/>
      <c r="B516" s="37"/>
      <c r="C516" s="180" t="s">
        <v>799</v>
      </c>
      <c r="D516" s="180" t="s">
        <v>173</v>
      </c>
      <c r="E516" s="181" t="s">
        <v>682</v>
      </c>
      <c r="F516" s="182" t="s">
        <v>683</v>
      </c>
      <c r="G516" s="183" t="s">
        <v>176</v>
      </c>
      <c r="H516" s="184">
        <v>317.84800000000001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6.9999999999999994E-5</v>
      </c>
      <c r="R516" s="189">
        <f>Q516*H516</f>
        <v>2.2249359999999999E-2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297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297</v>
      </c>
      <c r="BM516" s="191" t="s">
        <v>4170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3956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4052</v>
      </c>
      <c r="G518" s="205"/>
      <c r="H518" s="208">
        <v>67.625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4053</v>
      </c>
      <c r="G519" s="205"/>
      <c r="H519" s="208">
        <v>293.416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4171</v>
      </c>
      <c r="G520" s="205"/>
      <c r="H520" s="208">
        <v>-43.192999999999998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2" customFormat="1" ht="14.4" customHeight="1">
      <c r="A521" s="36"/>
      <c r="B521" s="37"/>
      <c r="C521" s="215" t="s">
        <v>803</v>
      </c>
      <c r="D521" s="215" t="s">
        <v>254</v>
      </c>
      <c r="E521" s="216" t="s">
        <v>3264</v>
      </c>
      <c r="F521" s="217" t="s">
        <v>3265</v>
      </c>
      <c r="G521" s="218" t="s">
        <v>176</v>
      </c>
      <c r="H521" s="219">
        <v>324.20499999999998</v>
      </c>
      <c r="I521" s="220"/>
      <c r="J521" s="221">
        <f>ROUND(I521*H521,2)</f>
        <v>0</v>
      </c>
      <c r="K521" s="217" t="s">
        <v>177</v>
      </c>
      <c r="L521" s="222"/>
      <c r="M521" s="223" t="s">
        <v>32</v>
      </c>
      <c r="N521" s="224" t="s">
        <v>51</v>
      </c>
      <c r="O521" s="66"/>
      <c r="P521" s="189">
        <f>O521*H521</f>
        <v>0</v>
      </c>
      <c r="Q521" s="189">
        <v>8.2000000000000007E-3</v>
      </c>
      <c r="R521" s="189">
        <f>Q521*H521</f>
        <v>2.6584810000000001</v>
      </c>
      <c r="S521" s="189">
        <v>0</v>
      </c>
      <c r="T521" s="190">
        <f>S521*H521</f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389</v>
      </c>
      <c r="AT521" s="191" t="s">
        <v>254</v>
      </c>
      <c r="AU521" s="191" t="s">
        <v>89</v>
      </c>
      <c r="AY521" s="18" t="s">
        <v>171</v>
      </c>
      <c r="BE521" s="192">
        <f>IF(N521="základní",J521,0)</f>
        <v>0</v>
      </c>
      <c r="BF521" s="192">
        <f>IF(N521="snížená",J521,0)</f>
        <v>0</v>
      </c>
      <c r="BG521" s="192">
        <f>IF(N521="zákl. přenesená",J521,0)</f>
        <v>0</v>
      </c>
      <c r="BH521" s="192">
        <f>IF(N521="sníž. přenesená",J521,0)</f>
        <v>0</v>
      </c>
      <c r="BI521" s="192">
        <f>IF(N521="nulová",J521,0)</f>
        <v>0</v>
      </c>
      <c r="BJ521" s="18" t="s">
        <v>40</v>
      </c>
      <c r="BK521" s="192">
        <f>ROUND(I521*H521,2)</f>
        <v>0</v>
      </c>
      <c r="BL521" s="18" t="s">
        <v>297</v>
      </c>
      <c r="BM521" s="191" t="s">
        <v>4172</v>
      </c>
    </row>
    <row r="522" spans="1:65" s="2" customFormat="1" ht="19.2">
      <c r="A522" s="36"/>
      <c r="B522" s="37"/>
      <c r="C522" s="38"/>
      <c r="D522" s="195" t="s">
        <v>258</v>
      </c>
      <c r="E522" s="38"/>
      <c r="F522" s="225" t="s">
        <v>269</v>
      </c>
      <c r="G522" s="38"/>
      <c r="H522" s="38"/>
      <c r="I522" s="226"/>
      <c r="J522" s="38"/>
      <c r="K522" s="38"/>
      <c r="L522" s="41"/>
      <c r="M522" s="227"/>
      <c r="N522" s="228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8" t="s">
        <v>258</v>
      </c>
      <c r="AU522" s="18" t="s">
        <v>89</v>
      </c>
    </row>
    <row r="523" spans="1:65" s="14" customFormat="1" ht="10.199999999999999">
      <c r="B523" s="204"/>
      <c r="C523" s="205"/>
      <c r="D523" s="195" t="s">
        <v>180</v>
      </c>
      <c r="E523" s="205"/>
      <c r="F523" s="207" t="s">
        <v>4173</v>
      </c>
      <c r="G523" s="205"/>
      <c r="H523" s="208">
        <v>324.20499999999998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4</v>
      </c>
      <c r="AX523" s="14" t="s">
        <v>40</v>
      </c>
      <c r="AY523" s="214" t="s">
        <v>171</v>
      </c>
    </row>
    <row r="524" spans="1:65" s="2" customFormat="1" ht="24.15" customHeight="1">
      <c r="A524" s="36"/>
      <c r="B524" s="37"/>
      <c r="C524" s="180" t="s">
        <v>807</v>
      </c>
      <c r="D524" s="180" t="s">
        <v>173</v>
      </c>
      <c r="E524" s="181" t="s">
        <v>1231</v>
      </c>
      <c r="F524" s="182" t="s">
        <v>1232</v>
      </c>
      <c r="G524" s="183" t="s">
        <v>392</v>
      </c>
      <c r="H524" s="184">
        <v>1</v>
      </c>
      <c r="I524" s="185"/>
      <c r="J524" s="186">
        <f>ROUND(I524*H524,2)</f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>O524*H524</f>
        <v>0</v>
      </c>
      <c r="Q524" s="189">
        <v>0.01</v>
      </c>
      <c r="R524" s="189">
        <f>Q524*H524</f>
        <v>0.01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297</v>
      </c>
      <c r="AT524" s="191" t="s">
        <v>173</v>
      </c>
      <c r="AU524" s="191" t="s">
        <v>89</v>
      </c>
      <c r="AY524" s="18" t="s">
        <v>171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8" t="s">
        <v>40</v>
      </c>
      <c r="BK524" s="192">
        <f>ROUND(I524*H524,2)</f>
        <v>0</v>
      </c>
      <c r="BL524" s="18" t="s">
        <v>297</v>
      </c>
      <c r="BM524" s="191" t="s">
        <v>4174</v>
      </c>
    </row>
    <row r="525" spans="1:65" s="13" customFormat="1" ht="10.199999999999999">
      <c r="B525" s="193"/>
      <c r="C525" s="194"/>
      <c r="D525" s="195" t="s">
        <v>180</v>
      </c>
      <c r="E525" s="196" t="s">
        <v>32</v>
      </c>
      <c r="F525" s="197" t="s">
        <v>3956</v>
      </c>
      <c r="G525" s="194"/>
      <c r="H525" s="196" t="s">
        <v>32</v>
      </c>
      <c r="I525" s="198"/>
      <c r="J525" s="194"/>
      <c r="K525" s="194"/>
      <c r="L525" s="199"/>
      <c r="M525" s="200"/>
      <c r="N525" s="201"/>
      <c r="O525" s="201"/>
      <c r="P525" s="201"/>
      <c r="Q525" s="201"/>
      <c r="R525" s="201"/>
      <c r="S525" s="201"/>
      <c r="T525" s="202"/>
      <c r="AT525" s="203" t="s">
        <v>180</v>
      </c>
      <c r="AU525" s="203" t="s">
        <v>89</v>
      </c>
      <c r="AV525" s="13" t="s">
        <v>40</v>
      </c>
      <c r="AW525" s="13" t="s">
        <v>38</v>
      </c>
      <c r="AX525" s="13" t="s">
        <v>80</v>
      </c>
      <c r="AY525" s="203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4175</v>
      </c>
      <c r="G526" s="205"/>
      <c r="H526" s="208">
        <v>1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2" customFormat="1" ht="24.15" customHeight="1">
      <c r="A527" s="36"/>
      <c r="B527" s="37"/>
      <c r="C527" s="180" t="s">
        <v>812</v>
      </c>
      <c r="D527" s="180" t="s">
        <v>173</v>
      </c>
      <c r="E527" s="181" t="s">
        <v>1234</v>
      </c>
      <c r="F527" s="182" t="s">
        <v>1235</v>
      </c>
      <c r="G527" s="183" t="s">
        <v>554</v>
      </c>
      <c r="H527" s="184">
        <v>2.8690000000000002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297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297</v>
      </c>
      <c r="BM527" s="191" t="s">
        <v>4176</v>
      </c>
    </row>
    <row r="528" spans="1:65" s="12" customFormat="1" ht="22.8" customHeight="1">
      <c r="B528" s="164"/>
      <c r="C528" s="165"/>
      <c r="D528" s="166" t="s">
        <v>79</v>
      </c>
      <c r="E528" s="178" t="s">
        <v>709</v>
      </c>
      <c r="F528" s="178" t="s">
        <v>710</v>
      </c>
      <c r="G528" s="165"/>
      <c r="H528" s="165"/>
      <c r="I528" s="168"/>
      <c r="J528" s="179">
        <f>BK528</f>
        <v>0</v>
      </c>
      <c r="K528" s="165"/>
      <c r="L528" s="170"/>
      <c r="M528" s="171"/>
      <c r="N528" s="172"/>
      <c r="O528" s="172"/>
      <c r="P528" s="173">
        <f>SUM(P529:P557)</f>
        <v>0</v>
      </c>
      <c r="Q528" s="172"/>
      <c r="R528" s="173">
        <f>SUM(R529:R557)</f>
        <v>2.328533384</v>
      </c>
      <c r="S528" s="172"/>
      <c r="T528" s="174">
        <f>SUM(T529:T557)</f>
        <v>0</v>
      </c>
      <c r="AR528" s="175" t="s">
        <v>89</v>
      </c>
      <c r="AT528" s="176" t="s">
        <v>79</v>
      </c>
      <c r="AU528" s="176" t="s">
        <v>40</v>
      </c>
      <c r="AY528" s="175" t="s">
        <v>171</v>
      </c>
      <c r="BK528" s="177">
        <f>SUM(BK529:BK557)</f>
        <v>0</v>
      </c>
    </row>
    <row r="529" spans="1:65" s="2" customFormat="1" ht="24.15" customHeight="1">
      <c r="A529" s="36"/>
      <c r="B529" s="37"/>
      <c r="C529" s="180" t="s">
        <v>817</v>
      </c>
      <c r="D529" s="180" t="s">
        <v>173</v>
      </c>
      <c r="E529" s="181" t="s">
        <v>3271</v>
      </c>
      <c r="F529" s="182" t="s">
        <v>3272</v>
      </c>
      <c r="G529" s="183" t="s">
        <v>392</v>
      </c>
      <c r="H529" s="184">
        <v>1.657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1.89E-3</v>
      </c>
      <c r="R529" s="189">
        <f>Q529*H529</f>
        <v>3.1317300000000001E-3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297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297</v>
      </c>
      <c r="BM529" s="191" t="s">
        <v>4177</v>
      </c>
    </row>
    <row r="530" spans="1:65" s="14" customFormat="1" ht="10.199999999999999">
      <c r="B530" s="204"/>
      <c r="C530" s="205"/>
      <c r="D530" s="195" t="s">
        <v>180</v>
      </c>
      <c r="E530" s="206" t="s">
        <v>32</v>
      </c>
      <c r="F530" s="207" t="s">
        <v>4178</v>
      </c>
      <c r="G530" s="205"/>
      <c r="H530" s="208">
        <v>1.657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1:65" s="2" customFormat="1" ht="37.799999999999997" customHeight="1">
      <c r="A531" s="36"/>
      <c r="B531" s="37"/>
      <c r="C531" s="180" t="s">
        <v>823</v>
      </c>
      <c r="D531" s="180" t="s">
        <v>173</v>
      </c>
      <c r="E531" s="181" t="s">
        <v>3275</v>
      </c>
      <c r="F531" s="182" t="s">
        <v>3276</v>
      </c>
      <c r="G531" s="183" t="s">
        <v>190</v>
      </c>
      <c r="H531" s="184">
        <v>59.17</v>
      </c>
      <c r="I531" s="185"/>
      <c r="J531" s="186">
        <f>ROUND(I531*H531,2)</f>
        <v>0</v>
      </c>
      <c r="K531" s="182" t="s">
        <v>177</v>
      </c>
      <c r="L531" s="41"/>
      <c r="M531" s="187" t="s">
        <v>32</v>
      </c>
      <c r="N531" s="188" t="s">
        <v>51</v>
      </c>
      <c r="O531" s="66"/>
      <c r="P531" s="189">
        <f>O531*H531</f>
        <v>0</v>
      </c>
      <c r="Q531" s="189">
        <v>0</v>
      </c>
      <c r="R531" s="189">
        <f>Q531*H531</f>
        <v>0</v>
      </c>
      <c r="S531" s="189">
        <v>0</v>
      </c>
      <c r="T531" s="190">
        <f>S531*H531</f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297</v>
      </c>
      <c r="AT531" s="191" t="s">
        <v>173</v>
      </c>
      <c r="AU531" s="191" t="s">
        <v>89</v>
      </c>
      <c r="AY531" s="18" t="s">
        <v>171</v>
      </c>
      <c r="BE531" s="192">
        <f>IF(N531="základní",J531,0)</f>
        <v>0</v>
      </c>
      <c r="BF531" s="192">
        <f>IF(N531="snížená",J531,0)</f>
        <v>0</v>
      </c>
      <c r="BG531" s="192">
        <f>IF(N531="zákl. přenesená",J531,0)</f>
        <v>0</v>
      </c>
      <c r="BH531" s="192">
        <f>IF(N531="sníž. přenesená",J531,0)</f>
        <v>0</v>
      </c>
      <c r="BI531" s="192">
        <f>IF(N531="nulová",J531,0)</f>
        <v>0</v>
      </c>
      <c r="BJ531" s="18" t="s">
        <v>40</v>
      </c>
      <c r="BK531" s="192">
        <f>ROUND(I531*H531,2)</f>
        <v>0</v>
      </c>
      <c r="BL531" s="18" t="s">
        <v>297</v>
      </c>
      <c r="BM531" s="191" t="s">
        <v>4179</v>
      </c>
    </row>
    <row r="532" spans="1:65" s="13" customFormat="1" ht="10.199999999999999">
      <c r="B532" s="193"/>
      <c r="C532" s="194"/>
      <c r="D532" s="195" t="s">
        <v>180</v>
      </c>
      <c r="E532" s="196" t="s">
        <v>32</v>
      </c>
      <c r="F532" s="197" t="s">
        <v>3956</v>
      </c>
      <c r="G532" s="194"/>
      <c r="H532" s="196" t="s">
        <v>32</v>
      </c>
      <c r="I532" s="198"/>
      <c r="J532" s="194"/>
      <c r="K532" s="194"/>
      <c r="L532" s="199"/>
      <c r="M532" s="200"/>
      <c r="N532" s="201"/>
      <c r="O532" s="201"/>
      <c r="P532" s="201"/>
      <c r="Q532" s="201"/>
      <c r="R532" s="201"/>
      <c r="S532" s="201"/>
      <c r="T532" s="202"/>
      <c r="AT532" s="203" t="s">
        <v>180</v>
      </c>
      <c r="AU532" s="203" t="s">
        <v>89</v>
      </c>
      <c r="AV532" s="13" t="s">
        <v>40</v>
      </c>
      <c r="AW532" s="13" t="s">
        <v>38</v>
      </c>
      <c r="AX532" s="13" t="s">
        <v>80</v>
      </c>
      <c r="AY532" s="203" t="s">
        <v>171</v>
      </c>
    </row>
    <row r="533" spans="1:65" s="13" customFormat="1" ht="10.199999999999999">
      <c r="B533" s="193"/>
      <c r="C533" s="194"/>
      <c r="D533" s="195" t="s">
        <v>180</v>
      </c>
      <c r="E533" s="196" t="s">
        <v>32</v>
      </c>
      <c r="F533" s="197" t="s">
        <v>4099</v>
      </c>
      <c r="G533" s="194"/>
      <c r="H533" s="196" t="s">
        <v>32</v>
      </c>
      <c r="I533" s="198"/>
      <c r="J533" s="194"/>
      <c r="K533" s="194"/>
      <c r="L533" s="199"/>
      <c r="M533" s="200"/>
      <c r="N533" s="201"/>
      <c r="O533" s="201"/>
      <c r="P533" s="201"/>
      <c r="Q533" s="201"/>
      <c r="R533" s="201"/>
      <c r="S533" s="201"/>
      <c r="T533" s="202"/>
      <c r="AT533" s="203" t="s">
        <v>180</v>
      </c>
      <c r="AU533" s="203" t="s">
        <v>89</v>
      </c>
      <c r="AV533" s="13" t="s">
        <v>40</v>
      </c>
      <c r="AW533" s="13" t="s">
        <v>38</v>
      </c>
      <c r="AX533" s="13" t="s">
        <v>80</v>
      </c>
      <c r="AY533" s="203" t="s">
        <v>171</v>
      </c>
    </row>
    <row r="534" spans="1:65" s="14" customFormat="1" ht="10.199999999999999">
      <c r="B534" s="204"/>
      <c r="C534" s="205"/>
      <c r="D534" s="195" t="s">
        <v>180</v>
      </c>
      <c r="E534" s="206" t="s">
        <v>32</v>
      </c>
      <c r="F534" s="207" t="s">
        <v>4180</v>
      </c>
      <c r="G534" s="205"/>
      <c r="H534" s="208">
        <v>9.3699999999999992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4181</v>
      </c>
      <c r="G535" s="205"/>
      <c r="H535" s="208">
        <v>49.8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14.4" customHeight="1">
      <c r="A536" s="36"/>
      <c r="B536" s="37"/>
      <c r="C536" s="215" t="s">
        <v>828</v>
      </c>
      <c r="D536" s="215" t="s">
        <v>254</v>
      </c>
      <c r="E536" s="216" t="s">
        <v>3280</v>
      </c>
      <c r="F536" s="217" t="s">
        <v>3281</v>
      </c>
      <c r="G536" s="218" t="s">
        <v>392</v>
      </c>
      <c r="H536" s="219">
        <v>1.823</v>
      </c>
      <c r="I536" s="220"/>
      <c r="J536" s="221">
        <f>ROUND(I536*H536,2)</f>
        <v>0</v>
      </c>
      <c r="K536" s="217" t="s">
        <v>177</v>
      </c>
      <c r="L536" s="222"/>
      <c r="M536" s="223" t="s">
        <v>32</v>
      </c>
      <c r="N536" s="224" t="s">
        <v>51</v>
      </c>
      <c r="O536" s="66"/>
      <c r="P536" s="189">
        <f>O536*H536</f>
        <v>0</v>
      </c>
      <c r="Q536" s="189">
        <v>0.55000000000000004</v>
      </c>
      <c r="R536" s="189">
        <f>Q536*H536</f>
        <v>1.00265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389</v>
      </c>
      <c r="AT536" s="191" t="s">
        <v>254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297</v>
      </c>
      <c r="BM536" s="191" t="s">
        <v>4182</v>
      </c>
    </row>
    <row r="537" spans="1:65" s="2" customFormat="1" ht="19.2">
      <c r="A537" s="36"/>
      <c r="B537" s="37"/>
      <c r="C537" s="38"/>
      <c r="D537" s="195" t="s">
        <v>258</v>
      </c>
      <c r="E537" s="38"/>
      <c r="F537" s="225" t="s">
        <v>293</v>
      </c>
      <c r="G537" s="38"/>
      <c r="H537" s="38"/>
      <c r="I537" s="226"/>
      <c r="J537" s="38"/>
      <c r="K537" s="38"/>
      <c r="L537" s="41"/>
      <c r="M537" s="227"/>
      <c r="N537" s="228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8" t="s">
        <v>258</v>
      </c>
      <c r="AU537" s="18" t="s">
        <v>89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4178</v>
      </c>
      <c r="G538" s="205"/>
      <c r="H538" s="208">
        <v>1.657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5"/>
      <c r="F539" s="207" t="s">
        <v>4183</v>
      </c>
      <c r="G539" s="205"/>
      <c r="H539" s="208">
        <v>1.823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4</v>
      </c>
      <c r="AX539" s="14" t="s">
        <v>40</v>
      </c>
      <c r="AY539" s="214" t="s">
        <v>171</v>
      </c>
    </row>
    <row r="540" spans="1:65" s="2" customFormat="1" ht="14.4" customHeight="1">
      <c r="A540" s="36"/>
      <c r="B540" s="37"/>
      <c r="C540" s="215" t="s">
        <v>832</v>
      </c>
      <c r="D540" s="215" t="s">
        <v>254</v>
      </c>
      <c r="E540" s="216" t="s">
        <v>3284</v>
      </c>
      <c r="F540" s="217" t="s">
        <v>3285</v>
      </c>
      <c r="G540" s="218" t="s">
        <v>582</v>
      </c>
      <c r="H540" s="219">
        <v>67</v>
      </c>
      <c r="I540" s="220"/>
      <c r="J540" s="221">
        <f>ROUND(I540*H540,2)</f>
        <v>0</v>
      </c>
      <c r="K540" s="217" t="s">
        <v>177</v>
      </c>
      <c r="L540" s="222"/>
      <c r="M540" s="223" t="s">
        <v>32</v>
      </c>
      <c r="N540" s="224" t="s">
        <v>51</v>
      </c>
      <c r="O540" s="66"/>
      <c r="P540" s="189">
        <f>O540*H540</f>
        <v>0</v>
      </c>
      <c r="Q540" s="189">
        <v>4.0000000000000002E-4</v>
      </c>
      <c r="R540" s="189">
        <f>Q540*H540</f>
        <v>2.6800000000000001E-2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389</v>
      </c>
      <c r="AT540" s="191" t="s">
        <v>254</v>
      </c>
      <c r="AU540" s="191" t="s">
        <v>89</v>
      </c>
      <c r="AY540" s="18" t="s">
        <v>171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8" t="s">
        <v>40</v>
      </c>
      <c r="BK540" s="192">
        <f>ROUND(I540*H540,2)</f>
        <v>0</v>
      </c>
      <c r="BL540" s="18" t="s">
        <v>297</v>
      </c>
      <c r="BM540" s="191" t="s">
        <v>4184</v>
      </c>
    </row>
    <row r="541" spans="1:65" s="2" customFormat="1" ht="24.15" customHeight="1">
      <c r="A541" s="36"/>
      <c r="B541" s="37"/>
      <c r="C541" s="180" t="s">
        <v>836</v>
      </c>
      <c r="D541" s="180" t="s">
        <v>173</v>
      </c>
      <c r="E541" s="181" t="s">
        <v>1930</v>
      </c>
      <c r="F541" s="182" t="s">
        <v>1238</v>
      </c>
      <c r="G541" s="183" t="s">
        <v>176</v>
      </c>
      <c r="H541" s="184">
        <v>43.192999999999998</v>
      </c>
      <c r="I541" s="185"/>
      <c r="J541" s="186">
        <f>ROUND(I541*H541,2)</f>
        <v>0</v>
      </c>
      <c r="K541" s="182" t="s">
        <v>32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6.8279999999999999E-3</v>
      </c>
      <c r="R541" s="189">
        <f>Q541*H541</f>
        <v>0.29492180399999995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297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297</v>
      </c>
      <c r="BM541" s="191" t="s">
        <v>4185</v>
      </c>
    </row>
    <row r="542" spans="1:65" s="13" customFormat="1" ht="10.199999999999999">
      <c r="B542" s="193"/>
      <c r="C542" s="194"/>
      <c r="D542" s="195" t="s">
        <v>180</v>
      </c>
      <c r="E542" s="196" t="s">
        <v>32</v>
      </c>
      <c r="F542" s="197" t="s">
        <v>3956</v>
      </c>
      <c r="G542" s="194"/>
      <c r="H542" s="196" t="s">
        <v>32</v>
      </c>
      <c r="I542" s="198"/>
      <c r="J542" s="194"/>
      <c r="K542" s="194"/>
      <c r="L542" s="199"/>
      <c r="M542" s="200"/>
      <c r="N542" s="201"/>
      <c r="O542" s="201"/>
      <c r="P542" s="201"/>
      <c r="Q542" s="201"/>
      <c r="R542" s="201"/>
      <c r="S542" s="201"/>
      <c r="T542" s="202"/>
      <c r="AT542" s="203" t="s">
        <v>180</v>
      </c>
      <c r="AU542" s="203" t="s">
        <v>89</v>
      </c>
      <c r="AV542" s="13" t="s">
        <v>40</v>
      </c>
      <c r="AW542" s="13" t="s">
        <v>38</v>
      </c>
      <c r="AX542" s="13" t="s">
        <v>80</v>
      </c>
      <c r="AY542" s="203" t="s">
        <v>171</v>
      </c>
    </row>
    <row r="543" spans="1:65" s="13" customFormat="1" ht="10.199999999999999">
      <c r="B543" s="193"/>
      <c r="C543" s="194"/>
      <c r="D543" s="195" t="s">
        <v>180</v>
      </c>
      <c r="E543" s="196" t="s">
        <v>32</v>
      </c>
      <c r="F543" s="197" t="s">
        <v>4186</v>
      </c>
      <c r="G543" s="194"/>
      <c r="H543" s="196" t="s">
        <v>32</v>
      </c>
      <c r="I543" s="198"/>
      <c r="J543" s="194"/>
      <c r="K543" s="194"/>
      <c r="L543" s="199"/>
      <c r="M543" s="200"/>
      <c r="N543" s="201"/>
      <c r="O543" s="201"/>
      <c r="P543" s="201"/>
      <c r="Q543" s="201"/>
      <c r="R543" s="201"/>
      <c r="S543" s="201"/>
      <c r="T543" s="202"/>
      <c r="AT543" s="203" t="s">
        <v>180</v>
      </c>
      <c r="AU543" s="203" t="s">
        <v>89</v>
      </c>
      <c r="AV543" s="13" t="s">
        <v>40</v>
      </c>
      <c r="AW543" s="13" t="s">
        <v>38</v>
      </c>
      <c r="AX543" s="13" t="s">
        <v>80</v>
      </c>
      <c r="AY543" s="203" t="s">
        <v>171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4145</v>
      </c>
      <c r="G544" s="205"/>
      <c r="H544" s="208">
        <v>12.532999999999999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4146</v>
      </c>
      <c r="G545" s="205"/>
      <c r="H545" s="208">
        <v>30.66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841</v>
      </c>
      <c r="D546" s="180" t="s">
        <v>173</v>
      </c>
      <c r="E546" s="181" t="s">
        <v>712</v>
      </c>
      <c r="F546" s="182" t="s">
        <v>713</v>
      </c>
      <c r="G546" s="183" t="s">
        <v>176</v>
      </c>
      <c r="H546" s="184">
        <v>60.944000000000003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1.5789999999999998E-2</v>
      </c>
      <c r="R546" s="189">
        <f>Q546*H546</f>
        <v>0.9623057599999999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297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297</v>
      </c>
      <c r="BM546" s="191" t="s">
        <v>4187</v>
      </c>
    </row>
    <row r="547" spans="1:65" s="13" customFormat="1" ht="10.199999999999999">
      <c r="B547" s="193"/>
      <c r="C547" s="194"/>
      <c r="D547" s="195" t="s">
        <v>180</v>
      </c>
      <c r="E547" s="196" t="s">
        <v>32</v>
      </c>
      <c r="F547" s="197" t="s">
        <v>3956</v>
      </c>
      <c r="G547" s="194"/>
      <c r="H547" s="196" t="s">
        <v>32</v>
      </c>
      <c r="I547" s="198"/>
      <c r="J547" s="194"/>
      <c r="K547" s="194"/>
      <c r="L547" s="199"/>
      <c r="M547" s="200"/>
      <c r="N547" s="201"/>
      <c r="O547" s="201"/>
      <c r="P547" s="201"/>
      <c r="Q547" s="201"/>
      <c r="R547" s="201"/>
      <c r="S547" s="201"/>
      <c r="T547" s="202"/>
      <c r="AT547" s="203" t="s">
        <v>180</v>
      </c>
      <c r="AU547" s="203" t="s">
        <v>89</v>
      </c>
      <c r="AV547" s="13" t="s">
        <v>40</v>
      </c>
      <c r="AW547" s="13" t="s">
        <v>38</v>
      </c>
      <c r="AX547" s="13" t="s">
        <v>80</v>
      </c>
      <c r="AY547" s="203" t="s">
        <v>171</v>
      </c>
    </row>
    <row r="548" spans="1:65" s="13" customFormat="1" ht="10.199999999999999">
      <c r="B548" s="193"/>
      <c r="C548" s="194"/>
      <c r="D548" s="195" t="s">
        <v>180</v>
      </c>
      <c r="E548" s="196" t="s">
        <v>32</v>
      </c>
      <c r="F548" s="197" t="s">
        <v>4186</v>
      </c>
      <c r="G548" s="194"/>
      <c r="H548" s="196" t="s">
        <v>32</v>
      </c>
      <c r="I548" s="198"/>
      <c r="J548" s="194"/>
      <c r="K548" s="194"/>
      <c r="L548" s="199"/>
      <c r="M548" s="200"/>
      <c r="N548" s="201"/>
      <c r="O548" s="201"/>
      <c r="P548" s="201"/>
      <c r="Q548" s="201"/>
      <c r="R548" s="201"/>
      <c r="S548" s="201"/>
      <c r="T548" s="202"/>
      <c r="AT548" s="203" t="s">
        <v>180</v>
      </c>
      <c r="AU548" s="203" t="s">
        <v>89</v>
      </c>
      <c r="AV548" s="13" t="s">
        <v>40</v>
      </c>
      <c r="AW548" s="13" t="s">
        <v>38</v>
      </c>
      <c r="AX548" s="13" t="s">
        <v>80</v>
      </c>
      <c r="AY548" s="203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4145</v>
      </c>
      <c r="G549" s="205"/>
      <c r="H549" s="208">
        <v>12.532999999999999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4146</v>
      </c>
      <c r="G550" s="205"/>
      <c r="H550" s="208">
        <v>30.66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3" customFormat="1" ht="10.199999999999999">
      <c r="B551" s="193"/>
      <c r="C551" s="194"/>
      <c r="D551" s="195" t="s">
        <v>180</v>
      </c>
      <c r="E551" s="196" t="s">
        <v>32</v>
      </c>
      <c r="F551" s="197" t="s">
        <v>3956</v>
      </c>
      <c r="G551" s="194"/>
      <c r="H551" s="196" t="s">
        <v>32</v>
      </c>
      <c r="I551" s="198"/>
      <c r="J551" s="194"/>
      <c r="K551" s="194"/>
      <c r="L551" s="199"/>
      <c r="M551" s="200"/>
      <c r="N551" s="201"/>
      <c r="O551" s="201"/>
      <c r="P551" s="201"/>
      <c r="Q551" s="201"/>
      <c r="R551" s="201"/>
      <c r="S551" s="201"/>
      <c r="T551" s="202"/>
      <c r="AT551" s="203" t="s">
        <v>180</v>
      </c>
      <c r="AU551" s="203" t="s">
        <v>89</v>
      </c>
      <c r="AV551" s="13" t="s">
        <v>40</v>
      </c>
      <c r="AW551" s="13" t="s">
        <v>38</v>
      </c>
      <c r="AX551" s="13" t="s">
        <v>80</v>
      </c>
      <c r="AY551" s="203" t="s">
        <v>171</v>
      </c>
    </row>
    <row r="552" spans="1:65" s="13" customFormat="1" ht="10.199999999999999">
      <c r="B552" s="193"/>
      <c r="C552" s="194"/>
      <c r="D552" s="195" t="s">
        <v>180</v>
      </c>
      <c r="E552" s="196" t="s">
        <v>32</v>
      </c>
      <c r="F552" s="197" t="s">
        <v>4099</v>
      </c>
      <c r="G552" s="194"/>
      <c r="H552" s="196" t="s">
        <v>32</v>
      </c>
      <c r="I552" s="198"/>
      <c r="J552" s="194"/>
      <c r="K552" s="194"/>
      <c r="L552" s="199"/>
      <c r="M552" s="200"/>
      <c r="N552" s="201"/>
      <c r="O552" s="201"/>
      <c r="P552" s="201"/>
      <c r="Q552" s="201"/>
      <c r="R552" s="201"/>
      <c r="S552" s="201"/>
      <c r="T552" s="202"/>
      <c r="AT552" s="203" t="s">
        <v>180</v>
      </c>
      <c r="AU552" s="203" t="s">
        <v>89</v>
      </c>
      <c r="AV552" s="13" t="s">
        <v>40</v>
      </c>
      <c r="AW552" s="13" t="s">
        <v>38</v>
      </c>
      <c r="AX552" s="13" t="s">
        <v>80</v>
      </c>
      <c r="AY552" s="203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4188</v>
      </c>
      <c r="G553" s="205"/>
      <c r="H553" s="208">
        <v>2.8109999999999999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4189</v>
      </c>
      <c r="G554" s="205"/>
      <c r="H554" s="208">
        <v>14.94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2" customFormat="1" ht="14.4" customHeight="1">
      <c r="A555" s="36"/>
      <c r="B555" s="37"/>
      <c r="C555" s="180" t="s">
        <v>846</v>
      </c>
      <c r="D555" s="180" t="s">
        <v>173</v>
      </c>
      <c r="E555" s="181" t="s">
        <v>3290</v>
      </c>
      <c r="F555" s="182" t="s">
        <v>3291</v>
      </c>
      <c r="G555" s="183" t="s">
        <v>392</v>
      </c>
      <c r="H555" s="184">
        <v>1.657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2.3369999999999998E-2</v>
      </c>
      <c r="R555" s="189">
        <f>Q555*H555</f>
        <v>3.8724089999999996E-2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4190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4178</v>
      </c>
      <c r="G556" s="205"/>
      <c r="H556" s="208">
        <v>1.657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2" customFormat="1" ht="24.15" customHeight="1">
      <c r="A557" s="36"/>
      <c r="B557" s="37"/>
      <c r="C557" s="180" t="s">
        <v>851</v>
      </c>
      <c r="D557" s="180" t="s">
        <v>173</v>
      </c>
      <c r="E557" s="181" t="s">
        <v>1249</v>
      </c>
      <c r="F557" s="182" t="s">
        <v>1250</v>
      </c>
      <c r="G557" s="183" t="s">
        <v>554</v>
      </c>
      <c r="H557" s="184">
        <v>2.3290000000000002</v>
      </c>
      <c r="I557" s="185"/>
      <c r="J557" s="186">
        <f>ROUND(I557*H557,2)</f>
        <v>0</v>
      </c>
      <c r="K557" s="182" t="s">
        <v>177</v>
      </c>
      <c r="L557" s="41"/>
      <c r="M557" s="187" t="s">
        <v>32</v>
      </c>
      <c r="N557" s="188" t="s">
        <v>51</v>
      </c>
      <c r="O557" s="66"/>
      <c r="P557" s="189">
        <f>O557*H557</f>
        <v>0</v>
      </c>
      <c r="Q557" s="189">
        <v>0</v>
      </c>
      <c r="R557" s="189">
        <f>Q557*H557</f>
        <v>0</v>
      </c>
      <c r="S557" s="189">
        <v>0</v>
      </c>
      <c r="T557" s="190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91" t="s">
        <v>297</v>
      </c>
      <c r="AT557" s="191" t="s">
        <v>173</v>
      </c>
      <c r="AU557" s="191" t="s">
        <v>89</v>
      </c>
      <c r="AY557" s="18" t="s">
        <v>171</v>
      </c>
      <c r="BE557" s="192">
        <f>IF(N557="základní",J557,0)</f>
        <v>0</v>
      </c>
      <c r="BF557" s="192">
        <f>IF(N557="snížená",J557,0)</f>
        <v>0</v>
      </c>
      <c r="BG557" s="192">
        <f>IF(N557="zákl. přenesená",J557,0)</f>
        <v>0</v>
      </c>
      <c r="BH557" s="192">
        <f>IF(N557="sníž. přenesená",J557,0)</f>
        <v>0</v>
      </c>
      <c r="BI557" s="192">
        <f>IF(N557="nulová",J557,0)</f>
        <v>0</v>
      </c>
      <c r="BJ557" s="18" t="s">
        <v>40</v>
      </c>
      <c r="BK557" s="192">
        <f>ROUND(I557*H557,2)</f>
        <v>0</v>
      </c>
      <c r="BL557" s="18" t="s">
        <v>297</v>
      </c>
      <c r="BM557" s="191" t="s">
        <v>4191</v>
      </c>
    </row>
    <row r="558" spans="1:65" s="12" customFormat="1" ht="22.8" customHeight="1">
      <c r="B558" s="164"/>
      <c r="C558" s="165"/>
      <c r="D558" s="166" t="s">
        <v>79</v>
      </c>
      <c r="E558" s="178" t="s">
        <v>720</v>
      </c>
      <c r="F558" s="178" t="s">
        <v>721</v>
      </c>
      <c r="G558" s="165"/>
      <c r="H558" s="165"/>
      <c r="I558" s="168"/>
      <c r="J558" s="179">
        <f>BK558</f>
        <v>0</v>
      </c>
      <c r="K558" s="165"/>
      <c r="L558" s="170"/>
      <c r="M558" s="171"/>
      <c r="N558" s="172"/>
      <c r="O558" s="172"/>
      <c r="P558" s="173">
        <f>SUM(P559:P633)</f>
        <v>0</v>
      </c>
      <c r="Q558" s="172"/>
      <c r="R558" s="173">
        <f>SUM(R559:R633)</f>
        <v>1.4320430000000002</v>
      </c>
      <c r="S558" s="172"/>
      <c r="T558" s="174">
        <f>SUM(T559:T633)</f>
        <v>0.88897024999999985</v>
      </c>
      <c r="AR558" s="175" t="s">
        <v>89</v>
      </c>
      <c r="AT558" s="176" t="s">
        <v>79</v>
      </c>
      <c r="AU558" s="176" t="s">
        <v>40</v>
      </c>
      <c r="AY558" s="175" t="s">
        <v>171</v>
      </c>
      <c r="BK558" s="177">
        <f>SUM(BK559:BK633)</f>
        <v>0</v>
      </c>
    </row>
    <row r="559" spans="1:65" s="2" customFormat="1" ht="14.4" customHeight="1">
      <c r="A559" s="36"/>
      <c r="B559" s="37"/>
      <c r="C559" s="180" t="s">
        <v>855</v>
      </c>
      <c r="D559" s="180" t="s">
        <v>173</v>
      </c>
      <c r="E559" s="181" t="s">
        <v>723</v>
      </c>
      <c r="F559" s="182" t="s">
        <v>724</v>
      </c>
      <c r="G559" s="183" t="s">
        <v>190</v>
      </c>
      <c r="H559" s="184">
        <v>142.6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1.7600000000000001E-3</v>
      </c>
      <c r="T559" s="190">
        <f>S559*H559</f>
        <v>0.25097599999999998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4192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3933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4193</v>
      </c>
      <c r="G561" s="205"/>
      <c r="H561" s="208">
        <v>46.5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14" customFormat="1" ht="10.199999999999999">
      <c r="B562" s="204"/>
      <c r="C562" s="205"/>
      <c r="D562" s="195" t="s">
        <v>180</v>
      </c>
      <c r="E562" s="206" t="s">
        <v>32</v>
      </c>
      <c r="F562" s="207" t="s">
        <v>4194</v>
      </c>
      <c r="G562" s="205"/>
      <c r="H562" s="208">
        <v>96.1</v>
      </c>
      <c r="I562" s="209"/>
      <c r="J562" s="205"/>
      <c r="K562" s="205"/>
      <c r="L562" s="210"/>
      <c r="M562" s="211"/>
      <c r="N562" s="212"/>
      <c r="O562" s="212"/>
      <c r="P562" s="212"/>
      <c r="Q562" s="212"/>
      <c r="R562" s="212"/>
      <c r="S562" s="212"/>
      <c r="T562" s="213"/>
      <c r="AT562" s="214" t="s">
        <v>180</v>
      </c>
      <c r="AU562" s="214" t="s">
        <v>89</v>
      </c>
      <c r="AV562" s="14" t="s">
        <v>89</v>
      </c>
      <c r="AW562" s="14" t="s">
        <v>38</v>
      </c>
      <c r="AX562" s="14" t="s">
        <v>80</v>
      </c>
      <c r="AY562" s="214" t="s">
        <v>171</v>
      </c>
    </row>
    <row r="563" spans="1:65" s="2" customFormat="1" ht="14.4" customHeight="1">
      <c r="A563" s="36"/>
      <c r="B563" s="37"/>
      <c r="C563" s="180" t="s">
        <v>861</v>
      </c>
      <c r="D563" s="180" t="s">
        <v>173</v>
      </c>
      <c r="E563" s="181" t="s">
        <v>730</v>
      </c>
      <c r="F563" s="182" t="s">
        <v>731</v>
      </c>
      <c r="G563" s="183" t="s">
        <v>190</v>
      </c>
      <c r="H563" s="184">
        <v>25.3</v>
      </c>
      <c r="I563" s="185"/>
      <c r="J563" s="186">
        <f>ROUND(I563*H563,2)</f>
        <v>0</v>
      </c>
      <c r="K563" s="182" t="s">
        <v>177</v>
      </c>
      <c r="L563" s="41"/>
      <c r="M563" s="187" t="s">
        <v>32</v>
      </c>
      <c r="N563" s="188" t="s">
        <v>51</v>
      </c>
      <c r="O563" s="66"/>
      <c r="P563" s="189">
        <f>O563*H563</f>
        <v>0</v>
      </c>
      <c r="Q563" s="189">
        <v>0</v>
      </c>
      <c r="R563" s="189">
        <f>Q563*H563</f>
        <v>0</v>
      </c>
      <c r="S563" s="189">
        <v>6.7000000000000002E-4</v>
      </c>
      <c r="T563" s="190">
        <f>S563*H563</f>
        <v>1.6951000000000001E-2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91" t="s">
        <v>297</v>
      </c>
      <c r="AT563" s="191" t="s">
        <v>173</v>
      </c>
      <c r="AU563" s="191" t="s">
        <v>89</v>
      </c>
      <c r="AY563" s="18" t="s">
        <v>171</v>
      </c>
      <c r="BE563" s="192">
        <f>IF(N563="základní",J563,0)</f>
        <v>0</v>
      </c>
      <c r="BF563" s="192">
        <f>IF(N563="snížená",J563,0)</f>
        <v>0</v>
      </c>
      <c r="BG563" s="192">
        <f>IF(N563="zákl. přenesená",J563,0)</f>
        <v>0</v>
      </c>
      <c r="BH563" s="192">
        <f>IF(N563="sníž. přenesená",J563,0)</f>
        <v>0</v>
      </c>
      <c r="BI563" s="192">
        <f>IF(N563="nulová",J563,0)</f>
        <v>0</v>
      </c>
      <c r="BJ563" s="18" t="s">
        <v>40</v>
      </c>
      <c r="BK563" s="192">
        <f>ROUND(I563*H563,2)</f>
        <v>0</v>
      </c>
      <c r="BL563" s="18" t="s">
        <v>297</v>
      </c>
      <c r="BM563" s="191" t="s">
        <v>4195</v>
      </c>
    </row>
    <row r="564" spans="1:65" s="13" customFormat="1" ht="10.199999999999999">
      <c r="B564" s="193"/>
      <c r="C564" s="194"/>
      <c r="D564" s="195" t="s">
        <v>180</v>
      </c>
      <c r="E564" s="196" t="s">
        <v>32</v>
      </c>
      <c r="F564" s="197" t="s">
        <v>3933</v>
      </c>
      <c r="G564" s="194"/>
      <c r="H564" s="196" t="s">
        <v>32</v>
      </c>
      <c r="I564" s="198"/>
      <c r="J564" s="194"/>
      <c r="K564" s="194"/>
      <c r="L564" s="199"/>
      <c r="M564" s="200"/>
      <c r="N564" s="201"/>
      <c r="O564" s="201"/>
      <c r="P564" s="201"/>
      <c r="Q564" s="201"/>
      <c r="R564" s="201"/>
      <c r="S564" s="201"/>
      <c r="T564" s="202"/>
      <c r="AT564" s="203" t="s">
        <v>180</v>
      </c>
      <c r="AU564" s="203" t="s">
        <v>89</v>
      </c>
      <c r="AV564" s="13" t="s">
        <v>40</v>
      </c>
      <c r="AW564" s="13" t="s">
        <v>38</v>
      </c>
      <c r="AX564" s="13" t="s">
        <v>80</v>
      </c>
      <c r="AY564" s="203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4196</v>
      </c>
      <c r="G565" s="205"/>
      <c r="H565" s="208">
        <v>25.3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2" customFormat="1" ht="14.4" customHeight="1">
      <c r="A566" s="36"/>
      <c r="B566" s="37"/>
      <c r="C566" s="180" t="s">
        <v>865</v>
      </c>
      <c r="D566" s="180" t="s">
        <v>173</v>
      </c>
      <c r="E566" s="181" t="s">
        <v>739</v>
      </c>
      <c r="F566" s="182" t="s">
        <v>740</v>
      </c>
      <c r="G566" s="183" t="s">
        <v>190</v>
      </c>
      <c r="H566" s="184">
        <v>96.1</v>
      </c>
      <c r="I566" s="185"/>
      <c r="J566" s="186">
        <f>ROUND(I566*H566,2)</f>
        <v>0</v>
      </c>
      <c r="K566" s="182" t="s">
        <v>177</v>
      </c>
      <c r="L566" s="41"/>
      <c r="M566" s="187" t="s">
        <v>32</v>
      </c>
      <c r="N566" s="188" t="s">
        <v>51</v>
      </c>
      <c r="O566" s="66"/>
      <c r="P566" s="189">
        <f>O566*H566</f>
        <v>0</v>
      </c>
      <c r="Q566" s="189">
        <v>0</v>
      </c>
      <c r="R566" s="189">
        <f>Q566*H566</f>
        <v>0</v>
      </c>
      <c r="S566" s="189">
        <v>1.6999999999999999E-3</v>
      </c>
      <c r="T566" s="190">
        <f>S566*H566</f>
        <v>0.16336999999999999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91" t="s">
        <v>297</v>
      </c>
      <c r="AT566" s="191" t="s">
        <v>173</v>
      </c>
      <c r="AU566" s="191" t="s">
        <v>89</v>
      </c>
      <c r="AY566" s="18" t="s">
        <v>171</v>
      </c>
      <c r="BE566" s="192">
        <f>IF(N566="základní",J566,0)</f>
        <v>0</v>
      </c>
      <c r="BF566" s="192">
        <f>IF(N566="snížená",J566,0)</f>
        <v>0</v>
      </c>
      <c r="BG566" s="192">
        <f>IF(N566="zákl. přenesená",J566,0)</f>
        <v>0</v>
      </c>
      <c r="BH566" s="192">
        <f>IF(N566="sníž. přenesená",J566,0)</f>
        <v>0</v>
      </c>
      <c r="BI566" s="192">
        <f>IF(N566="nulová",J566,0)</f>
        <v>0</v>
      </c>
      <c r="BJ566" s="18" t="s">
        <v>40</v>
      </c>
      <c r="BK566" s="192">
        <f>ROUND(I566*H566,2)</f>
        <v>0</v>
      </c>
      <c r="BL566" s="18" t="s">
        <v>297</v>
      </c>
      <c r="BM566" s="191" t="s">
        <v>4197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3933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4194</v>
      </c>
      <c r="G568" s="205"/>
      <c r="H568" s="208">
        <v>96.1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14.4" customHeight="1">
      <c r="A569" s="36"/>
      <c r="B569" s="37"/>
      <c r="C569" s="180" t="s">
        <v>870</v>
      </c>
      <c r="D569" s="180" t="s">
        <v>173</v>
      </c>
      <c r="E569" s="181" t="s">
        <v>743</v>
      </c>
      <c r="F569" s="182" t="s">
        <v>744</v>
      </c>
      <c r="G569" s="183" t="s">
        <v>190</v>
      </c>
      <c r="H569" s="184">
        <v>46.5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1.7700000000000001E-3</v>
      </c>
      <c r="T569" s="190">
        <f>S569*H569</f>
        <v>8.2305000000000003E-2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4198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3933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4193</v>
      </c>
      <c r="G571" s="205"/>
      <c r="H571" s="208">
        <v>46.5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14.4" customHeight="1">
      <c r="A572" s="36"/>
      <c r="B572" s="37"/>
      <c r="C572" s="180" t="s">
        <v>874</v>
      </c>
      <c r="D572" s="180" t="s">
        <v>173</v>
      </c>
      <c r="E572" s="181" t="s">
        <v>756</v>
      </c>
      <c r="F572" s="182" t="s">
        <v>757</v>
      </c>
      <c r="G572" s="183" t="s">
        <v>190</v>
      </c>
      <c r="H572" s="184">
        <v>83.1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1.67E-3</v>
      </c>
      <c r="T572" s="190">
        <f>S572*H572</f>
        <v>0.13877699999999998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4199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3933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4200</v>
      </c>
      <c r="G574" s="205"/>
      <c r="H574" s="208">
        <v>83.1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14.4" customHeight="1">
      <c r="A575" s="36"/>
      <c r="B575" s="37"/>
      <c r="C575" s="180" t="s">
        <v>879</v>
      </c>
      <c r="D575" s="180" t="s">
        <v>173</v>
      </c>
      <c r="E575" s="181" t="s">
        <v>760</v>
      </c>
      <c r="F575" s="182" t="s">
        <v>761</v>
      </c>
      <c r="G575" s="183" t="s">
        <v>190</v>
      </c>
      <c r="H575" s="184">
        <v>19.035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1.75E-3</v>
      </c>
      <c r="T575" s="190">
        <f>S575*H575</f>
        <v>3.3311250000000001E-2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4201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3933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4" customFormat="1" ht="10.199999999999999">
      <c r="B577" s="204"/>
      <c r="C577" s="205"/>
      <c r="D577" s="195" t="s">
        <v>180</v>
      </c>
      <c r="E577" s="206" t="s">
        <v>32</v>
      </c>
      <c r="F577" s="207" t="s">
        <v>4202</v>
      </c>
      <c r="G577" s="205"/>
      <c r="H577" s="208">
        <v>19.035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1:65" s="2" customFormat="1" ht="24.15" customHeight="1">
      <c r="A578" s="36"/>
      <c r="B578" s="37"/>
      <c r="C578" s="180" t="s">
        <v>884</v>
      </c>
      <c r="D578" s="180" t="s">
        <v>173</v>
      </c>
      <c r="E578" s="181" t="s">
        <v>3307</v>
      </c>
      <c r="F578" s="182" t="s">
        <v>3308</v>
      </c>
      <c r="G578" s="183" t="s">
        <v>582</v>
      </c>
      <c r="H578" s="184">
        <v>4</v>
      </c>
      <c r="I578" s="185"/>
      <c r="J578" s="186">
        <f>ROUND(I578*H578,2)</f>
        <v>0</v>
      </c>
      <c r="K578" s="182" t="s">
        <v>177</v>
      </c>
      <c r="L578" s="41"/>
      <c r="M578" s="187" t="s">
        <v>32</v>
      </c>
      <c r="N578" s="188" t="s">
        <v>51</v>
      </c>
      <c r="O578" s="66"/>
      <c r="P578" s="189">
        <f>O578*H578</f>
        <v>0</v>
      </c>
      <c r="Q578" s="189">
        <v>0</v>
      </c>
      <c r="R578" s="189">
        <f>Q578*H578</f>
        <v>0</v>
      </c>
      <c r="S578" s="189">
        <v>1.8799999999999999E-3</v>
      </c>
      <c r="T578" s="190">
        <f>S578*H578</f>
        <v>7.5199999999999998E-3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91" t="s">
        <v>297</v>
      </c>
      <c r="AT578" s="191" t="s">
        <v>173</v>
      </c>
      <c r="AU578" s="191" t="s">
        <v>89</v>
      </c>
      <c r="AY578" s="18" t="s">
        <v>171</v>
      </c>
      <c r="BE578" s="192">
        <f>IF(N578="základní",J578,0)</f>
        <v>0</v>
      </c>
      <c r="BF578" s="192">
        <f>IF(N578="snížená",J578,0)</f>
        <v>0</v>
      </c>
      <c r="BG578" s="192">
        <f>IF(N578="zákl. přenesená",J578,0)</f>
        <v>0</v>
      </c>
      <c r="BH578" s="192">
        <f>IF(N578="sníž. přenesená",J578,0)</f>
        <v>0</v>
      </c>
      <c r="BI578" s="192">
        <f>IF(N578="nulová",J578,0)</f>
        <v>0</v>
      </c>
      <c r="BJ578" s="18" t="s">
        <v>40</v>
      </c>
      <c r="BK578" s="192">
        <f>ROUND(I578*H578,2)</f>
        <v>0</v>
      </c>
      <c r="BL578" s="18" t="s">
        <v>297</v>
      </c>
      <c r="BM578" s="191" t="s">
        <v>4203</v>
      </c>
    </row>
    <row r="579" spans="1:65" s="2" customFormat="1" ht="14.4" customHeight="1">
      <c r="A579" s="36"/>
      <c r="B579" s="37"/>
      <c r="C579" s="180" t="s">
        <v>888</v>
      </c>
      <c r="D579" s="180" t="s">
        <v>173</v>
      </c>
      <c r="E579" s="181" t="s">
        <v>770</v>
      </c>
      <c r="F579" s="182" t="s">
        <v>771</v>
      </c>
      <c r="G579" s="183" t="s">
        <v>190</v>
      </c>
      <c r="H579" s="184">
        <v>46.5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2.5999999999999999E-3</v>
      </c>
      <c r="T579" s="190">
        <f>S579*H579</f>
        <v>0.12089999999999999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4204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3933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4205</v>
      </c>
      <c r="G581" s="205"/>
      <c r="H581" s="208">
        <v>46.5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2" customFormat="1" ht="14.4" customHeight="1">
      <c r="A582" s="36"/>
      <c r="B582" s="37"/>
      <c r="C582" s="180" t="s">
        <v>892</v>
      </c>
      <c r="D582" s="180" t="s">
        <v>173</v>
      </c>
      <c r="E582" s="181" t="s">
        <v>774</v>
      </c>
      <c r="F582" s="182" t="s">
        <v>775</v>
      </c>
      <c r="G582" s="183" t="s">
        <v>190</v>
      </c>
      <c r="H582" s="184">
        <v>19</v>
      </c>
      <c r="I582" s="185"/>
      <c r="J582" s="186">
        <f>ROUND(I582*H582,2)</f>
        <v>0</v>
      </c>
      <c r="K582" s="182" t="s">
        <v>177</v>
      </c>
      <c r="L582" s="41"/>
      <c r="M582" s="187" t="s">
        <v>32</v>
      </c>
      <c r="N582" s="188" t="s">
        <v>51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3.9399999999999999E-3</v>
      </c>
      <c r="T582" s="190">
        <f>S582*H582</f>
        <v>7.4859999999999996E-2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297</v>
      </c>
      <c r="AT582" s="191" t="s">
        <v>173</v>
      </c>
      <c r="AU582" s="191" t="s">
        <v>89</v>
      </c>
      <c r="AY582" s="18" t="s">
        <v>171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8" t="s">
        <v>40</v>
      </c>
      <c r="BK582" s="192">
        <f>ROUND(I582*H582,2)</f>
        <v>0</v>
      </c>
      <c r="BL582" s="18" t="s">
        <v>297</v>
      </c>
      <c r="BM582" s="191" t="s">
        <v>4206</v>
      </c>
    </row>
    <row r="583" spans="1:65" s="13" customFormat="1" ht="10.199999999999999">
      <c r="B583" s="193"/>
      <c r="C583" s="194"/>
      <c r="D583" s="195" t="s">
        <v>180</v>
      </c>
      <c r="E583" s="196" t="s">
        <v>32</v>
      </c>
      <c r="F583" s="197" t="s">
        <v>3933</v>
      </c>
      <c r="G583" s="194"/>
      <c r="H583" s="196" t="s">
        <v>32</v>
      </c>
      <c r="I583" s="198"/>
      <c r="J583" s="194"/>
      <c r="K583" s="194"/>
      <c r="L583" s="199"/>
      <c r="M583" s="200"/>
      <c r="N583" s="201"/>
      <c r="O583" s="201"/>
      <c r="P583" s="201"/>
      <c r="Q583" s="201"/>
      <c r="R583" s="201"/>
      <c r="S583" s="201"/>
      <c r="T583" s="202"/>
      <c r="AT583" s="203" t="s">
        <v>180</v>
      </c>
      <c r="AU583" s="203" t="s">
        <v>89</v>
      </c>
      <c r="AV583" s="13" t="s">
        <v>40</v>
      </c>
      <c r="AW583" s="13" t="s">
        <v>38</v>
      </c>
      <c r="AX583" s="13" t="s">
        <v>80</v>
      </c>
      <c r="AY583" s="203" t="s">
        <v>171</v>
      </c>
    </row>
    <row r="584" spans="1:65" s="14" customFormat="1" ht="10.199999999999999">
      <c r="B584" s="204"/>
      <c r="C584" s="205"/>
      <c r="D584" s="195" t="s">
        <v>180</v>
      </c>
      <c r="E584" s="206" t="s">
        <v>32</v>
      </c>
      <c r="F584" s="207" t="s">
        <v>4207</v>
      </c>
      <c r="G584" s="205"/>
      <c r="H584" s="208">
        <v>19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1:65" s="2" customFormat="1" ht="14.4" customHeight="1">
      <c r="A585" s="36"/>
      <c r="B585" s="37"/>
      <c r="C585" s="180" t="s">
        <v>896</v>
      </c>
      <c r="D585" s="180" t="s">
        <v>173</v>
      </c>
      <c r="E585" s="181" t="s">
        <v>778</v>
      </c>
      <c r="F585" s="182" t="s">
        <v>779</v>
      </c>
      <c r="G585" s="183" t="s">
        <v>190</v>
      </c>
      <c r="H585" s="184">
        <v>189.1</v>
      </c>
      <c r="I585" s="185"/>
      <c r="J585" s="186">
        <f>ROUND(I585*H585,2)</f>
        <v>0</v>
      </c>
      <c r="K585" s="182" t="s">
        <v>177</v>
      </c>
      <c r="L585" s="41"/>
      <c r="M585" s="187" t="s">
        <v>32</v>
      </c>
      <c r="N585" s="188" t="s">
        <v>51</v>
      </c>
      <c r="O585" s="66"/>
      <c r="P585" s="189">
        <f>O585*H585</f>
        <v>0</v>
      </c>
      <c r="Q585" s="189">
        <v>1.32E-3</v>
      </c>
      <c r="R585" s="189">
        <f>Q585*H585</f>
        <v>0.249612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297</v>
      </c>
      <c r="AT585" s="191" t="s">
        <v>173</v>
      </c>
      <c r="AU585" s="191" t="s">
        <v>89</v>
      </c>
      <c r="AY585" s="18" t="s">
        <v>171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8" t="s">
        <v>40</v>
      </c>
      <c r="BK585" s="192">
        <f>ROUND(I585*H585,2)</f>
        <v>0</v>
      </c>
      <c r="BL585" s="18" t="s">
        <v>297</v>
      </c>
      <c r="BM585" s="191" t="s">
        <v>4208</v>
      </c>
    </row>
    <row r="586" spans="1:65" s="13" customFormat="1" ht="10.199999999999999">
      <c r="B586" s="193"/>
      <c r="C586" s="194"/>
      <c r="D586" s="195" t="s">
        <v>180</v>
      </c>
      <c r="E586" s="196" t="s">
        <v>32</v>
      </c>
      <c r="F586" s="197" t="s">
        <v>3956</v>
      </c>
      <c r="G586" s="194"/>
      <c r="H586" s="196" t="s">
        <v>32</v>
      </c>
      <c r="I586" s="198"/>
      <c r="J586" s="194"/>
      <c r="K586" s="194"/>
      <c r="L586" s="199"/>
      <c r="M586" s="200"/>
      <c r="N586" s="201"/>
      <c r="O586" s="201"/>
      <c r="P586" s="201"/>
      <c r="Q586" s="201"/>
      <c r="R586" s="201"/>
      <c r="S586" s="201"/>
      <c r="T586" s="202"/>
      <c r="AT586" s="203" t="s">
        <v>180</v>
      </c>
      <c r="AU586" s="203" t="s">
        <v>89</v>
      </c>
      <c r="AV586" s="13" t="s">
        <v>40</v>
      </c>
      <c r="AW586" s="13" t="s">
        <v>38</v>
      </c>
      <c r="AX586" s="13" t="s">
        <v>80</v>
      </c>
      <c r="AY586" s="203" t="s">
        <v>171</v>
      </c>
    </row>
    <row r="587" spans="1:65" s="13" customFormat="1" ht="10.199999999999999">
      <c r="B587" s="193"/>
      <c r="C587" s="194"/>
      <c r="D587" s="195" t="s">
        <v>180</v>
      </c>
      <c r="E587" s="196" t="s">
        <v>32</v>
      </c>
      <c r="F587" s="197" t="s">
        <v>4038</v>
      </c>
      <c r="G587" s="194"/>
      <c r="H587" s="196" t="s">
        <v>32</v>
      </c>
      <c r="I587" s="198"/>
      <c r="J587" s="194"/>
      <c r="K587" s="194"/>
      <c r="L587" s="199"/>
      <c r="M587" s="200"/>
      <c r="N587" s="201"/>
      <c r="O587" s="201"/>
      <c r="P587" s="201"/>
      <c r="Q587" s="201"/>
      <c r="R587" s="201"/>
      <c r="S587" s="201"/>
      <c r="T587" s="202"/>
      <c r="AT587" s="203" t="s">
        <v>180</v>
      </c>
      <c r="AU587" s="203" t="s">
        <v>89</v>
      </c>
      <c r="AV587" s="13" t="s">
        <v>40</v>
      </c>
      <c r="AW587" s="13" t="s">
        <v>38</v>
      </c>
      <c r="AX587" s="13" t="s">
        <v>80</v>
      </c>
      <c r="AY587" s="203" t="s">
        <v>171</v>
      </c>
    </row>
    <row r="588" spans="1:65" s="14" customFormat="1" ht="10.199999999999999">
      <c r="B588" s="204"/>
      <c r="C588" s="205"/>
      <c r="D588" s="195" t="s">
        <v>180</v>
      </c>
      <c r="E588" s="206" t="s">
        <v>32</v>
      </c>
      <c r="F588" s="207" t="s">
        <v>4209</v>
      </c>
      <c r="G588" s="205"/>
      <c r="H588" s="208">
        <v>46.5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1:65" s="14" customFormat="1" ht="10.199999999999999">
      <c r="B589" s="204"/>
      <c r="C589" s="205"/>
      <c r="D589" s="195" t="s">
        <v>180</v>
      </c>
      <c r="E589" s="206" t="s">
        <v>32</v>
      </c>
      <c r="F589" s="207" t="s">
        <v>4210</v>
      </c>
      <c r="G589" s="205"/>
      <c r="H589" s="208">
        <v>46.5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1:65" s="14" customFormat="1" ht="10.199999999999999">
      <c r="B590" s="204"/>
      <c r="C590" s="205"/>
      <c r="D590" s="195" t="s">
        <v>180</v>
      </c>
      <c r="E590" s="206" t="s">
        <v>32</v>
      </c>
      <c r="F590" s="207" t="s">
        <v>4194</v>
      </c>
      <c r="G590" s="205"/>
      <c r="H590" s="208">
        <v>96.1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1:65" s="2" customFormat="1" ht="14.4" customHeight="1">
      <c r="A591" s="36"/>
      <c r="B591" s="37"/>
      <c r="C591" s="180" t="s">
        <v>1319</v>
      </c>
      <c r="D591" s="180" t="s">
        <v>173</v>
      </c>
      <c r="E591" s="181" t="s">
        <v>790</v>
      </c>
      <c r="F591" s="182" t="s">
        <v>791</v>
      </c>
      <c r="G591" s="183" t="s">
        <v>190</v>
      </c>
      <c r="H591" s="184">
        <v>25.3</v>
      </c>
      <c r="I591" s="185"/>
      <c r="J591" s="186">
        <f>ROUND(I591*H591,2)</f>
        <v>0</v>
      </c>
      <c r="K591" s="182" t="s">
        <v>177</v>
      </c>
      <c r="L591" s="41"/>
      <c r="M591" s="187" t="s">
        <v>32</v>
      </c>
      <c r="N591" s="188" t="s">
        <v>51</v>
      </c>
      <c r="O591" s="66"/>
      <c r="P591" s="189">
        <f>O591*H591</f>
        <v>0</v>
      </c>
      <c r="Q591" s="189">
        <v>1.06E-3</v>
      </c>
      <c r="R591" s="189">
        <f>Q591*H591</f>
        <v>2.6817999999999998E-2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297</v>
      </c>
      <c r="AT591" s="191" t="s">
        <v>173</v>
      </c>
      <c r="AU591" s="191" t="s">
        <v>89</v>
      </c>
      <c r="AY591" s="18" t="s">
        <v>171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8" t="s">
        <v>40</v>
      </c>
      <c r="BK591" s="192">
        <f>ROUND(I591*H591,2)</f>
        <v>0</v>
      </c>
      <c r="BL591" s="18" t="s">
        <v>297</v>
      </c>
      <c r="BM591" s="191" t="s">
        <v>4211</v>
      </c>
    </row>
    <row r="592" spans="1:65" s="13" customFormat="1" ht="10.199999999999999">
      <c r="B592" s="193"/>
      <c r="C592" s="194"/>
      <c r="D592" s="195" t="s">
        <v>180</v>
      </c>
      <c r="E592" s="196" t="s">
        <v>32</v>
      </c>
      <c r="F592" s="197" t="s">
        <v>3956</v>
      </c>
      <c r="G592" s="194"/>
      <c r="H592" s="196" t="s">
        <v>32</v>
      </c>
      <c r="I592" s="198"/>
      <c r="J592" s="194"/>
      <c r="K592" s="194"/>
      <c r="L592" s="199"/>
      <c r="M592" s="200"/>
      <c r="N592" s="201"/>
      <c r="O592" s="201"/>
      <c r="P592" s="201"/>
      <c r="Q592" s="201"/>
      <c r="R592" s="201"/>
      <c r="S592" s="201"/>
      <c r="T592" s="202"/>
      <c r="AT592" s="203" t="s">
        <v>180</v>
      </c>
      <c r="AU592" s="203" t="s">
        <v>89</v>
      </c>
      <c r="AV592" s="13" t="s">
        <v>40</v>
      </c>
      <c r="AW592" s="13" t="s">
        <v>38</v>
      </c>
      <c r="AX592" s="13" t="s">
        <v>80</v>
      </c>
      <c r="AY592" s="203" t="s">
        <v>171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4038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4" customFormat="1" ht="10.199999999999999">
      <c r="B594" s="204"/>
      <c r="C594" s="205"/>
      <c r="D594" s="195" t="s">
        <v>180</v>
      </c>
      <c r="E594" s="206" t="s">
        <v>32</v>
      </c>
      <c r="F594" s="207" t="s">
        <v>4212</v>
      </c>
      <c r="G594" s="205"/>
      <c r="H594" s="208">
        <v>25.3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38</v>
      </c>
      <c r="AX594" s="14" t="s">
        <v>80</v>
      </c>
      <c r="AY594" s="214" t="s">
        <v>171</v>
      </c>
    </row>
    <row r="595" spans="1:65" s="2" customFormat="1" ht="14.4" customHeight="1">
      <c r="A595" s="36"/>
      <c r="B595" s="37"/>
      <c r="C595" s="180" t="s">
        <v>1323</v>
      </c>
      <c r="D595" s="180" t="s">
        <v>173</v>
      </c>
      <c r="E595" s="181" t="s">
        <v>808</v>
      </c>
      <c r="F595" s="182" t="s">
        <v>809</v>
      </c>
      <c r="G595" s="183" t="s">
        <v>190</v>
      </c>
      <c r="H595" s="184">
        <v>96.1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3.47E-3</v>
      </c>
      <c r="R595" s="189">
        <f>Q595*H595</f>
        <v>0.33346699999999996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4213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3956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3" customFormat="1" ht="10.199999999999999">
      <c r="B597" s="193"/>
      <c r="C597" s="194"/>
      <c r="D597" s="195" t="s">
        <v>180</v>
      </c>
      <c r="E597" s="196" t="s">
        <v>32</v>
      </c>
      <c r="F597" s="197" t="s">
        <v>4038</v>
      </c>
      <c r="G597" s="194"/>
      <c r="H597" s="196" t="s">
        <v>32</v>
      </c>
      <c r="I597" s="198"/>
      <c r="J597" s="194"/>
      <c r="K597" s="194"/>
      <c r="L597" s="199"/>
      <c r="M597" s="200"/>
      <c r="N597" s="201"/>
      <c r="O597" s="201"/>
      <c r="P597" s="201"/>
      <c r="Q597" s="201"/>
      <c r="R597" s="201"/>
      <c r="S597" s="201"/>
      <c r="T597" s="202"/>
      <c r="AT597" s="203" t="s">
        <v>180</v>
      </c>
      <c r="AU597" s="203" t="s">
        <v>89</v>
      </c>
      <c r="AV597" s="13" t="s">
        <v>40</v>
      </c>
      <c r="AW597" s="13" t="s">
        <v>38</v>
      </c>
      <c r="AX597" s="13" t="s">
        <v>80</v>
      </c>
      <c r="AY597" s="203" t="s">
        <v>171</v>
      </c>
    </row>
    <row r="598" spans="1:65" s="14" customFormat="1" ht="10.199999999999999">
      <c r="B598" s="204"/>
      <c r="C598" s="205"/>
      <c r="D598" s="195" t="s">
        <v>180</v>
      </c>
      <c r="E598" s="206" t="s">
        <v>32</v>
      </c>
      <c r="F598" s="207" t="s">
        <v>3769</v>
      </c>
      <c r="G598" s="205"/>
      <c r="H598" s="208">
        <v>96.1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38</v>
      </c>
      <c r="AX598" s="14" t="s">
        <v>80</v>
      </c>
      <c r="AY598" s="214" t="s">
        <v>171</v>
      </c>
    </row>
    <row r="599" spans="1:65" s="2" customFormat="1" ht="24.15" customHeight="1">
      <c r="A599" s="36"/>
      <c r="B599" s="37"/>
      <c r="C599" s="180" t="s">
        <v>1327</v>
      </c>
      <c r="D599" s="180" t="s">
        <v>173</v>
      </c>
      <c r="E599" s="181" t="s">
        <v>813</v>
      </c>
      <c r="F599" s="182" t="s">
        <v>814</v>
      </c>
      <c r="G599" s="183" t="s">
        <v>190</v>
      </c>
      <c r="H599" s="184">
        <v>93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2.2699999999999999E-3</v>
      </c>
      <c r="R599" s="189">
        <f>Q599*H599</f>
        <v>0.21110999999999999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4214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3956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4038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4215</v>
      </c>
      <c r="G602" s="205"/>
      <c r="H602" s="208">
        <v>46.5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4216</v>
      </c>
      <c r="G603" s="205"/>
      <c r="H603" s="208">
        <v>46.5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24.15" customHeight="1">
      <c r="A604" s="36"/>
      <c r="B604" s="37"/>
      <c r="C604" s="180" t="s">
        <v>1331</v>
      </c>
      <c r="D604" s="180" t="s">
        <v>173</v>
      </c>
      <c r="E604" s="181" t="s">
        <v>3321</v>
      </c>
      <c r="F604" s="182" t="s">
        <v>3322</v>
      </c>
      <c r="G604" s="183" t="s">
        <v>190</v>
      </c>
      <c r="H604" s="184">
        <v>83.1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4.2900000000000004E-3</v>
      </c>
      <c r="R604" s="189">
        <f>Q604*H604</f>
        <v>0.35649900000000001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4217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3956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4038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4" customFormat="1" ht="10.199999999999999">
      <c r="B607" s="204"/>
      <c r="C607" s="205"/>
      <c r="D607" s="195" t="s">
        <v>180</v>
      </c>
      <c r="E607" s="206" t="s">
        <v>32</v>
      </c>
      <c r="F607" s="207" t="s">
        <v>4218</v>
      </c>
      <c r="G607" s="205"/>
      <c r="H607" s="208">
        <v>83.1</v>
      </c>
      <c r="I607" s="209"/>
      <c r="J607" s="205"/>
      <c r="K607" s="205"/>
      <c r="L607" s="210"/>
      <c r="M607" s="211"/>
      <c r="N607" s="212"/>
      <c r="O607" s="212"/>
      <c r="P607" s="212"/>
      <c r="Q607" s="212"/>
      <c r="R607" s="212"/>
      <c r="S607" s="212"/>
      <c r="T607" s="213"/>
      <c r="AT607" s="214" t="s">
        <v>180</v>
      </c>
      <c r="AU607" s="214" t="s">
        <v>89</v>
      </c>
      <c r="AV607" s="14" t="s">
        <v>89</v>
      </c>
      <c r="AW607" s="14" t="s">
        <v>38</v>
      </c>
      <c r="AX607" s="14" t="s">
        <v>80</v>
      </c>
      <c r="AY607" s="214" t="s">
        <v>171</v>
      </c>
    </row>
    <row r="608" spans="1:65" s="2" customFormat="1" ht="24.15" customHeight="1">
      <c r="A608" s="36"/>
      <c r="B608" s="37"/>
      <c r="C608" s="180" t="s">
        <v>1335</v>
      </c>
      <c r="D608" s="180" t="s">
        <v>173</v>
      </c>
      <c r="E608" s="181" t="s">
        <v>3777</v>
      </c>
      <c r="F608" s="182" t="s">
        <v>3778</v>
      </c>
      <c r="G608" s="183" t="s">
        <v>190</v>
      </c>
      <c r="H608" s="184">
        <v>25.3</v>
      </c>
      <c r="I608" s="185"/>
      <c r="J608" s="186">
        <f>ROUND(I608*H608,2)</f>
        <v>0</v>
      </c>
      <c r="K608" s="182" t="s">
        <v>177</v>
      </c>
      <c r="L608" s="41"/>
      <c r="M608" s="187" t="s">
        <v>32</v>
      </c>
      <c r="N608" s="188" t="s">
        <v>51</v>
      </c>
      <c r="O608" s="66"/>
      <c r="P608" s="189">
        <f>O608*H608</f>
        <v>0</v>
      </c>
      <c r="Q608" s="189">
        <v>2.8900000000000002E-3</v>
      </c>
      <c r="R608" s="189">
        <f>Q608*H608</f>
        <v>7.3117000000000001E-2</v>
      </c>
      <c r="S608" s="189">
        <v>0</v>
      </c>
      <c r="T608" s="190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91" t="s">
        <v>297</v>
      </c>
      <c r="AT608" s="191" t="s">
        <v>173</v>
      </c>
      <c r="AU608" s="191" t="s">
        <v>89</v>
      </c>
      <c r="AY608" s="18" t="s">
        <v>171</v>
      </c>
      <c r="BE608" s="192">
        <f>IF(N608="základní",J608,0)</f>
        <v>0</v>
      </c>
      <c r="BF608" s="192">
        <f>IF(N608="snížená",J608,0)</f>
        <v>0</v>
      </c>
      <c r="BG608" s="192">
        <f>IF(N608="zákl. přenesená",J608,0)</f>
        <v>0</v>
      </c>
      <c r="BH608" s="192">
        <f>IF(N608="sníž. přenesená",J608,0)</f>
        <v>0</v>
      </c>
      <c r="BI608" s="192">
        <f>IF(N608="nulová",J608,0)</f>
        <v>0</v>
      </c>
      <c r="BJ608" s="18" t="s">
        <v>40</v>
      </c>
      <c r="BK608" s="192">
        <f>ROUND(I608*H608,2)</f>
        <v>0</v>
      </c>
      <c r="BL608" s="18" t="s">
        <v>297</v>
      </c>
      <c r="BM608" s="191" t="s">
        <v>4219</v>
      </c>
    </row>
    <row r="609" spans="1:65" s="13" customFormat="1" ht="10.199999999999999">
      <c r="B609" s="193"/>
      <c r="C609" s="194"/>
      <c r="D609" s="195" t="s">
        <v>180</v>
      </c>
      <c r="E609" s="196" t="s">
        <v>32</v>
      </c>
      <c r="F609" s="197" t="s">
        <v>3956</v>
      </c>
      <c r="G609" s="194"/>
      <c r="H609" s="196" t="s">
        <v>32</v>
      </c>
      <c r="I609" s="198"/>
      <c r="J609" s="194"/>
      <c r="K609" s="194"/>
      <c r="L609" s="199"/>
      <c r="M609" s="200"/>
      <c r="N609" s="201"/>
      <c r="O609" s="201"/>
      <c r="P609" s="201"/>
      <c r="Q609" s="201"/>
      <c r="R609" s="201"/>
      <c r="S609" s="201"/>
      <c r="T609" s="202"/>
      <c r="AT609" s="203" t="s">
        <v>180</v>
      </c>
      <c r="AU609" s="203" t="s">
        <v>89</v>
      </c>
      <c r="AV609" s="13" t="s">
        <v>40</v>
      </c>
      <c r="AW609" s="13" t="s">
        <v>38</v>
      </c>
      <c r="AX609" s="13" t="s">
        <v>80</v>
      </c>
      <c r="AY609" s="203" t="s">
        <v>171</v>
      </c>
    </row>
    <row r="610" spans="1:65" s="13" customFormat="1" ht="10.199999999999999">
      <c r="B610" s="193"/>
      <c r="C610" s="194"/>
      <c r="D610" s="195" t="s">
        <v>180</v>
      </c>
      <c r="E610" s="196" t="s">
        <v>32</v>
      </c>
      <c r="F610" s="197" t="s">
        <v>4038</v>
      </c>
      <c r="G610" s="194"/>
      <c r="H610" s="196" t="s">
        <v>32</v>
      </c>
      <c r="I610" s="198"/>
      <c r="J610" s="194"/>
      <c r="K610" s="194"/>
      <c r="L610" s="199"/>
      <c r="M610" s="200"/>
      <c r="N610" s="201"/>
      <c r="O610" s="201"/>
      <c r="P610" s="201"/>
      <c r="Q610" s="201"/>
      <c r="R610" s="201"/>
      <c r="S610" s="201"/>
      <c r="T610" s="202"/>
      <c r="AT610" s="203" t="s">
        <v>180</v>
      </c>
      <c r="AU610" s="203" t="s">
        <v>89</v>
      </c>
      <c r="AV610" s="13" t="s">
        <v>40</v>
      </c>
      <c r="AW610" s="13" t="s">
        <v>38</v>
      </c>
      <c r="AX610" s="13" t="s">
        <v>80</v>
      </c>
      <c r="AY610" s="203" t="s">
        <v>171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4220</v>
      </c>
      <c r="G611" s="205"/>
      <c r="H611" s="208">
        <v>25.3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2" customFormat="1" ht="14.4" customHeight="1">
      <c r="A612" s="36"/>
      <c r="B612" s="37"/>
      <c r="C612" s="180" t="s">
        <v>1339</v>
      </c>
      <c r="D612" s="180" t="s">
        <v>173</v>
      </c>
      <c r="E612" s="181" t="s">
        <v>837</v>
      </c>
      <c r="F612" s="182" t="s">
        <v>838</v>
      </c>
      <c r="G612" s="183" t="s">
        <v>190</v>
      </c>
      <c r="H612" s="184">
        <v>46.5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1.6299999999999999E-3</v>
      </c>
      <c r="R612" s="189">
        <f>Q612*H612</f>
        <v>7.5795000000000001E-2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297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297</v>
      </c>
      <c r="BM612" s="191" t="s">
        <v>4221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3956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4038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10.199999999999999">
      <c r="B615" s="204"/>
      <c r="C615" s="205"/>
      <c r="D615" s="195" t="s">
        <v>180</v>
      </c>
      <c r="E615" s="206" t="s">
        <v>32</v>
      </c>
      <c r="F615" s="207" t="s">
        <v>4222</v>
      </c>
      <c r="G615" s="205"/>
      <c r="H615" s="208">
        <v>46.5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24.15" customHeight="1">
      <c r="A616" s="36"/>
      <c r="B616" s="37"/>
      <c r="C616" s="180" t="s">
        <v>1343</v>
      </c>
      <c r="D616" s="180" t="s">
        <v>173</v>
      </c>
      <c r="E616" s="181" t="s">
        <v>3329</v>
      </c>
      <c r="F616" s="182" t="s">
        <v>3330</v>
      </c>
      <c r="G616" s="183" t="s">
        <v>582</v>
      </c>
      <c r="H616" s="184">
        <v>3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2.5000000000000001E-4</v>
      </c>
      <c r="R616" s="189">
        <f>Q616*H616</f>
        <v>7.5000000000000002E-4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297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297</v>
      </c>
      <c r="BM616" s="191" t="s">
        <v>4223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3956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3" customFormat="1" ht="10.199999999999999">
      <c r="B618" s="193"/>
      <c r="C618" s="194"/>
      <c r="D618" s="195" t="s">
        <v>180</v>
      </c>
      <c r="E618" s="196" t="s">
        <v>32</v>
      </c>
      <c r="F618" s="197" t="s">
        <v>4038</v>
      </c>
      <c r="G618" s="194"/>
      <c r="H618" s="196" t="s">
        <v>32</v>
      </c>
      <c r="I618" s="198"/>
      <c r="J618" s="194"/>
      <c r="K618" s="194"/>
      <c r="L618" s="199"/>
      <c r="M618" s="200"/>
      <c r="N618" s="201"/>
      <c r="O618" s="201"/>
      <c r="P618" s="201"/>
      <c r="Q618" s="201"/>
      <c r="R618" s="201"/>
      <c r="S618" s="201"/>
      <c r="T618" s="202"/>
      <c r="AT618" s="203" t="s">
        <v>180</v>
      </c>
      <c r="AU618" s="203" t="s">
        <v>89</v>
      </c>
      <c r="AV618" s="13" t="s">
        <v>40</v>
      </c>
      <c r="AW618" s="13" t="s">
        <v>38</v>
      </c>
      <c r="AX618" s="13" t="s">
        <v>80</v>
      </c>
      <c r="AY618" s="203" t="s">
        <v>171</v>
      </c>
    </row>
    <row r="619" spans="1:65" s="14" customFormat="1" ht="10.199999999999999">
      <c r="B619" s="204"/>
      <c r="C619" s="205"/>
      <c r="D619" s="195" t="s">
        <v>180</v>
      </c>
      <c r="E619" s="206" t="s">
        <v>32</v>
      </c>
      <c r="F619" s="207" t="s">
        <v>3787</v>
      </c>
      <c r="G619" s="205"/>
      <c r="H619" s="208">
        <v>3</v>
      </c>
      <c r="I619" s="209"/>
      <c r="J619" s="205"/>
      <c r="K619" s="205"/>
      <c r="L619" s="210"/>
      <c r="M619" s="211"/>
      <c r="N619" s="212"/>
      <c r="O619" s="212"/>
      <c r="P619" s="212"/>
      <c r="Q619" s="212"/>
      <c r="R619" s="212"/>
      <c r="S619" s="212"/>
      <c r="T619" s="213"/>
      <c r="AT619" s="214" t="s">
        <v>180</v>
      </c>
      <c r="AU619" s="214" t="s">
        <v>89</v>
      </c>
      <c r="AV619" s="14" t="s">
        <v>89</v>
      </c>
      <c r="AW619" s="14" t="s">
        <v>38</v>
      </c>
      <c r="AX619" s="14" t="s">
        <v>80</v>
      </c>
      <c r="AY619" s="214" t="s">
        <v>171</v>
      </c>
    </row>
    <row r="620" spans="1:65" s="2" customFormat="1" ht="14.4" customHeight="1">
      <c r="A620" s="36"/>
      <c r="B620" s="37"/>
      <c r="C620" s="180" t="s">
        <v>1347</v>
      </c>
      <c r="D620" s="180" t="s">
        <v>173</v>
      </c>
      <c r="E620" s="181" t="s">
        <v>3788</v>
      </c>
      <c r="F620" s="182" t="s">
        <v>3789</v>
      </c>
      <c r="G620" s="183" t="s">
        <v>190</v>
      </c>
      <c r="H620" s="184">
        <v>46.5</v>
      </c>
      <c r="I620" s="185"/>
      <c r="J620" s="186">
        <f>ROUND(I620*H620,2)</f>
        <v>0</v>
      </c>
      <c r="K620" s="182" t="s">
        <v>177</v>
      </c>
      <c r="L620" s="41"/>
      <c r="M620" s="187" t="s">
        <v>32</v>
      </c>
      <c r="N620" s="188" t="s">
        <v>51</v>
      </c>
      <c r="O620" s="66"/>
      <c r="P620" s="189">
        <f>O620*H620</f>
        <v>0</v>
      </c>
      <c r="Q620" s="189">
        <v>1.31E-3</v>
      </c>
      <c r="R620" s="189">
        <f>Q620*H620</f>
        <v>6.0914999999999997E-2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297</v>
      </c>
      <c r="AT620" s="191" t="s">
        <v>173</v>
      </c>
      <c r="AU620" s="191" t="s">
        <v>89</v>
      </c>
      <c r="AY620" s="18" t="s">
        <v>171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8" t="s">
        <v>40</v>
      </c>
      <c r="BK620" s="192">
        <f>ROUND(I620*H620,2)</f>
        <v>0</v>
      </c>
      <c r="BL620" s="18" t="s">
        <v>297</v>
      </c>
      <c r="BM620" s="191" t="s">
        <v>4224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3956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4038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4225</v>
      </c>
      <c r="G623" s="205"/>
      <c r="H623" s="208">
        <v>46.5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2" customFormat="1" ht="24.15" customHeight="1">
      <c r="A624" s="36"/>
      <c r="B624" s="37"/>
      <c r="C624" s="180" t="s">
        <v>1352</v>
      </c>
      <c r="D624" s="180" t="s">
        <v>173</v>
      </c>
      <c r="E624" s="181" t="s">
        <v>2028</v>
      </c>
      <c r="F624" s="182" t="s">
        <v>2029</v>
      </c>
      <c r="G624" s="183" t="s">
        <v>190</v>
      </c>
      <c r="H624" s="184">
        <v>19</v>
      </c>
      <c r="I624" s="185"/>
      <c r="J624" s="186">
        <f>ROUND(I624*H624,2)</f>
        <v>0</v>
      </c>
      <c r="K624" s="182" t="s">
        <v>177</v>
      </c>
      <c r="L624" s="41"/>
      <c r="M624" s="187" t="s">
        <v>32</v>
      </c>
      <c r="N624" s="188" t="s">
        <v>51</v>
      </c>
      <c r="O624" s="66"/>
      <c r="P624" s="189">
        <f>O624*H624</f>
        <v>0</v>
      </c>
      <c r="Q624" s="189">
        <v>2.1199999999999999E-3</v>
      </c>
      <c r="R624" s="189">
        <f>Q624*H624</f>
        <v>4.0279999999999996E-2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297</v>
      </c>
      <c r="AT624" s="191" t="s">
        <v>173</v>
      </c>
      <c r="AU624" s="191" t="s">
        <v>89</v>
      </c>
      <c r="AY624" s="18" t="s">
        <v>171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8" t="s">
        <v>40</v>
      </c>
      <c r="BK624" s="192">
        <f>ROUND(I624*H624,2)</f>
        <v>0</v>
      </c>
      <c r="BL624" s="18" t="s">
        <v>297</v>
      </c>
      <c r="BM624" s="191" t="s">
        <v>4226</v>
      </c>
    </row>
    <row r="625" spans="1:65" s="13" customFormat="1" ht="10.199999999999999">
      <c r="B625" s="193"/>
      <c r="C625" s="194"/>
      <c r="D625" s="195" t="s">
        <v>180</v>
      </c>
      <c r="E625" s="196" t="s">
        <v>32</v>
      </c>
      <c r="F625" s="197" t="s">
        <v>3956</v>
      </c>
      <c r="G625" s="194"/>
      <c r="H625" s="196" t="s">
        <v>32</v>
      </c>
      <c r="I625" s="198"/>
      <c r="J625" s="194"/>
      <c r="K625" s="194"/>
      <c r="L625" s="199"/>
      <c r="M625" s="200"/>
      <c r="N625" s="201"/>
      <c r="O625" s="201"/>
      <c r="P625" s="201"/>
      <c r="Q625" s="201"/>
      <c r="R625" s="201"/>
      <c r="S625" s="201"/>
      <c r="T625" s="202"/>
      <c r="AT625" s="203" t="s">
        <v>180</v>
      </c>
      <c r="AU625" s="203" t="s">
        <v>89</v>
      </c>
      <c r="AV625" s="13" t="s">
        <v>40</v>
      </c>
      <c r="AW625" s="13" t="s">
        <v>38</v>
      </c>
      <c r="AX625" s="13" t="s">
        <v>80</v>
      </c>
      <c r="AY625" s="203" t="s">
        <v>171</v>
      </c>
    </row>
    <row r="626" spans="1:65" s="13" customFormat="1" ht="10.199999999999999">
      <c r="B626" s="193"/>
      <c r="C626" s="194"/>
      <c r="D626" s="195" t="s">
        <v>180</v>
      </c>
      <c r="E626" s="196" t="s">
        <v>32</v>
      </c>
      <c r="F626" s="197" t="s">
        <v>4038</v>
      </c>
      <c r="G626" s="194"/>
      <c r="H626" s="196" t="s">
        <v>32</v>
      </c>
      <c r="I626" s="198"/>
      <c r="J626" s="194"/>
      <c r="K626" s="194"/>
      <c r="L626" s="199"/>
      <c r="M626" s="200"/>
      <c r="N626" s="201"/>
      <c r="O626" s="201"/>
      <c r="P626" s="201"/>
      <c r="Q626" s="201"/>
      <c r="R626" s="201"/>
      <c r="S626" s="201"/>
      <c r="T626" s="202"/>
      <c r="AT626" s="203" t="s">
        <v>180</v>
      </c>
      <c r="AU626" s="203" t="s">
        <v>89</v>
      </c>
      <c r="AV626" s="13" t="s">
        <v>40</v>
      </c>
      <c r="AW626" s="13" t="s">
        <v>38</v>
      </c>
      <c r="AX626" s="13" t="s">
        <v>80</v>
      </c>
      <c r="AY626" s="203" t="s">
        <v>171</v>
      </c>
    </row>
    <row r="627" spans="1:65" s="14" customFormat="1" ht="10.199999999999999">
      <c r="B627" s="204"/>
      <c r="C627" s="205"/>
      <c r="D627" s="195" t="s">
        <v>180</v>
      </c>
      <c r="E627" s="206" t="s">
        <v>32</v>
      </c>
      <c r="F627" s="207" t="s">
        <v>4227</v>
      </c>
      <c r="G627" s="205"/>
      <c r="H627" s="208">
        <v>19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38</v>
      </c>
      <c r="AX627" s="14" t="s">
        <v>80</v>
      </c>
      <c r="AY627" s="214" t="s">
        <v>171</v>
      </c>
    </row>
    <row r="628" spans="1:65" s="2" customFormat="1" ht="24.15" customHeight="1">
      <c r="A628" s="36"/>
      <c r="B628" s="37"/>
      <c r="C628" s="180" t="s">
        <v>1360</v>
      </c>
      <c r="D628" s="180" t="s">
        <v>173</v>
      </c>
      <c r="E628" s="181" t="s">
        <v>2033</v>
      </c>
      <c r="F628" s="182" t="s">
        <v>2034</v>
      </c>
      <c r="G628" s="183" t="s">
        <v>582</v>
      </c>
      <c r="H628" s="184">
        <v>2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1.8400000000000001E-3</v>
      </c>
      <c r="R628" s="189">
        <f>Q628*H628</f>
        <v>3.6800000000000001E-3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4228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3956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4038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3796</v>
      </c>
      <c r="G631" s="205"/>
      <c r="H631" s="208">
        <v>2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24.15" customHeight="1">
      <c r="A632" s="36"/>
      <c r="B632" s="37"/>
      <c r="C632" s="180" t="s">
        <v>1370</v>
      </c>
      <c r="D632" s="180" t="s">
        <v>173</v>
      </c>
      <c r="E632" s="181" t="s">
        <v>1307</v>
      </c>
      <c r="F632" s="182" t="s">
        <v>1308</v>
      </c>
      <c r="G632" s="183" t="s">
        <v>554</v>
      </c>
      <c r="H632" s="184">
        <v>1.4319999999999999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297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4229</v>
      </c>
    </row>
    <row r="633" spans="1:65" s="2" customFormat="1" ht="24.15" customHeight="1">
      <c r="A633" s="36"/>
      <c r="B633" s="37"/>
      <c r="C633" s="180" t="s">
        <v>1374</v>
      </c>
      <c r="D633" s="180" t="s">
        <v>173</v>
      </c>
      <c r="E633" s="181" t="s">
        <v>1310</v>
      </c>
      <c r="F633" s="182" t="s">
        <v>1311</v>
      </c>
      <c r="G633" s="183" t="s">
        <v>554</v>
      </c>
      <c r="H633" s="184">
        <v>1.4319999999999999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297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4230</v>
      </c>
    </row>
    <row r="634" spans="1:65" s="12" customFormat="1" ht="22.8" customHeight="1">
      <c r="B634" s="164"/>
      <c r="C634" s="165"/>
      <c r="D634" s="166" t="s">
        <v>79</v>
      </c>
      <c r="E634" s="178" t="s">
        <v>859</v>
      </c>
      <c r="F634" s="178" t="s">
        <v>860</v>
      </c>
      <c r="G634" s="165"/>
      <c r="H634" s="165"/>
      <c r="I634" s="168"/>
      <c r="J634" s="179">
        <f>BK634</f>
        <v>0</v>
      </c>
      <c r="K634" s="165"/>
      <c r="L634" s="170"/>
      <c r="M634" s="171"/>
      <c r="N634" s="172"/>
      <c r="O634" s="172"/>
      <c r="P634" s="173">
        <f>SUM(P635:P654)</f>
        <v>0</v>
      </c>
      <c r="Q634" s="172"/>
      <c r="R634" s="173">
        <f>SUM(R635:R654)</f>
        <v>0.15105000000000002</v>
      </c>
      <c r="S634" s="172"/>
      <c r="T634" s="174">
        <f>SUM(T635:T654)</f>
        <v>0.111</v>
      </c>
      <c r="AR634" s="175" t="s">
        <v>89</v>
      </c>
      <c r="AT634" s="176" t="s">
        <v>79</v>
      </c>
      <c r="AU634" s="176" t="s">
        <v>40</v>
      </c>
      <c r="AY634" s="175" t="s">
        <v>171</v>
      </c>
      <c r="BK634" s="177">
        <f>SUM(BK635:BK654)</f>
        <v>0</v>
      </c>
    </row>
    <row r="635" spans="1:65" s="2" customFormat="1" ht="24.15" customHeight="1">
      <c r="A635" s="36"/>
      <c r="B635" s="37"/>
      <c r="C635" s="180" t="s">
        <v>1378</v>
      </c>
      <c r="D635" s="180" t="s">
        <v>173</v>
      </c>
      <c r="E635" s="181" t="s">
        <v>2806</v>
      </c>
      <c r="F635" s="182" t="s">
        <v>2807</v>
      </c>
      <c r="G635" s="183" t="s">
        <v>190</v>
      </c>
      <c r="H635" s="184">
        <v>3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6.0000000000000002E-5</v>
      </c>
      <c r="R635" s="189">
        <f>Q635*H635</f>
        <v>1.8000000000000001E-4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4231</v>
      </c>
    </row>
    <row r="636" spans="1:65" s="2" customFormat="1" ht="19.2">
      <c r="A636" s="36"/>
      <c r="B636" s="37"/>
      <c r="C636" s="38"/>
      <c r="D636" s="195" t="s">
        <v>258</v>
      </c>
      <c r="E636" s="38"/>
      <c r="F636" s="225" t="s">
        <v>4232</v>
      </c>
      <c r="G636" s="38"/>
      <c r="H636" s="38"/>
      <c r="I636" s="226"/>
      <c r="J636" s="38"/>
      <c r="K636" s="38"/>
      <c r="L636" s="41"/>
      <c r="M636" s="227"/>
      <c r="N636" s="228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8" t="s">
        <v>258</v>
      </c>
      <c r="AU636" s="18" t="s">
        <v>89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3961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4233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4234</v>
      </c>
      <c r="G639" s="205"/>
      <c r="H639" s="208">
        <v>3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180" t="s">
        <v>1382</v>
      </c>
      <c r="D640" s="180" t="s">
        <v>173</v>
      </c>
      <c r="E640" s="181" t="s">
        <v>1391</v>
      </c>
      <c r="F640" s="182" t="s">
        <v>1392</v>
      </c>
      <c r="G640" s="183" t="s">
        <v>190</v>
      </c>
      <c r="H640" s="184">
        <v>3.7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4235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3961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3" customFormat="1" ht="10.199999999999999">
      <c r="B642" s="193"/>
      <c r="C642" s="194"/>
      <c r="D642" s="195" t="s">
        <v>180</v>
      </c>
      <c r="E642" s="196" t="s">
        <v>32</v>
      </c>
      <c r="F642" s="197" t="s">
        <v>4233</v>
      </c>
      <c r="G642" s="194"/>
      <c r="H642" s="196" t="s">
        <v>32</v>
      </c>
      <c r="I642" s="198"/>
      <c r="J642" s="194"/>
      <c r="K642" s="194"/>
      <c r="L642" s="199"/>
      <c r="M642" s="200"/>
      <c r="N642" s="201"/>
      <c r="O642" s="201"/>
      <c r="P642" s="201"/>
      <c r="Q642" s="201"/>
      <c r="R642" s="201"/>
      <c r="S642" s="201"/>
      <c r="T642" s="202"/>
      <c r="AT642" s="203" t="s">
        <v>180</v>
      </c>
      <c r="AU642" s="203" t="s">
        <v>89</v>
      </c>
      <c r="AV642" s="13" t="s">
        <v>40</v>
      </c>
      <c r="AW642" s="13" t="s">
        <v>38</v>
      </c>
      <c r="AX642" s="13" t="s">
        <v>80</v>
      </c>
      <c r="AY642" s="203" t="s">
        <v>171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4236</v>
      </c>
      <c r="G643" s="205"/>
      <c r="H643" s="208">
        <v>3.7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14.4" customHeight="1">
      <c r="A644" s="36"/>
      <c r="B644" s="37"/>
      <c r="C644" s="215" t="s">
        <v>1390</v>
      </c>
      <c r="D644" s="215" t="s">
        <v>254</v>
      </c>
      <c r="E644" s="216" t="s">
        <v>1397</v>
      </c>
      <c r="F644" s="217" t="s">
        <v>1398</v>
      </c>
      <c r="G644" s="218" t="s">
        <v>190</v>
      </c>
      <c r="H644" s="219">
        <v>3.7</v>
      </c>
      <c r="I644" s="220"/>
      <c r="J644" s="221">
        <f>ROUND(I644*H644,2)</f>
        <v>0</v>
      </c>
      <c r="K644" s="217" t="s">
        <v>177</v>
      </c>
      <c r="L644" s="222"/>
      <c r="M644" s="223" t="s">
        <v>32</v>
      </c>
      <c r="N644" s="224" t="s">
        <v>51</v>
      </c>
      <c r="O644" s="66"/>
      <c r="P644" s="189">
        <f>O644*H644</f>
        <v>0</v>
      </c>
      <c r="Q644" s="189">
        <v>2.8999999999999998E-3</v>
      </c>
      <c r="R644" s="189">
        <f>Q644*H644</f>
        <v>1.073E-2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389</v>
      </c>
      <c r="AT644" s="191" t="s">
        <v>254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4237</v>
      </c>
    </row>
    <row r="645" spans="1:65" s="2" customFormat="1" ht="14.4" customHeight="1">
      <c r="A645" s="36"/>
      <c r="B645" s="37"/>
      <c r="C645" s="180" t="s">
        <v>1396</v>
      </c>
      <c r="D645" s="180" t="s">
        <v>173</v>
      </c>
      <c r="E645" s="181" t="s">
        <v>2841</v>
      </c>
      <c r="F645" s="182" t="s">
        <v>2842</v>
      </c>
      <c r="G645" s="183" t="s">
        <v>190</v>
      </c>
      <c r="H645" s="184">
        <v>3.7</v>
      </c>
      <c r="I645" s="185"/>
      <c r="J645" s="186">
        <f>ROUND(I645*H645,2)</f>
        <v>0</v>
      </c>
      <c r="K645" s="182" t="s">
        <v>177</v>
      </c>
      <c r="L645" s="41"/>
      <c r="M645" s="187" t="s">
        <v>32</v>
      </c>
      <c r="N645" s="188" t="s">
        <v>51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0.03</v>
      </c>
      <c r="T645" s="190">
        <f>S645*H645</f>
        <v>0.111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297</v>
      </c>
      <c r="AT645" s="191" t="s">
        <v>173</v>
      </c>
      <c r="AU645" s="191" t="s">
        <v>89</v>
      </c>
      <c r="AY645" s="18" t="s">
        <v>171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8" t="s">
        <v>40</v>
      </c>
      <c r="BK645" s="192">
        <f>ROUND(I645*H645,2)</f>
        <v>0</v>
      </c>
      <c r="BL645" s="18" t="s">
        <v>297</v>
      </c>
      <c r="BM645" s="191" t="s">
        <v>4238</v>
      </c>
    </row>
    <row r="646" spans="1:65" s="2" customFormat="1" ht="24.15" customHeight="1">
      <c r="A646" s="36"/>
      <c r="B646" s="37"/>
      <c r="C646" s="180" t="s">
        <v>1400</v>
      </c>
      <c r="D646" s="180" t="s">
        <v>173</v>
      </c>
      <c r="E646" s="181" t="s">
        <v>3379</v>
      </c>
      <c r="F646" s="182" t="s">
        <v>3380</v>
      </c>
      <c r="G646" s="183" t="s">
        <v>190</v>
      </c>
      <c r="H646" s="184">
        <v>2.7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4239</v>
      </c>
    </row>
    <row r="647" spans="1:65" s="2" customFormat="1" ht="24.15" customHeight="1">
      <c r="A647" s="36"/>
      <c r="B647" s="37"/>
      <c r="C647" s="180" t="s">
        <v>1406</v>
      </c>
      <c r="D647" s="180" t="s">
        <v>173</v>
      </c>
      <c r="E647" s="181" t="s">
        <v>3382</v>
      </c>
      <c r="F647" s="182" t="s">
        <v>3383</v>
      </c>
      <c r="G647" s="183" t="s">
        <v>582</v>
      </c>
      <c r="H647" s="184">
        <v>14</v>
      </c>
      <c r="I647" s="185"/>
      <c r="J647" s="186">
        <f>ROUND(I647*H647,2)</f>
        <v>0</v>
      </c>
      <c r="K647" s="182" t="s">
        <v>177</v>
      </c>
      <c r="L647" s="41"/>
      <c r="M647" s="187" t="s">
        <v>32</v>
      </c>
      <c r="N647" s="188" t="s">
        <v>51</v>
      </c>
      <c r="O647" s="66"/>
      <c r="P647" s="189">
        <f>O647*H647</f>
        <v>0</v>
      </c>
      <c r="Q647" s="189">
        <v>1.0000000000000001E-5</v>
      </c>
      <c r="R647" s="189">
        <f>Q647*H647</f>
        <v>1.4000000000000001E-4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297</v>
      </c>
      <c r="AT647" s="191" t="s">
        <v>173</v>
      </c>
      <c r="AU647" s="191" t="s">
        <v>89</v>
      </c>
      <c r="AY647" s="18" t="s">
        <v>171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8" t="s">
        <v>40</v>
      </c>
      <c r="BK647" s="192">
        <f>ROUND(I647*H647,2)</f>
        <v>0</v>
      </c>
      <c r="BL647" s="18" t="s">
        <v>297</v>
      </c>
      <c r="BM647" s="191" t="s">
        <v>4240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3956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878</v>
      </c>
      <c r="G649" s="205"/>
      <c r="H649" s="208">
        <v>14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2" customFormat="1" ht="24.15" customHeight="1">
      <c r="A650" s="36"/>
      <c r="B650" s="37"/>
      <c r="C650" s="180" t="s">
        <v>1410</v>
      </c>
      <c r="D650" s="180" t="s">
        <v>173</v>
      </c>
      <c r="E650" s="181" t="s">
        <v>3385</v>
      </c>
      <c r="F650" s="182" t="s">
        <v>3386</v>
      </c>
      <c r="G650" s="183" t="s">
        <v>882</v>
      </c>
      <c r="H650" s="184">
        <v>2</v>
      </c>
      <c r="I650" s="185"/>
      <c r="J650" s="186">
        <f>ROUND(I650*H650,2)</f>
        <v>0</v>
      </c>
      <c r="K650" s="182" t="s">
        <v>177</v>
      </c>
      <c r="L650" s="41"/>
      <c r="M650" s="187" t="s">
        <v>32</v>
      </c>
      <c r="N650" s="188" t="s">
        <v>51</v>
      </c>
      <c r="O650" s="66"/>
      <c r="P650" s="189">
        <f>O650*H650</f>
        <v>0</v>
      </c>
      <c r="Q650" s="189">
        <v>0</v>
      </c>
      <c r="R650" s="189">
        <f>Q650*H650</f>
        <v>0</v>
      </c>
      <c r="S650" s="189">
        <v>0</v>
      </c>
      <c r="T650" s="190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91" t="s">
        <v>297</v>
      </c>
      <c r="AT650" s="191" t="s">
        <v>173</v>
      </c>
      <c r="AU650" s="191" t="s">
        <v>89</v>
      </c>
      <c r="AY650" s="18" t="s">
        <v>171</v>
      </c>
      <c r="BE650" s="192">
        <f>IF(N650="základní",J650,0)</f>
        <v>0</v>
      </c>
      <c r="BF650" s="192">
        <f>IF(N650="snížená",J650,0)</f>
        <v>0</v>
      </c>
      <c r="BG650" s="192">
        <f>IF(N650="zákl. přenesená",J650,0)</f>
        <v>0</v>
      </c>
      <c r="BH650" s="192">
        <f>IF(N650="sníž. přenesená",J650,0)</f>
        <v>0</v>
      </c>
      <c r="BI650" s="192">
        <f>IF(N650="nulová",J650,0)</f>
        <v>0</v>
      </c>
      <c r="BJ650" s="18" t="s">
        <v>40</v>
      </c>
      <c r="BK650" s="192">
        <f>ROUND(I650*H650,2)</f>
        <v>0</v>
      </c>
      <c r="BL650" s="18" t="s">
        <v>297</v>
      </c>
      <c r="BM650" s="191" t="s">
        <v>4241</v>
      </c>
    </row>
    <row r="651" spans="1:65" s="2" customFormat="1" ht="24.15" customHeight="1">
      <c r="A651" s="36"/>
      <c r="B651" s="37"/>
      <c r="C651" s="180" t="s">
        <v>1413</v>
      </c>
      <c r="D651" s="180" t="s">
        <v>173</v>
      </c>
      <c r="E651" s="181" t="s">
        <v>885</v>
      </c>
      <c r="F651" s="182" t="s">
        <v>886</v>
      </c>
      <c r="G651" s="183" t="s">
        <v>582</v>
      </c>
      <c r="H651" s="184">
        <v>14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297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4242</v>
      </c>
    </row>
    <row r="652" spans="1:65" s="2" customFormat="1" ht="14.4" customHeight="1">
      <c r="A652" s="36"/>
      <c r="B652" s="37"/>
      <c r="C652" s="215" t="s">
        <v>1415</v>
      </c>
      <c r="D652" s="215" t="s">
        <v>254</v>
      </c>
      <c r="E652" s="216" t="s">
        <v>889</v>
      </c>
      <c r="F652" s="217" t="s">
        <v>890</v>
      </c>
      <c r="G652" s="218" t="s">
        <v>582</v>
      </c>
      <c r="H652" s="219">
        <v>14</v>
      </c>
      <c r="I652" s="220"/>
      <c r="J652" s="221">
        <f>ROUND(I652*H652,2)</f>
        <v>0</v>
      </c>
      <c r="K652" s="217" t="s">
        <v>32</v>
      </c>
      <c r="L652" s="222"/>
      <c r="M652" s="223" t="s">
        <v>32</v>
      </c>
      <c r="N652" s="224" t="s">
        <v>51</v>
      </c>
      <c r="O652" s="66"/>
      <c r="P652" s="189">
        <f>O652*H652</f>
        <v>0</v>
      </c>
      <c r="Q652" s="189">
        <v>0.01</v>
      </c>
      <c r="R652" s="189">
        <f>Q652*H652</f>
        <v>0.14000000000000001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389</v>
      </c>
      <c r="AT652" s="191" t="s">
        <v>254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4243</v>
      </c>
    </row>
    <row r="653" spans="1:65" s="2" customFormat="1" ht="24.15" customHeight="1">
      <c r="A653" s="36"/>
      <c r="B653" s="37"/>
      <c r="C653" s="180" t="s">
        <v>1417</v>
      </c>
      <c r="D653" s="180" t="s">
        <v>173</v>
      </c>
      <c r="E653" s="181" t="s">
        <v>1418</v>
      </c>
      <c r="F653" s="182" t="s">
        <v>1419</v>
      </c>
      <c r="G653" s="183" t="s">
        <v>554</v>
      </c>
      <c r="H653" s="184">
        <v>0.151</v>
      </c>
      <c r="I653" s="185"/>
      <c r="J653" s="186">
        <f>ROUND(I653*H653,2)</f>
        <v>0</v>
      </c>
      <c r="K653" s="182" t="s">
        <v>177</v>
      </c>
      <c r="L653" s="41"/>
      <c r="M653" s="187" t="s">
        <v>32</v>
      </c>
      <c r="N653" s="188" t="s">
        <v>51</v>
      </c>
      <c r="O653" s="66"/>
      <c r="P653" s="189">
        <f>O653*H653</f>
        <v>0</v>
      </c>
      <c r="Q653" s="189">
        <v>0</v>
      </c>
      <c r="R653" s="189">
        <f>Q653*H653</f>
        <v>0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297</v>
      </c>
      <c r="AT653" s="191" t="s">
        <v>173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4244</v>
      </c>
    </row>
    <row r="654" spans="1:65" s="2" customFormat="1" ht="24.15" customHeight="1">
      <c r="A654" s="36"/>
      <c r="B654" s="37"/>
      <c r="C654" s="180" t="s">
        <v>1421</v>
      </c>
      <c r="D654" s="180" t="s">
        <v>173</v>
      </c>
      <c r="E654" s="181" t="s">
        <v>897</v>
      </c>
      <c r="F654" s="182" t="s">
        <v>898</v>
      </c>
      <c r="G654" s="183" t="s">
        <v>554</v>
      </c>
      <c r="H654" s="184">
        <v>0.151</v>
      </c>
      <c r="I654" s="185"/>
      <c r="J654" s="186">
        <f>ROUND(I654*H654,2)</f>
        <v>0</v>
      </c>
      <c r="K654" s="182" t="s">
        <v>177</v>
      </c>
      <c r="L654" s="41"/>
      <c r="M654" s="229" t="s">
        <v>32</v>
      </c>
      <c r="N654" s="230" t="s">
        <v>51</v>
      </c>
      <c r="O654" s="231"/>
      <c r="P654" s="232">
        <f>O654*H654</f>
        <v>0</v>
      </c>
      <c r="Q654" s="232">
        <v>0</v>
      </c>
      <c r="R654" s="232">
        <f>Q654*H654</f>
        <v>0</v>
      </c>
      <c r="S654" s="232">
        <v>0</v>
      </c>
      <c r="T654" s="233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4245</v>
      </c>
    </row>
    <row r="655" spans="1:65" s="2" customFormat="1" ht="6.9" customHeight="1">
      <c r="A655" s="36"/>
      <c r="B655" s="49"/>
      <c r="C655" s="50"/>
      <c r="D655" s="50"/>
      <c r="E655" s="50"/>
      <c r="F655" s="50"/>
      <c r="G655" s="50"/>
      <c r="H655" s="50"/>
      <c r="I655" s="50"/>
      <c r="J655" s="50"/>
      <c r="K655" s="50"/>
      <c r="L655" s="41"/>
      <c r="M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</row>
  </sheetData>
  <sheetProtection algorithmName="SHA-512" hashValue="TsnJ1Lm9HXbv/pxq/PSr/g6j6wkl74ywNH2n8s+0XyjVekZ7rsow58fpXJn7p2uK3DspBaRimvDv5I2LGfZ/1A==" saltValue="ZyjEPHhLM57qNyMi/JdWycw/GouabGq+lRz7HU0ryOWirhh/RkhVP48N2UA3+laFYV5hTvEE36ktmfjIXicxLA==" spinCount="100000" sheet="1" objects="1" scenarios="1" formatColumns="0" formatRows="0" autoFilter="0"/>
  <autoFilter ref="C91:K654" xr:uid="{00000000-0009-0000-0000-000007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82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110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4246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ROUND((SUM(BE96:BE820)),  0)</f>
        <v>0</v>
      </c>
      <c r="G33" s="36"/>
      <c r="H33" s="36"/>
      <c r="I33" s="126">
        <v>0.21</v>
      </c>
      <c r="J33" s="125">
        <f>ROUND(((SUM(BE96:BE820))*I33),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ROUND((SUM(BF96:BF820)),  0)</f>
        <v>0</v>
      </c>
      <c r="G34" s="36"/>
      <c r="H34" s="36"/>
      <c r="I34" s="126">
        <v>0.15</v>
      </c>
      <c r="J34" s="125">
        <f>ROUND(((SUM(BF96:BF820))*I34),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ROUND((SUM(BG96:BG820)),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ROUND((SUM(BH96:BH820)),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ROUND((SUM(BI96:BI820)),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SO08 - SO 08 - Budova B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J97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J98</f>
        <v>0</v>
      </c>
      <c r="K61" s="99"/>
      <c r="L61" s="152"/>
    </row>
    <row r="62" spans="1:47" s="10" customFormat="1" ht="19.95" customHeight="1">
      <c r="B62" s="148"/>
      <c r="C62" s="99"/>
      <c r="D62" s="149" t="s">
        <v>145</v>
      </c>
      <c r="E62" s="150"/>
      <c r="F62" s="150"/>
      <c r="G62" s="150"/>
      <c r="H62" s="150"/>
      <c r="I62" s="150"/>
      <c r="J62" s="151">
        <f>J137</f>
        <v>0</v>
      </c>
      <c r="K62" s="99"/>
      <c r="L62" s="152"/>
    </row>
    <row r="63" spans="1:47" s="10" customFormat="1" ht="19.95" customHeight="1">
      <c r="B63" s="148"/>
      <c r="C63" s="99"/>
      <c r="D63" s="149" t="s">
        <v>146</v>
      </c>
      <c r="E63" s="150"/>
      <c r="F63" s="150"/>
      <c r="G63" s="150"/>
      <c r="H63" s="150"/>
      <c r="I63" s="150"/>
      <c r="J63" s="151">
        <f>J152</f>
        <v>0</v>
      </c>
      <c r="K63" s="99"/>
      <c r="L63" s="152"/>
    </row>
    <row r="64" spans="1:47" s="10" customFormat="1" ht="19.95" customHeight="1">
      <c r="B64" s="148"/>
      <c r="C64" s="99"/>
      <c r="D64" s="149" t="s">
        <v>4247</v>
      </c>
      <c r="E64" s="150"/>
      <c r="F64" s="150"/>
      <c r="G64" s="150"/>
      <c r="H64" s="150"/>
      <c r="I64" s="150"/>
      <c r="J64" s="151">
        <f>J385</f>
        <v>0</v>
      </c>
      <c r="K64" s="99"/>
      <c r="L64" s="152"/>
    </row>
    <row r="65" spans="1:31" s="10" customFormat="1" ht="19.95" customHeight="1">
      <c r="B65" s="148"/>
      <c r="C65" s="99"/>
      <c r="D65" s="149" t="s">
        <v>147</v>
      </c>
      <c r="E65" s="150"/>
      <c r="F65" s="150"/>
      <c r="G65" s="150"/>
      <c r="H65" s="150"/>
      <c r="I65" s="150"/>
      <c r="J65" s="151">
        <f>J394</f>
        <v>0</v>
      </c>
      <c r="K65" s="99"/>
      <c r="L65" s="152"/>
    </row>
    <row r="66" spans="1:31" s="10" customFormat="1" ht="19.95" customHeight="1">
      <c r="B66" s="148"/>
      <c r="C66" s="99"/>
      <c r="D66" s="149" t="s">
        <v>148</v>
      </c>
      <c r="E66" s="150"/>
      <c r="F66" s="150"/>
      <c r="G66" s="150"/>
      <c r="H66" s="150"/>
      <c r="I66" s="150"/>
      <c r="J66" s="151">
        <f>J532</f>
        <v>0</v>
      </c>
      <c r="K66" s="99"/>
      <c r="L66" s="152"/>
    </row>
    <row r="67" spans="1:31" s="10" customFormat="1" ht="19.95" customHeight="1">
      <c r="B67" s="148"/>
      <c r="C67" s="99"/>
      <c r="D67" s="149" t="s">
        <v>149</v>
      </c>
      <c r="E67" s="150"/>
      <c r="F67" s="150"/>
      <c r="G67" s="150"/>
      <c r="H67" s="150"/>
      <c r="I67" s="150"/>
      <c r="J67" s="151">
        <f>J557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J559</f>
        <v>0</v>
      </c>
      <c r="K68" s="143"/>
      <c r="L68" s="147"/>
    </row>
    <row r="69" spans="1:31" s="10" customFormat="1" ht="19.95" customHeight="1">
      <c r="B69" s="148"/>
      <c r="C69" s="99"/>
      <c r="D69" s="149" t="s">
        <v>1511</v>
      </c>
      <c r="E69" s="150"/>
      <c r="F69" s="150"/>
      <c r="G69" s="150"/>
      <c r="H69" s="150"/>
      <c r="I69" s="150"/>
      <c r="J69" s="151">
        <f>J560</f>
        <v>0</v>
      </c>
      <c r="K69" s="99"/>
      <c r="L69" s="152"/>
    </row>
    <row r="70" spans="1:31" s="10" customFormat="1" ht="19.95" customHeight="1">
      <c r="B70" s="148"/>
      <c r="C70" s="99"/>
      <c r="D70" s="149" t="s">
        <v>151</v>
      </c>
      <c r="E70" s="150"/>
      <c r="F70" s="150"/>
      <c r="G70" s="150"/>
      <c r="H70" s="150"/>
      <c r="I70" s="150"/>
      <c r="J70" s="151">
        <f>J571</f>
        <v>0</v>
      </c>
      <c r="K70" s="99"/>
      <c r="L70" s="152"/>
    </row>
    <row r="71" spans="1:31" s="10" customFormat="1" ht="19.95" customHeight="1">
      <c r="B71" s="148"/>
      <c r="C71" s="99"/>
      <c r="D71" s="149" t="s">
        <v>152</v>
      </c>
      <c r="E71" s="150"/>
      <c r="F71" s="150"/>
      <c r="G71" s="150"/>
      <c r="H71" s="150"/>
      <c r="I71" s="150"/>
      <c r="J71" s="151">
        <f>J622</f>
        <v>0</v>
      </c>
      <c r="K71" s="99"/>
      <c r="L71" s="152"/>
    </row>
    <row r="72" spans="1:31" s="10" customFormat="1" ht="19.95" customHeight="1">
      <c r="B72" s="148"/>
      <c r="C72" s="99"/>
      <c r="D72" s="149" t="s">
        <v>2253</v>
      </c>
      <c r="E72" s="150"/>
      <c r="F72" s="150"/>
      <c r="G72" s="150"/>
      <c r="H72" s="150"/>
      <c r="I72" s="150"/>
      <c r="J72" s="151">
        <f>J653</f>
        <v>0</v>
      </c>
      <c r="K72" s="99"/>
      <c r="L72" s="152"/>
    </row>
    <row r="73" spans="1:31" s="10" customFormat="1" ht="19.95" customHeight="1">
      <c r="B73" s="148"/>
      <c r="C73" s="99"/>
      <c r="D73" s="149" t="s">
        <v>153</v>
      </c>
      <c r="E73" s="150"/>
      <c r="F73" s="150"/>
      <c r="G73" s="150"/>
      <c r="H73" s="150"/>
      <c r="I73" s="150"/>
      <c r="J73" s="151">
        <f>J669</f>
        <v>0</v>
      </c>
      <c r="K73" s="99"/>
      <c r="L73" s="152"/>
    </row>
    <row r="74" spans="1:31" s="10" customFormat="1" ht="19.95" customHeight="1">
      <c r="B74" s="148"/>
      <c r="C74" s="99"/>
      <c r="D74" s="149" t="s">
        <v>154</v>
      </c>
      <c r="E74" s="150"/>
      <c r="F74" s="150"/>
      <c r="G74" s="150"/>
      <c r="H74" s="150"/>
      <c r="I74" s="150"/>
      <c r="J74" s="151">
        <f>J697</f>
        <v>0</v>
      </c>
      <c r="K74" s="99"/>
      <c r="L74" s="152"/>
    </row>
    <row r="75" spans="1:31" s="10" customFormat="1" ht="19.95" customHeight="1">
      <c r="B75" s="148"/>
      <c r="C75" s="99"/>
      <c r="D75" s="149" t="s">
        <v>902</v>
      </c>
      <c r="E75" s="150"/>
      <c r="F75" s="150"/>
      <c r="G75" s="150"/>
      <c r="H75" s="150"/>
      <c r="I75" s="150"/>
      <c r="J75" s="151">
        <f>J775</f>
        <v>0</v>
      </c>
      <c r="K75" s="99"/>
      <c r="L75" s="152"/>
    </row>
    <row r="76" spans="1:31" s="10" customFormat="1" ht="19.95" customHeight="1">
      <c r="B76" s="148"/>
      <c r="C76" s="99"/>
      <c r="D76" s="149" t="s">
        <v>155</v>
      </c>
      <c r="E76" s="150"/>
      <c r="F76" s="150"/>
      <c r="G76" s="150"/>
      <c r="H76" s="150"/>
      <c r="I76" s="150"/>
      <c r="J76" s="151">
        <f>J788</f>
        <v>0</v>
      </c>
      <c r="K76" s="99"/>
      <c r="L76" s="152"/>
    </row>
    <row r="77" spans="1:31" s="2" customFormat="1" ht="21.7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49"/>
      <c r="C78" s="50"/>
      <c r="D78" s="50"/>
      <c r="E78" s="50"/>
      <c r="F78" s="50"/>
      <c r="G78" s="50"/>
      <c r="H78" s="50"/>
      <c r="I78" s="50"/>
      <c r="J78" s="50"/>
      <c r="K78" s="50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82" spans="1:63" s="2" customFormat="1" ht="6.9" customHeight="1">
      <c r="A82" s="36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24.9" customHeight="1">
      <c r="A83" s="36"/>
      <c r="B83" s="37"/>
      <c r="C83" s="24" t="s">
        <v>156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16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3" t="str">
        <f>E7</f>
        <v>Zateplení objektů, rekonstrukce víceúčelového hřiště a zpevněných ploch ZŠ Děčín XXXII_revize_R03</v>
      </c>
      <c r="F86" s="384"/>
      <c r="G86" s="384"/>
      <c r="H86" s="384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0" t="s">
        <v>137</v>
      </c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36" t="str">
        <f>E9</f>
        <v>SO08 - SO 08 - Budova B</v>
      </c>
      <c r="F88" s="385"/>
      <c r="G88" s="385"/>
      <c r="H88" s="385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0" t="s">
        <v>22</v>
      </c>
      <c r="D90" s="38"/>
      <c r="E90" s="38"/>
      <c r="F90" s="28" t="str">
        <f>F12</f>
        <v>Děčín XXXII</v>
      </c>
      <c r="G90" s="38"/>
      <c r="H90" s="38"/>
      <c r="I90" s="30" t="s">
        <v>24</v>
      </c>
      <c r="J90" s="61" t="str">
        <f>IF(J12="","",J12)</f>
        <v>23. 6. 2021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25.65" customHeight="1">
      <c r="A92" s="36"/>
      <c r="B92" s="37"/>
      <c r="C92" s="30" t="s">
        <v>30</v>
      </c>
      <c r="D92" s="38"/>
      <c r="E92" s="38"/>
      <c r="F92" s="28" t="str">
        <f>E15</f>
        <v>Statutární město Děčín, MmDěčín</v>
      </c>
      <c r="G92" s="38"/>
      <c r="H92" s="38"/>
      <c r="I92" s="30" t="s">
        <v>37</v>
      </c>
      <c r="J92" s="34" t="str">
        <f>E21</f>
        <v>P. Andrejkovič - PRO-DESIGN2013</v>
      </c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15" customHeight="1">
      <c r="A93" s="36"/>
      <c r="B93" s="37"/>
      <c r="C93" s="30" t="s">
        <v>35</v>
      </c>
      <c r="D93" s="38"/>
      <c r="E93" s="38"/>
      <c r="F93" s="28" t="str">
        <f>IF(E18="","",E18)</f>
        <v>Vyplň údaj</v>
      </c>
      <c r="G93" s="38"/>
      <c r="H93" s="38"/>
      <c r="I93" s="30" t="s">
        <v>41</v>
      </c>
      <c r="J93" s="34" t="str">
        <f>E24</f>
        <v>L. Štuller</v>
      </c>
      <c r="K93" s="38"/>
      <c r="L93" s="115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157</v>
      </c>
      <c r="D95" s="156" t="s">
        <v>65</v>
      </c>
      <c r="E95" s="156" t="s">
        <v>61</v>
      </c>
      <c r="F95" s="156" t="s">
        <v>62</v>
      </c>
      <c r="G95" s="156" t="s">
        <v>158</v>
      </c>
      <c r="H95" s="156" t="s">
        <v>159</v>
      </c>
      <c r="I95" s="156" t="s">
        <v>160</v>
      </c>
      <c r="J95" s="156" t="s">
        <v>141</v>
      </c>
      <c r="K95" s="157" t="s">
        <v>161</v>
      </c>
      <c r="L95" s="158"/>
      <c r="M95" s="70" t="s">
        <v>32</v>
      </c>
      <c r="N95" s="71" t="s">
        <v>50</v>
      </c>
      <c r="O95" s="71" t="s">
        <v>162</v>
      </c>
      <c r="P95" s="71" t="s">
        <v>163</v>
      </c>
      <c r="Q95" s="71" t="s">
        <v>164</v>
      </c>
      <c r="R95" s="71" t="s">
        <v>165</v>
      </c>
      <c r="S95" s="71" t="s">
        <v>166</v>
      </c>
      <c r="T95" s="72" t="s">
        <v>167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8" customHeight="1">
      <c r="A96" s="36"/>
      <c r="B96" s="37"/>
      <c r="C96" s="77" t="s">
        <v>168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P97+P559</f>
        <v>0</v>
      </c>
      <c r="Q96" s="74"/>
      <c r="R96" s="161">
        <f>R97+R559</f>
        <v>60.932412352750006</v>
      </c>
      <c r="S96" s="74"/>
      <c r="T96" s="162">
        <f>T97+T559</f>
        <v>29.491745250000001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8" t="s">
        <v>79</v>
      </c>
      <c r="AU96" s="18" t="s">
        <v>142</v>
      </c>
      <c r="BK96" s="163">
        <f>BK97+BK559</f>
        <v>0</v>
      </c>
    </row>
    <row r="97" spans="1:65" s="12" customFormat="1" ht="25.95" customHeight="1">
      <c r="B97" s="164"/>
      <c r="C97" s="165"/>
      <c r="D97" s="166" t="s">
        <v>79</v>
      </c>
      <c r="E97" s="167" t="s">
        <v>169</v>
      </c>
      <c r="F97" s="167" t="s">
        <v>170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P98+P137+P152+P385+P394+P532+P557</f>
        <v>0</v>
      </c>
      <c r="Q97" s="172"/>
      <c r="R97" s="173">
        <f>R98+R137+R152+R385+R394+R532+R557</f>
        <v>51.309934890000008</v>
      </c>
      <c r="S97" s="172"/>
      <c r="T97" s="174">
        <f>T98+T137+T152+T385+T394+T532+T557</f>
        <v>23.013186000000001</v>
      </c>
      <c r="AR97" s="175" t="s">
        <v>40</v>
      </c>
      <c r="AT97" s="176" t="s">
        <v>79</v>
      </c>
      <c r="AU97" s="176" t="s">
        <v>80</v>
      </c>
      <c r="AY97" s="175" t="s">
        <v>171</v>
      </c>
      <c r="BK97" s="177">
        <f>BK98+BK137+BK152+BK385+BK394+BK532+BK557</f>
        <v>0</v>
      </c>
    </row>
    <row r="98" spans="1:65" s="12" customFormat="1" ht="22.8" customHeight="1">
      <c r="B98" s="164"/>
      <c r="C98" s="165"/>
      <c r="D98" s="166" t="s">
        <v>79</v>
      </c>
      <c r="E98" s="178" t="s">
        <v>40</v>
      </c>
      <c r="F98" s="178" t="s">
        <v>172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SUM(P99:P136)</f>
        <v>0</v>
      </c>
      <c r="Q98" s="172"/>
      <c r="R98" s="173">
        <f>SUM(R99:R136)</f>
        <v>0</v>
      </c>
      <c r="S98" s="172"/>
      <c r="T98" s="174">
        <f>SUM(T99:T136)</f>
        <v>18.338750000000001</v>
      </c>
      <c r="AR98" s="175" t="s">
        <v>40</v>
      </c>
      <c r="AT98" s="176" t="s">
        <v>79</v>
      </c>
      <c r="AU98" s="176" t="s">
        <v>40</v>
      </c>
      <c r="AY98" s="175" t="s">
        <v>171</v>
      </c>
      <c r="BK98" s="177">
        <f>SUM(BK99:BK136)</f>
        <v>0</v>
      </c>
    </row>
    <row r="99" spans="1:65" s="2" customFormat="1" ht="37.799999999999997" customHeight="1">
      <c r="A99" s="36"/>
      <c r="B99" s="37"/>
      <c r="C99" s="180" t="s">
        <v>40</v>
      </c>
      <c r="D99" s="180" t="s">
        <v>173</v>
      </c>
      <c r="E99" s="181" t="s">
        <v>174</v>
      </c>
      <c r="F99" s="182" t="s">
        <v>175</v>
      </c>
      <c r="G99" s="183" t="s">
        <v>176</v>
      </c>
      <c r="H99" s="184">
        <v>43.15</v>
      </c>
      <c r="I99" s="185"/>
      <c r="J99" s="186">
        <f>ROUND(I99*H99,2)</f>
        <v>0</v>
      </c>
      <c r="K99" s="182" t="s">
        <v>177</v>
      </c>
      <c r="L99" s="41"/>
      <c r="M99" s="187" t="s">
        <v>32</v>
      </c>
      <c r="N99" s="188" t="s">
        <v>51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0.255</v>
      </c>
      <c r="T99" s="190">
        <f>S99*H99</f>
        <v>11.00325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178</v>
      </c>
      <c r="AT99" s="191" t="s">
        <v>173</v>
      </c>
      <c r="AU99" s="191" t="s">
        <v>89</v>
      </c>
      <c r="AY99" s="18" t="s">
        <v>171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8" t="s">
        <v>40</v>
      </c>
      <c r="BK99" s="192">
        <f>ROUND(I99*H99,2)</f>
        <v>0</v>
      </c>
      <c r="BL99" s="18" t="s">
        <v>178</v>
      </c>
      <c r="BM99" s="191" t="s">
        <v>4248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4249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4250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4251</v>
      </c>
      <c r="G102" s="205"/>
      <c r="H102" s="208">
        <v>43.15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183</v>
      </c>
      <c r="F103" s="182" t="s">
        <v>184</v>
      </c>
      <c r="G103" s="183" t="s">
        <v>176</v>
      </c>
      <c r="H103" s="184">
        <v>43.15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0.17</v>
      </c>
      <c r="T103" s="190">
        <f>S103*H103</f>
        <v>7.3355000000000006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4252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4249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4253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10.199999999999999">
      <c r="B106" s="204"/>
      <c r="C106" s="205"/>
      <c r="D106" s="195" t="s">
        <v>180</v>
      </c>
      <c r="E106" s="206" t="s">
        <v>32</v>
      </c>
      <c r="F106" s="207" t="s">
        <v>4251</v>
      </c>
      <c r="G106" s="205"/>
      <c r="H106" s="208">
        <v>43.15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2912</v>
      </c>
      <c r="F107" s="182" t="s">
        <v>2913</v>
      </c>
      <c r="G107" s="183" t="s">
        <v>392</v>
      </c>
      <c r="H107" s="184">
        <v>25.89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4254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4249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4255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4256</v>
      </c>
      <c r="G110" s="205"/>
      <c r="H110" s="208">
        <v>25.89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24.15" customHeight="1">
      <c r="A111" s="36"/>
      <c r="B111" s="37"/>
      <c r="C111" s="180" t="s">
        <v>178</v>
      </c>
      <c r="D111" s="180" t="s">
        <v>173</v>
      </c>
      <c r="E111" s="181" t="s">
        <v>2918</v>
      </c>
      <c r="F111" s="182" t="s">
        <v>2919</v>
      </c>
      <c r="G111" s="183" t="s">
        <v>392</v>
      </c>
      <c r="H111" s="184">
        <v>7.7670000000000003</v>
      </c>
      <c r="I111" s="185"/>
      <c r="J111" s="186">
        <f>ROUND(I111*H111,2)</f>
        <v>0</v>
      </c>
      <c r="K111" s="182" t="s">
        <v>177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4257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4258</v>
      </c>
      <c r="G112" s="205"/>
      <c r="H112" s="208">
        <v>7.7670000000000003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1529</v>
      </c>
      <c r="F113" s="182" t="s">
        <v>1530</v>
      </c>
      <c r="G113" s="183" t="s">
        <v>392</v>
      </c>
      <c r="H113" s="184">
        <v>6.1760000000000002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4259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4260</v>
      </c>
      <c r="G114" s="205"/>
      <c r="H114" s="208">
        <v>6.1760000000000002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37.799999999999997" customHeight="1">
      <c r="A115" s="36"/>
      <c r="B115" s="37"/>
      <c r="C115" s="180" t="s">
        <v>193</v>
      </c>
      <c r="D115" s="180" t="s">
        <v>173</v>
      </c>
      <c r="E115" s="181" t="s">
        <v>1533</v>
      </c>
      <c r="F115" s="182" t="s">
        <v>1534</v>
      </c>
      <c r="G115" s="183" t="s">
        <v>392</v>
      </c>
      <c r="H115" s="184">
        <v>49.408000000000001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4261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4262</v>
      </c>
      <c r="G116" s="205"/>
      <c r="H116" s="208">
        <v>49.408000000000001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24.15" customHeight="1">
      <c r="A117" s="36"/>
      <c r="B117" s="37"/>
      <c r="C117" s="180" t="s">
        <v>237</v>
      </c>
      <c r="D117" s="180" t="s">
        <v>173</v>
      </c>
      <c r="E117" s="181" t="s">
        <v>1537</v>
      </c>
      <c r="F117" s="182" t="s">
        <v>1538</v>
      </c>
      <c r="G117" s="183" t="s">
        <v>392</v>
      </c>
      <c r="H117" s="184">
        <v>6.1760000000000002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4263</v>
      </c>
    </row>
    <row r="118" spans="1:65" s="14" customFormat="1" ht="10.199999999999999">
      <c r="B118" s="204"/>
      <c r="C118" s="205"/>
      <c r="D118" s="195" t="s">
        <v>180</v>
      </c>
      <c r="E118" s="206" t="s">
        <v>32</v>
      </c>
      <c r="F118" s="207" t="s">
        <v>4264</v>
      </c>
      <c r="G118" s="205"/>
      <c r="H118" s="208">
        <v>6.1760000000000002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180</v>
      </c>
      <c r="AU118" s="214" t="s">
        <v>89</v>
      </c>
      <c r="AV118" s="14" t="s">
        <v>89</v>
      </c>
      <c r="AW118" s="14" t="s">
        <v>38</v>
      </c>
      <c r="AX118" s="14" t="s">
        <v>80</v>
      </c>
      <c r="AY118" s="214" t="s">
        <v>171</v>
      </c>
    </row>
    <row r="119" spans="1:65" s="2" customFormat="1" ht="37.799999999999997" customHeight="1">
      <c r="A119" s="36"/>
      <c r="B119" s="37"/>
      <c r="C119" s="180" t="s">
        <v>242</v>
      </c>
      <c r="D119" s="180" t="s">
        <v>173</v>
      </c>
      <c r="E119" s="181" t="s">
        <v>1541</v>
      </c>
      <c r="F119" s="182" t="s">
        <v>1542</v>
      </c>
      <c r="G119" s="183" t="s">
        <v>392</v>
      </c>
      <c r="H119" s="184">
        <v>12.352</v>
      </c>
      <c r="I119" s="185"/>
      <c r="J119" s="186">
        <f>ROUND(I119*H119,2)</f>
        <v>0</v>
      </c>
      <c r="K119" s="182" t="s">
        <v>177</v>
      </c>
      <c r="L119" s="41"/>
      <c r="M119" s="187" t="s">
        <v>32</v>
      </c>
      <c r="N119" s="188" t="s">
        <v>51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178</v>
      </c>
      <c r="AT119" s="191" t="s">
        <v>173</v>
      </c>
      <c r="AU119" s="191" t="s">
        <v>89</v>
      </c>
      <c r="AY119" s="18" t="s">
        <v>171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8" t="s">
        <v>40</v>
      </c>
      <c r="BK119" s="192">
        <f>ROUND(I119*H119,2)</f>
        <v>0</v>
      </c>
      <c r="BL119" s="18" t="s">
        <v>178</v>
      </c>
      <c r="BM119" s="191" t="s">
        <v>4265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4266</v>
      </c>
      <c r="G120" s="205"/>
      <c r="H120" s="208">
        <v>12.352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1545</v>
      </c>
      <c r="F121" s="182" t="s">
        <v>1546</v>
      </c>
      <c r="G121" s="183" t="s">
        <v>392</v>
      </c>
      <c r="H121" s="184">
        <v>6.1760000000000002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4267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4264</v>
      </c>
      <c r="G122" s="205"/>
      <c r="H122" s="208">
        <v>6.1760000000000002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24.15" customHeight="1">
      <c r="A123" s="36"/>
      <c r="B123" s="37"/>
      <c r="C123" s="180" t="s">
        <v>261</v>
      </c>
      <c r="D123" s="180" t="s">
        <v>173</v>
      </c>
      <c r="E123" s="181" t="s">
        <v>1548</v>
      </c>
      <c r="F123" s="182" t="s">
        <v>1549</v>
      </c>
      <c r="G123" s="183" t="s">
        <v>554</v>
      </c>
      <c r="H123" s="184">
        <v>10.808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4268</v>
      </c>
    </row>
    <row r="124" spans="1:65" s="2" customFormat="1" ht="19.2">
      <c r="A124" s="36"/>
      <c r="B124" s="37"/>
      <c r="C124" s="38"/>
      <c r="D124" s="195" t="s">
        <v>258</v>
      </c>
      <c r="E124" s="38"/>
      <c r="F124" s="225" t="s">
        <v>1551</v>
      </c>
      <c r="G124" s="38"/>
      <c r="H124" s="38"/>
      <c r="I124" s="226"/>
      <c r="J124" s="38"/>
      <c r="K124" s="38"/>
      <c r="L124" s="41"/>
      <c r="M124" s="227"/>
      <c r="N124" s="228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8" t="s">
        <v>258</v>
      </c>
      <c r="AU124" s="18" t="s">
        <v>89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4269</v>
      </c>
      <c r="G125" s="205"/>
      <c r="H125" s="208">
        <v>10.808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24.15" customHeight="1">
      <c r="A126" s="36"/>
      <c r="B126" s="37"/>
      <c r="C126" s="180" t="s">
        <v>265</v>
      </c>
      <c r="D126" s="180" t="s">
        <v>173</v>
      </c>
      <c r="E126" s="181" t="s">
        <v>1553</v>
      </c>
      <c r="F126" s="182" t="s">
        <v>1554</v>
      </c>
      <c r="G126" s="183" t="s">
        <v>392</v>
      </c>
      <c r="H126" s="184">
        <v>19.713999999999999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178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4270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3952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3933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3" customFormat="1" ht="10.199999999999999">
      <c r="B129" s="193"/>
      <c r="C129" s="194"/>
      <c r="D129" s="195" t="s">
        <v>180</v>
      </c>
      <c r="E129" s="196" t="s">
        <v>32</v>
      </c>
      <c r="F129" s="197" t="s">
        <v>4271</v>
      </c>
      <c r="G129" s="194"/>
      <c r="H129" s="196" t="s">
        <v>32</v>
      </c>
      <c r="I129" s="198"/>
      <c r="J129" s="194"/>
      <c r="K129" s="194"/>
      <c r="L129" s="199"/>
      <c r="M129" s="200"/>
      <c r="N129" s="201"/>
      <c r="O129" s="201"/>
      <c r="P129" s="201"/>
      <c r="Q129" s="201"/>
      <c r="R129" s="201"/>
      <c r="S129" s="201"/>
      <c r="T129" s="202"/>
      <c r="AT129" s="203" t="s">
        <v>180</v>
      </c>
      <c r="AU129" s="203" t="s">
        <v>89</v>
      </c>
      <c r="AV129" s="13" t="s">
        <v>40</v>
      </c>
      <c r="AW129" s="13" t="s">
        <v>38</v>
      </c>
      <c r="AX129" s="13" t="s">
        <v>80</v>
      </c>
      <c r="AY129" s="203" t="s">
        <v>171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4255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4256</v>
      </c>
      <c r="G131" s="205"/>
      <c r="H131" s="208">
        <v>25.89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4272</v>
      </c>
      <c r="G132" s="205"/>
      <c r="H132" s="208">
        <v>-6.1760000000000002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2" customFormat="1" ht="14.4" customHeight="1">
      <c r="A133" s="36"/>
      <c r="B133" s="37"/>
      <c r="C133" s="180" t="s">
        <v>271</v>
      </c>
      <c r="D133" s="180" t="s">
        <v>173</v>
      </c>
      <c r="E133" s="181" t="s">
        <v>2937</v>
      </c>
      <c r="F133" s="182" t="s">
        <v>2938</v>
      </c>
      <c r="G133" s="183" t="s">
        <v>176</v>
      </c>
      <c r="H133" s="184">
        <v>43.15</v>
      </c>
      <c r="I133" s="185"/>
      <c r="J133" s="186">
        <f>ROUND(I133*H133,2)</f>
        <v>0</v>
      </c>
      <c r="K133" s="182" t="s">
        <v>177</v>
      </c>
      <c r="L133" s="41"/>
      <c r="M133" s="187" t="s">
        <v>32</v>
      </c>
      <c r="N133" s="188" t="s">
        <v>51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178</v>
      </c>
      <c r="AT133" s="191" t="s">
        <v>173</v>
      </c>
      <c r="AU133" s="191" t="s">
        <v>89</v>
      </c>
      <c r="AY133" s="18" t="s">
        <v>171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8" t="s">
        <v>40</v>
      </c>
      <c r="BK133" s="192">
        <f>ROUND(I133*H133,2)</f>
        <v>0</v>
      </c>
      <c r="BL133" s="18" t="s">
        <v>178</v>
      </c>
      <c r="BM133" s="191" t="s">
        <v>4273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4249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4253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4" customFormat="1" ht="10.199999999999999">
      <c r="B136" s="204"/>
      <c r="C136" s="205"/>
      <c r="D136" s="195" t="s">
        <v>180</v>
      </c>
      <c r="E136" s="206" t="s">
        <v>32</v>
      </c>
      <c r="F136" s="207" t="s">
        <v>4251</v>
      </c>
      <c r="G136" s="205"/>
      <c r="H136" s="208">
        <v>43.15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2" customFormat="1" ht="22.8" customHeight="1">
      <c r="B137" s="164"/>
      <c r="C137" s="165"/>
      <c r="D137" s="166" t="s">
        <v>79</v>
      </c>
      <c r="E137" s="178" t="s">
        <v>178</v>
      </c>
      <c r="F137" s="178" t="s">
        <v>186</v>
      </c>
      <c r="G137" s="165"/>
      <c r="H137" s="165"/>
      <c r="I137" s="168"/>
      <c r="J137" s="179">
        <f>BK137</f>
        <v>0</v>
      </c>
      <c r="K137" s="165"/>
      <c r="L137" s="170"/>
      <c r="M137" s="171"/>
      <c r="N137" s="172"/>
      <c r="O137" s="172"/>
      <c r="P137" s="173">
        <f>SUM(P138:P151)</f>
        <v>0</v>
      </c>
      <c r="Q137" s="172"/>
      <c r="R137" s="173">
        <f>SUM(R138:R151)</f>
        <v>0.7010463899999998</v>
      </c>
      <c r="S137" s="172"/>
      <c r="T137" s="174">
        <f>SUM(T138:T151)</f>
        <v>0</v>
      </c>
      <c r="AR137" s="175" t="s">
        <v>40</v>
      </c>
      <c r="AT137" s="176" t="s">
        <v>79</v>
      </c>
      <c r="AU137" s="176" t="s">
        <v>40</v>
      </c>
      <c r="AY137" s="175" t="s">
        <v>171</v>
      </c>
      <c r="BK137" s="177">
        <f>SUM(BK138:BK151)</f>
        <v>0</v>
      </c>
    </row>
    <row r="138" spans="1:65" s="2" customFormat="1" ht="24.15" customHeight="1">
      <c r="A138" s="36"/>
      <c r="B138" s="37"/>
      <c r="C138" s="180" t="s">
        <v>275</v>
      </c>
      <c r="D138" s="180" t="s">
        <v>173</v>
      </c>
      <c r="E138" s="181" t="s">
        <v>4274</v>
      </c>
      <c r="F138" s="182" t="s">
        <v>4275</v>
      </c>
      <c r="G138" s="183" t="s">
        <v>392</v>
      </c>
      <c r="H138" s="184">
        <v>0.28199999999999997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2.4533700000000001</v>
      </c>
      <c r="R138" s="189">
        <f>Q138*H138</f>
        <v>0.6918503399999999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4276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4277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4278</v>
      </c>
      <c r="G140" s="205"/>
      <c r="H140" s="208">
        <v>0.28199999999999997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40</v>
      </c>
      <c r="AY140" s="214" t="s">
        <v>171</v>
      </c>
    </row>
    <row r="141" spans="1:65" s="2" customFormat="1" ht="24.15" customHeight="1">
      <c r="A141" s="36"/>
      <c r="B141" s="37"/>
      <c r="C141" s="180" t="s">
        <v>280</v>
      </c>
      <c r="D141" s="180" t="s">
        <v>173</v>
      </c>
      <c r="E141" s="181" t="s">
        <v>4279</v>
      </c>
      <c r="F141" s="182" t="s">
        <v>4280</v>
      </c>
      <c r="G141" s="183" t="s">
        <v>554</v>
      </c>
      <c r="H141" s="184">
        <v>5.0000000000000001E-3</v>
      </c>
      <c r="I141" s="185"/>
      <c r="J141" s="186">
        <f>ROUND(I141*H141,2)</f>
        <v>0</v>
      </c>
      <c r="K141" s="182" t="s">
        <v>177</v>
      </c>
      <c r="L141" s="41"/>
      <c r="M141" s="187" t="s">
        <v>32</v>
      </c>
      <c r="N141" s="188" t="s">
        <v>51</v>
      </c>
      <c r="O141" s="66"/>
      <c r="P141" s="189">
        <f>O141*H141</f>
        <v>0</v>
      </c>
      <c r="Q141" s="189">
        <v>1.06277</v>
      </c>
      <c r="R141" s="189">
        <f>Q141*H141</f>
        <v>5.3138500000000002E-3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178</v>
      </c>
      <c r="AT141" s="191" t="s">
        <v>173</v>
      </c>
      <c r="AU141" s="191" t="s">
        <v>89</v>
      </c>
      <c r="AY141" s="18" t="s">
        <v>171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8" t="s">
        <v>40</v>
      </c>
      <c r="BK141" s="192">
        <f>ROUND(I141*H141,2)</f>
        <v>0</v>
      </c>
      <c r="BL141" s="18" t="s">
        <v>178</v>
      </c>
      <c r="BM141" s="191" t="s">
        <v>4281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4277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4282</v>
      </c>
      <c r="G143" s="205"/>
      <c r="H143" s="208">
        <v>4.0000000000000001E-3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4283</v>
      </c>
      <c r="G144" s="205"/>
      <c r="H144" s="208">
        <v>1E-3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5" customFormat="1" ht="10.199999999999999">
      <c r="B145" s="234"/>
      <c r="C145" s="235"/>
      <c r="D145" s="195" t="s">
        <v>180</v>
      </c>
      <c r="E145" s="236" t="s">
        <v>32</v>
      </c>
      <c r="F145" s="237" t="s">
        <v>1126</v>
      </c>
      <c r="G145" s="235"/>
      <c r="H145" s="238">
        <v>5.0000000000000001E-3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180</v>
      </c>
      <c r="AU145" s="244" t="s">
        <v>89</v>
      </c>
      <c r="AV145" s="15" t="s">
        <v>178</v>
      </c>
      <c r="AW145" s="15" t="s">
        <v>38</v>
      </c>
      <c r="AX145" s="15" t="s">
        <v>40</v>
      </c>
      <c r="AY145" s="244" t="s">
        <v>171</v>
      </c>
    </row>
    <row r="146" spans="1:65" s="2" customFormat="1" ht="14.4" customHeight="1">
      <c r="A146" s="36"/>
      <c r="B146" s="37"/>
      <c r="C146" s="180" t="s">
        <v>8</v>
      </c>
      <c r="D146" s="180" t="s">
        <v>173</v>
      </c>
      <c r="E146" s="181" t="s">
        <v>4284</v>
      </c>
      <c r="F146" s="182" t="s">
        <v>4285</v>
      </c>
      <c r="G146" s="183" t="s">
        <v>176</v>
      </c>
      <c r="H146" s="184">
        <v>0.59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6.5799999999999999E-3</v>
      </c>
      <c r="R146" s="189">
        <f>Q146*H146</f>
        <v>3.8821999999999997E-3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4286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4277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4287</v>
      </c>
      <c r="G148" s="205"/>
      <c r="H148" s="208">
        <v>0.59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40</v>
      </c>
      <c r="AY148" s="214" t="s">
        <v>171</v>
      </c>
    </row>
    <row r="149" spans="1:65" s="2" customFormat="1" ht="14.4" customHeight="1">
      <c r="A149" s="36"/>
      <c r="B149" s="37"/>
      <c r="C149" s="180" t="s">
        <v>297</v>
      </c>
      <c r="D149" s="180" t="s">
        <v>173</v>
      </c>
      <c r="E149" s="181" t="s">
        <v>4288</v>
      </c>
      <c r="F149" s="182" t="s">
        <v>4289</v>
      </c>
      <c r="G149" s="183" t="s">
        <v>176</v>
      </c>
      <c r="H149" s="184">
        <v>0.59</v>
      </c>
      <c r="I149" s="185"/>
      <c r="J149" s="186">
        <f>ROUND(I149*H149,2)</f>
        <v>0</v>
      </c>
      <c r="K149" s="182" t="s">
        <v>177</v>
      </c>
      <c r="L149" s="41"/>
      <c r="M149" s="187" t="s">
        <v>32</v>
      </c>
      <c r="N149" s="188" t="s">
        <v>51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178</v>
      </c>
      <c r="AT149" s="191" t="s">
        <v>173</v>
      </c>
      <c r="AU149" s="191" t="s">
        <v>89</v>
      </c>
      <c r="AY149" s="18" t="s">
        <v>171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8" t="s">
        <v>40</v>
      </c>
      <c r="BK149" s="192">
        <f>ROUND(I149*H149,2)</f>
        <v>0</v>
      </c>
      <c r="BL149" s="18" t="s">
        <v>178</v>
      </c>
      <c r="BM149" s="191" t="s">
        <v>4290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4291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4292</v>
      </c>
      <c r="G151" s="205"/>
      <c r="H151" s="208">
        <v>0.59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40</v>
      </c>
      <c r="AY151" s="214" t="s">
        <v>171</v>
      </c>
    </row>
    <row r="152" spans="1:65" s="12" customFormat="1" ht="22.8" customHeight="1">
      <c r="B152" s="164"/>
      <c r="C152" s="165"/>
      <c r="D152" s="166" t="s">
        <v>79</v>
      </c>
      <c r="E152" s="178" t="s">
        <v>193</v>
      </c>
      <c r="F152" s="178" t="s">
        <v>194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SUM(P153:P384)</f>
        <v>0</v>
      </c>
      <c r="Q152" s="172"/>
      <c r="R152" s="173">
        <f>SUM(R153:R384)</f>
        <v>50.222907790000008</v>
      </c>
      <c r="S152" s="172"/>
      <c r="T152" s="174">
        <f>SUM(T153:T384)</f>
        <v>1.2908710000000001</v>
      </c>
      <c r="AR152" s="175" t="s">
        <v>40</v>
      </c>
      <c r="AT152" s="176" t="s">
        <v>79</v>
      </c>
      <c r="AU152" s="176" t="s">
        <v>40</v>
      </c>
      <c r="AY152" s="175" t="s">
        <v>171</v>
      </c>
      <c r="BK152" s="177">
        <f>SUM(BK153:BK384)</f>
        <v>0</v>
      </c>
    </row>
    <row r="153" spans="1:65" s="2" customFormat="1" ht="14.4" customHeight="1">
      <c r="A153" s="36"/>
      <c r="B153" s="37"/>
      <c r="C153" s="180" t="s">
        <v>303</v>
      </c>
      <c r="D153" s="180" t="s">
        <v>173</v>
      </c>
      <c r="E153" s="181" t="s">
        <v>1598</v>
      </c>
      <c r="F153" s="182" t="s">
        <v>1599</v>
      </c>
      <c r="G153" s="183" t="s">
        <v>176</v>
      </c>
      <c r="H153" s="184">
        <v>23.562999999999999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4.0439999999999997E-2</v>
      </c>
      <c r="R153" s="189">
        <f>Q153*H153</f>
        <v>0.95288771999999988</v>
      </c>
      <c r="S153" s="189">
        <v>0.04</v>
      </c>
      <c r="T153" s="190">
        <f>S153*H153</f>
        <v>0.94252000000000002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4293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4294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4295</v>
      </c>
      <c r="G155" s="205"/>
      <c r="H155" s="208">
        <v>23.562999999999999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2" customFormat="1" ht="24.15" customHeight="1">
      <c r="A156" s="36"/>
      <c r="B156" s="37"/>
      <c r="C156" s="180" t="s">
        <v>311</v>
      </c>
      <c r="D156" s="180" t="s">
        <v>173</v>
      </c>
      <c r="E156" s="181" t="s">
        <v>1602</v>
      </c>
      <c r="F156" s="182" t="s">
        <v>1603</v>
      </c>
      <c r="G156" s="183" t="s">
        <v>176</v>
      </c>
      <c r="H156" s="184">
        <v>23.562999999999999</v>
      </c>
      <c r="I156" s="185"/>
      <c r="J156" s="186">
        <f>ROUND(I156*H156,2)</f>
        <v>0</v>
      </c>
      <c r="K156" s="182" t="s">
        <v>177</v>
      </c>
      <c r="L156" s="41"/>
      <c r="M156" s="187" t="s">
        <v>32</v>
      </c>
      <c r="N156" s="188" t="s">
        <v>51</v>
      </c>
      <c r="O156" s="66"/>
      <c r="P156" s="189">
        <f>O156*H156</f>
        <v>0</v>
      </c>
      <c r="Q156" s="189">
        <v>2.2000000000000001E-4</v>
      </c>
      <c r="R156" s="189">
        <f>Q156*H156</f>
        <v>5.1838600000000002E-3</v>
      </c>
      <c r="S156" s="189">
        <v>2E-3</v>
      </c>
      <c r="T156" s="190">
        <f>S156*H156</f>
        <v>4.7126000000000001E-2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178</v>
      </c>
      <c r="AT156" s="191" t="s">
        <v>173</v>
      </c>
      <c r="AU156" s="191" t="s">
        <v>89</v>
      </c>
      <c r="AY156" s="18" t="s">
        <v>171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8" t="s">
        <v>40</v>
      </c>
      <c r="BK156" s="192">
        <f>ROUND(I156*H156,2)</f>
        <v>0</v>
      </c>
      <c r="BL156" s="18" t="s">
        <v>178</v>
      </c>
      <c r="BM156" s="191" t="s">
        <v>4296</v>
      </c>
    </row>
    <row r="157" spans="1:65" s="13" customFormat="1" ht="10.199999999999999">
      <c r="B157" s="193"/>
      <c r="C157" s="194"/>
      <c r="D157" s="195" t="s">
        <v>180</v>
      </c>
      <c r="E157" s="196" t="s">
        <v>32</v>
      </c>
      <c r="F157" s="197" t="s">
        <v>4297</v>
      </c>
      <c r="G157" s="194"/>
      <c r="H157" s="196" t="s">
        <v>32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180</v>
      </c>
      <c r="AU157" s="203" t="s">
        <v>89</v>
      </c>
      <c r="AV157" s="13" t="s">
        <v>40</v>
      </c>
      <c r="AW157" s="13" t="s">
        <v>38</v>
      </c>
      <c r="AX157" s="13" t="s">
        <v>80</v>
      </c>
      <c r="AY157" s="203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4298</v>
      </c>
      <c r="G158" s="205"/>
      <c r="H158" s="208">
        <v>23.562999999999999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2" customFormat="1" ht="14.4" customHeight="1">
      <c r="A159" s="36"/>
      <c r="B159" s="37"/>
      <c r="C159" s="180" t="s">
        <v>316</v>
      </c>
      <c r="D159" s="180" t="s">
        <v>173</v>
      </c>
      <c r="E159" s="181" t="s">
        <v>234</v>
      </c>
      <c r="F159" s="182" t="s">
        <v>235</v>
      </c>
      <c r="G159" s="183" t="s">
        <v>176</v>
      </c>
      <c r="H159" s="184">
        <v>137.63800000000001</v>
      </c>
      <c r="I159" s="185"/>
      <c r="J159" s="186">
        <f>ROUND(I159*H159,2)</f>
        <v>0</v>
      </c>
      <c r="K159" s="182" t="s">
        <v>177</v>
      </c>
      <c r="L159" s="41"/>
      <c r="M159" s="187" t="s">
        <v>32</v>
      </c>
      <c r="N159" s="188" t="s">
        <v>51</v>
      </c>
      <c r="O159" s="66"/>
      <c r="P159" s="189">
        <f>O159*H159</f>
        <v>0</v>
      </c>
      <c r="Q159" s="189">
        <v>5.4599999999999996E-3</v>
      </c>
      <c r="R159" s="189">
        <f>Q159*H159</f>
        <v>0.75150348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178</v>
      </c>
      <c r="AT159" s="191" t="s">
        <v>173</v>
      </c>
      <c r="AU159" s="191" t="s">
        <v>89</v>
      </c>
      <c r="AY159" s="18" t="s">
        <v>171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8" t="s">
        <v>40</v>
      </c>
      <c r="BK159" s="192">
        <f>ROUND(I159*H159,2)</f>
        <v>0</v>
      </c>
      <c r="BL159" s="18" t="s">
        <v>178</v>
      </c>
      <c r="BM159" s="191" t="s">
        <v>4299</v>
      </c>
    </row>
    <row r="160" spans="1:65" s="2" customFormat="1" ht="19.2">
      <c r="A160" s="36"/>
      <c r="B160" s="37"/>
      <c r="C160" s="38"/>
      <c r="D160" s="195" t="s">
        <v>258</v>
      </c>
      <c r="E160" s="38"/>
      <c r="F160" s="225" t="s">
        <v>3960</v>
      </c>
      <c r="G160" s="38"/>
      <c r="H160" s="38"/>
      <c r="I160" s="226"/>
      <c r="J160" s="38"/>
      <c r="K160" s="38"/>
      <c r="L160" s="41"/>
      <c r="M160" s="227"/>
      <c r="N160" s="228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8" t="s">
        <v>258</v>
      </c>
      <c r="AU160" s="18" t="s">
        <v>89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4277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3" customFormat="1" ht="10.199999999999999">
      <c r="B162" s="193"/>
      <c r="C162" s="194"/>
      <c r="D162" s="195" t="s">
        <v>180</v>
      </c>
      <c r="E162" s="196" t="s">
        <v>32</v>
      </c>
      <c r="F162" s="197" t="s">
        <v>4300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2:51" s="13" customFormat="1" ht="10.199999999999999">
      <c r="B163" s="193"/>
      <c r="C163" s="194"/>
      <c r="D163" s="195" t="s">
        <v>180</v>
      </c>
      <c r="E163" s="196" t="s">
        <v>32</v>
      </c>
      <c r="F163" s="197" t="s">
        <v>4301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4302</v>
      </c>
      <c r="G164" s="205"/>
      <c r="H164" s="208">
        <v>6.4089999999999998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4303</v>
      </c>
      <c r="G165" s="205"/>
      <c r="H165" s="208">
        <v>56.728999999999999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4304</v>
      </c>
      <c r="G166" s="205"/>
      <c r="H166" s="208">
        <v>18.736999999999998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4305</v>
      </c>
      <c r="G167" s="205"/>
      <c r="H167" s="208">
        <v>61.756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3" customFormat="1" ht="10.199999999999999">
      <c r="B168" s="193"/>
      <c r="C168" s="194"/>
      <c r="D168" s="195" t="s">
        <v>180</v>
      </c>
      <c r="E168" s="196" t="s">
        <v>32</v>
      </c>
      <c r="F168" s="197" t="s">
        <v>4306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4307</v>
      </c>
      <c r="G169" s="205"/>
      <c r="H169" s="208">
        <v>-0.72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4308</v>
      </c>
      <c r="G170" s="205"/>
      <c r="H170" s="208">
        <v>-0.09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4" customFormat="1" ht="10.199999999999999">
      <c r="B171" s="204"/>
      <c r="C171" s="205"/>
      <c r="D171" s="195" t="s">
        <v>180</v>
      </c>
      <c r="E171" s="206" t="s">
        <v>32</v>
      </c>
      <c r="F171" s="207" t="s">
        <v>4309</v>
      </c>
      <c r="G171" s="205"/>
      <c r="H171" s="208">
        <v>-23.288</v>
      </c>
      <c r="I171" s="209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180</v>
      </c>
      <c r="AU171" s="214" t="s">
        <v>89</v>
      </c>
      <c r="AV171" s="14" t="s">
        <v>89</v>
      </c>
      <c r="AW171" s="14" t="s">
        <v>38</v>
      </c>
      <c r="AX171" s="14" t="s">
        <v>80</v>
      </c>
      <c r="AY171" s="214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4310</v>
      </c>
      <c r="G172" s="205"/>
      <c r="H172" s="208">
        <v>-11.025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4311</v>
      </c>
      <c r="G173" s="205"/>
      <c r="H173" s="208">
        <v>-1.9690000000000001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4312</v>
      </c>
      <c r="G174" s="205"/>
      <c r="H174" s="208">
        <v>-1.44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4313</v>
      </c>
      <c r="G175" s="205"/>
      <c r="H175" s="208">
        <v>-1.4850000000000001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3" customFormat="1" ht="10.199999999999999">
      <c r="B176" s="193"/>
      <c r="C176" s="194"/>
      <c r="D176" s="195" t="s">
        <v>180</v>
      </c>
      <c r="E176" s="196" t="s">
        <v>32</v>
      </c>
      <c r="F176" s="197" t="s">
        <v>4314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4315</v>
      </c>
      <c r="G177" s="205"/>
      <c r="H177" s="208">
        <v>0.27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4316</v>
      </c>
      <c r="G178" s="205"/>
      <c r="H178" s="208">
        <v>6.8000000000000005E-2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4317</v>
      </c>
      <c r="G179" s="205"/>
      <c r="H179" s="208">
        <v>4.6239999999999997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4318</v>
      </c>
      <c r="G180" s="205"/>
      <c r="H180" s="208">
        <v>2.6509999999999998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4319</v>
      </c>
      <c r="G181" s="205"/>
      <c r="H181" s="208">
        <v>1.181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4320</v>
      </c>
      <c r="G182" s="205"/>
      <c r="H182" s="208">
        <v>0.308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4321</v>
      </c>
      <c r="G183" s="205"/>
      <c r="H183" s="208">
        <v>0.26600000000000001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4322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4323</v>
      </c>
      <c r="G185" s="205"/>
      <c r="H185" s="208">
        <v>4.2569999999999997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4324</v>
      </c>
      <c r="G186" s="205"/>
      <c r="H186" s="208">
        <v>7.4550000000000001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4325</v>
      </c>
      <c r="G187" s="205"/>
      <c r="H187" s="208">
        <v>0.98399999999999999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4326</v>
      </c>
      <c r="G188" s="205"/>
      <c r="H188" s="208">
        <v>11.96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24.15" customHeight="1">
      <c r="A189" s="36"/>
      <c r="B189" s="37"/>
      <c r="C189" s="180" t="s">
        <v>326</v>
      </c>
      <c r="D189" s="180" t="s">
        <v>173</v>
      </c>
      <c r="E189" s="181" t="s">
        <v>238</v>
      </c>
      <c r="F189" s="182" t="s">
        <v>239</v>
      </c>
      <c r="G189" s="183" t="s">
        <v>176</v>
      </c>
      <c r="H189" s="184">
        <v>412.91399999999999</v>
      </c>
      <c r="I189" s="185"/>
      <c r="J189" s="186">
        <f>ROUND(I189*H189,2)</f>
        <v>0</v>
      </c>
      <c r="K189" s="182" t="s">
        <v>177</v>
      </c>
      <c r="L189" s="41"/>
      <c r="M189" s="187" t="s">
        <v>32</v>
      </c>
      <c r="N189" s="188" t="s">
        <v>51</v>
      </c>
      <c r="O189" s="66"/>
      <c r="P189" s="189">
        <f>O189*H189</f>
        <v>0</v>
      </c>
      <c r="Q189" s="189">
        <v>2.0999999999999999E-3</v>
      </c>
      <c r="R189" s="189">
        <f>Q189*H189</f>
        <v>0.86711939999999987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178</v>
      </c>
      <c r="AT189" s="191" t="s">
        <v>173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4327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4328</v>
      </c>
      <c r="G190" s="205"/>
      <c r="H190" s="208">
        <v>412.91399999999999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2" customFormat="1" ht="24.15" customHeight="1">
      <c r="A191" s="36"/>
      <c r="B191" s="37"/>
      <c r="C191" s="180" t="s">
        <v>7</v>
      </c>
      <c r="D191" s="180" t="s">
        <v>173</v>
      </c>
      <c r="E191" s="181" t="s">
        <v>243</v>
      </c>
      <c r="F191" s="182" t="s">
        <v>244</v>
      </c>
      <c r="G191" s="183" t="s">
        <v>190</v>
      </c>
      <c r="H191" s="184">
        <v>77.438000000000002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4329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4330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4331</v>
      </c>
      <c r="G193" s="205"/>
      <c r="H193" s="208">
        <v>2.2320000000000002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4332</v>
      </c>
      <c r="G194" s="205"/>
      <c r="H194" s="208">
        <v>0.55800000000000005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4333</v>
      </c>
      <c r="G195" s="205"/>
      <c r="H195" s="208">
        <v>38.222999999999999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4334</v>
      </c>
      <c r="G196" s="205"/>
      <c r="H196" s="208">
        <v>21.917000000000002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4335</v>
      </c>
      <c r="G197" s="205"/>
      <c r="H197" s="208">
        <v>9.7650000000000006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4336</v>
      </c>
      <c r="G198" s="205"/>
      <c r="H198" s="208">
        <v>2.5419999999999998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4337</v>
      </c>
      <c r="G199" s="205"/>
      <c r="H199" s="208">
        <v>2.2010000000000001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5" customFormat="1" ht="10.199999999999999">
      <c r="B200" s="234"/>
      <c r="C200" s="235"/>
      <c r="D200" s="195" t="s">
        <v>180</v>
      </c>
      <c r="E200" s="236" t="s">
        <v>32</v>
      </c>
      <c r="F200" s="237" t="s">
        <v>1126</v>
      </c>
      <c r="G200" s="235"/>
      <c r="H200" s="238">
        <v>77.437999999999988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180</v>
      </c>
      <c r="AU200" s="244" t="s">
        <v>89</v>
      </c>
      <c r="AV200" s="15" t="s">
        <v>178</v>
      </c>
      <c r="AW200" s="15" t="s">
        <v>38</v>
      </c>
      <c r="AX200" s="15" t="s">
        <v>40</v>
      </c>
      <c r="AY200" s="244" t="s">
        <v>171</v>
      </c>
    </row>
    <row r="201" spans="1:65" s="2" customFormat="1" ht="14.4" customHeight="1">
      <c r="A201" s="36"/>
      <c r="B201" s="37"/>
      <c r="C201" s="215" t="s">
        <v>335</v>
      </c>
      <c r="D201" s="215" t="s">
        <v>254</v>
      </c>
      <c r="E201" s="216" t="s">
        <v>255</v>
      </c>
      <c r="F201" s="217" t="s">
        <v>256</v>
      </c>
      <c r="G201" s="218" t="s">
        <v>190</v>
      </c>
      <c r="H201" s="219">
        <v>81.31</v>
      </c>
      <c r="I201" s="220"/>
      <c r="J201" s="221">
        <f>ROUND(I201*H201,2)</f>
        <v>0</v>
      </c>
      <c r="K201" s="217" t="s">
        <v>177</v>
      </c>
      <c r="L201" s="222"/>
      <c r="M201" s="223" t="s">
        <v>32</v>
      </c>
      <c r="N201" s="224" t="s">
        <v>51</v>
      </c>
      <c r="O201" s="66"/>
      <c r="P201" s="189">
        <f>O201*H201</f>
        <v>0</v>
      </c>
      <c r="Q201" s="189">
        <v>4.0000000000000003E-5</v>
      </c>
      <c r="R201" s="189">
        <f>Q201*H201</f>
        <v>3.2524000000000003E-3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242</v>
      </c>
      <c r="AT201" s="191" t="s">
        <v>254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4338</v>
      </c>
    </row>
    <row r="202" spans="1:65" s="14" customFormat="1" ht="10.199999999999999">
      <c r="B202" s="204"/>
      <c r="C202" s="205"/>
      <c r="D202" s="195" t="s">
        <v>180</v>
      </c>
      <c r="E202" s="205"/>
      <c r="F202" s="207" t="s">
        <v>4339</v>
      </c>
      <c r="G202" s="205"/>
      <c r="H202" s="208">
        <v>81.31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4</v>
      </c>
      <c r="AX202" s="14" t="s">
        <v>40</v>
      </c>
      <c r="AY202" s="214" t="s">
        <v>171</v>
      </c>
    </row>
    <row r="203" spans="1:65" s="2" customFormat="1" ht="24.15" customHeight="1">
      <c r="A203" s="36"/>
      <c r="B203" s="37"/>
      <c r="C203" s="180" t="s">
        <v>340</v>
      </c>
      <c r="D203" s="180" t="s">
        <v>173</v>
      </c>
      <c r="E203" s="181" t="s">
        <v>262</v>
      </c>
      <c r="F203" s="182" t="s">
        <v>263</v>
      </c>
      <c r="G203" s="183" t="s">
        <v>176</v>
      </c>
      <c r="H203" s="184">
        <v>98.629000000000005</v>
      </c>
      <c r="I203" s="185"/>
      <c r="J203" s="186">
        <f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>O203*H203</f>
        <v>0</v>
      </c>
      <c r="Q203" s="189">
        <v>8.3199999999999993E-3</v>
      </c>
      <c r="R203" s="189">
        <f>Q203*H203</f>
        <v>0.82059327999999998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178</v>
      </c>
      <c r="AT203" s="191" t="s">
        <v>173</v>
      </c>
      <c r="AU203" s="191" t="s">
        <v>89</v>
      </c>
      <c r="AY203" s="18" t="s">
        <v>171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8" t="s">
        <v>40</v>
      </c>
      <c r="BK203" s="192">
        <f>ROUND(I203*H203,2)</f>
        <v>0</v>
      </c>
      <c r="BL203" s="18" t="s">
        <v>178</v>
      </c>
      <c r="BM203" s="191" t="s">
        <v>4340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4330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3" customFormat="1" ht="10.199999999999999">
      <c r="B205" s="193"/>
      <c r="C205" s="194"/>
      <c r="D205" s="195" t="s">
        <v>180</v>
      </c>
      <c r="E205" s="196" t="s">
        <v>32</v>
      </c>
      <c r="F205" s="197" t="s">
        <v>4341</v>
      </c>
      <c r="G205" s="194"/>
      <c r="H205" s="196" t="s">
        <v>32</v>
      </c>
      <c r="I205" s="198"/>
      <c r="J205" s="194"/>
      <c r="K205" s="194"/>
      <c r="L205" s="199"/>
      <c r="M205" s="200"/>
      <c r="N205" s="201"/>
      <c r="O205" s="201"/>
      <c r="P205" s="201"/>
      <c r="Q205" s="201"/>
      <c r="R205" s="201"/>
      <c r="S205" s="201"/>
      <c r="T205" s="202"/>
      <c r="AT205" s="203" t="s">
        <v>180</v>
      </c>
      <c r="AU205" s="203" t="s">
        <v>89</v>
      </c>
      <c r="AV205" s="13" t="s">
        <v>40</v>
      </c>
      <c r="AW205" s="13" t="s">
        <v>38</v>
      </c>
      <c r="AX205" s="13" t="s">
        <v>80</v>
      </c>
      <c r="AY205" s="203" t="s">
        <v>171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4322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4342</v>
      </c>
      <c r="G207" s="205"/>
      <c r="H207" s="208">
        <v>17.029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4343</v>
      </c>
      <c r="G208" s="205"/>
      <c r="H208" s="208">
        <v>29.821000000000002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14" customFormat="1" ht="10.199999999999999">
      <c r="B209" s="204"/>
      <c r="C209" s="205"/>
      <c r="D209" s="195" t="s">
        <v>180</v>
      </c>
      <c r="E209" s="206" t="s">
        <v>32</v>
      </c>
      <c r="F209" s="207" t="s">
        <v>4344</v>
      </c>
      <c r="G209" s="205"/>
      <c r="H209" s="208">
        <v>3.9380000000000002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1:65" s="14" customFormat="1" ht="10.199999999999999">
      <c r="B210" s="204"/>
      <c r="C210" s="205"/>
      <c r="D210" s="195" t="s">
        <v>180</v>
      </c>
      <c r="E210" s="206" t="s">
        <v>32</v>
      </c>
      <c r="F210" s="207" t="s">
        <v>4345</v>
      </c>
      <c r="G210" s="205"/>
      <c r="H210" s="208">
        <v>47.841000000000001</v>
      </c>
      <c r="I210" s="209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180</v>
      </c>
      <c r="AU210" s="214" t="s">
        <v>89</v>
      </c>
      <c r="AV210" s="14" t="s">
        <v>89</v>
      </c>
      <c r="AW210" s="14" t="s">
        <v>38</v>
      </c>
      <c r="AX210" s="14" t="s">
        <v>80</v>
      </c>
      <c r="AY210" s="214" t="s">
        <v>171</v>
      </c>
    </row>
    <row r="211" spans="1:65" s="2" customFormat="1" ht="14.4" customHeight="1">
      <c r="A211" s="36"/>
      <c r="B211" s="37"/>
      <c r="C211" s="215" t="s">
        <v>345</v>
      </c>
      <c r="D211" s="215" t="s">
        <v>254</v>
      </c>
      <c r="E211" s="216" t="s">
        <v>266</v>
      </c>
      <c r="F211" s="217" t="s">
        <v>267</v>
      </c>
      <c r="G211" s="218" t="s">
        <v>176</v>
      </c>
      <c r="H211" s="219">
        <v>103.56</v>
      </c>
      <c r="I211" s="220"/>
      <c r="J211" s="221">
        <f>ROUND(I211*H211,2)</f>
        <v>0</v>
      </c>
      <c r="K211" s="217" t="s">
        <v>177</v>
      </c>
      <c r="L211" s="222"/>
      <c r="M211" s="223" t="s">
        <v>32</v>
      </c>
      <c r="N211" s="224" t="s">
        <v>51</v>
      </c>
      <c r="O211" s="66"/>
      <c r="P211" s="189">
        <f>O211*H211</f>
        <v>0</v>
      </c>
      <c r="Q211" s="189">
        <v>4.0000000000000001E-3</v>
      </c>
      <c r="R211" s="189">
        <f>Q211*H211</f>
        <v>0.41424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242</v>
      </c>
      <c r="AT211" s="191" t="s">
        <v>254</v>
      </c>
      <c r="AU211" s="191" t="s">
        <v>89</v>
      </c>
      <c r="AY211" s="18" t="s">
        <v>171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8" t="s">
        <v>40</v>
      </c>
      <c r="BK211" s="192">
        <f>ROUND(I211*H211,2)</f>
        <v>0</v>
      </c>
      <c r="BL211" s="18" t="s">
        <v>178</v>
      </c>
      <c r="BM211" s="191" t="s">
        <v>4346</v>
      </c>
    </row>
    <row r="212" spans="1:65" s="2" customFormat="1" ht="19.2">
      <c r="A212" s="36"/>
      <c r="B212" s="37"/>
      <c r="C212" s="38"/>
      <c r="D212" s="195" t="s">
        <v>258</v>
      </c>
      <c r="E212" s="38"/>
      <c r="F212" s="225" t="s">
        <v>269</v>
      </c>
      <c r="G212" s="38"/>
      <c r="H212" s="38"/>
      <c r="I212" s="226"/>
      <c r="J212" s="38"/>
      <c r="K212" s="38"/>
      <c r="L212" s="41"/>
      <c r="M212" s="227"/>
      <c r="N212" s="228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8" t="s">
        <v>258</v>
      </c>
      <c r="AU212" s="18" t="s">
        <v>89</v>
      </c>
    </row>
    <row r="213" spans="1:65" s="14" customFormat="1" ht="10.199999999999999">
      <c r="B213" s="204"/>
      <c r="C213" s="205"/>
      <c r="D213" s="195" t="s">
        <v>180</v>
      </c>
      <c r="E213" s="205"/>
      <c r="F213" s="207" t="s">
        <v>4347</v>
      </c>
      <c r="G213" s="205"/>
      <c r="H213" s="208">
        <v>103.56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4</v>
      </c>
      <c r="AX213" s="14" t="s">
        <v>40</v>
      </c>
      <c r="AY213" s="214" t="s">
        <v>171</v>
      </c>
    </row>
    <row r="214" spans="1:65" s="2" customFormat="1" ht="24.15" customHeight="1">
      <c r="A214" s="36"/>
      <c r="B214" s="37"/>
      <c r="C214" s="180" t="s">
        <v>349</v>
      </c>
      <c r="D214" s="180" t="s">
        <v>173</v>
      </c>
      <c r="E214" s="181" t="s">
        <v>272</v>
      </c>
      <c r="F214" s="182" t="s">
        <v>273</v>
      </c>
      <c r="G214" s="183" t="s">
        <v>176</v>
      </c>
      <c r="H214" s="184">
        <v>418.99</v>
      </c>
      <c r="I214" s="185"/>
      <c r="J214" s="186">
        <f>ROUND(I214*H214,2)</f>
        <v>0</v>
      </c>
      <c r="K214" s="182" t="s">
        <v>177</v>
      </c>
      <c r="L214" s="41"/>
      <c r="M214" s="187" t="s">
        <v>32</v>
      </c>
      <c r="N214" s="188" t="s">
        <v>51</v>
      </c>
      <c r="O214" s="66"/>
      <c r="P214" s="189">
        <f>O214*H214</f>
        <v>0</v>
      </c>
      <c r="Q214" s="189">
        <v>8.5000000000000006E-3</v>
      </c>
      <c r="R214" s="189">
        <f>Q214*H214</f>
        <v>3.5614150000000002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178</v>
      </c>
      <c r="AT214" s="191" t="s">
        <v>173</v>
      </c>
      <c r="AU214" s="191" t="s">
        <v>89</v>
      </c>
      <c r="AY214" s="18" t="s">
        <v>171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8" t="s">
        <v>40</v>
      </c>
      <c r="BK214" s="192">
        <f>ROUND(I214*H214,2)</f>
        <v>0</v>
      </c>
      <c r="BL214" s="18" t="s">
        <v>178</v>
      </c>
      <c r="BM214" s="191" t="s">
        <v>4348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4330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3" customFormat="1" ht="10.199999999999999">
      <c r="B216" s="193"/>
      <c r="C216" s="194"/>
      <c r="D216" s="195" t="s">
        <v>180</v>
      </c>
      <c r="E216" s="196" t="s">
        <v>32</v>
      </c>
      <c r="F216" s="197" t="s">
        <v>4341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1:65" s="13" customFormat="1" ht="10.199999999999999">
      <c r="B217" s="193"/>
      <c r="C217" s="194"/>
      <c r="D217" s="195" t="s">
        <v>180</v>
      </c>
      <c r="E217" s="196" t="s">
        <v>32</v>
      </c>
      <c r="F217" s="197" t="s">
        <v>4301</v>
      </c>
      <c r="G217" s="194"/>
      <c r="H217" s="196" t="s">
        <v>32</v>
      </c>
      <c r="I217" s="198"/>
      <c r="J217" s="194"/>
      <c r="K217" s="194"/>
      <c r="L217" s="199"/>
      <c r="M217" s="200"/>
      <c r="N217" s="201"/>
      <c r="O217" s="201"/>
      <c r="P217" s="201"/>
      <c r="Q217" s="201"/>
      <c r="R217" s="201"/>
      <c r="S217" s="201"/>
      <c r="T217" s="202"/>
      <c r="AT217" s="203" t="s">
        <v>180</v>
      </c>
      <c r="AU217" s="203" t="s">
        <v>89</v>
      </c>
      <c r="AV217" s="13" t="s">
        <v>40</v>
      </c>
      <c r="AW217" s="13" t="s">
        <v>38</v>
      </c>
      <c r="AX217" s="13" t="s">
        <v>80</v>
      </c>
      <c r="AY217" s="203" t="s">
        <v>171</v>
      </c>
    </row>
    <row r="218" spans="1:65" s="14" customFormat="1" ht="10.199999999999999">
      <c r="B218" s="204"/>
      <c r="C218" s="205"/>
      <c r="D218" s="195" t="s">
        <v>180</v>
      </c>
      <c r="E218" s="206" t="s">
        <v>32</v>
      </c>
      <c r="F218" s="207" t="s">
        <v>4349</v>
      </c>
      <c r="G218" s="205"/>
      <c r="H218" s="208">
        <v>25.638000000000002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4350</v>
      </c>
      <c r="G219" s="205"/>
      <c r="H219" s="208">
        <v>228.53200000000001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4351</v>
      </c>
      <c r="G220" s="205"/>
      <c r="H220" s="208">
        <v>74.947999999999993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4352</v>
      </c>
      <c r="G221" s="205"/>
      <c r="H221" s="208">
        <v>249.93700000000001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3" customFormat="1" ht="10.199999999999999">
      <c r="B222" s="193"/>
      <c r="C222" s="194"/>
      <c r="D222" s="195" t="s">
        <v>180</v>
      </c>
      <c r="E222" s="196" t="s">
        <v>32</v>
      </c>
      <c r="F222" s="197" t="s">
        <v>4306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4353</v>
      </c>
      <c r="G223" s="205"/>
      <c r="H223" s="208">
        <v>-2.88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4354</v>
      </c>
      <c r="G224" s="205"/>
      <c r="H224" s="208">
        <v>-0.36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4355</v>
      </c>
      <c r="G225" s="205"/>
      <c r="H225" s="208">
        <v>-93.15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4356</v>
      </c>
      <c r="G226" s="205"/>
      <c r="H226" s="208">
        <v>-44.1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4357</v>
      </c>
      <c r="G227" s="205"/>
      <c r="H227" s="208">
        <v>-7.875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209</v>
      </c>
      <c r="G228" s="205"/>
      <c r="H228" s="208">
        <v>-5.76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3519</v>
      </c>
      <c r="G229" s="205"/>
      <c r="H229" s="208">
        <v>-5.94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215" t="s">
        <v>353</v>
      </c>
      <c r="D230" s="215" t="s">
        <v>254</v>
      </c>
      <c r="E230" s="216" t="s">
        <v>2985</v>
      </c>
      <c r="F230" s="217" t="s">
        <v>2986</v>
      </c>
      <c r="G230" s="218" t="s">
        <v>176</v>
      </c>
      <c r="H230" s="219">
        <v>439.94</v>
      </c>
      <c r="I230" s="220"/>
      <c r="J230" s="221">
        <f>ROUND(I230*H230,2)</f>
        <v>0</v>
      </c>
      <c r="K230" s="217" t="s">
        <v>177</v>
      </c>
      <c r="L230" s="222"/>
      <c r="M230" s="223" t="s">
        <v>32</v>
      </c>
      <c r="N230" s="224" t="s">
        <v>51</v>
      </c>
      <c r="O230" s="66"/>
      <c r="P230" s="189">
        <f>O230*H230</f>
        <v>0</v>
      </c>
      <c r="Q230" s="189">
        <v>2.7200000000000002E-3</v>
      </c>
      <c r="R230" s="189">
        <f>Q230*H230</f>
        <v>1.1966368000000001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242</v>
      </c>
      <c r="AT230" s="191" t="s">
        <v>254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178</v>
      </c>
      <c r="BM230" s="191" t="s">
        <v>4358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269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14" customFormat="1" ht="10.199999999999999">
      <c r="B232" s="204"/>
      <c r="C232" s="205"/>
      <c r="D232" s="195" t="s">
        <v>180</v>
      </c>
      <c r="E232" s="205"/>
      <c r="F232" s="207" t="s">
        <v>4359</v>
      </c>
      <c r="G232" s="205"/>
      <c r="H232" s="208">
        <v>439.94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180</v>
      </c>
      <c r="AU232" s="214" t="s">
        <v>89</v>
      </c>
      <c r="AV232" s="14" t="s">
        <v>89</v>
      </c>
      <c r="AW232" s="14" t="s">
        <v>4</v>
      </c>
      <c r="AX232" s="14" t="s">
        <v>40</v>
      </c>
      <c r="AY232" s="214" t="s">
        <v>171</v>
      </c>
    </row>
    <row r="233" spans="1:65" s="2" customFormat="1" ht="24.15" customHeight="1">
      <c r="A233" s="36"/>
      <c r="B233" s="37"/>
      <c r="C233" s="180" t="s">
        <v>357</v>
      </c>
      <c r="D233" s="180" t="s">
        <v>173</v>
      </c>
      <c r="E233" s="181" t="s">
        <v>281</v>
      </c>
      <c r="F233" s="182" t="s">
        <v>282</v>
      </c>
      <c r="G233" s="183" t="s">
        <v>190</v>
      </c>
      <c r="H233" s="184">
        <v>335.9</v>
      </c>
      <c r="I233" s="185"/>
      <c r="J233" s="186">
        <f>ROUND(I233*H233,2)</f>
        <v>0</v>
      </c>
      <c r="K233" s="182" t="s">
        <v>177</v>
      </c>
      <c r="L233" s="41"/>
      <c r="M233" s="187" t="s">
        <v>32</v>
      </c>
      <c r="N233" s="188" t="s">
        <v>51</v>
      </c>
      <c r="O233" s="66"/>
      <c r="P233" s="189">
        <f>O233*H233</f>
        <v>0</v>
      </c>
      <c r="Q233" s="189">
        <v>1.7600000000000001E-3</v>
      </c>
      <c r="R233" s="189">
        <f>Q233*H233</f>
        <v>0.59118399999999993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178</v>
      </c>
      <c r="AT233" s="191" t="s">
        <v>173</v>
      </c>
      <c r="AU233" s="191" t="s">
        <v>89</v>
      </c>
      <c r="AY233" s="18" t="s">
        <v>171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8" t="s">
        <v>40</v>
      </c>
      <c r="BK233" s="192">
        <f>ROUND(I233*H233,2)</f>
        <v>0</v>
      </c>
      <c r="BL233" s="18" t="s">
        <v>178</v>
      </c>
      <c r="BM233" s="191" t="s">
        <v>4360</v>
      </c>
    </row>
    <row r="234" spans="1:65" s="13" customFormat="1" ht="10.199999999999999">
      <c r="B234" s="193"/>
      <c r="C234" s="194"/>
      <c r="D234" s="195" t="s">
        <v>180</v>
      </c>
      <c r="E234" s="196" t="s">
        <v>32</v>
      </c>
      <c r="F234" s="197" t="s">
        <v>4330</v>
      </c>
      <c r="G234" s="194"/>
      <c r="H234" s="196" t="s">
        <v>32</v>
      </c>
      <c r="I234" s="198"/>
      <c r="J234" s="194"/>
      <c r="K234" s="194"/>
      <c r="L234" s="199"/>
      <c r="M234" s="200"/>
      <c r="N234" s="201"/>
      <c r="O234" s="201"/>
      <c r="P234" s="201"/>
      <c r="Q234" s="201"/>
      <c r="R234" s="201"/>
      <c r="S234" s="201"/>
      <c r="T234" s="202"/>
      <c r="AT234" s="203" t="s">
        <v>180</v>
      </c>
      <c r="AU234" s="203" t="s">
        <v>89</v>
      </c>
      <c r="AV234" s="13" t="s">
        <v>40</v>
      </c>
      <c r="AW234" s="13" t="s">
        <v>38</v>
      </c>
      <c r="AX234" s="13" t="s">
        <v>80</v>
      </c>
      <c r="AY234" s="203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4361</v>
      </c>
      <c r="G235" s="205"/>
      <c r="H235" s="208">
        <v>7.2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4362</v>
      </c>
      <c r="G236" s="205"/>
      <c r="H236" s="208">
        <v>1.8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4363</v>
      </c>
      <c r="G237" s="205"/>
      <c r="H237" s="208">
        <v>123.3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4364</v>
      </c>
      <c r="G238" s="205"/>
      <c r="H238" s="208">
        <v>70.7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4" customFormat="1" ht="10.199999999999999">
      <c r="B239" s="204"/>
      <c r="C239" s="205"/>
      <c r="D239" s="195" t="s">
        <v>180</v>
      </c>
      <c r="E239" s="206" t="s">
        <v>32</v>
      </c>
      <c r="F239" s="207" t="s">
        <v>4365</v>
      </c>
      <c r="G239" s="205"/>
      <c r="H239" s="208">
        <v>31.5</v>
      </c>
      <c r="I239" s="209"/>
      <c r="J239" s="205"/>
      <c r="K239" s="205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180</v>
      </c>
      <c r="AU239" s="214" t="s">
        <v>89</v>
      </c>
      <c r="AV239" s="14" t="s">
        <v>89</v>
      </c>
      <c r="AW239" s="14" t="s">
        <v>38</v>
      </c>
      <c r="AX239" s="14" t="s">
        <v>80</v>
      </c>
      <c r="AY239" s="214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4366</v>
      </c>
      <c r="G240" s="205"/>
      <c r="H240" s="208">
        <v>8.1999999999999993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4367</v>
      </c>
      <c r="G241" s="205"/>
      <c r="H241" s="208">
        <v>7.1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4" customFormat="1" ht="10.199999999999999">
      <c r="B242" s="204"/>
      <c r="C242" s="205"/>
      <c r="D242" s="195" t="s">
        <v>180</v>
      </c>
      <c r="E242" s="206" t="s">
        <v>32</v>
      </c>
      <c r="F242" s="207" t="s">
        <v>4368</v>
      </c>
      <c r="G242" s="205"/>
      <c r="H242" s="208">
        <v>3.6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180</v>
      </c>
      <c r="AU242" s="214" t="s">
        <v>89</v>
      </c>
      <c r="AV242" s="14" t="s">
        <v>89</v>
      </c>
      <c r="AW242" s="14" t="s">
        <v>38</v>
      </c>
      <c r="AX242" s="14" t="s">
        <v>80</v>
      </c>
      <c r="AY242" s="214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4369</v>
      </c>
      <c r="G243" s="205"/>
      <c r="H243" s="208">
        <v>72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4370</v>
      </c>
      <c r="G244" s="205"/>
      <c r="H244" s="208">
        <v>10.5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14.4" customHeight="1">
      <c r="A245" s="36"/>
      <c r="B245" s="37"/>
      <c r="C245" s="215" t="s">
        <v>363</v>
      </c>
      <c r="D245" s="215" t="s">
        <v>254</v>
      </c>
      <c r="E245" s="216" t="s">
        <v>2993</v>
      </c>
      <c r="F245" s="217" t="s">
        <v>2994</v>
      </c>
      <c r="G245" s="218" t="s">
        <v>176</v>
      </c>
      <c r="H245" s="219">
        <v>41.216999999999999</v>
      </c>
      <c r="I245" s="220"/>
      <c r="J245" s="221">
        <f>ROUND(I245*H245,2)</f>
        <v>0</v>
      </c>
      <c r="K245" s="217" t="s">
        <v>177</v>
      </c>
      <c r="L245" s="222"/>
      <c r="M245" s="223" t="s">
        <v>32</v>
      </c>
      <c r="N245" s="224" t="s">
        <v>51</v>
      </c>
      <c r="O245" s="66"/>
      <c r="P245" s="189">
        <f>O245*H245</f>
        <v>0</v>
      </c>
      <c r="Q245" s="189">
        <v>5.1000000000000004E-4</v>
      </c>
      <c r="R245" s="189">
        <f>Q245*H245</f>
        <v>2.1020670000000002E-2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242</v>
      </c>
      <c r="AT245" s="191" t="s">
        <v>254</v>
      </c>
      <c r="AU245" s="191" t="s">
        <v>89</v>
      </c>
      <c r="AY245" s="18" t="s">
        <v>171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8" t="s">
        <v>40</v>
      </c>
      <c r="BK245" s="192">
        <f>ROUND(I245*H245,2)</f>
        <v>0</v>
      </c>
      <c r="BL245" s="18" t="s">
        <v>178</v>
      </c>
      <c r="BM245" s="191" t="s">
        <v>4371</v>
      </c>
    </row>
    <row r="246" spans="1:65" s="2" customFormat="1" ht="19.2">
      <c r="A246" s="36"/>
      <c r="B246" s="37"/>
      <c r="C246" s="38"/>
      <c r="D246" s="195" t="s">
        <v>258</v>
      </c>
      <c r="E246" s="38"/>
      <c r="F246" s="225" t="s">
        <v>293</v>
      </c>
      <c r="G246" s="38"/>
      <c r="H246" s="38"/>
      <c r="I246" s="226"/>
      <c r="J246" s="38"/>
      <c r="K246" s="38"/>
      <c r="L246" s="41"/>
      <c r="M246" s="227"/>
      <c r="N246" s="228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8" t="s">
        <v>258</v>
      </c>
      <c r="AU246" s="18" t="s">
        <v>89</v>
      </c>
    </row>
    <row r="247" spans="1:65" s="14" customFormat="1" ht="10.199999999999999">
      <c r="B247" s="204"/>
      <c r="C247" s="205"/>
      <c r="D247" s="195" t="s">
        <v>180</v>
      </c>
      <c r="E247" s="206" t="s">
        <v>32</v>
      </c>
      <c r="F247" s="207" t="s">
        <v>4372</v>
      </c>
      <c r="G247" s="205"/>
      <c r="H247" s="208">
        <v>37.47</v>
      </c>
      <c r="I247" s="209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180</v>
      </c>
      <c r="AU247" s="214" t="s">
        <v>89</v>
      </c>
      <c r="AV247" s="14" t="s">
        <v>89</v>
      </c>
      <c r="AW247" s="14" t="s">
        <v>38</v>
      </c>
      <c r="AX247" s="14" t="s">
        <v>80</v>
      </c>
      <c r="AY247" s="214" t="s">
        <v>171</v>
      </c>
    </row>
    <row r="248" spans="1:65" s="14" customFormat="1" ht="10.199999999999999">
      <c r="B248" s="204"/>
      <c r="C248" s="205"/>
      <c r="D248" s="195" t="s">
        <v>180</v>
      </c>
      <c r="E248" s="205"/>
      <c r="F248" s="207" t="s">
        <v>4373</v>
      </c>
      <c r="G248" s="205"/>
      <c r="H248" s="208">
        <v>41.216999999999999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4</v>
      </c>
      <c r="AX248" s="14" t="s">
        <v>40</v>
      </c>
      <c r="AY248" s="214" t="s">
        <v>171</v>
      </c>
    </row>
    <row r="249" spans="1:65" s="2" customFormat="1" ht="14.4" customHeight="1">
      <c r="A249" s="36"/>
      <c r="B249" s="37"/>
      <c r="C249" s="215" t="s">
        <v>368</v>
      </c>
      <c r="D249" s="215" t="s">
        <v>254</v>
      </c>
      <c r="E249" s="216" t="s">
        <v>290</v>
      </c>
      <c r="F249" s="217" t="s">
        <v>291</v>
      </c>
      <c r="G249" s="218" t="s">
        <v>176</v>
      </c>
      <c r="H249" s="219">
        <v>14.207000000000001</v>
      </c>
      <c r="I249" s="220"/>
      <c r="J249" s="221">
        <f>ROUND(I249*H249,2)</f>
        <v>0</v>
      </c>
      <c r="K249" s="217" t="s">
        <v>177</v>
      </c>
      <c r="L249" s="222"/>
      <c r="M249" s="223" t="s">
        <v>32</v>
      </c>
      <c r="N249" s="224" t="s">
        <v>51</v>
      </c>
      <c r="O249" s="66"/>
      <c r="P249" s="189">
        <f>O249*H249</f>
        <v>0</v>
      </c>
      <c r="Q249" s="189">
        <v>8.9999999999999998E-4</v>
      </c>
      <c r="R249" s="189">
        <f>Q249*H249</f>
        <v>1.27863E-2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242</v>
      </c>
      <c r="AT249" s="191" t="s">
        <v>254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4374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293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4375</v>
      </c>
      <c r="G251" s="205"/>
      <c r="H251" s="208">
        <v>12.914999999999999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4376</v>
      </c>
      <c r="G252" s="205"/>
      <c r="H252" s="208">
        <v>14.207000000000001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304</v>
      </c>
      <c r="F253" s="182" t="s">
        <v>305</v>
      </c>
      <c r="G253" s="183" t="s">
        <v>190</v>
      </c>
      <c r="H253" s="184">
        <v>105.91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6.0000000000000002E-5</v>
      </c>
      <c r="R253" s="189">
        <f>Q253*H253</f>
        <v>6.3546000000000002E-3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4377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4330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4378</v>
      </c>
      <c r="G255" s="205"/>
      <c r="H255" s="208">
        <v>86.58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4379</v>
      </c>
      <c r="G256" s="205"/>
      <c r="H256" s="208">
        <v>19.329999999999998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2" customFormat="1" ht="14.4" customHeight="1">
      <c r="A257" s="36"/>
      <c r="B257" s="37"/>
      <c r="C257" s="215" t="s">
        <v>383</v>
      </c>
      <c r="D257" s="215" t="s">
        <v>254</v>
      </c>
      <c r="E257" s="216" t="s">
        <v>3003</v>
      </c>
      <c r="F257" s="217" t="s">
        <v>3004</v>
      </c>
      <c r="G257" s="218" t="s">
        <v>190</v>
      </c>
      <c r="H257" s="219">
        <v>111.206</v>
      </c>
      <c r="I257" s="220"/>
      <c r="J257" s="221">
        <f>ROUND(I257*H257,2)</f>
        <v>0</v>
      </c>
      <c r="K257" s="217" t="s">
        <v>177</v>
      </c>
      <c r="L257" s="222"/>
      <c r="M257" s="223" t="s">
        <v>32</v>
      </c>
      <c r="N257" s="224" t="s">
        <v>51</v>
      </c>
      <c r="O257" s="66"/>
      <c r="P257" s="189">
        <f>O257*H257</f>
        <v>0</v>
      </c>
      <c r="Q257" s="189">
        <v>5.9999999999999995E-4</v>
      </c>
      <c r="R257" s="189">
        <f>Q257*H257</f>
        <v>6.6723599999999994E-2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242</v>
      </c>
      <c r="AT257" s="191" t="s">
        <v>254</v>
      </c>
      <c r="AU257" s="191" t="s">
        <v>89</v>
      </c>
      <c r="AY257" s="18" t="s">
        <v>171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8" t="s">
        <v>40</v>
      </c>
      <c r="BK257" s="192">
        <f>ROUND(I257*H257,2)</f>
        <v>0</v>
      </c>
      <c r="BL257" s="18" t="s">
        <v>178</v>
      </c>
      <c r="BM257" s="191" t="s">
        <v>4380</v>
      </c>
    </row>
    <row r="258" spans="1:65" s="2" customFormat="1" ht="19.2">
      <c r="A258" s="36"/>
      <c r="B258" s="37"/>
      <c r="C258" s="38"/>
      <c r="D258" s="195" t="s">
        <v>258</v>
      </c>
      <c r="E258" s="38"/>
      <c r="F258" s="225" t="s">
        <v>259</v>
      </c>
      <c r="G258" s="38"/>
      <c r="H258" s="38"/>
      <c r="I258" s="226"/>
      <c r="J258" s="38"/>
      <c r="K258" s="38"/>
      <c r="L258" s="41"/>
      <c r="M258" s="227"/>
      <c r="N258" s="228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8" t="s">
        <v>258</v>
      </c>
      <c r="AU258" s="18" t="s">
        <v>89</v>
      </c>
    </row>
    <row r="259" spans="1:65" s="14" customFormat="1" ht="10.199999999999999">
      <c r="B259" s="204"/>
      <c r="C259" s="205"/>
      <c r="D259" s="195" t="s">
        <v>180</v>
      </c>
      <c r="E259" s="205"/>
      <c r="F259" s="207" t="s">
        <v>4381</v>
      </c>
      <c r="G259" s="205"/>
      <c r="H259" s="208">
        <v>111.206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4</v>
      </c>
      <c r="AX259" s="14" t="s">
        <v>40</v>
      </c>
      <c r="AY259" s="214" t="s">
        <v>171</v>
      </c>
    </row>
    <row r="260" spans="1:65" s="2" customFormat="1" ht="14.4" customHeight="1">
      <c r="A260" s="36"/>
      <c r="B260" s="37"/>
      <c r="C260" s="180" t="s">
        <v>389</v>
      </c>
      <c r="D260" s="180" t="s">
        <v>173</v>
      </c>
      <c r="E260" s="181" t="s">
        <v>317</v>
      </c>
      <c r="F260" s="182" t="s">
        <v>318</v>
      </c>
      <c r="G260" s="183" t="s">
        <v>190</v>
      </c>
      <c r="H260" s="184">
        <v>499.57499999999999</v>
      </c>
      <c r="I260" s="185"/>
      <c r="J260" s="186">
        <f>ROUND(I260*H260,2)</f>
        <v>0</v>
      </c>
      <c r="K260" s="182" t="s">
        <v>177</v>
      </c>
      <c r="L260" s="41"/>
      <c r="M260" s="187" t="s">
        <v>32</v>
      </c>
      <c r="N260" s="188" t="s">
        <v>51</v>
      </c>
      <c r="O260" s="66"/>
      <c r="P260" s="189">
        <f>O260*H260</f>
        <v>0</v>
      </c>
      <c r="Q260" s="189">
        <v>2.5000000000000001E-4</v>
      </c>
      <c r="R260" s="189">
        <f>Q260*H260</f>
        <v>0.12489375</v>
      </c>
      <c r="S260" s="189">
        <v>0</v>
      </c>
      <c r="T260" s="19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178</v>
      </c>
      <c r="AT260" s="191" t="s">
        <v>173</v>
      </c>
      <c r="AU260" s="191" t="s">
        <v>89</v>
      </c>
      <c r="AY260" s="18" t="s">
        <v>171</v>
      </c>
      <c r="BE260" s="192">
        <f>IF(N260="základní",J260,0)</f>
        <v>0</v>
      </c>
      <c r="BF260" s="192">
        <f>IF(N260="snížená",J260,0)</f>
        <v>0</v>
      </c>
      <c r="BG260" s="192">
        <f>IF(N260="zákl. přenesená",J260,0)</f>
        <v>0</v>
      </c>
      <c r="BH260" s="192">
        <f>IF(N260="sníž. přenesená",J260,0)</f>
        <v>0</v>
      </c>
      <c r="BI260" s="192">
        <f>IF(N260="nulová",J260,0)</f>
        <v>0</v>
      </c>
      <c r="BJ260" s="18" t="s">
        <v>40</v>
      </c>
      <c r="BK260" s="192">
        <f>ROUND(I260*H260,2)</f>
        <v>0</v>
      </c>
      <c r="BL260" s="18" t="s">
        <v>178</v>
      </c>
      <c r="BM260" s="191" t="s">
        <v>4382</v>
      </c>
    </row>
    <row r="261" spans="1:65" s="13" customFormat="1" ht="10.199999999999999">
      <c r="B261" s="193"/>
      <c r="C261" s="194"/>
      <c r="D261" s="195" t="s">
        <v>180</v>
      </c>
      <c r="E261" s="196" t="s">
        <v>32</v>
      </c>
      <c r="F261" s="197" t="s">
        <v>4330</v>
      </c>
      <c r="G261" s="194"/>
      <c r="H261" s="196" t="s">
        <v>32</v>
      </c>
      <c r="I261" s="198"/>
      <c r="J261" s="194"/>
      <c r="K261" s="194"/>
      <c r="L261" s="199"/>
      <c r="M261" s="200"/>
      <c r="N261" s="201"/>
      <c r="O261" s="201"/>
      <c r="P261" s="201"/>
      <c r="Q261" s="201"/>
      <c r="R261" s="201"/>
      <c r="S261" s="201"/>
      <c r="T261" s="202"/>
      <c r="AT261" s="203" t="s">
        <v>180</v>
      </c>
      <c r="AU261" s="203" t="s">
        <v>89</v>
      </c>
      <c r="AV261" s="13" t="s">
        <v>40</v>
      </c>
      <c r="AW261" s="13" t="s">
        <v>38</v>
      </c>
      <c r="AX261" s="13" t="s">
        <v>80</v>
      </c>
      <c r="AY261" s="203" t="s">
        <v>171</v>
      </c>
    </row>
    <row r="262" spans="1:65" s="14" customFormat="1" ht="10.199999999999999">
      <c r="B262" s="204"/>
      <c r="C262" s="205"/>
      <c r="D262" s="195" t="s">
        <v>180</v>
      </c>
      <c r="E262" s="206" t="s">
        <v>32</v>
      </c>
      <c r="F262" s="207" t="s">
        <v>4383</v>
      </c>
      <c r="G262" s="205"/>
      <c r="H262" s="208">
        <v>32.715000000000003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1:65" s="14" customFormat="1" ht="10.199999999999999">
      <c r="B263" s="204"/>
      <c r="C263" s="205"/>
      <c r="D263" s="195" t="s">
        <v>180</v>
      </c>
      <c r="E263" s="206" t="s">
        <v>32</v>
      </c>
      <c r="F263" s="207" t="s">
        <v>4384</v>
      </c>
      <c r="G263" s="205"/>
      <c r="H263" s="208">
        <v>159.19999999999999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1:65" s="14" customFormat="1" ht="10.199999999999999">
      <c r="B264" s="204"/>
      <c r="C264" s="205"/>
      <c r="D264" s="195" t="s">
        <v>180</v>
      </c>
      <c r="E264" s="206" t="s">
        <v>32</v>
      </c>
      <c r="F264" s="207" t="s">
        <v>4385</v>
      </c>
      <c r="G264" s="205"/>
      <c r="H264" s="208">
        <v>90.6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1:65" s="14" customFormat="1" ht="10.199999999999999">
      <c r="B265" s="204"/>
      <c r="C265" s="205"/>
      <c r="D265" s="195" t="s">
        <v>180</v>
      </c>
      <c r="E265" s="206" t="s">
        <v>32</v>
      </c>
      <c r="F265" s="207" t="s">
        <v>4386</v>
      </c>
      <c r="G265" s="205"/>
      <c r="H265" s="208">
        <v>86.1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4387</v>
      </c>
      <c r="G266" s="205"/>
      <c r="H266" s="208">
        <v>105.91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14" customFormat="1" ht="10.199999999999999">
      <c r="B267" s="204"/>
      <c r="C267" s="205"/>
      <c r="D267" s="195" t="s">
        <v>180</v>
      </c>
      <c r="E267" s="206" t="s">
        <v>32</v>
      </c>
      <c r="F267" s="207" t="s">
        <v>4388</v>
      </c>
      <c r="G267" s="205"/>
      <c r="H267" s="208">
        <v>25.05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327</v>
      </c>
      <c r="F268" s="217" t="s">
        <v>328</v>
      </c>
      <c r="G268" s="218" t="s">
        <v>190</v>
      </c>
      <c r="H268" s="219">
        <v>201.511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3.0000000000000001E-5</v>
      </c>
      <c r="R268" s="189">
        <f>Q268*H268</f>
        <v>6.0453299999999998E-3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4389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4390</v>
      </c>
      <c r="G270" s="205"/>
      <c r="H270" s="208">
        <v>201.511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331</v>
      </c>
      <c r="F271" s="217" t="s">
        <v>332</v>
      </c>
      <c r="G271" s="218" t="s">
        <v>190</v>
      </c>
      <c r="H271" s="219">
        <v>26.303000000000001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5.0000000000000001E-4</v>
      </c>
      <c r="R271" s="189">
        <f>Q271*H271</f>
        <v>1.31515E-2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4391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4392</v>
      </c>
      <c r="G273" s="205"/>
      <c r="H273" s="208">
        <v>26.303000000000001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336</v>
      </c>
      <c r="F274" s="217" t="s">
        <v>337</v>
      </c>
      <c r="G274" s="218" t="s">
        <v>190</v>
      </c>
      <c r="H274" s="219">
        <v>95.13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2.8538999999999995E-2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4393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4394</v>
      </c>
      <c r="G276" s="205"/>
      <c r="H276" s="208">
        <v>95.13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215" t="s">
        <v>415</v>
      </c>
      <c r="D277" s="215" t="s">
        <v>254</v>
      </c>
      <c r="E277" s="216" t="s">
        <v>341</v>
      </c>
      <c r="F277" s="217" t="s">
        <v>342</v>
      </c>
      <c r="G277" s="218" t="s">
        <v>190</v>
      </c>
      <c r="H277" s="219">
        <v>90.405000000000001</v>
      </c>
      <c r="I277" s="220"/>
      <c r="J277" s="221">
        <f>ROUND(I277*H277,2)</f>
        <v>0</v>
      </c>
      <c r="K277" s="217" t="s">
        <v>177</v>
      </c>
      <c r="L277" s="222"/>
      <c r="M277" s="223" t="s">
        <v>32</v>
      </c>
      <c r="N277" s="224" t="s">
        <v>51</v>
      </c>
      <c r="O277" s="66"/>
      <c r="P277" s="189">
        <f>O277*H277</f>
        <v>0</v>
      </c>
      <c r="Q277" s="189">
        <v>2.0000000000000001E-4</v>
      </c>
      <c r="R277" s="189">
        <f>Q277*H277</f>
        <v>1.8081E-2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242</v>
      </c>
      <c r="AT277" s="191" t="s">
        <v>254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4395</v>
      </c>
    </row>
    <row r="278" spans="1:65" s="2" customFormat="1" ht="19.2">
      <c r="A278" s="36"/>
      <c r="B278" s="37"/>
      <c r="C278" s="38"/>
      <c r="D278" s="195" t="s">
        <v>258</v>
      </c>
      <c r="E278" s="38"/>
      <c r="F278" s="225" t="s">
        <v>259</v>
      </c>
      <c r="G278" s="38"/>
      <c r="H278" s="38"/>
      <c r="I278" s="226"/>
      <c r="J278" s="38"/>
      <c r="K278" s="38"/>
      <c r="L278" s="41"/>
      <c r="M278" s="227"/>
      <c r="N278" s="228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8" t="s">
        <v>258</v>
      </c>
      <c r="AU278" s="18" t="s">
        <v>89</v>
      </c>
    </row>
    <row r="279" spans="1:65" s="14" customFormat="1" ht="10.199999999999999">
      <c r="B279" s="204"/>
      <c r="C279" s="205"/>
      <c r="D279" s="195" t="s">
        <v>180</v>
      </c>
      <c r="E279" s="205"/>
      <c r="F279" s="207" t="s">
        <v>4396</v>
      </c>
      <c r="G279" s="205"/>
      <c r="H279" s="208">
        <v>90.405000000000001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4</v>
      </c>
      <c r="AX279" s="14" t="s">
        <v>40</v>
      </c>
      <c r="AY279" s="214" t="s">
        <v>171</v>
      </c>
    </row>
    <row r="280" spans="1:65" s="2" customFormat="1" ht="14.4" customHeight="1">
      <c r="A280" s="36"/>
      <c r="B280" s="37"/>
      <c r="C280" s="215" t="s">
        <v>420</v>
      </c>
      <c r="D280" s="215" t="s">
        <v>254</v>
      </c>
      <c r="E280" s="216" t="s">
        <v>346</v>
      </c>
      <c r="F280" s="217" t="s">
        <v>347</v>
      </c>
      <c r="G280" s="218" t="s">
        <v>190</v>
      </c>
      <c r="H280" s="219">
        <v>111.206</v>
      </c>
      <c r="I280" s="220"/>
      <c r="J280" s="221">
        <f>ROUND(I280*H280,2)</f>
        <v>0</v>
      </c>
      <c r="K280" s="217" t="s">
        <v>177</v>
      </c>
      <c r="L280" s="222"/>
      <c r="M280" s="223" t="s">
        <v>32</v>
      </c>
      <c r="N280" s="224" t="s">
        <v>51</v>
      </c>
      <c r="O280" s="66"/>
      <c r="P280" s="189">
        <f>O280*H280</f>
        <v>0</v>
      </c>
      <c r="Q280" s="189">
        <v>2.9999999999999997E-4</v>
      </c>
      <c r="R280" s="189">
        <f>Q280*H280</f>
        <v>3.3361799999999997E-2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242</v>
      </c>
      <c r="AT280" s="191" t="s">
        <v>254</v>
      </c>
      <c r="AU280" s="191" t="s">
        <v>89</v>
      </c>
      <c r="AY280" s="18" t="s">
        <v>171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8" t="s">
        <v>40</v>
      </c>
      <c r="BK280" s="192">
        <f>ROUND(I280*H280,2)</f>
        <v>0</v>
      </c>
      <c r="BL280" s="18" t="s">
        <v>178</v>
      </c>
      <c r="BM280" s="191" t="s">
        <v>4397</v>
      </c>
    </row>
    <row r="281" spans="1:65" s="2" customFormat="1" ht="19.2">
      <c r="A281" s="36"/>
      <c r="B281" s="37"/>
      <c r="C281" s="38"/>
      <c r="D281" s="195" t="s">
        <v>258</v>
      </c>
      <c r="E281" s="38"/>
      <c r="F281" s="225" t="s">
        <v>259</v>
      </c>
      <c r="G281" s="38"/>
      <c r="H281" s="38"/>
      <c r="I281" s="226"/>
      <c r="J281" s="38"/>
      <c r="K281" s="38"/>
      <c r="L281" s="41"/>
      <c r="M281" s="227"/>
      <c r="N281" s="228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8" t="s">
        <v>258</v>
      </c>
      <c r="AU281" s="18" t="s">
        <v>89</v>
      </c>
    </row>
    <row r="282" spans="1:65" s="14" customFormat="1" ht="10.199999999999999">
      <c r="B282" s="204"/>
      <c r="C282" s="205"/>
      <c r="D282" s="195" t="s">
        <v>180</v>
      </c>
      <c r="E282" s="205"/>
      <c r="F282" s="207" t="s">
        <v>4381</v>
      </c>
      <c r="G282" s="205"/>
      <c r="H282" s="208">
        <v>111.206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4</v>
      </c>
      <c r="AX282" s="14" t="s">
        <v>40</v>
      </c>
      <c r="AY282" s="214" t="s">
        <v>171</v>
      </c>
    </row>
    <row r="283" spans="1:65" s="2" customFormat="1" ht="14.4" customHeight="1">
      <c r="A283" s="36"/>
      <c r="B283" s="37"/>
      <c r="C283" s="180" t="s">
        <v>424</v>
      </c>
      <c r="D283" s="180" t="s">
        <v>173</v>
      </c>
      <c r="E283" s="181" t="s">
        <v>3026</v>
      </c>
      <c r="F283" s="182" t="s">
        <v>3027</v>
      </c>
      <c r="G283" s="183" t="s">
        <v>176</v>
      </c>
      <c r="H283" s="184">
        <v>550.56100000000004</v>
      </c>
      <c r="I283" s="185"/>
      <c r="J283" s="186">
        <f>ROUND(I283*H283,2)</f>
        <v>0</v>
      </c>
      <c r="K283" s="182" t="s">
        <v>177</v>
      </c>
      <c r="L283" s="41"/>
      <c r="M283" s="187" t="s">
        <v>32</v>
      </c>
      <c r="N283" s="188" t="s">
        <v>51</v>
      </c>
      <c r="O283" s="66"/>
      <c r="P283" s="189">
        <f>O283*H283</f>
        <v>0</v>
      </c>
      <c r="Q283" s="189">
        <v>4.8599999999999997E-3</v>
      </c>
      <c r="R283" s="189">
        <f>Q283*H283</f>
        <v>2.6757264599999999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178</v>
      </c>
      <c r="AT283" s="191" t="s">
        <v>173</v>
      </c>
      <c r="AU283" s="191" t="s">
        <v>89</v>
      </c>
      <c r="AY283" s="18" t="s">
        <v>171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8" t="s">
        <v>40</v>
      </c>
      <c r="BK283" s="192">
        <f>ROUND(I283*H283,2)</f>
        <v>0</v>
      </c>
      <c r="BL283" s="18" t="s">
        <v>178</v>
      </c>
      <c r="BM283" s="191" t="s">
        <v>4398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4277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3" customFormat="1" ht="10.199999999999999">
      <c r="B285" s="193"/>
      <c r="C285" s="194"/>
      <c r="D285" s="195" t="s">
        <v>180</v>
      </c>
      <c r="E285" s="196" t="s">
        <v>32</v>
      </c>
      <c r="F285" s="197" t="s">
        <v>4301</v>
      </c>
      <c r="G285" s="194"/>
      <c r="H285" s="196" t="s">
        <v>32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180</v>
      </c>
      <c r="AU285" s="203" t="s">
        <v>89</v>
      </c>
      <c r="AV285" s="13" t="s">
        <v>40</v>
      </c>
      <c r="AW285" s="13" t="s">
        <v>38</v>
      </c>
      <c r="AX285" s="13" t="s">
        <v>80</v>
      </c>
      <c r="AY285" s="203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4349</v>
      </c>
      <c r="G286" s="205"/>
      <c r="H286" s="208">
        <v>25.638000000000002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4399</v>
      </c>
      <c r="G287" s="205"/>
      <c r="H287" s="208">
        <v>226.916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4351</v>
      </c>
      <c r="G288" s="205"/>
      <c r="H288" s="208">
        <v>74.947999999999993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4400</v>
      </c>
      <c r="G289" s="205"/>
      <c r="H289" s="208">
        <v>247.02500000000001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3" customFormat="1" ht="10.199999999999999">
      <c r="B290" s="193"/>
      <c r="C290" s="194"/>
      <c r="D290" s="195" t="s">
        <v>180</v>
      </c>
      <c r="E290" s="196" t="s">
        <v>32</v>
      </c>
      <c r="F290" s="197" t="s">
        <v>4306</v>
      </c>
      <c r="G290" s="194"/>
      <c r="H290" s="196" t="s">
        <v>32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180</v>
      </c>
      <c r="AU290" s="203" t="s">
        <v>89</v>
      </c>
      <c r="AV290" s="13" t="s">
        <v>40</v>
      </c>
      <c r="AW290" s="13" t="s">
        <v>38</v>
      </c>
      <c r="AX290" s="13" t="s">
        <v>80</v>
      </c>
      <c r="AY290" s="203" t="s">
        <v>171</v>
      </c>
    </row>
    <row r="291" spans="2:51" s="14" customFormat="1" ht="10.199999999999999">
      <c r="B291" s="204"/>
      <c r="C291" s="205"/>
      <c r="D291" s="195" t="s">
        <v>180</v>
      </c>
      <c r="E291" s="206" t="s">
        <v>32</v>
      </c>
      <c r="F291" s="207" t="s">
        <v>4353</v>
      </c>
      <c r="G291" s="205"/>
      <c r="H291" s="208">
        <v>-2.88</v>
      </c>
      <c r="I291" s="209"/>
      <c r="J291" s="205"/>
      <c r="K291" s="205"/>
      <c r="L291" s="210"/>
      <c r="M291" s="211"/>
      <c r="N291" s="212"/>
      <c r="O291" s="212"/>
      <c r="P291" s="212"/>
      <c r="Q291" s="212"/>
      <c r="R291" s="212"/>
      <c r="S291" s="212"/>
      <c r="T291" s="213"/>
      <c r="AT291" s="214" t="s">
        <v>180</v>
      </c>
      <c r="AU291" s="214" t="s">
        <v>89</v>
      </c>
      <c r="AV291" s="14" t="s">
        <v>89</v>
      </c>
      <c r="AW291" s="14" t="s">
        <v>38</v>
      </c>
      <c r="AX291" s="14" t="s">
        <v>80</v>
      </c>
      <c r="AY291" s="214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4354</v>
      </c>
      <c r="G292" s="205"/>
      <c r="H292" s="208">
        <v>-0.36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4355</v>
      </c>
      <c r="G293" s="205"/>
      <c r="H293" s="208">
        <v>-93.15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4356</v>
      </c>
      <c r="G294" s="205"/>
      <c r="H294" s="208">
        <v>-44.1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4357</v>
      </c>
      <c r="G295" s="205"/>
      <c r="H295" s="208">
        <v>-7.875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209</v>
      </c>
      <c r="G296" s="205"/>
      <c r="H296" s="208">
        <v>-5.76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3519</v>
      </c>
      <c r="G297" s="205"/>
      <c r="H297" s="208">
        <v>-5.94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3" customFormat="1" ht="10.199999999999999">
      <c r="B298" s="193"/>
      <c r="C298" s="194"/>
      <c r="D298" s="195" t="s">
        <v>180</v>
      </c>
      <c r="E298" s="196" t="s">
        <v>32</v>
      </c>
      <c r="F298" s="197" t="s">
        <v>4314</v>
      </c>
      <c r="G298" s="194"/>
      <c r="H298" s="196" t="s">
        <v>32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180</v>
      </c>
      <c r="AU298" s="203" t="s">
        <v>89</v>
      </c>
      <c r="AV298" s="13" t="s">
        <v>40</v>
      </c>
      <c r="AW298" s="13" t="s">
        <v>38</v>
      </c>
      <c r="AX298" s="13" t="s">
        <v>80</v>
      </c>
      <c r="AY298" s="203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4401</v>
      </c>
      <c r="G299" s="205"/>
      <c r="H299" s="208">
        <v>1.08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4402</v>
      </c>
      <c r="G300" s="205"/>
      <c r="H300" s="208">
        <v>0.27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4403</v>
      </c>
      <c r="G301" s="205"/>
      <c r="H301" s="208">
        <v>18.495000000000001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4404</v>
      </c>
      <c r="G302" s="205"/>
      <c r="H302" s="208">
        <v>10.605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4405</v>
      </c>
      <c r="G303" s="205"/>
      <c r="H303" s="208">
        <v>4.7249999999999996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4406</v>
      </c>
      <c r="G304" s="205"/>
      <c r="H304" s="208">
        <v>1.23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1:65" s="14" customFormat="1" ht="10.199999999999999">
      <c r="B305" s="204"/>
      <c r="C305" s="205"/>
      <c r="D305" s="195" t="s">
        <v>180</v>
      </c>
      <c r="E305" s="206" t="s">
        <v>32</v>
      </c>
      <c r="F305" s="207" t="s">
        <v>4407</v>
      </c>
      <c r="G305" s="205"/>
      <c r="H305" s="208">
        <v>1.0649999999999999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4322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4" customFormat="1" ht="10.199999999999999">
      <c r="B307" s="204"/>
      <c r="C307" s="205"/>
      <c r="D307" s="195" t="s">
        <v>180</v>
      </c>
      <c r="E307" s="206" t="s">
        <v>32</v>
      </c>
      <c r="F307" s="207" t="s">
        <v>4342</v>
      </c>
      <c r="G307" s="205"/>
      <c r="H307" s="208">
        <v>17.029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4343</v>
      </c>
      <c r="G308" s="205"/>
      <c r="H308" s="208">
        <v>29.821000000000002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4" customFormat="1" ht="10.199999999999999">
      <c r="B309" s="204"/>
      <c r="C309" s="205"/>
      <c r="D309" s="195" t="s">
        <v>180</v>
      </c>
      <c r="E309" s="206" t="s">
        <v>32</v>
      </c>
      <c r="F309" s="207" t="s">
        <v>4344</v>
      </c>
      <c r="G309" s="205"/>
      <c r="H309" s="208">
        <v>3.9380000000000002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1:65" s="14" customFormat="1" ht="10.199999999999999">
      <c r="B310" s="204"/>
      <c r="C310" s="205"/>
      <c r="D310" s="195" t="s">
        <v>180</v>
      </c>
      <c r="E310" s="206" t="s">
        <v>32</v>
      </c>
      <c r="F310" s="207" t="s">
        <v>4345</v>
      </c>
      <c r="G310" s="205"/>
      <c r="H310" s="208">
        <v>47.841000000000001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1:65" s="2" customFormat="1" ht="24.15" customHeight="1">
      <c r="A311" s="36"/>
      <c r="B311" s="37"/>
      <c r="C311" s="180" t="s">
        <v>430</v>
      </c>
      <c r="D311" s="180" t="s">
        <v>173</v>
      </c>
      <c r="E311" s="181" t="s">
        <v>3039</v>
      </c>
      <c r="F311" s="182" t="s">
        <v>3040</v>
      </c>
      <c r="G311" s="183" t="s">
        <v>176</v>
      </c>
      <c r="H311" s="184">
        <v>496.428</v>
      </c>
      <c r="I311" s="185"/>
      <c r="J311" s="186">
        <f>ROUND(I311*H311,2)</f>
        <v>0</v>
      </c>
      <c r="K311" s="182" t="s">
        <v>177</v>
      </c>
      <c r="L311" s="41"/>
      <c r="M311" s="187" t="s">
        <v>32</v>
      </c>
      <c r="N311" s="188" t="s">
        <v>51</v>
      </c>
      <c r="O311" s="66"/>
      <c r="P311" s="189">
        <f>O311*H311</f>
        <v>0</v>
      </c>
      <c r="Q311" s="189">
        <v>3.48E-3</v>
      </c>
      <c r="R311" s="189">
        <f>Q311*H311</f>
        <v>1.7275694399999999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178</v>
      </c>
      <c r="AT311" s="191" t="s">
        <v>173</v>
      </c>
      <c r="AU311" s="191" t="s">
        <v>89</v>
      </c>
      <c r="AY311" s="18" t="s">
        <v>171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8" t="s">
        <v>40</v>
      </c>
      <c r="BK311" s="192">
        <f>ROUND(I311*H311,2)</f>
        <v>0</v>
      </c>
      <c r="BL311" s="18" t="s">
        <v>178</v>
      </c>
      <c r="BM311" s="191" t="s">
        <v>4408</v>
      </c>
    </row>
    <row r="312" spans="1:65" s="13" customFormat="1" ht="10.199999999999999">
      <c r="B312" s="193"/>
      <c r="C312" s="194"/>
      <c r="D312" s="195" t="s">
        <v>180</v>
      </c>
      <c r="E312" s="196" t="s">
        <v>32</v>
      </c>
      <c r="F312" s="197" t="s">
        <v>4330</v>
      </c>
      <c r="G312" s="194"/>
      <c r="H312" s="196" t="s">
        <v>32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180</v>
      </c>
      <c r="AU312" s="203" t="s">
        <v>89</v>
      </c>
      <c r="AV312" s="13" t="s">
        <v>40</v>
      </c>
      <c r="AW312" s="13" t="s">
        <v>38</v>
      </c>
      <c r="AX312" s="13" t="s">
        <v>80</v>
      </c>
      <c r="AY312" s="203" t="s">
        <v>171</v>
      </c>
    </row>
    <row r="313" spans="1:65" s="13" customFormat="1" ht="10.199999999999999">
      <c r="B313" s="193"/>
      <c r="C313" s="194"/>
      <c r="D313" s="195" t="s">
        <v>180</v>
      </c>
      <c r="E313" s="196" t="s">
        <v>32</v>
      </c>
      <c r="F313" s="197" t="s">
        <v>4341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4301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4" customFormat="1" ht="10.199999999999999">
      <c r="B315" s="204"/>
      <c r="C315" s="205"/>
      <c r="D315" s="195" t="s">
        <v>180</v>
      </c>
      <c r="E315" s="206" t="s">
        <v>32</v>
      </c>
      <c r="F315" s="207" t="s">
        <v>4349</v>
      </c>
      <c r="G315" s="205"/>
      <c r="H315" s="208">
        <v>25.638000000000002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1:65" s="14" customFormat="1" ht="10.199999999999999">
      <c r="B316" s="204"/>
      <c r="C316" s="205"/>
      <c r="D316" s="195" t="s">
        <v>180</v>
      </c>
      <c r="E316" s="206" t="s">
        <v>32</v>
      </c>
      <c r="F316" s="207" t="s">
        <v>4350</v>
      </c>
      <c r="G316" s="205"/>
      <c r="H316" s="208">
        <v>228.53200000000001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4351</v>
      </c>
      <c r="G317" s="205"/>
      <c r="H317" s="208">
        <v>74.947999999999993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14" customFormat="1" ht="10.199999999999999">
      <c r="B318" s="204"/>
      <c r="C318" s="205"/>
      <c r="D318" s="195" t="s">
        <v>180</v>
      </c>
      <c r="E318" s="206" t="s">
        <v>32</v>
      </c>
      <c r="F318" s="207" t="s">
        <v>4352</v>
      </c>
      <c r="G318" s="205"/>
      <c r="H318" s="208">
        <v>249.93700000000001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4306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4" customFormat="1" ht="10.199999999999999">
      <c r="B320" s="204"/>
      <c r="C320" s="205"/>
      <c r="D320" s="195" t="s">
        <v>180</v>
      </c>
      <c r="E320" s="206" t="s">
        <v>32</v>
      </c>
      <c r="F320" s="207" t="s">
        <v>4353</v>
      </c>
      <c r="G320" s="205"/>
      <c r="H320" s="208">
        <v>-2.88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4354</v>
      </c>
      <c r="G321" s="205"/>
      <c r="H321" s="208">
        <v>-0.36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4355</v>
      </c>
      <c r="G322" s="205"/>
      <c r="H322" s="208">
        <v>-93.15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4356</v>
      </c>
      <c r="G323" s="205"/>
      <c r="H323" s="208">
        <v>-44.1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4357</v>
      </c>
      <c r="G324" s="205"/>
      <c r="H324" s="208">
        <v>-7.875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209</v>
      </c>
      <c r="G325" s="205"/>
      <c r="H325" s="208">
        <v>-5.76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3519</v>
      </c>
      <c r="G326" s="205"/>
      <c r="H326" s="208">
        <v>-5.94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4314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4331</v>
      </c>
      <c r="G328" s="205"/>
      <c r="H328" s="208">
        <v>2.2320000000000002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4332</v>
      </c>
      <c r="G329" s="205"/>
      <c r="H329" s="208">
        <v>0.55800000000000005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4333</v>
      </c>
      <c r="G330" s="205"/>
      <c r="H330" s="208">
        <v>38.222999999999999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14" customFormat="1" ht="10.199999999999999">
      <c r="B331" s="204"/>
      <c r="C331" s="205"/>
      <c r="D331" s="195" t="s">
        <v>180</v>
      </c>
      <c r="E331" s="206" t="s">
        <v>32</v>
      </c>
      <c r="F331" s="207" t="s">
        <v>4334</v>
      </c>
      <c r="G331" s="205"/>
      <c r="H331" s="208">
        <v>21.917000000000002</v>
      </c>
      <c r="I331" s="209"/>
      <c r="J331" s="205"/>
      <c r="K331" s="205"/>
      <c r="L331" s="210"/>
      <c r="M331" s="211"/>
      <c r="N331" s="212"/>
      <c r="O331" s="212"/>
      <c r="P331" s="212"/>
      <c r="Q331" s="212"/>
      <c r="R331" s="212"/>
      <c r="S331" s="212"/>
      <c r="T331" s="213"/>
      <c r="AT331" s="214" t="s">
        <v>180</v>
      </c>
      <c r="AU331" s="214" t="s">
        <v>89</v>
      </c>
      <c r="AV331" s="14" t="s">
        <v>89</v>
      </c>
      <c r="AW331" s="14" t="s">
        <v>38</v>
      </c>
      <c r="AX331" s="14" t="s">
        <v>80</v>
      </c>
      <c r="AY331" s="214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4335</v>
      </c>
      <c r="G332" s="205"/>
      <c r="H332" s="208">
        <v>9.7650000000000006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14" customFormat="1" ht="10.199999999999999">
      <c r="B333" s="204"/>
      <c r="C333" s="205"/>
      <c r="D333" s="195" t="s">
        <v>180</v>
      </c>
      <c r="E333" s="206" t="s">
        <v>32</v>
      </c>
      <c r="F333" s="207" t="s">
        <v>4336</v>
      </c>
      <c r="G333" s="205"/>
      <c r="H333" s="208">
        <v>2.5419999999999998</v>
      </c>
      <c r="I333" s="209"/>
      <c r="J333" s="205"/>
      <c r="K333" s="205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180</v>
      </c>
      <c r="AU333" s="214" t="s">
        <v>89</v>
      </c>
      <c r="AV333" s="14" t="s">
        <v>89</v>
      </c>
      <c r="AW333" s="14" t="s">
        <v>38</v>
      </c>
      <c r="AX333" s="14" t="s">
        <v>80</v>
      </c>
      <c r="AY333" s="214" t="s">
        <v>171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4337</v>
      </c>
      <c r="G334" s="205"/>
      <c r="H334" s="208">
        <v>2.2010000000000001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435</v>
      </c>
      <c r="D335" s="180" t="s">
        <v>173</v>
      </c>
      <c r="E335" s="181" t="s">
        <v>354</v>
      </c>
      <c r="F335" s="182" t="s">
        <v>355</v>
      </c>
      <c r="G335" s="183" t="s">
        <v>176</v>
      </c>
      <c r="H335" s="184">
        <v>60.244999999999997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6.28E-3</v>
      </c>
      <c r="R335" s="189">
        <f>Q335*H335</f>
        <v>0.37833859999999997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4409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4330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4341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4410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4411</v>
      </c>
      <c r="G339" s="205"/>
      <c r="H339" s="208">
        <v>11.618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4412</v>
      </c>
      <c r="G340" s="205"/>
      <c r="H340" s="208">
        <v>14.848000000000001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4413</v>
      </c>
      <c r="G341" s="205"/>
      <c r="H341" s="208">
        <v>2.363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4414</v>
      </c>
      <c r="G342" s="205"/>
      <c r="H342" s="208">
        <v>31.416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439</v>
      </c>
      <c r="D343" s="180" t="s">
        <v>173</v>
      </c>
      <c r="E343" s="181" t="s">
        <v>358</v>
      </c>
      <c r="F343" s="182" t="s">
        <v>359</v>
      </c>
      <c r="G343" s="183" t="s">
        <v>190</v>
      </c>
      <c r="H343" s="184">
        <v>86.1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2.0650000000000002E-2</v>
      </c>
      <c r="R343" s="189">
        <f>Q343*H343</f>
        <v>1.777965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4415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4416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4417</v>
      </c>
      <c r="G345" s="205"/>
      <c r="H345" s="208">
        <v>86.1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24.15" customHeight="1">
      <c r="A346" s="36"/>
      <c r="B346" s="37"/>
      <c r="C346" s="180" t="s">
        <v>444</v>
      </c>
      <c r="D346" s="180" t="s">
        <v>173</v>
      </c>
      <c r="E346" s="181" t="s">
        <v>364</v>
      </c>
      <c r="F346" s="182" t="s">
        <v>365</v>
      </c>
      <c r="G346" s="183" t="s">
        <v>176</v>
      </c>
      <c r="H346" s="184">
        <v>178.6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4418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4330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4419</v>
      </c>
      <c r="G348" s="205"/>
      <c r="H348" s="208">
        <v>178.6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2" customFormat="1" ht="24.15" customHeight="1">
      <c r="A349" s="36"/>
      <c r="B349" s="37"/>
      <c r="C349" s="180" t="s">
        <v>449</v>
      </c>
      <c r="D349" s="180" t="s">
        <v>173</v>
      </c>
      <c r="E349" s="181" t="s">
        <v>369</v>
      </c>
      <c r="F349" s="182" t="s">
        <v>370</v>
      </c>
      <c r="G349" s="183" t="s">
        <v>176</v>
      </c>
      <c r="H349" s="184">
        <v>160.065</v>
      </c>
      <c r="I349" s="185"/>
      <c r="J349" s="186">
        <f>ROUND(I349*H349,2)</f>
        <v>0</v>
      </c>
      <c r="K349" s="182" t="s">
        <v>177</v>
      </c>
      <c r="L349" s="41"/>
      <c r="M349" s="187" t="s">
        <v>32</v>
      </c>
      <c r="N349" s="188" t="s">
        <v>51</v>
      </c>
      <c r="O349" s="66"/>
      <c r="P349" s="189">
        <f>O349*H349</f>
        <v>0</v>
      </c>
      <c r="Q349" s="189">
        <v>0</v>
      </c>
      <c r="R349" s="189">
        <f>Q349*H349</f>
        <v>0</v>
      </c>
      <c r="S349" s="189">
        <v>0</v>
      </c>
      <c r="T349" s="190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91" t="s">
        <v>178</v>
      </c>
      <c r="AT349" s="191" t="s">
        <v>173</v>
      </c>
      <c r="AU349" s="191" t="s">
        <v>89</v>
      </c>
      <c r="AY349" s="18" t="s">
        <v>171</v>
      </c>
      <c r="BE349" s="192">
        <f>IF(N349="základní",J349,0)</f>
        <v>0</v>
      </c>
      <c r="BF349" s="192">
        <f>IF(N349="snížená",J349,0)</f>
        <v>0</v>
      </c>
      <c r="BG349" s="192">
        <f>IF(N349="zákl. přenesená",J349,0)</f>
        <v>0</v>
      </c>
      <c r="BH349" s="192">
        <f>IF(N349="sníž. přenesená",J349,0)</f>
        <v>0</v>
      </c>
      <c r="BI349" s="192">
        <f>IF(N349="nulová",J349,0)</f>
        <v>0</v>
      </c>
      <c r="BJ349" s="18" t="s">
        <v>40</v>
      </c>
      <c r="BK349" s="192">
        <f>ROUND(I349*H349,2)</f>
        <v>0</v>
      </c>
      <c r="BL349" s="18" t="s">
        <v>178</v>
      </c>
      <c r="BM349" s="191" t="s">
        <v>4420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4330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4421</v>
      </c>
      <c r="G351" s="205"/>
      <c r="H351" s="208">
        <v>2.88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4422</v>
      </c>
      <c r="G352" s="205"/>
      <c r="H352" s="208">
        <v>0.36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1:65" s="14" customFormat="1" ht="10.199999999999999">
      <c r="B353" s="204"/>
      <c r="C353" s="205"/>
      <c r="D353" s="195" t="s">
        <v>180</v>
      </c>
      <c r="E353" s="206" t="s">
        <v>32</v>
      </c>
      <c r="F353" s="207" t="s">
        <v>4423</v>
      </c>
      <c r="G353" s="205"/>
      <c r="H353" s="208">
        <v>93.15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1:65" s="14" customFormat="1" ht="10.199999999999999">
      <c r="B354" s="204"/>
      <c r="C354" s="205"/>
      <c r="D354" s="195" t="s">
        <v>180</v>
      </c>
      <c r="E354" s="206" t="s">
        <v>32</v>
      </c>
      <c r="F354" s="207" t="s">
        <v>4424</v>
      </c>
      <c r="G354" s="205"/>
      <c r="H354" s="208">
        <v>44.1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4425</v>
      </c>
      <c r="G355" s="205"/>
      <c r="H355" s="208">
        <v>7.875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14" customFormat="1" ht="10.199999999999999">
      <c r="B356" s="204"/>
      <c r="C356" s="205"/>
      <c r="D356" s="195" t="s">
        <v>180</v>
      </c>
      <c r="E356" s="206" t="s">
        <v>32</v>
      </c>
      <c r="F356" s="207" t="s">
        <v>4426</v>
      </c>
      <c r="G356" s="205"/>
      <c r="H356" s="208">
        <v>5.76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1:65" s="14" customFormat="1" ht="10.199999999999999">
      <c r="B357" s="204"/>
      <c r="C357" s="205"/>
      <c r="D357" s="195" t="s">
        <v>180</v>
      </c>
      <c r="E357" s="206" t="s">
        <v>32</v>
      </c>
      <c r="F357" s="207" t="s">
        <v>4427</v>
      </c>
      <c r="G357" s="205"/>
      <c r="H357" s="208">
        <v>5.94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1:65" s="2" customFormat="1" ht="14.4" customHeight="1">
      <c r="A358" s="36"/>
      <c r="B358" s="37"/>
      <c r="C358" s="180" t="s">
        <v>453</v>
      </c>
      <c r="D358" s="180" t="s">
        <v>173</v>
      </c>
      <c r="E358" s="181" t="s">
        <v>380</v>
      </c>
      <c r="F358" s="182" t="s">
        <v>381</v>
      </c>
      <c r="G358" s="183" t="s">
        <v>176</v>
      </c>
      <c r="H358" s="184">
        <v>550.56100000000004</v>
      </c>
      <c r="I358" s="185"/>
      <c r="J358" s="186">
        <f>ROUND(I358*H358,2)</f>
        <v>0</v>
      </c>
      <c r="K358" s="182" t="s">
        <v>177</v>
      </c>
      <c r="L358" s="41"/>
      <c r="M358" s="187" t="s">
        <v>32</v>
      </c>
      <c r="N358" s="188" t="s">
        <v>51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178</v>
      </c>
      <c r="AT358" s="191" t="s">
        <v>173</v>
      </c>
      <c r="AU358" s="191" t="s">
        <v>89</v>
      </c>
      <c r="AY358" s="18" t="s">
        <v>171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8" t="s">
        <v>40</v>
      </c>
      <c r="BK358" s="192">
        <f>ROUND(I358*H358,2)</f>
        <v>0</v>
      </c>
      <c r="BL358" s="18" t="s">
        <v>178</v>
      </c>
      <c r="BM358" s="191" t="s">
        <v>4428</v>
      </c>
    </row>
    <row r="359" spans="1:65" s="13" customFormat="1" ht="10.199999999999999">
      <c r="B359" s="193"/>
      <c r="C359" s="194"/>
      <c r="D359" s="195" t="s">
        <v>180</v>
      </c>
      <c r="E359" s="196" t="s">
        <v>32</v>
      </c>
      <c r="F359" s="197" t="s">
        <v>4429</v>
      </c>
      <c r="G359" s="194"/>
      <c r="H359" s="196" t="s">
        <v>32</v>
      </c>
      <c r="I359" s="198"/>
      <c r="J359" s="194"/>
      <c r="K359" s="194"/>
      <c r="L359" s="199"/>
      <c r="M359" s="200"/>
      <c r="N359" s="201"/>
      <c r="O359" s="201"/>
      <c r="P359" s="201"/>
      <c r="Q359" s="201"/>
      <c r="R359" s="201"/>
      <c r="S359" s="201"/>
      <c r="T359" s="202"/>
      <c r="AT359" s="203" t="s">
        <v>180</v>
      </c>
      <c r="AU359" s="203" t="s">
        <v>89</v>
      </c>
      <c r="AV359" s="13" t="s">
        <v>40</v>
      </c>
      <c r="AW359" s="13" t="s">
        <v>38</v>
      </c>
      <c r="AX359" s="13" t="s">
        <v>80</v>
      </c>
      <c r="AY359" s="203" t="s">
        <v>171</v>
      </c>
    </row>
    <row r="360" spans="1:65" s="14" customFormat="1" ht="10.199999999999999">
      <c r="B360" s="204"/>
      <c r="C360" s="205"/>
      <c r="D360" s="195" t="s">
        <v>180</v>
      </c>
      <c r="E360" s="206" t="s">
        <v>32</v>
      </c>
      <c r="F360" s="207" t="s">
        <v>4430</v>
      </c>
      <c r="G360" s="205"/>
      <c r="H360" s="208">
        <v>550.56100000000004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1:65" s="2" customFormat="1" ht="24.15" customHeight="1">
      <c r="A361" s="36"/>
      <c r="B361" s="37"/>
      <c r="C361" s="180" t="s">
        <v>458</v>
      </c>
      <c r="D361" s="180" t="s">
        <v>173</v>
      </c>
      <c r="E361" s="181" t="s">
        <v>3064</v>
      </c>
      <c r="F361" s="182" t="s">
        <v>3065</v>
      </c>
      <c r="G361" s="183" t="s">
        <v>176</v>
      </c>
      <c r="H361" s="184">
        <v>60.244999999999997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5.0600000000000003E-3</v>
      </c>
      <c r="R361" s="189">
        <f>Q361*H361</f>
        <v>0.30483969999999999</v>
      </c>
      <c r="S361" s="189">
        <v>5.0000000000000001E-3</v>
      </c>
      <c r="T361" s="190">
        <f>S361*H361</f>
        <v>0.30122500000000002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4431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4432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4433</v>
      </c>
      <c r="G363" s="205"/>
      <c r="H363" s="208">
        <v>60.244999999999997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2" customFormat="1" ht="14.4" customHeight="1">
      <c r="A364" s="36"/>
      <c r="B364" s="37"/>
      <c r="C364" s="180" t="s">
        <v>463</v>
      </c>
      <c r="D364" s="180" t="s">
        <v>173</v>
      </c>
      <c r="E364" s="181" t="s">
        <v>3072</v>
      </c>
      <c r="F364" s="182" t="s">
        <v>3073</v>
      </c>
      <c r="G364" s="183" t="s">
        <v>176</v>
      </c>
      <c r="H364" s="184">
        <v>345.64100000000002</v>
      </c>
      <c r="I364" s="185"/>
      <c r="J364" s="186">
        <f>ROUND(I364*H364,2)</f>
        <v>0</v>
      </c>
      <c r="K364" s="182" t="s">
        <v>177</v>
      </c>
      <c r="L364" s="41"/>
      <c r="M364" s="187" t="s">
        <v>32</v>
      </c>
      <c r="N364" s="188" t="s">
        <v>51</v>
      </c>
      <c r="O364" s="66"/>
      <c r="P364" s="189">
        <f>O364*H364</f>
        <v>0</v>
      </c>
      <c r="Q364" s="189">
        <v>2.0400000000000001E-2</v>
      </c>
      <c r="R364" s="189">
        <f>Q364*H364</f>
        <v>7.0510764000000012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178</v>
      </c>
      <c r="AT364" s="191" t="s">
        <v>173</v>
      </c>
      <c r="AU364" s="191" t="s">
        <v>89</v>
      </c>
      <c r="AY364" s="18" t="s">
        <v>171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8" t="s">
        <v>40</v>
      </c>
      <c r="BK364" s="192">
        <f>ROUND(I364*H364,2)</f>
        <v>0</v>
      </c>
      <c r="BL364" s="18" t="s">
        <v>178</v>
      </c>
      <c r="BM364" s="191" t="s">
        <v>4434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4277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4435</v>
      </c>
      <c r="G366" s="205"/>
      <c r="H366" s="208">
        <v>63.515999999999998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14" customFormat="1" ht="10.199999999999999">
      <c r="B367" s="204"/>
      <c r="C367" s="205"/>
      <c r="D367" s="195" t="s">
        <v>180</v>
      </c>
      <c r="E367" s="206" t="s">
        <v>32</v>
      </c>
      <c r="F367" s="207" t="s">
        <v>4436</v>
      </c>
      <c r="G367" s="205"/>
      <c r="H367" s="208">
        <v>282.125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1:65" s="2" customFormat="1" ht="24.15" customHeight="1">
      <c r="A368" s="36"/>
      <c r="B368" s="37"/>
      <c r="C368" s="180" t="s">
        <v>467</v>
      </c>
      <c r="D368" s="180" t="s">
        <v>173</v>
      </c>
      <c r="E368" s="181" t="s">
        <v>3078</v>
      </c>
      <c r="F368" s="182" t="s">
        <v>3079</v>
      </c>
      <c r="G368" s="183" t="s">
        <v>176</v>
      </c>
      <c r="H368" s="184">
        <v>11.555</v>
      </c>
      <c r="I368" s="185"/>
      <c r="J368" s="186">
        <f>ROUND(I368*H368,2)</f>
        <v>0</v>
      </c>
      <c r="K368" s="182" t="s">
        <v>177</v>
      </c>
      <c r="L368" s="41"/>
      <c r="M368" s="187" t="s">
        <v>32</v>
      </c>
      <c r="N368" s="188" t="s">
        <v>51</v>
      </c>
      <c r="O368" s="66"/>
      <c r="P368" s="189">
        <f>O368*H368</f>
        <v>0</v>
      </c>
      <c r="Q368" s="189">
        <v>2.3460000000000002E-2</v>
      </c>
      <c r="R368" s="189">
        <f>Q368*H368</f>
        <v>0.2710803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178</v>
      </c>
      <c r="AT368" s="191" t="s">
        <v>173</v>
      </c>
      <c r="AU368" s="191" t="s">
        <v>89</v>
      </c>
      <c r="AY368" s="18" t="s">
        <v>171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8" t="s">
        <v>40</v>
      </c>
      <c r="BK368" s="192">
        <f>ROUND(I368*H368,2)</f>
        <v>0</v>
      </c>
      <c r="BL368" s="18" t="s">
        <v>178</v>
      </c>
      <c r="BM368" s="191" t="s">
        <v>4437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4330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4438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4439</v>
      </c>
      <c r="G371" s="205"/>
      <c r="H371" s="208">
        <v>9.89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4440</v>
      </c>
      <c r="G372" s="205"/>
      <c r="H372" s="208">
        <v>1.665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14.4" customHeight="1">
      <c r="A373" s="36"/>
      <c r="B373" s="37"/>
      <c r="C373" s="180" t="s">
        <v>472</v>
      </c>
      <c r="D373" s="180" t="s">
        <v>173</v>
      </c>
      <c r="E373" s="181" t="s">
        <v>3083</v>
      </c>
      <c r="F373" s="182" t="s">
        <v>3084</v>
      </c>
      <c r="G373" s="183" t="s">
        <v>176</v>
      </c>
      <c r="H373" s="184">
        <v>357.19600000000003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4.1000000000000003E-3</v>
      </c>
      <c r="R373" s="189">
        <f>Q373*H373</f>
        <v>1.4645036000000002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4441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4442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4" customFormat="1" ht="10.199999999999999">
      <c r="B375" s="204"/>
      <c r="C375" s="205"/>
      <c r="D375" s="195" t="s">
        <v>180</v>
      </c>
      <c r="E375" s="206" t="s">
        <v>32</v>
      </c>
      <c r="F375" s="207" t="s">
        <v>4443</v>
      </c>
      <c r="G375" s="205"/>
      <c r="H375" s="208">
        <v>345.64100000000002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180</v>
      </c>
      <c r="AU375" s="214" t="s">
        <v>89</v>
      </c>
      <c r="AV375" s="14" t="s">
        <v>89</v>
      </c>
      <c r="AW375" s="14" t="s">
        <v>38</v>
      </c>
      <c r="AX375" s="14" t="s">
        <v>80</v>
      </c>
      <c r="AY375" s="214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4444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4445</v>
      </c>
      <c r="G377" s="205"/>
      <c r="H377" s="208">
        <v>11.555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2" customFormat="1" ht="14.4" customHeight="1">
      <c r="A378" s="36"/>
      <c r="B378" s="37"/>
      <c r="C378" s="180" t="s">
        <v>476</v>
      </c>
      <c r="D378" s="180" t="s">
        <v>173</v>
      </c>
      <c r="E378" s="181" t="s">
        <v>4446</v>
      </c>
      <c r="F378" s="182" t="s">
        <v>4447</v>
      </c>
      <c r="G378" s="183" t="s">
        <v>176</v>
      </c>
      <c r="H378" s="184">
        <v>51.78</v>
      </c>
      <c r="I378" s="185"/>
      <c r="J378" s="186">
        <f>ROUND(I378*H378,2)</f>
        <v>0</v>
      </c>
      <c r="K378" s="182" t="s">
        <v>177</v>
      </c>
      <c r="L378" s="41"/>
      <c r="M378" s="187" t="s">
        <v>32</v>
      </c>
      <c r="N378" s="188" t="s">
        <v>51</v>
      </c>
      <c r="O378" s="66"/>
      <c r="P378" s="189">
        <f>O378*H378</f>
        <v>0</v>
      </c>
      <c r="Q378" s="189">
        <v>0.26140999999999998</v>
      </c>
      <c r="R378" s="189">
        <f>Q378*H378</f>
        <v>13.535809799999999</v>
      </c>
      <c r="S378" s="189">
        <v>0</v>
      </c>
      <c r="T378" s="190">
        <f>S378*H378</f>
        <v>0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91" t="s">
        <v>178</v>
      </c>
      <c r="AT378" s="191" t="s">
        <v>173</v>
      </c>
      <c r="AU378" s="191" t="s">
        <v>89</v>
      </c>
      <c r="AY378" s="18" t="s">
        <v>171</v>
      </c>
      <c r="BE378" s="192">
        <f>IF(N378="základní",J378,0)</f>
        <v>0</v>
      </c>
      <c r="BF378" s="192">
        <f>IF(N378="snížená",J378,0)</f>
        <v>0</v>
      </c>
      <c r="BG378" s="192">
        <f>IF(N378="zákl. přenesená",J378,0)</f>
        <v>0</v>
      </c>
      <c r="BH378" s="192">
        <f>IF(N378="sníž. přenesená",J378,0)</f>
        <v>0</v>
      </c>
      <c r="BI378" s="192">
        <f>IF(N378="nulová",J378,0)</f>
        <v>0</v>
      </c>
      <c r="BJ378" s="18" t="s">
        <v>40</v>
      </c>
      <c r="BK378" s="192">
        <f>ROUND(I378*H378,2)</f>
        <v>0</v>
      </c>
      <c r="BL378" s="18" t="s">
        <v>178</v>
      </c>
      <c r="BM378" s="191" t="s">
        <v>4448</v>
      </c>
    </row>
    <row r="379" spans="1:65" s="13" customFormat="1" ht="10.199999999999999">
      <c r="B379" s="193"/>
      <c r="C379" s="194"/>
      <c r="D379" s="195" t="s">
        <v>180</v>
      </c>
      <c r="E379" s="196" t="s">
        <v>32</v>
      </c>
      <c r="F379" s="197" t="s">
        <v>4330</v>
      </c>
      <c r="G379" s="194"/>
      <c r="H379" s="196" t="s">
        <v>32</v>
      </c>
      <c r="I379" s="198"/>
      <c r="J379" s="194"/>
      <c r="K379" s="194"/>
      <c r="L379" s="199"/>
      <c r="M379" s="200"/>
      <c r="N379" s="201"/>
      <c r="O379" s="201"/>
      <c r="P379" s="201"/>
      <c r="Q379" s="201"/>
      <c r="R379" s="201"/>
      <c r="S379" s="201"/>
      <c r="T379" s="202"/>
      <c r="AT379" s="203" t="s">
        <v>180</v>
      </c>
      <c r="AU379" s="203" t="s">
        <v>89</v>
      </c>
      <c r="AV379" s="13" t="s">
        <v>40</v>
      </c>
      <c r="AW379" s="13" t="s">
        <v>38</v>
      </c>
      <c r="AX379" s="13" t="s">
        <v>80</v>
      </c>
      <c r="AY379" s="203" t="s">
        <v>171</v>
      </c>
    </row>
    <row r="380" spans="1:65" s="14" customFormat="1" ht="10.199999999999999">
      <c r="B380" s="204"/>
      <c r="C380" s="205"/>
      <c r="D380" s="195" t="s">
        <v>180</v>
      </c>
      <c r="E380" s="206" t="s">
        <v>32</v>
      </c>
      <c r="F380" s="207" t="s">
        <v>4449</v>
      </c>
      <c r="G380" s="205"/>
      <c r="H380" s="208">
        <v>51.78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38</v>
      </c>
      <c r="AX380" s="14" t="s">
        <v>80</v>
      </c>
      <c r="AY380" s="214" t="s">
        <v>171</v>
      </c>
    </row>
    <row r="381" spans="1:65" s="15" customFormat="1" ht="10.199999999999999">
      <c r="B381" s="234"/>
      <c r="C381" s="235"/>
      <c r="D381" s="195" t="s">
        <v>180</v>
      </c>
      <c r="E381" s="236" t="s">
        <v>32</v>
      </c>
      <c r="F381" s="237" t="s">
        <v>1126</v>
      </c>
      <c r="G381" s="235"/>
      <c r="H381" s="238">
        <v>51.78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180</v>
      </c>
      <c r="AU381" s="244" t="s">
        <v>89</v>
      </c>
      <c r="AV381" s="15" t="s">
        <v>178</v>
      </c>
      <c r="AW381" s="15" t="s">
        <v>38</v>
      </c>
      <c r="AX381" s="15" t="s">
        <v>40</v>
      </c>
      <c r="AY381" s="244" t="s">
        <v>171</v>
      </c>
    </row>
    <row r="382" spans="1:65" s="2" customFormat="1" ht="24.15" customHeight="1">
      <c r="A382" s="36"/>
      <c r="B382" s="37"/>
      <c r="C382" s="180" t="s">
        <v>481</v>
      </c>
      <c r="D382" s="180" t="s">
        <v>173</v>
      </c>
      <c r="E382" s="181" t="s">
        <v>401</v>
      </c>
      <c r="F382" s="182" t="s">
        <v>402</v>
      </c>
      <c r="G382" s="183" t="s">
        <v>190</v>
      </c>
      <c r="H382" s="184">
        <v>89.5</v>
      </c>
      <c r="I382" s="185"/>
      <c r="J382" s="186">
        <f>ROUND(I382*H382,2)</f>
        <v>0</v>
      </c>
      <c r="K382" s="182" t="s">
        <v>177</v>
      </c>
      <c r="L382" s="41"/>
      <c r="M382" s="187" t="s">
        <v>32</v>
      </c>
      <c r="N382" s="188" t="s">
        <v>51</v>
      </c>
      <c r="O382" s="66"/>
      <c r="P382" s="189">
        <f>O382*H382</f>
        <v>0</v>
      </c>
      <c r="Q382" s="189">
        <v>0.12895000000000001</v>
      </c>
      <c r="R382" s="189">
        <f>Q382*H382</f>
        <v>11.541025000000001</v>
      </c>
      <c r="S382" s="189">
        <v>0</v>
      </c>
      <c r="T382" s="190">
        <f>S382*H382</f>
        <v>0</v>
      </c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R382" s="191" t="s">
        <v>178</v>
      </c>
      <c r="AT382" s="191" t="s">
        <v>173</v>
      </c>
      <c r="AU382" s="191" t="s">
        <v>89</v>
      </c>
      <c r="AY382" s="18" t="s">
        <v>171</v>
      </c>
      <c r="BE382" s="192">
        <f>IF(N382="základní",J382,0)</f>
        <v>0</v>
      </c>
      <c r="BF382" s="192">
        <f>IF(N382="snížená",J382,0)</f>
        <v>0</v>
      </c>
      <c r="BG382" s="192">
        <f>IF(N382="zákl. přenesená",J382,0)</f>
        <v>0</v>
      </c>
      <c r="BH382" s="192">
        <f>IF(N382="sníž. přenesená",J382,0)</f>
        <v>0</v>
      </c>
      <c r="BI382" s="192">
        <f>IF(N382="nulová",J382,0)</f>
        <v>0</v>
      </c>
      <c r="BJ382" s="18" t="s">
        <v>40</v>
      </c>
      <c r="BK382" s="192">
        <f>ROUND(I382*H382,2)</f>
        <v>0</v>
      </c>
      <c r="BL382" s="18" t="s">
        <v>178</v>
      </c>
      <c r="BM382" s="191" t="s">
        <v>4450</v>
      </c>
    </row>
    <row r="383" spans="1:65" s="13" customFormat="1" ht="10.199999999999999">
      <c r="B383" s="193"/>
      <c r="C383" s="194"/>
      <c r="D383" s="195" t="s">
        <v>180</v>
      </c>
      <c r="E383" s="196" t="s">
        <v>32</v>
      </c>
      <c r="F383" s="197" t="s">
        <v>4330</v>
      </c>
      <c r="G383" s="194"/>
      <c r="H383" s="196" t="s">
        <v>32</v>
      </c>
      <c r="I383" s="198"/>
      <c r="J383" s="194"/>
      <c r="K383" s="194"/>
      <c r="L383" s="199"/>
      <c r="M383" s="200"/>
      <c r="N383" s="201"/>
      <c r="O383" s="201"/>
      <c r="P383" s="201"/>
      <c r="Q383" s="201"/>
      <c r="R383" s="201"/>
      <c r="S383" s="201"/>
      <c r="T383" s="202"/>
      <c r="AT383" s="203" t="s">
        <v>180</v>
      </c>
      <c r="AU383" s="203" t="s">
        <v>89</v>
      </c>
      <c r="AV383" s="13" t="s">
        <v>40</v>
      </c>
      <c r="AW383" s="13" t="s">
        <v>38</v>
      </c>
      <c r="AX383" s="13" t="s">
        <v>80</v>
      </c>
      <c r="AY383" s="203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4451</v>
      </c>
      <c r="G384" s="205"/>
      <c r="H384" s="208">
        <v>89.5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2" customFormat="1" ht="22.8" customHeight="1">
      <c r="B385" s="164"/>
      <c r="C385" s="165"/>
      <c r="D385" s="166" t="s">
        <v>79</v>
      </c>
      <c r="E385" s="178" t="s">
        <v>242</v>
      </c>
      <c r="F385" s="178" t="s">
        <v>4452</v>
      </c>
      <c r="G385" s="165"/>
      <c r="H385" s="165"/>
      <c r="I385" s="168"/>
      <c r="J385" s="179">
        <f>BK385</f>
        <v>0</v>
      </c>
      <c r="K385" s="165"/>
      <c r="L385" s="170"/>
      <c r="M385" s="171"/>
      <c r="N385" s="172"/>
      <c r="O385" s="172"/>
      <c r="P385" s="173">
        <f>SUM(P386:P393)</f>
        <v>0</v>
      </c>
      <c r="Q385" s="172"/>
      <c r="R385" s="173">
        <f>SUM(R386:R393)</f>
        <v>1.6067999999999998E-3</v>
      </c>
      <c r="S385" s="172"/>
      <c r="T385" s="174">
        <f>SUM(T386:T393)</f>
        <v>0</v>
      </c>
      <c r="AR385" s="175" t="s">
        <v>40</v>
      </c>
      <c r="AT385" s="176" t="s">
        <v>79</v>
      </c>
      <c r="AU385" s="176" t="s">
        <v>40</v>
      </c>
      <c r="AY385" s="175" t="s">
        <v>171</v>
      </c>
      <c r="BK385" s="177">
        <f>SUM(BK386:BK393)</f>
        <v>0</v>
      </c>
    </row>
    <row r="386" spans="1:65" s="2" customFormat="1" ht="24.15" customHeight="1">
      <c r="A386" s="36"/>
      <c r="B386" s="37"/>
      <c r="C386" s="180" t="s">
        <v>487</v>
      </c>
      <c r="D386" s="180" t="s">
        <v>173</v>
      </c>
      <c r="E386" s="181" t="s">
        <v>4453</v>
      </c>
      <c r="F386" s="182" t="s">
        <v>4454</v>
      </c>
      <c r="G386" s="183" t="s">
        <v>582</v>
      </c>
      <c r="H386" s="184">
        <v>6</v>
      </c>
      <c r="I386" s="185"/>
      <c r="J386" s="186">
        <f>ROUND(I386*H386,2)</f>
        <v>0</v>
      </c>
      <c r="K386" s="182" t="s">
        <v>177</v>
      </c>
      <c r="L386" s="41"/>
      <c r="M386" s="187" t="s">
        <v>32</v>
      </c>
      <c r="N386" s="188" t="s">
        <v>51</v>
      </c>
      <c r="O386" s="66"/>
      <c r="P386" s="189">
        <f>O386*H386</f>
        <v>0</v>
      </c>
      <c r="Q386" s="189">
        <v>0</v>
      </c>
      <c r="R386" s="189">
        <f>Q386*H386</f>
        <v>0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178</v>
      </c>
      <c r="AT386" s="191" t="s">
        <v>173</v>
      </c>
      <c r="AU386" s="191" t="s">
        <v>89</v>
      </c>
      <c r="AY386" s="18" t="s">
        <v>171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8" t="s">
        <v>40</v>
      </c>
      <c r="BK386" s="192">
        <f>ROUND(I386*H386,2)</f>
        <v>0</v>
      </c>
      <c r="BL386" s="18" t="s">
        <v>178</v>
      </c>
      <c r="BM386" s="191" t="s">
        <v>4455</v>
      </c>
    </row>
    <row r="387" spans="1:65" s="13" customFormat="1" ht="10.199999999999999">
      <c r="B387" s="193"/>
      <c r="C387" s="194"/>
      <c r="D387" s="195" t="s">
        <v>180</v>
      </c>
      <c r="E387" s="196" t="s">
        <v>32</v>
      </c>
      <c r="F387" s="197" t="s">
        <v>4456</v>
      </c>
      <c r="G387" s="194"/>
      <c r="H387" s="196" t="s">
        <v>32</v>
      </c>
      <c r="I387" s="198"/>
      <c r="J387" s="194"/>
      <c r="K387" s="194"/>
      <c r="L387" s="199"/>
      <c r="M387" s="200"/>
      <c r="N387" s="201"/>
      <c r="O387" s="201"/>
      <c r="P387" s="201"/>
      <c r="Q387" s="201"/>
      <c r="R387" s="201"/>
      <c r="S387" s="201"/>
      <c r="T387" s="202"/>
      <c r="AT387" s="203" t="s">
        <v>180</v>
      </c>
      <c r="AU387" s="203" t="s">
        <v>89</v>
      </c>
      <c r="AV387" s="13" t="s">
        <v>40</v>
      </c>
      <c r="AW387" s="13" t="s">
        <v>38</v>
      </c>
      <c r="AX387" s="13" t="s">
        <v>80</v>
      </c>
      <c r="AY387" s="203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4457</v>
      </c>
      <c r="G388" s="205"/>
      <c r="H388" s="208">
        <v>6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40</v>
      </c>
      <c r="AY388" s="214" t="s">
        <v>171</v>
      </c>
    </row>
    <row r="389" spans="1:65" s="2" customFormat="1" ht="14.4" customHeight="1">
      <c r="A389" s="36"/>
      <c r="B389" s="37"/>
      <c r="C389" s="215" t="s">
        <v>492</v>
      </c>
      <c r="D389" s="215" t="s">
        <v>254</v>
      </c>
      <c r="E389" s="216" t="s">
        <v>4458</v>
      </c>
      <c r="F389" s="217" t="s">
        <v>4459</v>
      </c>
      <c r="G389" s="218" t="s">
        <v>582</v>
      </c>
      <c r="H389" s="219">
        <v>6.18</v>
      </c>
      <c r="I389" s="220"/>
      <c r="J389" s="221">
        <f>ROUND(I389*H389,2)</f>
        <v>0</v>
      </c>
      <c r="K389" s="217" t="s">
        <v>177</v>
      </c>
      <c r="L389" s="222"/>
      <c r="M389" s="223" t="s">
        <v>32</v>
      </c>
      <c r="N389" s="224" t="s">
        <v>51</v>
      </c>
      <c r="O389" s="66"/>
      <c r="P389" s="189">
        <f>O389*H389</f>
        <v>0</v>
      </c>
      <c r="Q389" s="189">
        <v>2.5999999999999998E-4</v>
      </c>
      <c r="R389" s="189">
        <f>Q389*H389</f>
        <v>1.6067999999999998E-3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242</v>
      </c>
      <c r="AT389" s="191" t="s">
        <v>254</v>
      </c>
      <c r="AU389" s="191" t="s">
        <v>89</v>
      </c>
      <c r="AY389" s="18" t="s">
        <v>171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8" t="s">
        <v>40</v>
      </c>
      <c r="BK389" s="192">
        <f>ROUND(I389*H389,2)</f>
        <v>0</v>
      </c>
      <c r="BL389" s="18" t="s">
        <v>178</v>
      </c>
      <c r="BM389" s="191" t="s">
        <v>4460</v>
      </c>
    </row>
    <row r="390" spans="1:65" s="14" customFormat="1" ht="10.199999999999999">
      <c r="B390" s="204"/>
      <c r="C390" s="205"/>
      <c r="D390" s="195" t="s">
        <v>180</v>
      </c>
      <c r="E390" s="205"/>
      <c r="F390" s="207" t="s">
        <v>4461</v>
      </c>
      <c r="G390" s="205"/>
      <c r="H390" s="208">
        <v>6.18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4</v>
      </c>
      <c r="AX390" s="14" t="s">
        <v>40</v>
      </c>
      <c r="AY390" s="214" t="s">
        <v>171</v>
      </c>
    </row>
    <row r="391" spans="1:65" s="2" customFormat="1" ht="24.15" customHeight="1">
      <c r="A391" s="36"/>
      <c r="B391" s="37"/>
      <c r="C391" s="180" t="s">
        <v>496</v>
      </c>
      <c r="D391" s="180" t="s">
        <v>173</v>
      </c>
      <c r="E391" s="181" t="s">
        <v>4462</v>
      </c>
      <c r="F391" s="182" t="s">
        <v>4463</v>
      </c>
      <c r="G391" s="183" t="s">
        <v>582</v>
      </c>
      <c r="H391" s="184">
        <v>3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4464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4456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4465</v>
      </c>
      <c r="G393" s="205"/>
      <c r="H393" s="208">
        <v>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40</v>
      </c>
      <c r="AY393" s="214" t="s">
        <v>171</v>
      </c>
    </row>
    <row r="394" spans="1:65" s="12" customFormat="1" ht="22.8" customHeight="1">
      <c r="B394" s="164"/>
      <c r="C394" s="165"/>
      <c r="D394" s="166" t="s">
        <v>79</v>
      </c>
      <c r="E394" s="178" t="s">
        <v>253</v>
      </c>
      <c r="F394" s="178" t="s">
        <v>405</v>
      </c>
      <c r="G394" s="165"/>
      <c r="H394" s="165"/>
      <c r="I394" s="168"/>
      <c r="J394" s="179">
        <f>BK394</f>
        <v>0</v>
      </c>
      <c r="K394" s="165"/>
      <c r="L394" s="170"/>
      <c r="M394" s="171"/>
      <c r="N394" s="172"/>
      <c r="O394" s="172"/>
      <c r="P394" s="173">
        <f>SUM(P395:P531)</f>
        <v>0</v>
      </c>
      <c r="Q394" s="172"/>
      <c r="R394" s="173">
        <f>SUM(R395:R531)</f>
        <v>0.38437390999999999</v>
      </c>
      <c r="S394" s="172"/>
      <c r="T394" s="174">
        <f>SUM(T395:T531)</f>
        <v>3.3835650000000004</v>
      </c>
      <c r="AR394" s="175" t="s">
        <v>40</v>
      </c>
      <c r="AT394" s="176" t="s">
        <v>79</v>
      </c>
      <c r="AU394" s="176" t="s">
        <v>40</v>
      </c>
      <c r="AY394" s="175" t="s">
        <v>171</v>
      </c>
      <c r="BK394" s="177">
        <f>SUM(BK395:BK531)</f>
        <v>0</v>
      </c>
    </row>
    <row r="395" spans="1:65" s="2" customFormat="1" ht="24.15" customHeight="1">
      <c r="A395" s="36"/>
      <c r="B395" s="37"/>
      <c r="C395" s="180" t="s">
        <v>500</v>
      </c>
      <c r="D395" s="180" t="s">
        <v>173</v>
      </c>
      <c r="E395" s="181" t="s">
        <v>1082</v>
      </c>
      <c r="F395" s="182" t="s">
        <v>1083</v>
      </c>
      <c r="G395" s="183" t="s">
        <v>176</v>
      </c>
      <c r="H395" s="184">
        <v>518.23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4466</v>
      </c>
    </row>
    <row r="396" spans="1:65" s="2" customFormat="1" ht="19.2">
      <c r="A396" s="36"/>
      <c r="B396" s="37"/>
      <c r="C396" s="38"/>
      <c r="D396" s="195" t="s">
        <v>258</v>
      </c>
      <c r="E396" s="38"/>
      <c r="F396" s="225" t="s">
        <v>4061</v>
      </c>
      <c r="G396" s="38"/>
      <c r="H396" s="38"/>
      <c r="I396" s="226"/>
      <c r="J396" s="38"/>
      <c r="K396" s="38"/>
      <c r="L396" s="41"/>
      <c r="M396" s="227"/>
      <c r="N396" s="228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8" t="s">
        <v>258</v>
      </c>
      <c r="AU396" s="18" t="s">
        <v>89</v>
      </c>
    </row>
    <row r="397" spans="1:65" s="13" customFormat="1" ht="10.199999999999999">
      <c r="B397" s="193"/>
      <c r="C397" s="194"/>
      <c r="D397" s="195" t="s">
        <v>180</v>
      </c>
      <c r="E397" s="196" t="s">
        <v>32</v>
      </c>
      <c r="F397" s="197" t="s">
        <v>4330</v>
      </c>
      <c r="G397" s="194"/>
      <c r="H397" s="196" t="s">
        <v>32</v>
      </c>
      <c r="I397" s="198"/>
      <c r="J397" s="194"/>
      <c r="K397" s="194"/>
      <c r="L397" s="199"/>
      <c r="M397" s="200"/>
      <c r="N397" s="201"/>
      <c r="O397" s="201"/>
      <c r="P397" s="201"/>
      <c r="Q397" s="201"/>
      <c r="R397" s="201"/>
      <c r="S397" s="201"/>
      <c r="T397" s="202"/>
      <c r="AT397" s="203" t="s">
        <v>180</v>
      </c>
      <c r="AU397" s="203" t="s">
        <v>89</v>
      </c>
      <c r="AV397" s="13" t="s">
        <v>40</v>
      </c>
      <c r="AW397" s="13" t="s">
        <v>38</v>
      </c>
      <c r="AX397" s="13" t="s">
        <v>80</v>
      </c>
      <c r="AY397" s="203" t="s">
        <v>171</v>
      </c>
    </row>
    <row r="398" spans="1:65" s="13" customFormat="1" ht="10.199999999999999">
      <c r="B398" s="193"/>
      <c r="C398" s="194"/>
      <c r="D398" s="195" t="s">
        <v>180</v>
      </c>
      <c r="E398" s="196" t="s">
        <v>32</v>
      </c>
      <c r="F398" s="197" t="s">
        <v>4467</v>
      </c>
      <c r="G398" s="194"/>
      <c r="H398" s="196" t="s">
        <v>32</v>
      </c>
      <c r="I398" s="198"/>
      <c r="J398" s="194"/>
      <c r="K398" s="194"/>
      <c r="L398" s="199"/>
      <c r="M398" s="200"/>
      <c r="N398" s="201"/>
      <c r="O398" s="201"/>
      <c r="P398" s="201"/>
      <c r="Q398" s="201"/>
      <c r="R398" s="201"/>
      <c r="S398" s="201"/>
      <c r="T398" s="202"/>
      <c r="AT398" s="203" t="s">
        <v>180</v>
      </c>
      <c r="AU398" s="203" t="s">
        <v>89</v>
      </c>
      <c r="AV398" s="13" t="s">
        <v>40</v>
      </c>
      <c r="AW398" s="13" t="s">
        <v>38</v>
      </c>
      <c r="AX398" s="13" t="s">
        <v>80</v>
      </c>
      <c r="AY398" s="203" t="s">
        <v>171</v>
      </c>
    </row>
    <row r="399" spans="1:65" s="14" customFormat="1" ht="10.199999999999999">
      <c r="B399" s="204"/>
      <c r="C399" s="205"/>
      <c r="D399" s="195" t="s">
        <v>180</v>
      </c>
      <c r="E399" s="206" t="s">
        <v>32</v>
      </c>
      <c r="F399" s="207" t="s">
        <v>4468</v>
      </c>
      <c r="G399" s="205"/>
      <c r="H399" s="208">
        <v>72.5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180</v>
      </c>
      <c r="AU399" s="214" t="s">
        <v>89</v>
      </c>
      <c r="AV399" s="14" t="s">
        <v>89</v>
      </c>
      <c r="AW399" s="14" t="s">
        <v>38</v>
      </c>
      <c r="AX399" s="14" t="s">
        <v>80</v>
      </c>
      <c r="AY399" s="214" t="s">
        <v>171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4469</v>
      </c>
      <c r="G400" s="205"/>
      <c r="H400" s="208">
        <v>180.22499999999999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4" customFormat="1" ht="10.199999999999999">
      <c r="B401" s="204"/>
      <c r="C401" s="205"/>
      <c r="D401" s="195" t="s">
        <v>180</v>
      </c>
      <c r="E401" s="206" t="s">
        <v>32</v>
      </c>
      <c r="F401" s="207" t="s">
        <v>4470</v>
      </c>
      <c r="G401" s="205"/>
      <c r="H401" s="208">
        <v>29.25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38</v>
      </c>
      <c r="AX401" s="14" t="s">
        <v>80</v>
      </c>
      <c r="AY401" s="214" t="s">
        <v>171</v>
      </c>
    </row>
    <row r="402" spans="1:65" s="14" customFormat="1" ht="10.199999999999999">
      <c r="B402" s="204"/>
      <c r="C402" s="205"/>
      <c r="D402" s="195" t="s">
        <v>180</v>
      </c>
      <c r="E402" s="206" t="s">
        <v>32</v>
      </c>
      <c r="F402" s="207" t="s">
        <v>4471</v>
      </c>
      <c r="G402" s="205"/>
      <c r="H402" s="208">
        <v>236.255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180</v>
      </c>
      <c r="AU402" s="214" t="s">
        <v>89</v>
      </c>
      <c r="AV402" s="14" t="s">
        <v>89</v>
      </c>
      <c r="AW402" s="14" t="s">
        <v>38</v>
      </c>
      <c r="AX402" s="14" t="s">
        <v>80</v>
      </c>
      <c r="AY402" s="214" t="s">
        <v>171</v>
      </c>
    </row>
    <row r="403" spans="1:65" s="2" customFormat="1" ht="24.15" customHeight="1">
      <c r="A403" s="36"/>
      <c r="B403" s="37"/>
      <c r="C403" s="180" t="s">
        <v>504</v>
      </c>
      <c r="D403" s="180" t="s">
        <v>173</v>
      </c>
      <c r="E403" s="181" t="s">
        <v>416</v>
      </c>
      <c r="F403" s="182" t="s">
        <v>417</v>
      </c>
      <c r="G403" s="183" t="s">
        <v>176</v>
      </c>
      <c r="H403" s="184">
        <v>54414.15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0</v>
      </c>
      <c r="R403" s="189">
        <f>Q403*H403</f>
        <v>0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178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178</v>
      </c>
      <c r="BM403" s="191" t="s">
        <v>4472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4473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4474</v>
      </c>
      <c r="G405" s="205"/>
      <c r="H405" s="208">
        <v>54414.15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1090</v>
      </c>
      <c r="F406" s="182" t="s">
        <v>1091</v>
      </c>
      <c r="G406" s="183" t="s">
        <v>176</v>
      </c>
      <c r="H406" s="184">
        <v>518.23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4475</v>
      </c>
    </row>
    <row r="407" spans="1:65" s="13" customFormat="1" ht="10.199999999999999">
      <c r="B407" s="193"/>
      <c r="C407" s="194"/>
      <c r="D407" s="195" t="s">
        <v>180</v>
      </c>
      <c r="E407" s="196" t="s">
        <v>32</v>
      </c>
      <c r="F407" s="197" t="s">
        <v>4473</v>
      </c>
      <c r="G407" s="194"/>
      <c r="H407" s="196" t="s">
        <v>32</v>
      </c>
      <c r="I407" s="198"/>
      <c r="J407" s="194"/>
      <c r="K407" s="194"/>
      <c r="L407" s="199"/>
      <c r="M407" s="200"/>
      <c r="N407" s="201"/>
      <c r="O407" s="201"/>
      <c r="P407" s="201"/>
      <c r="Q407" s="201"/>
      <c r="R407" s="201"/>
      <c r="S407" s="201"/>
      <c r="T407" s="202"/>
      <c r="AT407" s="203" t="s">
        <v>180</v>
      </c>
      <c r="AU407" s="203" t="s">
        <v>89</v>
      </c>
      <c r="AV407" s="13" t="s">
        <v>40</v>
      </c>
      <c r="AW407" s="13" t="s">
        <v>38</v>
      </c>
      <c r="AX407" s="13" t="s">
        <v>80</v>
      </c>
      <c r="AY407" s="203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4476</v>
      </c>
      <c r="G408" s="205"/>
      <c r="H408" s="208">
        <v>518.23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2" customFormat="1" ht="14.4" customHeight="1">
      <c r="A409" s="36"/>
      <c r="B409" s="37"/>
      <c r="C409" s="180" t="s">
        <v>512</v>
      </c>
      <c r="D409" s="180" t="s">
        <v>173</v>
      </c>
      <c r="E409" s="181" t="s">
        <v>425</v>
      </c>
      <c r="F409" s="182" t="s">
        <v>426</v>
      </c>
      <c r="G409" s="183" t="s">
        <v>190</v>
      </c>
      <c r="H409" s="184">
        <v>63.15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4477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4330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4478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4479</v>
      </c>
      <c r="G412" s="205"/>
      <c r="H412" s="208">
        <v>19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3" customFormat="1" ht="10.199999999999999">
      <c r="B413" s="193"/>
      <c r="C413" s="194"/>
      <c r="D413" s="195" t="s">
        <v>180</v>
      </c>
      <c r="E413" s="196" t="s">
        <v>32</v>
      </c>
      <c r="F413" s="197" t="s">
        <v>4480</v>
      </c>
      <c r="G413" s="194"/>
      <c r="H413" s="196" t="s">
        <v>32</v>
      </c>
      <c r="I413" s="198"/>
      <c r="J413" s="194"/>
      <c r="K413" s="194"/>
      <c r="L413" s="199"/>
      <c r="M413" s="200"/>
      <c r="N413" s="201"/>
      <c r="O413" s="201"/>
      <c r="P413" s="201"/>
      <c r="Q413" s="201"/>
      <c r="R413" s="201"/>
      <c r="S413" s="201"/>
      <c r="T413" s="202"/>
      <c r="AT413" s="203" t="s">
        <v>180</v>
      </c>
      <c r="AU413" s="203" t="s">
        <v>89</v>
      </c>
      <c r="AV413" s="13" t="s">
        <v>40</v>
      </c>
      <c r="AW413" s="13" t="s">
        <v>38</v>
      </c>
      <c r="AX413" s="13" t="s">
        <v>80</v>
      </c>
      <c r="AY413" s="203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4481</v>
      </c>
      <c r="G414" s="205"/>
      <c r="H414" s="208">
        <v>4.5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4482</v>
      </c>
      <c r="G415" s="205"/>
      <c r="H415" s="208">
        <v>39.65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2" customFormat="1" ht="14.4" customHeight="1">
      <c r="A416" s="36"/>
      <c r="B416" s="37"/>
      <c r="C416" s="180" t="s">
        <v>516</v>
      </c>
      <c r="D416" s="180" t="s">
        <v>173</v>
      </c>
      <c r="E416" s="181" t="s">
        <v>431</v>
      </c>
      <c r="F416" s="182" t="s">
        <v>432</v>
      </c>
      <c r="G416" s="183" t="s">
        <v>190</v>
      </c>
      <c r="H416" s="184">
        <v>6630.75</v>
      </c>
      <c r="I416" s="185"/>
      <c r="J416" s="186">
        <f>ROUND(I416*H416,2)</f>
        <v>0</v>
      </c>
      <c r="K416" s="182" t="s">
        <v>177</v>
      </c>
      <c r="L416" s="41"/>
      <c r="M416" s="187" t="s">
        <v>32</v>
      </c>
      <c r="N416" s="188" t="s">
        <v>51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178</v>
      </c>
      <c r="AT416" s="191" t="s">
        <v>173</v>
      </c>
      <c r="AU416" s="191" t="s">
        <v>89</v>
      </c>
      <c r="AY416" s="18" t="s">
        <v>171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8" t="s">
        <v>40</v>
      </c>
      <c r="BK416" s="192">
        <f>ROUND(I416*H416,2)</f>
        <v>0</v>
      </c>
      <c r="BL416" s="18" t="s">
        <v>178</v>
      </c>
      <c r="BM416" s="191" t="s">
        <v>4483</v>
      </c>
    </row>
    <row r="417" spans="1:65" s="13" customFormat="1" ht="10.199999999999999">
      <c r="B417" s="193"/>
      <c r="C417" s="194"/>
      <c r="D417" s="195" t="s">
        <v>180</v>
      </c>
      <c r="E417" s="196" t="s">
        <v>32</v>
      </c>
      <c r="F417" s="197" t="s">
        <v>4484</v>
      </c>
      <c r="G417" s="194"/>
      <c r="H417" s="196" t="s">
        <v>32</v>
      </c>
      <c r="I417" s="198"/>
      <c r="J417" s="194"/>
      <c r="K417" s="194"/>
      <c r="L417" s="199"/>
      <c r="M417" s="200"/>
      <c r="N417" s="201"/>
      <c r="O417" s="201"/>
      <c r="P417" s="201"/>
      <c r="Q417" s="201"/>
      <c r="R417" s="201"/>
      <c r="S417" s="201"/>
      <c r="T417" s="202"/>
      <c r="AT417" s="203" t="s">
        <v>180</v>
      </c>
      <c r="AU417" s="203" t="s">
        <v>89</v>
      </c>
      <c r="AV417" s="13" t="s">
        <v>40</v>
      </c>
      <c r="AW417" s="13" t="s">
        <v>38</v>
      </c>
      <c r="AX417" s="13" t="s">
        <v>80</v>
      </c>
      <c r="AY417" s="203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4485</v>
      </c>
      <c r="G418" s="205"/>
      <c r="H418" s="208">
        <v>6630.75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2" customFormat="1" ht="14.4" customHeight="1">
      <c r="A419" s="36"/>
      <c r="B419" s="37"/>
      <c r="C419" s="180" t="s">
        <v>520</v>
      </c>
      <c r="D419" s="180" t="s">
        <v>173</v>
      </c>
      <c r="E419" s="181" t="s">
        <v>436</v>
      </c>
      <c r="F419" s="182" t="s">
        <v>437</v>
      </c>
      <c r="G419" s="183" t="s">
        <v>190</v>
      </c>
      <c r="H419" s="184">
        <v>63.15</v>
      </c>
      <c r="I419" s="185"/>
      <c r="J419" s="186">
        <f>ROUND(I419*H419,2)</f>
        <v>0</v>
      </c>
      <c r="K419" s="182" t="s">
        <v>177</v>
      </c>
      <c r="L419" s="41"/>
      <c r="M419" s="187" t="s">
        <v>32</v>
      </c>
      <c r="N419" s="188" t="s">
        <v>51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178</v>
      </c>
      <c r="AT419" s="191" t="s">
        <v>173</v>
      </c>
      <c r="AU419" s="191" t="s">
        <v>89</v>
      </c>
      <c r="AY419" s="18" t="s">
        <v>171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8" t="s">
        <v>40</v>
      </c>
      <c r="BK419" s="192">
        <f>ROUND(I419*H419,2)</f>
        <v>0</v>
      </c>
      <c r="BL419" s="18" t="s">
        <v>178</v>
      </c>
      <c r="BM419" s="191" t="s">
        <v>4486</v>
      </c>
    </row>
    <row r="420" spans="1:65" s="13" customFormat="1" ht="10.199999999999999">
      <c r="B420" s="193"/>
      <c r="C420" s="194"/>
      <c r="D420" s="195" t="s">
        <v>180</v>
      </c>
      <c r="E420" s="196" t="s">
        <v>32</v>
      </c>
      <c r="F420" s="197" t="s">
        <v>4484</v>
      </c>
      <c r="G420" s="194"/>
      <c r="H420" s="196" t="s">
        <v>32</v>
      </c>
      <c r="I420" s="198"/>
      <c r="J420" s="194"/>
      <c r="K420" s="194"/>
      <c r="L420" s="199"/>
      <c r="M420" s="200"/>
      <c r="N420" s="201"/>
      <c r="O420" s="201"/>
      <c r="P420" s="201"/>
      <c r="Q420" s="201"/>
      <c r="R420" s="201"/>
      <c r="S420" s="201"/>
      <c r="T420" s="202"/>
      <c r="AT420" s="203" t="s">
        <v>180</v>
      </c>
      <c r="AU420" s="203" t="s">
        <v>89</v>
      </c>
      <c r="AV420" s="13" t="s">
        <v>40</v>
      </c>
      <c r="AW420" s="13" t="s">
        <v>38</v>
      </c>
      <c r="AX420" s="13" t="s">
        <v>80</v>
      </c>
      <c r="AY420" s="203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4487</v>
      </c>
      <c r="G421" s="205"/>
      <c r="H421" s="208">
        <v>63.15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2" customFormat="1" ht="24.15" customHeight="1">
      <c r="A422" s="36"/>
      <c r="B422" s="37"/>
      <c r="C422" s="180" t="s">
        <v>524</v>
      </c>
      <c r="D422" s="180" t="s">
        <v>173</v>
      </c>
      <c r="E422" s="181" t="s">
        <v>440</v>
      </c>
      <c r="F422" s="182" t="s">
        <v>441</v>
      </c>
      <c r="G422" s="183" t="s">
        <v>190</v>
      </c>
      <c r="H422" s="184">
        <v>105.59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4488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4489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4490</v>
      </c>
      <c r="G424" s="205"/>
      <c r="H424" s="208">
        <v>31.2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4491</v>
      </c>
      <c r="G425" s="205"/>
      <c r="H425" s="208">
        <v>74.39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24.15" customHeight="1">
      <c r="A426" s="36"/>
      <c r="B426" s="37"/>
      <c r="C426" s="180" t="s">
        <v>529</v>
      </c>
      <c r="D426" s="180" t="s">
        <v>173</v>
      </c>
      <c r="E426" s="181" t="s">
        <v>445</v>
      </c>
      <c r="F426" s="182" t="s">
        <v>446</v>
      </c>
      <c r="G426" s="183" t="s">
        <v>190</v>
      </c>
      <c r="H426" s="184">
        <v>4751.55</v>
      </c>
      <c r="I426" s="185"/>
      <c r="J426" s="186">
        <f>ROUND(I426*H426,2)</f>
        <v>0</v>
      </c>
      <c r="K426" s="182" t="s">
        <v>177</v>
      </c>
      <c r="L426" s="41"/>
      <c r="M426" s="187" t="s">
        <v>32</v>
      </c>
      <c r="N426" s="188" t="s">
        <v>51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178</v>
      </c>
      <c r="AT426" s="191" t="s">
        <v>173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4492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4493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4494</v>
      </c>
      <c r="G428" s="205"/>
      <c r="H428" s="208">
        <v>4751.55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533</v>
      </c>
      <c r="D429" s="180" t="s">
        <v>173</v>
      </c>
      <c r="E429" s="181" t="s">
        <v>450</v>
      </c>
      <c r="F429" s="182" t="s">
        <v>451</v>
      </c>
      <c r="G429" s="183" t="s">
        <v>190</v>
      </c>
      <c r="H429" s="184">
        <v>105.59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4495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4493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4" customFormat="1" ht="10.199999999999999">
      <c r="B431" s="204"/>
      <c r="C431" s="205"/>
      <c r="D431" s="195" t="s">
        <v>180</v>
      </c>
      <c r="E431" s="206" t="s">
        <v>32</v>
      </c>
      <c r="F431" s="207" t="s">
        <v>4496</v>
      </c>
      <c r="G431" s="205"/>
      <c r="H431" s="208">
        <v>105.59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180</v>
      </c>
      <c r="AU431" s="214" t="s">
        <v>89</v>
      </c>
      <c r="AV431" s="14" t="s">
        <v>89</v>
      </c>
      <c r="AW431" s="14" t="s">
        <v>38</v>
      </c>
      <c r="AX431" s="14" t="s">
        <v>80</v>
      </c>
      <c r="AY431" s="214" t="s">
        <v>171</v>
      </c>
    </row>
    <row r="432" spans="1:65" s="2" customFormat="1" ht="14.4" customHeight="1">
      <c r="A432" s="36"/>
      <c r="B432" s="37"/>
      <c r="C432" s="180" t="s">
        <v>537</v>
      </c>
      <c r="D432" s="180" t="s">
        <v>173</v>
      </c>
      <c r="E432" s="181" t="s">
        <v>454</v>
      </c>
      <c r="F432" s="182" t="s">
        <v>455</v>
      </c>
      <c r="G432" s="183" t="s">
        <v>176</v>
      </c>
      <c r="H432" s="184">
        <v>587.69500000000005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4497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4473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4476</v>
      </c>
      <c r="G434" s="205"/>
      <c r="H434" s="208">
        <v>518.23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4484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4" customFormat="1" ht="10.199999999999999">
      <c r="B436" s="204"/>
      <c r="C436" s="205"/>
      <c r="D436" s="195" t="s">
        <v>180</v>
      </c>
      <c r="E436" s="206" t="s">
        <v>32</v>
      </c>
      <c r="F436" s="207" t="s">
        <v>4498</v>
      </c>
      <c r="G436" s="205"/>
      <c r="H436" s="208">
        <v>69.465000000000003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180</v>
      </c>
      <c r="AU436" s="214" t="s">
        <v>89</v>
      </c>
      <c r="AV436" s="14" t="s">
        <v>89</v>
      </c>
      <c r="AW436" s="14" t="s">
        <v>38</v>
      </c>
      <c r="AX436" s="14" t="s">
        <v>80</v>
      </c>
      <c r="AY436" s="214" t="s">
        <v>171</v>
      </c>
    </row>
    <row r="437" spans="1:65" s="2" customFormat="1" ht="14.4" customHeight="1">
      <c r="A437" s="36"/>
      <c r="B437" s="37"/>
      <c r="C437" s="180" t="s">
        <v>541</v>
      </c>
      <c r="D437" s="180" t="s">
        <v>173</v>
      </c>
      <c r="E437" s="181" t="s">
        <v>459</v>
      </c>
      <c r="F437" s="182" t="s">
        <v>460</v>
      </c>
      <c r="G437" s="183" t="s">
        <v>176</v>
      </c>
      <c r="H437" s="184">
        <v>61707.974999999999</v>
      </c>
      <c r="I437" s="185"/>
      <c r="J437" s="186">
        <f>ROUND(I437*H437,2)</f>
        <v>0</v>
      </c>
      <c r="K437" s="182" t="s">
        <v>177</v>
      </c>
      <c r="L437" s="41"/>
      <c r="M437" s="187" t="s">
        <v>32</v>
      </c>
      <c r="N437" s="188" t="s">
        <v>51</v>
      </c>
      <c r="O437" s="66"/>
      <c r="P437" s="189">
        <f>O437*H437</f>
        <v>0</v>
      </c>
      <c r="Q437" s="189">
        <v>0</v>
      </c>
      <c r="R437" s="189">
        <f>Q437*H437</f>
        <v>0</v>
      </c>
      <c r="S437" s="189">
        <v>0</v>
      </c>
      <c r="T437" s="190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91" t="s">
        <v>178</v>
      </c>
      <c r="AT437" s="191" t="s">
        <v>173</v>
      </c>
      <c r="AU437" s="191" t="s">
        <v>89</v>
      </c>
      <c r="AY437" s="18" t="s">
        <v>171</v>
      </c>
      <c r="BE437" s="192">
        <f>IF(N437="základní",J437,0)</f>
        <v>0</v>
      </c>
      <c r="BF437" s="192">
        <f>IF(N437="snížená",J437,0)</f>
        <v>0</v>
      </c>
      <c r="BG437" s="192">
        <f>IF(N437="zákl. přenesená",J437,0)</f>
        <v>0</v>
      </c>
      <c r="BH437" s="192">
        <f>IF(N437="sníž. přenesená",J437,0)</f>
        <v>0</v>
      </c>
      <c r="BI437" s="192">
        <f>IF(N437="nulová",J437,0)</f>
        <v>0</v>
      </c>
      <c r="BJ437" s="18" t="s">
        <v>40</v>
      </c>
      <c r="BK437" s="192">
        <f>ROUND(I437*H437,2)</f>
        <v>0</v>
      </c>
      <c r="BL437" s="18" t="s">
        <v>178</v>
      </c>
      <c r="BM437" s="191" t="s">
        <v>4499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4500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4" customFormat="1" ht="10.199999999999999">
      <c r="B439" s="204"/>
      <c r="C439" s="205"/>
      <c r="D439" s="195" t="s">
        <v>180</v>
      </c>
      <c r="E439" s="206" t="s">
        <v>32</v>
      </c>
      <c r="F439" s="207" t="s">
        <v>4501</v>
      </c>
      <c r="G439" s="205"/>
      <c r="H439" s="208">
        <v>61707.974999999999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180</v>
      </c>
      <c r="AU439" s="214" t="s">
        <v>89</v>
      </c>
      <c r="AV439" s="14" t="s">
        <v>89</v>
      </c>
      <c r="AW439" s="14" t="s">
        <v>38</v>
      </c>
      <c r="AX439" s="14" t="s">
        <v>80</v>
      </c>
      <c r="AY439" s="214" t="s">
        <v>171</v>
      </c>
    </row>
    <row r="440" spans="1:65" s="2" customFormat="1" ht="14.4" customHeight="1">
      <c r="A440" s="36"/>
      <c r="B440" s="37"/>
      <c r="C440" s="180" t="s">
        <v>545</v>
      </c>
      <c r="D440" s="180" t="s">
        <v>173</v>
      </c>
      <c r="E440" s="181" t="s">
        <v>464</v>
      </c>
      <c r="F440" s="182" t="s">
        <v>465</v>
      </c>
      <c r="G440" s="183" t="s">
        <v>176</v>
      </c>
      <c r="H440" s="184">
        <v>587.69500000000005</v>
      </c>
      <c r="I440" s="185"/>
      <c r="J440" s="186">
        <f>ROUND(I440*H440,2)</f>
        <v>0</v>
      </c>
      <c r="K440" s="182" t="s">
        <v>177</v>
      </c>
      <c r="L440" s="41"/>
      <c r="M440" s="187" t="s">
        <v>32</v>
      </c>
      <c r="N440" s="188" t="s">
        <v>51</v>
      </c>
      <c r="O440" s="66"/>
      <c r="P440" s="189">
        <f>O440*H440</f>
        <v>0</v>
      </c>
      <c r="Q440" s="189">
        <v>0</v>
      </c>
      <c r="R440" s="189">
        <f>Q440*H440</f>
        <v>0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178</v>
      </c>
      <c r="AT440" s="191" t="s">
        <v>173</v>
      </c>
      <c r="AU440" s="191" t="s">
        <v>89</v>
      </c>
      <c r="AY440" s="18" t="s">
        <v>171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8" t="s">
        <v>40</v>
      </c>
      <c r="BK440" s="192">
        <f>ROUND(I440*H440,2)</f>
        <v>0</v>
      </c>
      <c r="BL440" s="18" t="s">
        <v>178</v>
      </c>
      <c r="BM440" s="191" t="s">
        <v>4502</v>
      </c>
    </row>
    <row r="441" spans="1:65" s="13" customFormat="1" ht="10.199999999999999">
      <c r="B441" s="193"/>
      <c r="C441" s="194"/>
      <c r="D441" s="195" t="s">
        <v>180</v>
      </c>
      <c r="E441" s="196" t="s">
        <v>32</v>
      </c>
      <c r="F441" s="197" t="s">
        <v>4500</v>
      </c>
      <c r="G441" s="194"/>
      <c r="H441" s="196" t="s">
        <v>32</v>
      </c>
      <c r="I441" s="198"/>
      <c r="J441" s="194"/>
      <c r="K441" s="194"/>
      <c r="L441" s="199"/>
      <c r="M441" s="200"/>
      <c r="N441" s="201"/>
      <c r="O441" s="201"/>
      <c r="P441" s="201"/>
      <c r="Q441" s="201"/>
      <c r="R441" s="201"/>
      <c r="S441" s="201"/>
      <c r="T441" s="202"/>
      <c r="AT441" s="203" t="s">
        <v>180</v>
      </c>
      <c r="AU441" s="203" t="s">
        <v>89</v>
      </c>
      <c r="AV441" s="13" t="s">
        <v>40</v>
      </c>
      <c r="AW441" s="13" t="s">
        <v>38</v>
      </c>
      <c r="AX441" s="13" t="s">
        <v>80</v>
      </c>
      <c r="AY441" s="203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4503</v>
      </c>
      <c r="G442" s="205"/>
      <c r="H442" s="208">
        <v>587.69500000000005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2" customFormat="1" ht="24.15" customHeight="1">
      <c r="A443" s="36"/>
      <c r="B443" s="37"/>
      <c r="C443" s="180" t="s">
        <v>551</v>
      </c>
      <c r="D443" s="180" t="s">
        <v>173</v>
      </c>
      <c r="E443" s="181" t="s">
        <v>2495</v>
      </c>
      <c r="F443" s="182" t="s">
        <v>2496</v>
      </c>
      <c r="G443" s="183" t="s">
        <v>190</v>
      </c>
      <c r="H443" s="184">
        <v>5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178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178</v>
      </c>
      <c r="BM443" s="191" t="s">
        <v>4504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4330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4505</v>
      </c>
      <c r="G445" s="205"/>
      <c r="H445" s="208">
        <v>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556</v>
      </c>
      <c r="D446" s="180" t="s">
        <v>173</v>
      </c>
      <c r="E446" s="181" t="s">
        <v>2499</v>
      </c>
      <c r="F446" s="182" t="s">
        <v>2500</v>
      </c>
      <c r="G446" s="183" t="s">
        <v>190</v>
      </c>
      <c r="H446" s="184">
        <v>525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4506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4507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4" customFormat="1" ht="10.199999999999999">
      <c r="B448" s="204"/>
      <c r="C448" s="205"/>
      <c r="D448" s="195" t="s">
        <v>180</v>
      </c>
      <c r="E448" s="206" t="s">
        <v>32</v>
      </c>
      <c r="F448" s="207" t="s">
        <v>4508</v>
      </c>
      <c r="G448" s="205"/>
      <c r="H448" s="208">
        <v>525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38</v>
      </c>
      <c r="AX448" s="14" t="s">
        <v>80</v>
      </c>
      <c r="AY448" s="214" t="s">
        <v>171</v>
      </c>
    </row>
    <row r="449" spans="1:65" s="2" customFormat="1" ht="24.15" customHeight="1">
      <c r="A449" s="36"/>
      <c r="B449" s="37"/>
      <c r="C449" s="180" t="s">
        <v>560</v>
      </c>
      <c r="D449" s="180" t="s">
        <v>173</v>
      </c>
      <c r="E449" s="181" t="s">
        <v>2503</v>
      </c>
      <c r="F449" s="182" t="s">
        <v>2504</v>
      </c>
      <c r="G449" s="183" t="s">
        <v>190</v>
      </c>
      <c r="H449" s="184">
        <v>5</v>
      </c>
      <c r="I449" s="185"/>
      <c r="J449" s="186">
        <f>ROUND(I449*H449,2)</f>
        <v>0</v>
      </c>
      <c r="K449" s="182" t="s">
        <v>177</v>
      </c>
      <c r="L449" s="41"/>
      <c r="M449" s="187" t="s">
        <v>32</v>
      </c>
      <c r="N449" s="188" t="s">
        <v>51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178</v>
      </c>
      <c r="AT449" s="191" t="s">
        <v>173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4509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4507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4510</v>
      </c>
      <c r="G451" s="205"/>
      <c r="H451" s="208">
        <v>5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24.15" customHeight="1">
      <c r="A452" s="36"/>
      <c r="B452" s="37"/>
      <c r="C452" s="180" t="s">
        <v>565</v>
      </c>
      <c r="D452" s="180" t="s">
        <v>173</v>
      </c>
      <c r="E452" s="181" t="s">
        <v>3124</v>
      </c>
      <c r="F452" s="182" t="s">
        <v>3125</v>
      </c>
      <c r="G452" s="183" t="s">
        <v>176</v>
      </c>
      <c r="H452" s="184">
        <v>8.2349999999999994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1.0000000000000001E-5</v>
      </c>
      <c r="R452" s="189">
        <f>Q452*H452</f>
        <v>8.2349999999999996E-5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4511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4330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4" customFormat="1" ht="10.199999999999999">
      <c r="B454" s="204"/>
      <c r="C454" s="205"/>
      <c r="D454" s="195" t="s">
        <v>180</v>
      </c>
      <c r="E454" s="206" t="s">
        <v>32</v>
      </c>
      <c r="F454" s="207" t="s">
        <v>4422</v>
      </c>
      <c r="G454" s="205"/>
      <c r="H454" s="208">
        <v>0.36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38</v>
      </c>
      <c r="AX454" s="14" t="s">
        <v>80</v>
      </c>
      <c r="AY454" s="214" t="s">
        <v>171</v>
      </c>
    </row>
    <row r="455" spans="1:65" s="14" customFormat="1" ht="10.199999999999999">
      <c r="B455" s="204"/>
      <c r="C455" s="205"/>
      <c r="D455" s="195" t="s">
        <v>180</v>
      </c>
      <c r="E455" s="206" t="s">
        <v>32</v>
      </c>
      <c r="F455" s="207" t="s">
        <v>4425</v>
      </c>
      <c r="G455" s="205"/>
      <c r="H455" s="208">
        <v>7.875</v>
      </c>
      <c r="I455" s="209"/>
      <c r="J455" s="205"/>
      <c r="K455" s="205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180</v>
      </c>
      <c r="AU455" s="214" t="s">
        <v>89</v>
      </c>
      <c r="AV455" s="14" t="s">
        <v>89</v>
      </c>
      <c r="AW455" s="14" t="s">
        <v>38</v>
      </c>
      <c r="AX455" s="14" t="s">
        <v>80</v>
      </c>
      <c r="AY455" s="214" t="s">
        <v>171</v>
      </c>
    </row>
    <row r="456" spans="1:65" s="2" customFormat="1" ht="24.15" customHeight="1">
      <c r="A456" s="36"/>
      <c r="B456" s="37"/>
      <c r="C456" s="180" t="s">
        <v>571</v>
      </c>
      <c r="D456" s="180" t="s">
        <v>173</v>
      </c>
      <c r="E456" s="181" t="s">
        <v>4091</v>
      </c>
      <c r="F456" s="182" t="s">
        <v>4092</v>
      </c>
      <c r="G456" s="183" t="s">
        <v>176</v>
      </c>
      <c r="H456" s="184">
        <v>2.88</v>
      </c>
      <c r="I456" s="185"/>
      <c r="J456" s="186">
        <f>ROUND(I456*H456,2)</f>
        <v>0</v>
      </c>
      <c r="K456" s="182" t="s">
        <v>177</v>
      </c>
      <c r="L456" s="41"/>
      <c r="M456" s="187" t="s">
        <v>32</v>
      </c>
      <c r="N456" s="188" t="s">
        <v>51</v>
      </c>
      <c r="O456" s="66"/>
      <c r="P456" s="189">
        <f>O456*H456</f>
        <v>0</v>
      </c>
      <c r="Q456" s="189">
        <v>1.0000000000000001E-5</v>
      </c>
      <c r="R456" s="189">
        <f>Q456*H456</f>
        <v>2.8800000000000002E-5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178</v>
      </c>
      <c r="AT456" s="191" t="s">
        <v>173</v>
      </c>
      <c r="AU456" s="191" t="s">
        <v>89</v>
      </c>
      <c r="AY456" s="18" t="s">
        <v>171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8" t="s">
        <v>40</v>
      </c>
      <c r="BK456" s="192">
        <f>ROUND(I456*H456,2)</f>
        <v>0</v>
      </c>
      <c r="BL456" s="18" t="s">
        <v>178</v>
      </c>
      <c r="BM456" s="191" t="s">
        <v>4512</v>
      </c>
    </row>
    <row r="457" spans="1:65" s="13" customFormat="1" ht="10.199999999999999">
      <c r="B457" s="193"/>
      <c r="C457" s="194"/>
      <c r="D457" s="195" t="s">
        <v>180</v>
      </c>
      <c r="E457" s="196" t="s">
        <v>32</v>
      </c>
      <c r="F457" s="197" t="s">
        <v>4330</v>
      </c>
      <c r="G457" s="194"/>
      <c r="H457" s="196" t="s">
        <v>32</v>
      </c>
      <c r="I457" s="198"/>
      <c r="J457" s="194"/>
      <c r="K457" s="194"/>
      <c r="L457" s="199"/>
      <c r="M457" s="200"/>
      <c r="N457" s="201"/>
      <c r="O457" s="201"/>
      <c r="P457" s="201"/>
      <c r="Q457" s="201"/>
      <c r="R457" s="201"/>
      <c r="S457" s="201"/>
      <c r="T457" s="202"/>
      <c r="AT457" s="203" t="s">
        <v>180</v>
      </c>
      <c r="AU457" s="203" t="s">
        <v>89</v>
      </c>
      <c r="AV457" s="13" t="s">
        <v>40</v>
      </c>
      <c r="AW457" s="13" t="s">
        <v>38</v>
      </c>
      <c r="AX457" s="13" t="s">
        <v>80</v>
      </c>
      <c r="AY457" s="203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4421</v>
      </c>
      <c r="G458" s="205"/>
      <c r="H458" s="208">
        <v>2.88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579</v>
      </c>
      <c r="D459" s="180" t="s">
        <v>173</v>
      </c>
      <c r="E459" s="181" t="s">
        <v>3129</v>
      </c>
      <c r="F459" s="182" t="s">
        <v>3130</v>
      </c>
      <c r="G459" s="183" t="s">
        <v>176</v>
      </c>
      <c r="H459" s="184">
        <v>137.25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1.0000000000000001E-5</v>
      </c>
      <c r="R459" s="189">
        <f>Q459*H459</f>
        <v>1.3725E-3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178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178</v>
      </c>
      <c r="BM459" s="191" t="s">
        <v>4513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4330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4423</v>
      </c>
      <c r="G461" s="205"/>
      <c r="H461" s="208">
        <v>93.15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4424</v>
      </c>
      <c r="G462" s="205"/>
      <c r="H462" s="208">
        <v>44.1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2" customFormat="1" ht="14.4" customHeight="1">
      <c r="A463" s="36"/>
      <c r="B463" s="37"/>
      <c r="C463" s="180" t="s">
        <v>584</v>
      </c>
      <c r="D463" s="180" t="s">
        <v>173</v>
      </c>
      <c r="E463" s="181" t="s">
        <v>3135</v>
      </c>
      <c r="F463" s="182" t="s">
        <v>3136</v>
      </c>
      <c r="G463" s="183" t="s">
        <v>176</v>
      </c>
      <c r="H463" s="184">
        <v>11.7</v>
      </c>
      <c r="I463" s="185"/>
      <c r="J463" s="186">
        <f>ROUND(I463*H463,2)</f>
        <v>0</v>
      </c>
      <c r="K463" s="182" t="s">
        <v>177</v>
      </c>
      <c r="L463" s="41"/>
      <c r="M463" s="187" t="s">
        <v>32</v>
      </c>
      <c r="N463" s="188" t="s">
        <v>51</v>
      </c>
      <c r="O463" s="66"/>
      <c r="P463" s="189">
        <f>O463*H463</f>
        <v>0</v>
      </c>
      <c r="Q463" s="189">
        <v>1.0000000000000001E-5</v>
      </c>
      <c r="R463" s="189">
        <f>Q463*H463</f>
        <v>1.17E-4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178</v>
      </c>
      <c r="AT463" s="191" t="s">
        <v>173</v>
      </c>
      <c r="AU463" s="191" t="s">
        <v>89</v>
      </c>
      <c r="AY463" s="18" t="s">
        <v>171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8" t="s">
        <v>40</v>
      </c>
      <c r="BK463" s="192">
        <f>ROUND(I463*H463,2)</f>
        <v>0</v>
      </c>
      <c r="BL463" s="18" t="s">
        <v>178</v>
      </c>
      <c r="BM463" s="191" t="s">
        <v>4514</v>
      </c>
    </row>
    <row r="464" spans="1:65" s="13" customFormat="1" ht="10.199999999999999">
      <c r="B464" s="193"/>
      <c r="C464" s="194"/>
      <c r="D464" s="195" t="s">
        <v>180</v>
      </c>
      <c r="E464" s="196" t="s">
        <v>32</v>
      </c>
      <c r="F464" s="197" t="s">
        <v>4330</v>
      </c>
      <c r="G464" s="194"/>
      <c r="H464" s="196" t="s">
        <v>32</v>
      </c>
      <c r="I464" s="198"/>
      <c r="J464" s="194"/>
      <c r="K464" s="194"/>
      <c r="L464" s="199"/>
      <c r="M464" s="200"/>
      <c r="N464" s="201"/>
      <c r="O464" s="201"/>
      <c r="P464" s="201"/>
      <c r="Q464" s="201"/>
      <c r="R464" s="201"/>
      <c r="S464" s="201"/>
      <c r="T464" s="202"/>
      <c r="AT464" s="203" t="s">
        <v>180</v>
      </c>
      <c r="AU464" s="203" t="s">
        <v>89</v>
      </c>
      <c r="AV464" s="13" t="s">
        <v>40</v>
      </c>
      <c r="AW464" s="13" t="s">
        <v>38</v>
      </c>
      <c r="AX464" s="13" t="s">
        <v>80</v>
      </c>
      <c r="AY464" s="203" t="s">
        <v>171</v>
      </c>
    </row>
    <row r="465" spans="1:65" s="14" customFormat="1" ht="10.199999999999999">
      <c r="B465" s="204"/>
      <c r="C465" s="205"/>
      <c r="D465" s="195" t="s">
        <v>180</v>
      </c>
      <c r="E465" s="206" t="s">
        <v>32</v>
      </c>
      <c r="F465" s="207" t="s">
        <v>4426</v>
      </c>
      <c r="G465" s="205"/>
      <c r="H465" s="208">
        <v>5.76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1:65" s="14" customFormat="1" ht="10.199999999999999">
      <c r="B466" s="204"/>
      <c r="C466" s="205"/>
      <c r="D466" s="195" t="s">
        <v>180</v>
      </c>
      <c r="E466" s="206" t="s">
        <v>32</v>
      </c>
      <c r="F466" s="207" t="s">
        <v>4427</v>
      </c>
      <c r="G466" s="205"/>
      <c r="H466" s="208">
        <v>5.94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1:65" s="2" customFormat="1" ht="14.4" customHeight="1">
      <c r="A467" s="36"/>
      <c r="B467" s="37"/>
      <c r="C467" s="180" t="s">
        <v>588</v>
      </c>
      <c r="D467" s="180" t="s">
        <v>173</v>
      </c>
      <c r="E467" s="181" t="s">
        <v>468</v>
      </c>
      <c r="F467" s="182" t="s">
        <v>469</v>
      </c>
      <c r="G467" s="183" t="s">
        <v>176</v>
      </c>
      <c r="H467" s="184">
        <v>353.541</v>
      </c>
      <c r="I467" s="185"/>
      <c r="J467" s="186">
        <f>ROUND(I467*H467,2)</f>
        <v>0</v>
      </c>
      <c r="K467" s="182" t="s">
        <v>177</v>
      </c>
      <c r="L467" s="41"/>
      <c r="M467" s="187" t="s">
        <v>32</v>
      </c>
      <c r="N467" s="188" t="s">
        <v>51</v>
      </c>
      <c r="O467" s="66"/>
      <c r="P467" s="189">
        <f>O467*H467</f>
        <v>0</v>
      </c>
      <c r="Q467" s="189">
        <v>0</v>
      </c>
      <c r="R467" s="189">
        <f>Q467*H467</f>
        <v>0</v>
      </c>
      <c r="S467" s="189">
        <v>0</v>
      </c>
      <c r="T467" s="190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91" t="s">
        <v>178</v>
      </c>
      <c r="AT467" s="191" t="s">
        <v>173</v>
      </c>
      <c r="AU467" s="191" t="s">
        <v>89</v>
      </c>
      <c r="AY467" s="18" t="s">
        <v>171</v>
      </c>
      <c r="BE467" s="192">
        <f>IF(N467="základní",J467,0)</f>
        <v>0</v>
      </c>
      <c r="BF467" s="192">
        <f>IF(N467="snížená",J467,0)</f>
        <v>0</v>
      </c>
      <c r="BG467" s="192">
        <f>IF(N467="zákl. přenesená",J467,0)</f>
        <v>0</v>
      </c>
      <c r="BH467" s="192">
        <f>IF(N467="sníž. přenesená",J467,0)</f>
        <v>0</v>
      </c>
      <c r="BI467" s="192">
        <f>IF(N467="nulová",J467,0)</f>
        <v>0</v>
      </c>
      <c r="BJ467" s="18" t="s">
        <v>40</v>
      </c>
      <c r="BK467" s="192">
        <f>ROUND(I467*H467,2)</f>
        <v>0</v>
      </c>
      <c r="BL467" s="18" t="s">
        <v>178</v>
      </c>
      <c r="BM467" s="191" t="s">
        <v>4515</v>
      </c>
    </row>
    <row r="468" spans="1:65" s="13" customFormat="1" ht="10.199999999999999">
      <c r="B468" s="193"/>
      <c r="C468" s="194"/>
      <c r="D468" s="195" t="s">
        <v>180</v>
      </c>
      <c r="E468" s="196" t="s">
        <v>32</v>
      </c>
      <c r="F468" s="197" t="s">
        <v>4516</v>
      </c>
      <c r="G468" s="194"/>
      <c r="H468" s="196" t="s">
        <v>32</v>
      </c>
      <c r="I468" s="198"/>
      <c r="J468" s="194"/>
      <c r="K468" s="194"/>
      <c r="L468" s="199"/>
      <c r="M468" s="200"/>
      <c r="N468" s="201"/>
      <c r="O468" s="201"/>
      <c r="P468" s="201"/>
      <c r="Q468" s="201"/>
      <c r="R468" s="201"/>
      <c r="S468" s="201"/>
      <c r="T468" s="202"/>
      <c r="AT468" s="203" t="s">
        <v>180</v>
      </c>
      <c r="AU468" s="203" t="s">
        <v>89</v>
      </c>
      <c r="AV468" s="13" t="s">
        <v>40</v>
      </c>
      <c r="AW468" s="13" t="s">
        <v>38</v>
      </c>
      <c r="AX468" s="13" t="s">
        <v>80</v>
      </c>
      <c r="AY468" s="203" t="s">
        <v>171</v>
      </c>
    </row>
    <row r="469" spans="1:65" s="14" customFormat="1" ht="10.199999999999999">
      <c r="B469" s="204"/>
      <c r="C469" s="205"/>
      <c r="D469" s="195" t="s">
        <v>180</v>
      </c>
      <c r="E469" s="206" t="s">
        <v>32</v>
      </c>
      <c r="F469" s="207" t="s">
        <v>4517</v>
      </c>
      <c r="G469" s="205"/>
      <c r="H469" s="208">
        <v>68.456000000000003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1:65" s="14" customFormat="1" ht="10.199999999999999">
      <c r="B470" s="204"/>
      <c r="C470" s="205"/>
      <c r="D470" s="195" t="s">
        <v>180</v>
      </c>
      <c r="E470" s="206" t="s">
        <v>32</v>
      </c>
      <c r="F470" s="207" t="s">
        <v>4518</v>
      </c>
      <c r="G470" s="205"/>
      <c r="H470" s="208">
        <v>285.08499999999998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1:65" s="2" customFormat="1" ht="14.4" customHeight="1">
      <c r="A471" s="36"/>
      <c r="B471" s="37"/>
      <c r="C471" s="180" t="s">
        <v>593</v>
      </c>
      <c r="D471" s="180" t="s">
        <v>173</v>
      </c>
      <c r="E471" s="181" t="s">
        <v>473</v>
      </c>
      <c r="F471" s="182" t="s">
        <v>474</v>
      </c>
      <c r="G471" s="183" t="s">
        <v>176</v>
      </c>
      <c r="H471" s="184">
        <v>178.6</v>
      </c>
      <c r="I471" s="185"/>
      <c r="J471" s="186">
        <f>ROUND(I471*H471,2)</f>
        <v>0</v>
      </c>
      <c r="K471" s="182" t="s">
        <v>177</v>
      </c>
      <c r="L471" s="41"/>
      <c r="M471" s="187" t="s">
        <v>32</v>
      </c>
      <c r="N471" s="188" t="s">
        <v>51</v>
      </c>
      <c r="O471" s="66"/>
      <c r="P471" s="189">
        <f>O471*H471</f>
        <v>0</v>
      </c>
      <c r="Q471" s="189">
        <v>0</v>
      </c>
      <c r="R471" s="189">
        <f>Q471*H471</f>
        <v>0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178</v>
      </c>
      <c r="AT471" s="191" t="s">
        <v>173</v>
      </c>
      <c r="AU471" s="191" t="s">
        <v>89</v>
      </c>
      <c r="AY471" s="18" t="s">
        <v>171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8" t="s">
        <v>40</v>
      </c>
      <c r="BK471" s="192">
        <f>ROUND(I471*H471,2)</f>
        <v>0</v>
      </c>
      <c r="BL471" s="18" t="s">
        <v>178</v>
      </c>
      <c r="BM471" s="191" t="s">
        <v>4519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4330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4419</v>
      </c>
      <c r="G473" s="205"/>
      <c r="H473" s="208">
        <v>178.6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3621</v>
      </c>
      <c r="F474" s="182" t="s">
        <v>3622</v>
      </c>
      <c r="G474" s="183" t="s">
        <v>582</v>
      </c>
      <c r="H474" s="184">
        <v>71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1.0000000000000001E-5</v>
      </c>
      <c r="R474" s="189">
        <f>Q474*H474</f>
        <v>7.1000000000000002E-4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4520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4516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4521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4" customFormat="1" ht="10.199999999999999">
      <c r="B477" s="204"/>
      <c r="C477" s="205"/>
      <c r="D477" s="195" t="s">
        <v>180</v>
      </c>
      <c r="E477" s="206" t="s">
        <v>32</v>
      </c>
      <c r="F477" s="207" t="s">
        <v>4522</v>
      </c>
      <c r="G477" s="205"/>
      <c r="H477" s="208">
        <v>71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1:65" s="2" customFormat="1" ht="14.4" customHeight="1">
      <c r="A478" s="36"/>
      <c r="B478" s="37"/>
      <c r="C478" s="180" t="s">
        <v>603</v>
      </c>
      <c r="D478" s="180" t="s">
        <v>173</v>
      </c>
      <c r="E478" s="181" t="s">
        <v>3625</v>
      </c>
      <c r="F478" s="182" t="s">
        <v>3626</v>
      </c>
      <c r="G478" s="183" t="s">
        <v>582</v>
      </c>
      <c r="H478" s="184">
        <v>71</v>
      </c>
      <c r="I478" s="185"/>
      <c r="J478" s="186">
        <f>ROUND(I478*H478,2)</f>
        <v>0</v>
      </c>
      <c r="K478" s="182" t="s">
        <v>177</v>
      </c>
      <c r="L478" s="41"/>
      <c r="M478" s="187" t="s">
        <v>32</v>
      </c>
      <c r="N478" s="188" t="s">
        <v>51</v>
      </c>
      <c r="O478" s="66"/>
      <c r="P478" s="189">
        <f>O478*H478</f>
        <v>0</v>
      </c>
      <c r="Q478" s="189">
        <v>1.4999999999999999E-4</v>
      </c>
      <c r="R478" s="189">
        <f>Q478*H478</f>
        <v>1.065E-2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178</v>
      </c>
      <c r="AT478" s="191" t="s">
        <v>173</v>
      </c>
      <c r="AU478" s="191" t="s">
        <v>89</v>
      </c>
      <c r="AY478" s="18" t="s">
        <v>171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8" t="s">
        <v>40</v>
      </c>
      <c r="BK478" s="192">
        <f>ROUND(I478*H478,2)</f>
        <v>0</v>
      </c>
      <c r="BL478" s="18" t="s">
        <v>178</v>
      </c>
      <c r="BM478" s="191" t="s">
        <v>4523</v>
      </c>
    </row>
    <row r="479" spans="1:65" s="13" customFormat="1" ht="10.199999999999999">
      <c r="B479" s="193"/>
      <c r="C479" s="194"/>
      <c r="D479" s="195" t="s">
        <v>180</v>
      </c>
      <c r="E479" s="196" t="s">
        <v>32</v>
      </c>
      <c r="F479" s="197" t="s">
        <v>4516</v>
      </c>
      <c r="G479" s="194"/>
      <c r="H479" s="196" t="s">
        <v>32</v>
      </c>
      <c r="I479" s="198"/>
      <c r="J479" s="194"/>
      <c r="K479" s="194"/>
      <c r="L479" s="199"/>
      <c r="M479" s="200"/>
      <c r="N479" s="201"/>
      <c r="O479" s="201"/>
      <c r="P479" s="201"/>
      <c r="Q479" s="201"/>
      <c r="R479" s="201"/>
      <c r="S479" s="201"/>
      <c r="T479" s="202"/>
      <c r="AT479" s="203" t="s">
        <v>180</v>
      </c>
      <c r="AU479" s="203" t="s">
        <v>89</v>
      </c>
      <c r="AV479" s="13" t="s">
        <v>40</v>
      </c>
      <c r="AW479" s="13" t="s">
        <v>38</v>
      </c>
      <c r="AX479" s="13" t="s">
        <v>80</v>
      </c>
      <c r="AY479" s="203" t="s">
        <v>171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4521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4" customFormat="1" ht="10.199999999999999">
      <c r="B481" s="204"/>
      <c r="C481" s="205"/>
      <c r="D481" s="195" t="s">
        <v>180</v>
      </c>
      <c r="E481" s="206" t="s">
        <v>32</v>
      </c>
      <c r="F481" s="207" t="s">
        <v>4522</v>
      </c>
      <c r="G481" s="205"/>
      <c r="H481" s="208">
        <v>71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1:65" s="2" customFormat="1" ht="14.4" customHeight="1">
      <c r="A482" s="36"/>
      <c r="B482" s="37"/>
      <c r="C482" s="180" t="s">
        <v>607</v>
      </c>
      <c r="D482" s="180" t="s">
        <v>173</v>
      </c>
      <c r="E482" s="181" t="s">
        <v>4524</v>
      </c>
      <c r="F482" s="182" t="s">
        <v>4525</v>
      </c>
      <c r="G482" s="183" t="s">
        <v>190</v>
      </c>
      <c r="H482" s="184">
        <v>2.35</v>
      </c>
      <c r="I482" s="185"/>
      <c r="J482" s="186">
        <f>ROUND(I482*H482,2)</f>
        <v>0</v>
      </c>
      <c r="K482" s="182" t="s">
        <v>177</v>
      </c>
      <c r="L482" s="41"/>
      <c r="M482" s="187" t="s">
        <v>32</v>
      </c>
      <c r="N482" s="188" t="s">
        <v>51</v>
      </c>
      <c r="O482" s="66"/>
      <c r="P482" s="189">
        <f>O482*H482</f>
        <v>0</v>
      </c>
      <c r="Q482" s="189">
        <v>0</v>
      </c>
      <c r="R482" s="189">
        <f>Q482*H482</f>
        <v>0</v>
      </c>
      <c r="S482" s="189">
        <v>7.0000000000000007E-2</v>
      </c>
      <c r="T482" s="190">
        <f>S482*H482</f>
        <v>0.16450000000000004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178</v>
      </c>
      <c r="AT482" s="191" t="s">
        <v>173</v>
      </c>
      <c r="AU482" s="191" t="s">
        <v>89</v>
      </c>
      <c r="AY482" s="18" t="s">
        <v>171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8" t="s">
        <v>40</v>
      </c>
      <c r="BK482" s="192">
        <f>ROUND(I482*H482,2)</f>
        <v>0</v>
      </c>
      <c r="BL482" s="18" t="s">
        <v>178</v>
      </c>
      <c r="BM482" s="191" t="s">
        <v>4526</v>
      </c>
    </row>
    <row r="483" spans="1:65" s="13" customFormat="1" ht="10.199999999999999">
      <c r="B483" s="193"/>
      <c r="C483" s="194"/>
      <c r="D483" s="195" t="s">
        <v>180</v>
      </c>
      <c r="E483" s="196" t="s">
        <v>32</v>
      </c>
      <c r="F483" s="197" t="s">
        <v>4277</v>
      </c>
      <c r="G483" s="194"/>
      <c r="H483" s="196" t="s">
        <v>32</v>
      </c>
      <c r="I483" s="198"/>
      <c r="J483" s="194"/>
      <c r="K483" s="194"/>
      <c r="L483" s="199"/>
      <c r="M483" s="200"/>
      <c r="N483" s="201"/>
      <c r="O483" s="201"/>
      <c r="P483" s="201"/>
      <c r="Q483" s="201"/>
      <c r="R483" s="201"/>
      <c r="S483" s="201"/>
      <c r="T483" s="202"/>
      <c r="AT483" s="203" t="s">
        <v>180</v>
      </c>
      <c r="AU483" s="203" t="s">
        <v>89</v>
      </c>
      <c r="AV483" s="13" t="s">
        <v>40</v>
      </c>
      <c r="AW483" s="13" t="s">
        <v>38</v>
      </c>
      <c r="AX483" s="13" t="s">
        <v>80</v>
      </c>
      <c r="AY483" s="203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4527</v>
      </c>
      <c r="G484" s="205"/>
      <c r="H484" s="208">
        <v>2.35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40</v>
      </c>
      <c r="AY484" s="214" t="s">
        <v>171</v>
      </c>
    </row>
    <row r="485" spans="1:65" s="2" customFormat="1" ht="24.15" customHeight="1">
      <c r="A485" s="36"/>
      <c r="B485" s="37"/>
      <c r="C485" s="180" t="s">
        <v>611</v>
      </c>
      <c r="D485" s="180" t="s">
        <v>173</v>
      </c>
      <c r="E485" s="181" t="s">
        <v>2515</v>
      </c>
      <c r="F485" s="182" t="s">
        <v>2516</v>
      </c>
      <c r="G485" s="183" t="s">
        <v>176</v>
      </c>
      <c r="H485" s="184">
        <v>2.25</v>
      </c>
      <c r="I485" s="185"/>
      <c r="J485" s="186">
        <f>ROUND(I485*H485,2)</f>
        <v>0</v>
      </c>
      <c r="K485" s="182" t="s">
        <v>177</v>
      </c>
      <c r="L485" s="41"/>
      <c r="M485" s="187" t="s">
        <v>32</v>
      </c>
      <c r="N485" s="188" t="s">
        <v>51</v>
      </c>
      <c r="O485" s="66"/>
      <c r="P485" s="189">
        <f>O485*H485</f>
        <v>0</v>
      </c>
      <c r="Q485" s="189">
        <v>0</v>
      </c>
      <c r="R485" s="189">
        <f>Q485*H485</f>
        <v>0</v>
      </c>
      <c r="S485" s="189">
        <v>4.8000000000000001E-2</v>
      </c>
      <c r="T485" s="190">
        <f>S485*H485</f>
        <v>0.108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178</v>
      </c>
      <c r="AT485" s="191" t="s">
        <v>173</v>
      </c>
      <c r="AU485" s="191" t="s">
        <v>89</v>
      </c>
      <c r="AY485" s="18" t="s">
        <v>171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8" t="s">
        <v>40</v>
      </c>
      <c r="BK485" s="192">
        <f>ROUND(I485*H485,2)</f>
        <v>0</v>
      </c>
      <c r="BL485" s="18" t="s">
        <v>178</v>
      </c>
      <c r="BM485" s="191" t="s">
        <v>4528</v>
      </c>
    </row>
    <row r="486" spans="1:65" s="13" customFormat="1" ht="10.199999999999999">
      <c r="B486" s="193"/>
      <c r="C486" s="194"/>
      <c r="D486" s="195" t="s">
        <v>180</v>
      </c>
      <c r="E486" s="196" t="s">
        <v>32</v>
      </c>
      <c r="F486" s="197" t="s">
        <v>4277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1:65" s="14" customFormat="1" ht="10.199999999999999">
      <c r="B487" s="204"/>
      <c r="C487" s="205"/>
      <c r="D487" s="195" t="s">
        <v>180</v>
      </c>
      <c r="E487" s="206" t="s">
        <v>32</v>
      </c>
      <c r="F487" s="207" t="s">
        <v>4529</v>
      </c>
      <c r="G487" s="205"/>
      <c r="H487" s="208">
        <v>2.25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40</v>
      </c>
      <c r="AY487" s="214" t="s">
        <v>171</v>
      </c>
    </row>
    <row r="488" spans="1:65" s="2" customFormat="1" ht="24.15" customHeight="1">
      <c r="A488" s="36"/>
      <c r="B488" s="37"/>
      <c r="C488" s="180" t="s">
        <v>617</v>
      </c>
      <c r="D488" s="180" t="s">
        <v>173</v>
      </c>
      <c r="E488" s="181" t="s">
        <v>3648</v>
      </c>
      <c r="F488" s="182" t="s">
        <v>3649</v>
      </c>
      <c r="G488" s="183" t="s">
        <v>176</v>
      </c>
      <c r="H488" s="184">
        <v>550.56100000000004</v>
      </c>
      <c r="I488" s="185"/>
      <c r="J488" s="186">
        <f>ROUND(I488*H488,2)</f>
        <v>0</v>
      </c>
      <c r="K488" s="182" t="s">
        <v>177</v>
      </c>
      <c r="L488" s="41"/>
      <c r="M488" s="187" t="s">
        <v>32</v>
      </c>
      <c r="N488" s="188" t="s">
        <v>51</v>
      </c>
      <c r="O488" s="66"/>
      <c r="P488" s="189">
        <f>O488*H488</f>
        <v>0</v>
      </c>
      <c r="Q488" s="189">
        <v>0</v>
      </c>
      <c r="R488" s="189">
        <f>Q488*H488</f>
        <v>0</v>
      </c>
      <c r="S488" s="189">
        <v>5.0000000000000001E-3</v>
      </c>
      <c r="T488" s="190">
        <f>S488*H488</f>
        <v>2.7528050000000004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178</v>
      </c>
      <c r="AT488" s="191" t="s">
        <v>173</v>
      </c>
      <c r="AU488" s="191" t="s">
        <v>89</v>
      </c>
      <c r="AY488" s="18" t="s">
        <v>171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8" t="s">
        <v>40</v>
      </c>
      <c r="BK488" s="192">
        <f>ROUND(I488*H488,2)</f>
        <v>0</v>
      </c>
      <c r="BL488" s="18" t="s">
        <v>178</v>
      </c>
      <c r="BM488" s="191" t="s">
        <v>4530</v>
      </c>
    </row>
    <row r="489" spans="1:65" s="13" customFormat="1" ht="10.199999999999999">
      <c r="B489" s="193"/>
      <c r="C489" s="194"/>
      <c r="D489" s="195" t="s">
        <v>180</v>
      </c>
      <c r="E489" s="196" t="s">
        <v>32</v>
      </c>
      <c r="F489" s="197" t="s">
        <v>4429</v>
      </c>
      <c r="G489" s="194"/>
      <c r="H489" s="196" t="s">
        <v>32</v>
      </c>
      <c r="I489" s="198"/>
      <c r="J489" s="194"/>
      <c r="K489" s="194"/>
      <c r="L489" s="199"/>
      <c r="M489" s="200"/>
      <c r="N489" s="201"/>
      <c r="O489" s="201"/>
      <c r="P489" s="201"/>
      <c r="Q489" s="201"/>
      <c r="R489" s="201"/>
      <c r="S489" s="201"/>
      <c r="T489" s="202"/>
      <c r="AT489" s="203" t="s">
        <v>180</v>
      </c>
      <c r="AU489" s="203" t="s">
        <v>89</v>
      </c>
      <c r="AV489" s="13" t="s">
        <v>40</v>
      </c>
      <c r="AW489" s="13" t="s">
        <v>38</v>
      </c>
      <c r="AX489" s="13" t="s">
        <v>80</v>
      </c>
      <c r="AY489" s="203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4430</v>
      </c>
      <c r="G490" s="205"/>
      <c r="H490" s="208">
        <v>550.56100000000004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2" customFormat="1" ht="14.4" customHeight="1">
      <c r="A491" s="36"/>
      <c r="B491" s="37"/>
      <c r="C491" s="180" t="s">
        <v>623</v>
      </c>
      <c r="D491" s="180" t="s">
        <v>173</v>
      </c>
      <c r="E491" s="181" t="s">
        <v>3160</v>
      </c>
      <c r="F491" s="182" t="s">
        <v>3161</v>
      </c>
      <c r="G491" s="183" t="s">
        <v>176</v>
      </c>
      <c r="H491" s="184">
        <v>5.1180000000000003</v>
      </c>
      <c r="I491" s="185"/>
      <c r="J491" s="186">
        <f>ROUND(I491*H491,2)</f>
        <v>0</v>
      </c>
      <c r="K491" s="182" t="s">
        <v>177</v>
      </c>
      <c r="L491" s="41"/>
      <c r="M491" s="187" t="s">
        <v>32</v>
      </c>
      <c r="N491" s="188" t="s">
        <v>51</v>
      </c>
      <c r="O491" s="66"/>
      <c r="P491" s="189">
        <f>O491*H491</f>
        <v>0</v>
      </c>
      <c r="Q491" s="189">
        <v>0</v>
      </c>
      <c r="R491" s="189">
        <f>Q491*H491</f>
        <v>0</v>
      </c>
      <c r="S491" s="189">
        <v>2.1999999999999999E-2</v>
      </c>
      <c r="T491" s="190">
        <f>S491*H491</f>
        <v>0.112596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91" t="s">
        <v>178</v>
      </c>
      <c r="AT491" s="191" t="s">
        <v>173</v>
      </c>
      <c r="AU491" s="191" t="s">
        <v>89</v>
      </c>
      <c r="AY491" s="18" t="s">
        <v>171</v>
      </c>
      <c r="BE491" s="192">
        <f>IF(N491="základní",J491,0)</f>
        <v>0</v>
      </c>
      <c r="BF491" s="192">
        <f>IF(N491="snížená",J491,0)</f>
        <v>0</v>
      </c>
      <c r="BG491" s="192">
        <f>IF(N491="zákl. přenesená",J491,0)</f>
        <v>0</v>
      </c>
      <c r="BH491" s="192">
        <f>IF(N491="sníž. přenesená",J491,0)</f>
        <v>0</v>
      </c>
      <c r="BI491" s="192">
        <f>IF(N491="nulová",J491,0)</f>
        <v>0</v>
      </c>
      <c r="BJ491" s="18" t="s">
        <v>40</v>
      </c>
      <c r="BK491" s="192">
        <f>ROUND(I491*H491,2)</f>
        <v>0</v>
      </c>
      <c r="BL491" s="18" t="s">
        <v>178</v>
      </c>
      <c r="BM491" s="191" t="s">
        <v>4531</v>
      </c>
    </row>
    <row r="492" spans="1:65" s="2" customFormat="1" ht="19.2">
      <c r="A492" s="36"/>
      <c r="B492" s="37"/>
      <c r="C492" s="38"/>
      <c r="D492" s="195" t="s">
        <v>258</v>
      </c>
      <c r="E492" s="38"/>
      <c r="F492" s="225" t="s">
        <v>4104</v>
      </c>
      <c r="G492" s="38"/>
      <c r="H492" s="38"/>
      <c r="I492" s="226"/>
      <c r="J492" s="38"/>
      <c r="K492" s="38"/>
      <c r="L492" s="41"/>
      <c r="M492" s="227"/>
      <c r="N492" s="228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8" t="s">
        <v>258</v>
      </c>
      <c r="AU492" s="18" t="s">
        <v>89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4249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3" customFormat="1" ht="10.199999999999999">
      <c r="B494" s="193"/>
      <c r="C494" s="194"/>
      <c r="D494" s="195" t="s">
        <v>180</v>
      </c>
      <c r="E494" s="196" t="s">
        <v>32</v>
      </c>
      <c r="F494" s="197" t="s">
        <v>4532</v>
      </c>
      <c r="G494" s="194"/>
      <c r="H494" s="196" t="s">
        <v>32</v>
      </c>
      <c r="I494" s="198"/>
      <c r="J494" s="194"/>
      <c r="K494" s="194"/>
      <c r="L494" s="199"/>
      <c r="M494" s="200"/>
      <c r="N494" s="201"/>
      <c r="O494" s="201"/>
      <c r="P494" s="201"/>
      <c r="Q494" s="201"/>
      <c r="R494" s="201"/>
      <c r="S494" s="201"/>
      <c r="T494" s="202"/>
      <c r="AT494" s="203" t="s">
        <v>180</v>
      </c>
      <c r="AU494" s="203" t="s">
        <v>89</v>
      </c>
      <c r="AV494" s="13" t="s">
        <v>40</v>
      </c>
      <c r="AW494" s="13" t="s">
        <v>38</v>
      </c>
      <c r="AX494" s="13" t="s">
        <v>80</v>
      </c>
      <c r="AY494" s="203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4533</v>
      </c>
      <c r="G495" s="205"/>
      <c r="H495" s="208">
        <v>5.1180000000000003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2" customFormat="1" ht="14.4" customHeight="1">
      <c r="A496" s="36"/>
      <c r="B496" s="37"/>
      <c r="C496" s="180" t="s">
        <v>630</v>
      </c>
      <c r="D496" s="180" t="s">
        <v>173</v>
      </c>
      <c r="E496" s="181" t="s">
        <v>3165</v>
      </c>
      <c r="F496" s="182" t="s">
        <v>3166</v>
      </c>
      <c r="G496" s="183" t="s">
        <v>176</v>
      </c>
      <c r="H496" s="184">
        <v>5.1180000000000003</v>
      </c>
      <c r="I496" s="185"/>
      <c r="J496" s="186">
        <f>ROUND(I496*H496,2)</f>
        <v>0</v>
      </c>
      <c r="K496" s="182" t="s">
        <v>177</v>
      </c>
      <c r="L496" s="41"/>
      <c r="M496" s="187" t="s">
        <v>32</v>
      </c>
      <c r="N496" s="188" t="s">
        <v>51</v>
      </c>
      <c r="O496" s="66"/>
      <c r="P496" s="189">
        <f>O496*H496</f>
        <v>0</v>
      </c>
      <c r="Q496" s="189">
        <v>4.8000000000000001E-2</v>
      </c>
      <c r="R496" s="189">
        <f>Q496*H496</f>
        <v>0.24566400000000002</v>
      </c>
      <c r="S496" s="189">
        <v>4.8000000000000001E-2</v>
      </c>
      <c r="T496" s="190">
        <f>S496*H496</f>
        <v>0.24566400000000002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178</v>
      </c>
      <c r="AT496" s="191" t="s">
        <v>173</v>
      </c>
      <c r="AU496" s="191" t="s">
        <v>89</v>
      </c>
      <c r="AY496" s="18" t="s">
        <v>171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8" t="s">
        <v>40</v>
      </c>
      <c r="BK496" s="192">
        <f>ROUND(I496*H496,2)</f>
        <v>0</v>
      </c>
      <c r="BL496" s="18" t="s">
        <v>178</v>
      </c>
      <c r="BM496" s="191" t="s">
        <v>4534</v>
      </c>
    </row>
    <row r="497" spans="1:65" s="13" customFormat="1" ht="10.199999999999999">
      <c r="B497" s="193"/>
      <c r="C497" s="194"/>
      <c r="D497" s="195" t="s">
        <v>180</v>
      </c>
      <c r="E497" s="196" t="s">
        <v>32</v>
      </c>
      <c r="F497" s="197" t="s">
        <v>4535</v>
      </c>
      <c r="G497" s="194"/>
      <c r="H497" s="196" t="s">
        <v>32</v>
      </c>
      <c r="I497" s="198"/>
      <c r="J497" s="194"/>
      <c r="K497" s="194"/>
      <c r="L497" s="199"/>
      <c r="M497" s="200"/>
      <c r="N497" s="201"/>
      <c r="O497" s="201"/>
      <c r="P497" s="201"/>
      <c r="Q497" s="201"/>
      <c r="R497" s="201"/>
      <c r="S497" s="201"/>
      <c r="T497" s="202"/>
      <c r="AT497" s="203" t="s">
        <v>180</v>
      </c>
      <c r="AU497" s="203" t="s">
        <v>89</v>
      </c>
      <c r="AV497" s="13" t="s">
        <v>40</v>
      </c>
      <c r="AW497" s="13" t="s">
        <v>38</v>
      </c>
      <c r="AX497" s="13" t="s">
        <v>80</v>
      </c>
      <c r="AY497" s="203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4536</v>
      </c>
      <c r="G498" s="205"/>
      <c r="H498" s="208">
        <v>5.1180000000000003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2" customFormat="1" ht="14.4" customHeight="1">
      <c r="A499" s="36"/>
      <c r="B499" s="37"/>
      <c r="C499" s="180" t="s">
        <v>633</v>
      </c>
      <c r="D499" s="180" t="s">
        <v>173</v>
      </c>
      <c r="E499" s="181" t="s">
        <v>1806</v>
      </c>
      <c r="F499" s="182" t="s">
        <v>1807</v>
      </c>
      <c r="G499" s="183" t="s">
        <v>176</v>
      </c>
      <c r="H499" s="184">
        <v>5.1180000000000003</v>
      </c>
      <c r="I499" s="185"/>
      <c r="J499" s="186">
        <f>ROUND(I499*H499,2)</f>
        <v>0</v>
      </c>
      <c r="K499" s="182" t="s">
        <v>177</v>
      </c>
      <c r="L499" s="41"/>
      <c r="M499" s="187" t="s">
        <v>32</v>
      </c>
      <c r="N499" s="188" t="s">
        <v>51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178</v>
      </c>
      <c r="AT499" s="191" t="s">
        <v>173</v>
      </c>
      <c r="AU499" s="191" t="s">
        <v>89</v>
      </c>
      <c r="AY499" s="18" t="s">
        <v>171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8" t="s">
        <v>40</v>
      </c>
      <c r="BK499" s="192">
        <f>ROUND(I499*H499,2)</f>
        <v>0</v>
      </c>
      <c r="BL499" s="18" t="s">
        <v>178</v>
      </c>
      <c r="BM499" s="191" t="s">
        <v>4537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4535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4536</v>
      </c>
      <c r="G501" s="205"/>
      <c r="H501" s="208">
        <v>5.1180000000000003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2" customFormat="1" ht="14.4" customHeight="1">
      <c r="A502" s="36"/>
      <c r="B502" s="37"/>
      <c r="C502" s="180" t="s">
        <v>640</v>
      </c>
      <c r="D502" s="180" t="s">
        <v>173</v>
      </c>
      <c r="E502" s="181" t="s">
        <v>3170</v>
      </c>
      <c r="F502" s="182" t="s">
        <v>3171</v>
      </c>
      <c r="G502" s="183" t="s">
        <v>176</v>
      </c>
      <c r="H502" s="184">
        <v>5.1180000000000003</v>
      </c>
      <c r="I502" s="185"/>
      <c r="J502" s="186">
        <f>ROUND(I502*H502,2)</f>
        <v>0</v>
      </c>
      <c r="K502" s="182" t="s">
        <v>177</v>
      </c>
      <c r="L502" s="41"/>
      <c r="M502" s="187" t="s">
        <v>32</v>
      </c>
      <c r="N502" s="188" t="s">
        <v>51</v>
      </c>
      <c r="O502" s="66"/>
      <c r="P502" s="189">
        <f>O502*H502</f>
        <v>0</v>
      </c>
      <c r="Q502" s="189">
        <v>0</v>
      </c>
      <c r="R502" s="189">
        <f>Q502*H502</f>
        <v>0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178</v>
      </c>
      <c r="AT502" s="191" t="s">
        <v>173</v>
      </c>
      <c r="AU502" s="191" t="s">
        <v>89</v>
      </c>
      <c r="AY502" s="18" t="s">
        <v>171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8" t="s">
        <v>40</v>
      </c>
      <c r="BK502" s="192">
        <f>ROUND(I502*H502,2)</f>
        <v>0</v>
      </c>
      <c r="BL502" s="18" t="s">
        <v>178</v>
      </c>
      <c r="BM502" s="191" t="s">
        <v>4538</v>
      </c>
    </row>
    <row r="503" spans="1:65" s="13" customFormat="1" ht="10.199999999999999">
      <c r="B503" s="193"/>
      <c r="C503" s="194"/>
      <c r="D503" s="195" t="s">
        <v>180</v>
      </c>
      <c r="E503" s="196" t="s">
        <v>32</v>
      </c>
      <c r="F503" s="197" t="s">
        <v>4535</v>
      </c>
      <c r="G503" s="194"/>
      <c r="H503" s="196" t="s">
        <v>32</v>
      </c>
      <c r="I503" s="198"/>
      <c r="J503" s="194"/>
      <c r="K503" s="194"/>
      <c r="L503" s="199"/>
      <c r="M503" s="200"/>
      <c r="N503" s="201"/>
      <c r="O503" s="201"/>
      <c r="P503" s="201"/>
      <c r="Q503" s="201"/>
      <c r="R503" s="201"/>
      <c r="S503" s="201"/>
      <c r="T503" s="202"/>
      <c r="AT503" s="203" t="s">
        <v>180</v>
      </c>
      <c r="AU503" s="203" t="s">
        <v>89</v>
      </c>
      <c r="AV503" s="13" t="s">
        <v>40</v>
      </c>
      <c r="AW503" s="13" t="s">
        <v>38</v>
      </c>
      <c r="AX503" s="13" t="s">
        <v>80</v>
      </c>
      <c r="AY503" s="203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4536</v>
      </c>
      <c r="G504" s="205"/>
      <c r="H504" s="208">
        <v>5.1180000000000003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14.4" customHeight="1">
      <c r="A505" s="36"/>
      <c r="B505" s="37"/>
      <c r="C505" s="180" t="s">
        <v>645</v>
      </c>
      <c r="D505" s="180" t="s">
        <v>173</v>
      </c>
      <c r="E505" s="181" t="s">
        <v>3173</v>
      </c>
      <c r="F505" s="182" t="s">
        <v>3174</v>
      </c>
      <c r="G505" s="183" t="s">
        <v>176</v>
      </c>
      <c r="H505" s="184">
        <v>5.1180000000000003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1.9429999999999999E-2</v>
      </c>
      <c r="R505" s="189">
        <f>Q505*H505</f>
        <v>9.9442740000000002E-2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4539</v>
      </c>
    </row>
    <row r="506" spans="1:65" s="13" customFormat="1" ht="10.199999999999999">
      <c r="B506" s="193"/>
      <c r="C506" s="194"/>
      <c r="D506" s="195" t="s">
        <v>180</v>
      </c>
      <c r="E506" s="196" t="s">
        <v>32</v>
      </c>
      <c r="F506" s="197" t="s">
        <v>4535</v>
      </c>
      <c r="G506" s="194"/>
      <c r="H506" s="196" t="s">
        <v>32</v>
      </c>
      <c r="I506" s="198"/>
      <c r="J506" s="194"/>
      <c r="K506" s="194"/>
      <c r="L506" s="199"/>
      <c r="M506" s="200"/>
      <c r="N506" s="201"/>
      <c r="O506" s="201"/>
      <c r="P506" s="201"/>
      <c r="Q506" s="201"/>
      <c r="R506" s="201"/>
      <c r="S506" s="201"/>
      <c r="T506" s="202"/>
      <c r="AT506" s="203" t="s">
        <v>180</v>
      </c>
      <c r="AU506" s="203" t="s">
        <v>89</v>
      </c>
      <c r="AV506" s="13" t="s">
        <v>40</v>
      </c>
      <c r="AW506" s="13" t="s">
        <v>38</v>
      </c>
      <c r="AX506" s="13" t="s">
        <v>80</v>
      </c>
      <c r="AY506" s="203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4536</v>
      </c>
      <c r="G507" s="205"/>
      <c r="H507" s="208">
        <v>5.1180000000000003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24.15" customHeight="1">
      <c r="A508" s="36"/>
      <c r="B508" s="37"/>
      <c r="C508" s="180" t="s">
        <v>649</v>
      </c>
      <c r="D508" s="180" t="s">
        <v>173</v>
      </c>
      <c r="E508" s="181" t="s">
        <v>3176</v>
      </c>
      <c r="F508" s="182" t="s">
        <v>3177</v>
      </c>
      <c r="G508" s="183" t="s">
        <v>176</v>
      </c>
      <c r="H508" s="184">
        <v>5.1180000000000003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4540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4535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4536</v>
      </c>
      <c r="G510" s="205"/>
      <c r="H510" s="208">
        <v>5.1180000000000003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2" customFormat="1" ht="24.15" customHeight="1">
      <c r="A511" s="36"/>
      <c r="B511" s="37"/>
      <c r="C511" s="180" t="s">
        <v>653</v>
      </c>
      <c r="D511" s="180" t="s">
        <v>173</v>
      </c>
      <c r="E511" s="181" t="s">
        <v>509</v>
      </c>
      <c r="F511" s="182" t="s">
        <v>510</v>
      </c>
      <c r="G511" s="183" t="s">
        <v>176</v>
      </c>
      <c r="H511" s="184">
        <v>5.1180000000000003</v>
      </c>
      <c r="I511" s="185"/>
      <c r="J511" s="186">
        <f>ROUND(I511*H511,2)</f>
        <v>0</v>
      </c>
      <c r="K511" s="182" t="s">
        <v>177</v>
      </c>
      <c r="L511" s="41"/>
      <c r="M511" s="187" t="s">
        <v>32</v>
      </c>
      <c r="N511" s="188" t="s">
        <v>51</v>
      </c>
      <c r="O511" s="66"/>
      <c r="P511" s="189">
        <f>O511*H511</f>
        <v>0</v>
      </c>
      <c r="Q511" s="189">
        <v>0</v>
      </c>
      <c r="R511" s="189">
        <f>Q511*H511</f>
        <v>0</v>
      </c>
      <c r="S511" s="189">
        <v>0</v>
      </c>
      <c r="T511" s="190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91" t="s">
        <v>178</v>
      </c>
      <c r="AT511" s="191" t="s">
        <v>173</v>
      </c>
      <c r="AU511" s="191" t="s">
        <v>89</v>
      </c>
      <c r="AY511" s="18" t="s">
        <v>171</v>
      </c>
      <c r="BE511" s="192">
        <f>IF(N511="základní",J511,0)</f>
        <v>0</v>
      </c>
      <c r="BF511" s="192">
        <f>IF(N511="snížená",J511,0)</f>
        <v>0</v>
      </c>
      <c r="BG511" s="192">
        <f>IF(N511="zákl. přenesená",J511,0)</f>
        <v>0</v>
      </c>
      <c r="BH511" s="192">
        <f>IF(N511="sníž. přenesená",J511,0)</f>
        <v>0</v>
      </c>
      <c r="BI511" s="192">
        <f>IF(N511="nulová",J511,0)</f>
        <v>0</v>
      </c>
      <c r="BJ511" s="18" t="s">
        <v>40</v>
      </c>
      <c r="BK511" s="192">
        <f>ROUND(I511*H511,2)</f>
        <v>0</v>
      </c>
      <c r="BL511" s="18" t="s">
        <v>178</v>
      </c>
      <c r="BM511" s="191" t="s">
        <v>4541</v>
      </c>
    </row>
    <row r="512" spans="1:65" s="13" customFormat="1" ht="10.199999999999999">
      <c r="B512" s="193"/>
      <c r="C512" s="194"/>
      <c r="D512" s="195" t="s">
        <v>180</v>
      </c>
      <c r="E512" s="196" t="s">
        <v>32</v>
      </c>
      <c r="F512" s="197" t="s">
        <v>4535</v>
      </c>
      <c r="G512" s="194"/>
      <c r="H512" s="196" t="s">
        <v>32</v>
      </c>
      <c r="I512" s="198"/>
      <c r="J512" s="194"/>
      <c r="K512" s="194"/>
      <c r="L512" s="199"/>
      <c r="M512" s="200"/>
      <c r="N512" s="201"/>
      <c r="O512" s="201"/>
      <c r="P512" s="201"/>
      <c r="Q512" s="201"/>
      <c r="R512" s="201"/>
      <c r="S512" s="201"/>
      <c r="T512" s="202"/>
      <c r="AT512" s="203" t="s">
        <v>180</v>
      </c>
      <c r="AU512" s="203" t="s">
        <v>89</v>
      </c>
      <c r="AV512" s="13" t="s">
        <v>40</v>
      </c>
      <c r="AW512" s="13" t="s">
        <v>38</v>
      </c>
      <c r="AX512" s="13" t="s">
        <v>80</v>
      </c>
      <c r="AY512" s="203" t="s">
        <v>171</v>
      </c>
    </row>
    <row r="513" spans="1:65" s="14" customFormat="1" ht="10.199999999999999">
      <c r="B513" s="204"/>
      <c r="C513" s="205"/>
      <c r="D513" s="195" t="s">
        <v>180</v>
      </c>
      <c r="E513" s="206" t="s">
        <v>32</v>
      </c>
      <c r="F513" s="207" t="s">
        <v>4536</v>
      </c>
      <c r="G513" s="205"/>
      <c r="H513" s="208">
        <v>5.1180000000000003</v>
      </c>
      <c r="I513" s="209"/>
      <c r="J513" s="205"/>
      <c r="K513" s="205"/>
      <c r="L513" s="210"/>
      <c r="M513" s="211"/>
      <c r="N513" s="212"/>
      <c r="O513" s="212"/>
      <c r="P513" s="212"/>
      <c r="Q513" s="212"/>
      <c r="R513" s="212"/>
      <c r="S513" s="212"/>
      <c r="T513" s="213"/>
      <c r="AT513" s="214" t="s">
        <v>180</v>
      </c>
      <c r="AU513" s="214" t="s">
        <v>89</v>
      </c>
      <c r="AV513" s="14" t="s">
        <v>89</v>
      </c>
      <c r="AW513" s="14" t="s">
        <v>38</v>
      </c>
      <c r="AX513" s="14" t="s">
        <v>80</v>
      </c>
      <c r="AY513" s="214" t="s">
        <v>171</v>
      </c>
    </row>
    <row r="514" spans="1:65" s="2" customFormat="1" ht="14.4" customHeight="1">
      <c r="A514" s="36"/>
      <c r="B514" s="37"/>
      <c r="C514" s="180" t="s">
        <v>661</v>
      </c>
      <c r="D514" s="180" t="s">
        <v>173</v>
      </c>
      <c r="E514" s="181" t="s">
        <v>3180</v>
      </c>
      <c r="F514" s="182" t="s">
        <v>3181</v>
      </c>
      <c r="G514" s="183" t="s">
        <v>176</v>
      </c>
      <c r="H514" s="184">
        <v>5.1180000000000003</v>
      </c>
      <c r="I514" s="185"/>
      <c r="J514" s="186">
        <f>ROUND(I514*H514,2)</f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>O514*H514</f>
        <v>0</v>
      </c>
      <c r="Q514" s="189">
        <v>3.5599999999999998E-3</v>
      </c>
      <c r="R514" s="189">
        <f>Q514*H514</f>
        <v>1.822008E-2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8" t="s">
        <v>40</v>
      </c>
      <c r="BK514" s="192">
        <f>ROUND(I514*H514,2)</f>
        <v>0</v>
      </c>
      <c r="BL514" s="18" t="s">
        <v>178</v>
      </c>
      <c r="BM514" s="191" t="s">
        <v>4542</v>
      </c>
    </row>
    <row r="515" spans="1:65" s="13" customFormat="1" ht="10.199999999999999">
      <c r="B515" s="193"/>
      <c r="C515" s="194"/>
      <c r="D515" s="195" t="s">
        <v>180</v>
      </c>
      <c r="E515" s="196" t="s">
        <v>32</v>
      </c>
      <c r="F515" s="197" t="s">
        <v>4535</v>
      </c>
      <c r="G515" s="194"/>
      <c r="H515" s="196" t="s">
        <v>32</v>
      </c>
      <c r="I515" s="198"/>
      <c r="J515" s="194"/>
      <c r="K515" s="194"/>
      <c r="L515" s="199"/>
      <c r="M515" s="200"/>
      <c r="N515" s="201"/>
      <c r="O515" s="201"/>
      <c r="P515" s="201"/>
      <c r="Q515" s="201"/>
      <c r="R515" s="201"/>
      <c r="S515" s="201"/>
      <c r="T515" s="202"/>
      <c r="AT515" s="203" t="s">
        <v>180</v>
      </c>
      <c r="AU515" s="203" t="s">
        <v>89</v>
      </c>
      <c r="AV515" s="13" t="s">
        <v>40</v>
      </c>
      <c r="AW515" s="13" t="s">
        <v>38</v>
      </c>
      <c r="AX515" s="13" t="s">
        <v>80</v>
      </c>
      <c r="AY515" s="203" t="s">
        <v>171</v>
      </c>
    </row>
    <row r="516" spans="1:65" s="14" customFormat="1" ht="10.199999999999999">
      <c r="B516" s="204"/>
      <c r="C516" s="205"/>
      <c r="D516" s="195" t="s">
        <v>180</v>
      </c>
      <c r="E516" s="206" t="s">
        <v>32</v>
      </c>
      <c r="F516" s="207" t="s">
        <v>4536</v>
      </c>
      <c r="G516" s="205"/>
      <c r="H516" s="208">
        <v>5.1180000000000003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180</v>
      </c>
      <c r="AU516" s="214" t="s">
        <v>89</v>
      </c>
      <c r="AV516" s="14" t="s">
        <v>89</v>
      </c>
      <c r="AW516" s="14" t="s">
        <v>38</v>
      </c>
      <c r="AX516" s="14" t="s">
        <v>80</v>
      </c>
      <c r="AY516" s="214" t="s">
        <v>171</v>
      </c>
    </row>
    <row r="517" spans="1:65" s="2" customFormat="1" ht="14.4" customHeight="1">
      <c r="A517" s="36"/>
      <c r="B517" s="37"/>
      <c r="C517" s="180" t="s">
        <v>666</v>
      </c>
      <c r="D517" s="180" t="s">
        <v>173</v>
      </c>
      <c r="E517" s="181" t="s">
        <v>3183</v>
      </c>
      <c r="F517" s="182" t="s">
        <v>3184</v>
      </c>
      <c r="G517" s="183" t="s">
        <v>176</v>
      </c>
      <c r="H517" s="184">
        <v>5.1180000000000003</v>
      </c>
      <c r="I517" s="185"/>
      <c r="J517" s="186">
        <f>ROUND(I517*H517,2)</f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>O517*H517</f>
        <v>0</v>
      </c>
      <c r="Q517" s="189">
        <v>0</v>
      </c>
      <c r="R517" s="189">
        <f>Q517*H517</f>
        <v>0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8" t="s">
        <v>40</v>
      </c>
      <c r="BK517" s="192">
        <f>ROUND(I517*H517,2)</f>
        <v>0</v>
      </c>
      <c r="BL517" s="18" t="s">
        <v>178</v>
      </c>
      <c r="BM517" s="191" t="s">
        <v>4543</v>
      </c>
    </row>
    <row r="518" spans="1:65" s="13" customFormat="1" ht="10.199999999999999">
      <c r="B518" s="193"/>
      <c r="C518" s="194"/>
      <c r="D518" s="195" t="s">
        <v>180</v>
      </c>
      <c r="E518" s="196" t="s">
        <v>32</v>
      </c>
      <c r="F518" s="197" t="s">
        <v>4535</v>
      </c>
      <c r="G518" s="194"/>
      <c r="H518" s="196" t="s">
        <v>32</v>
      </c>
      <c r="I518" s="198"/>
      <c r="J518" s="194"/>
      <c r="K518" s="194"/>
      <c r="L518" s="199"/>
      <c r="M518" s="200"/>
      <c r="N518" s="201"/>
      <c r="O518" s="201"/>
      <c r="P518" s="201"/>
      <c r="Q518" s="201"/>
      <c r="R518" s="201"/>
      <c r="S518" s="201"/>
      <c r="T518" s="202"/>
      <c r="AT518" s="203" t="s">
        <v>180</v>
      </c>
      <c r="AU518" s="203" t="s">
        <v>89</v>
      </c>
      <c r="AV518" s="13" t="s">
        <v>40</v>
      </c>
      <c r="AW518" s="13" t="s">
        <v>38</v>
      </c>
      <c r="AX518" s="13" t="s">
        <v>80</v>
      </c>
      <c r="AY518" s="203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4536</v>
      </c>
      <c r="G519" s="205"/>
      <c r="H519" s="208">
        <v>5.1180000000000003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2" customFormat="1" ht="14.4" customHeight="1">
      <c r="A520" s="36"/>
      <c r="B520" s="37"/>
      <c r="C520" s="180" t="s">
        <v>672</v>
      </c>
      <c r="D520" s="180" t="s">
        <v>173</v>
      </c>
      <c r="E520" s="181" t="s">
        <v>521</v>
      </c>
      <c r="F520" s="182" t="s">
        <v>522</v>
      </c>
      <c r="G520" s="183" t="s">
        <v>176</v>
      </c>
      <c r="H520" s="184">
        <v>5.1180000000000003</v>
      </c>
      <c r="I520" s="185"/>
      <c r="J520" s="186">
        <f>ROUND(I520*H520,2)</f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>O520*H520</f>
        <v>0</v>
      </c>
      <c r="Q520" s="189">
        <v>0</v>
      </c>
      <c r="R520" s="189">
        <f>Q520*H520</f>
        <v>0</v>
      </c>
      <c r="S520" s="189">
        <v>0</v>
      </c>
      <c r="T520" s="190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>IF(N520="základní",J520,0)</f>
        <v>0</v>
      </c>
      <c r="BF520" s="192">
        <f>IF(N520="snížená",J520,0)</f>
        <v>0</v>
      </c>
      <c r="BG520" s="192">
        <f>IF(N520="zákl. přenesená",J520,0)</f>
        <v>0</v>
      </c>
      <c r="BH520" s="192">
        <f>IF(N520="sníž. přenesená",J520,0)</f>
        <v>0</v>
      </c>
      <c r="BI520" s="192">
        <f>IF(N520="nulová",J520,0)</f>
        <v>0</v>
      </c>
      <c r="BJ520" s="18" t="s">
        <v>40</v>
      </c>
      <c r="BK520" s="192">
        <f>ROUND(I520*H520,2)</f>
        <v>0</v>
      </c>
      <c r="BL520" s="18" t="s">
        <v>178</v>
      </c>
      <c r="BM520" s="191" t="s">
        <v>4544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4535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4536</v>
      </c>
      <c r="G522" s="205"/>
      <c r="H522" s="208">
        <v>5.1180000000000003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2" customFormat="1" ht="14.4" customHeight="1">
      <c r="A523" s="36"/>
      <c r="B523" s="37"/>
      <c r="C523" s="180" t="s">
        <v>676</v>
      </c>
      <c r="D523" s="180" t="s">
        <v>173</v>
      </c>
      <c r="E523" s="181" t="s">
        <v>534</v>
      </c>
      <c r="F523" s="182" t="s">
        <v>535</v>
      </c>
      <c r="G523" s="183" t="s">
        <v>176</v>
      </c>
      <c r="H523" s="184">
        <v>5.1180000000000003</v>
      </c>
      <c r="I523" s="185"/>
      <c r="J523" s="186">
        <f>ROUND(I523*H523,2)</f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>O523*H523</f>
        <v>0</v>
      </c>
      <c r="Q523" s="189">
        <v>1.58E-3</v>
      </c>
      <c r="R523" s="189">
        <f>Q523*H523</f>
        <v>8.0864400000000003E-3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8" t="s">
        <v>40</v>
      </c>
      <c r="BK523" s="192">
        <f>ROUND(I523*H523,2)</f>
        <v>0</v>
      </c>
      <c r="BL523" s="18" t="s">
        <v>178</v>
      </c>
      <c r="BM523" s="191" t="s">
        <v>4545</v>
      </c>
    </row>
    <row r="524" spans="1:65" s="13" customFormat="1" ht="10.199999999999999">
      <c r="B524" s="193"/>
      <c r="C524" s="194"/>
      <c r="D524" s="195" t="s">
        <v>180</v>
      </c>
      <c r="E524" s="196" t="s">
        <v>32</v>
      </c>
      <c r="F524" s="197" t="s">
        <v>4535</v>
      </c>
      <c r="G524" s="194"/>
      <c r="H524" s="196" t="s">
        <v>32</v>
      </c>
      <c r="I524" s="198"/>
      <c r="J524" s="194"/>
      <c r="K524" s="194"/>
      <c r="L524" s="199"/>
      <c r="M524" s="200"/>
      <c r="N524" s="201"/>
      <c r="O524" s="201"/>
      <c r="P524" s="201"/>
      <c r="Q524" s="201"/>
      <c r="R524" s="201"/>
      <c r="S524" s="201"/>
      <c r="T524" s="202"/>
      <c r="AT524" s="203" t="s">
        <v>180</v>
      </c>
      <c r="AU524" s="203" t="s">
        <v>89</v>
      </c>
      <c r="AV524" s="13" t="s">
        <v>40</v>
      </c>
      <c r="AW524" s="13" t="s">
        <v>38</v>
      </c>
      <c r="AX524" s="13" t="s">
        <v>80</v>
      </c>
      <c r="AY524" s="203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4536</v>
      </c>
      <c r="G525" s="205"/>
      <c r="H525" s="208">
        <v>5.1180000000000003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2" customFormat="1" ht="14.4" customHeight="1">
      <c r="A526" s="36"/>
      <c r="B526" s="37"/>
      <c r="C526" s="180" t="s">
        <v>681</v>
      </c>
      <c r="D526" s="180" t="s">
        <v>173</v>
      </c>
      <c r="E526" s="181" t="s">
        <v>3188</v>
      </c>
      <c r="F526" s="182" t="s">
        <v>3189</v>
      </c>
      <c r="G526" s="183" t="s">
        <v>176</v>
      </c>
      <c r="H526" s="184">
        <v>5.1180000000000003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4546</v>
      </c>
    </row>
    <row r="527" spans="1:65" s="13" customFormat="1" ht="10.199999999999999">
      <c r="B527" s="193"/>
      <c r="C527" s="194"/>
      <c r="D527" s="195" t="s">
        <v>180</v>
      </c>
      <c r="E527" s="196" t="s">
        <v>32</v>
      </c>
      <c r="F527" s="197" t="s">
        <v>4535</v>
      </c>
      <c r="G527" s="194"/>
      <c r="H527" s="196" t="s">
        <v>32</v>
      </c>
      <c r="I527" s="198"/>
      <c r="J527" s="194"/>
      <c r="K527" s="194"/>
      <c r="L527" s="199"/>
      <c r="M527" s="200"/>
      <c r="N527" s="201"/>
      <c r="O527" s="201"/>
      <c r="P527" s="201"/>
      <c r="Q527" s="201"/>
      <c r="R527" s="201"/>
      <c r="S527" s="201"/>
      <c r="T527" s="202"/>
      <c r="AT527" s="203" t="s">
        <v>180</v>
      </c>
      <c r="AU527" s="203" t="s">
        <v>89</v>
      </c>
      <c r="AV527" s="13" t="s">
        <v>40</v>
      </c>
      <c r="AW527" s="13" t="s">
        <v>38</v>
      </c>
      <c r="AX527" s="13" t="s">
        <v>80</v>
      </c>
      <c r="AY527" s="203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4536</v>
      </c>
      <c r="G528" s="205"/>
      <c r="H528" s="208">
        <v>5.1180000000000003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1:65" s="2" customFormat="1" ht="14.4" customHeight="1">
      <c r="A529" s="36"/>
      <c r="B529" s="37"/>
      <c r="C529" s="180" t="s">
        <v>685</v>
      </c>
      <c r="D529" s="180" t="s">
        <v>173</v>
      </c>
      <c r="E529" s="181" t="s">
        <v>538</v>
      </c>
      <c r="F529" s="182" t="s">
        <v>539</v>
      </c>
      <c r="G529" s="183" t="s">
        <v>176</v>
      </c>
      <c r="H529" s="184">
        <v>5.1180000000000003</v>
      </c>
      <c r="I529" s="185"/>
      <c r="J529" s="186">
        <f>ROUND(I529*H529,2)</f>
        <v>0</v>
      </c>
      <c r="K529" s="182" t="s">
        <v>177</v>
      </c>
      <c r="L529" s="41"/>
      <c r="M529" s="187" t="s">
        <v>32</v>
      </c>
      <c r="N529" s="188" t="s">
        <v>51</v>
      </c>
      <c r="O529" s="66"/>
      <c r="P529" s="189">
        <f>O529*H529</f>
        <v>0</v>
      </c>
      <c r="Q529" s="189">
        <v>0</v>
      </c>
      <c r="R529" s="189">
        <f>Q529*H529</f>
        <v>0</v>
      </c>
      <c r="S529" s="189">
        <v>0</v>
      </c>
      <c r="T529" s="190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178</v>
      </c>
      <c r="AT529" s="191" t="s">
        <v>173</v>
      </c>
      <c r="AU529" s="191" t="s">
        <v>89</v>
      </c>
      <c r="AY529" s="18" t="s">
        <v>171</v>
      </c>
      <c r="BE529" s="192">
        <f>IF(N529="základní",J529,0)</f>
        <v>0</v>
      </c>
      <c r="BF529" s="192">
        <f>IF(N529="snížená",J529,0)</f>
        <v>0</v>
      </c>
      <c r="BG529" s="192">
        <f>IF(N529="zákl. přenesená",J529,0)</f>
        <v>0</v>
      </c>
      <c r="BH529" s="192">
        <f>IF(N529="sníž. přenesená",J529,0)</f>
        <v>0</v>
      </c>
      <c r="BI529" s="192">
        <f>IF(N529="nulová",J529,0)</f>
        <v>0</v>
      </c>
      <c r="BJ529" s="18" t="s">
        <v>40</v>
      </c>
      <c r="BK529" s="192">
        <f>ROUND(I529*H529,2)</f>
        <v>0</v>
      </c>
      <c r="BL529" s="18" t="s">
        <v>178</v>
      </c>
      <c r="BM529" s="191" t="s">
        <v>4547</v>
      </c>
    </row>
    <row r="530" spans="1:65" s="13" customFormat="1" ht="10.199999999999999">
      <c r="B530" s="193"/>
      <c r="C530" s="194"/>
      <c r="D530" s="195" t="s">
        <v>180</v>
      </c>
      <c r="E530" s="196" t="s">
        <v>32</v>
      </c>
      <c r="F530" s="197" t="s">
        <v>4535</v>
      </c>
      <c r="G530" s="194"/>
      <c r="H530" s="196" t="s">
        <v>32</v>
      </c>
      <c r="I530" s="198"/>
      <c r="J530" s="194"/>
      <c r="K530" s="194"/>
      <c r="L530" s="199"/>
      <c r="M530" s="200"/>
      <c r="N530" s="201"/>
      <c r="O530" s="201"/>
      <c r="P530" s="201"/>
      <c r="Q530" s="201"/>
      <c r="R530" s="201"/>
      <c r="S530" s="201"/>
      <c r="T530" s="202"/>
      <c r="AT530" s="203" t="s">
        <v>180</v>
      </c>
      <c r="AU530" s="203" t="s">
        <v>89</v>
      </c>
      <c r="AV530" s="13" t="s">
        <v>40</v>
      </c>
      <c r="AW530" s="13" t="s">
        <v>38</v>
      </c>
      <c r="AX530" s="13" t="s">
        <v>80</v>
      </c>
      <c r="AY530" s="203" t="s">
        <v>171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4536</v>
      </c>
      <c r="G531" s="205"/>
      <c r="H531" s="208">
        <v>5.1180000000000003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12" customFormat="1" ht="22.8" customHeight="1">
      <c r="B532" s="164"/>
      <c r="C532" s="165"/>
      <c r="D532" s="166" t="s">
        <v>79</v>
      </c>
      <c r="E532" s="178" t="s">
        <v>549</v>
      </c>
      <c r="F532" s="178" t="s">
        <v>550</v>
      </c>
      <c r="G532" s="165"/>
      <c r="H532" s="165"/>
      <c r="I532" s="168"/>
      <c r="J532" s="179">
        <f>BK532</f>
        <v>0</v>
      </c>
      <c r="K532" s="165"/>
      <c r="L532" s="170"/>
      <c r="M532" s="171"/>
      <c r="N532" s="172"/>
      <c r="O532" s="172"/>
      <c r="P532" s="173">
        <f>SUM(P533:P556)</f>
        <v>0</v>
      </c>
      <c r="Q532" s="172"/>
      <c r="R532" s="173">
        <f>SUM(R533:R556)</f>
        <v>0</v>
      </c>
      <c r="S532" s="172"/>
      <c r="T532" s="174">
        <f>SUM(T533:T556)</f>
        <v>0</v>
      </c>
      <c r="AR532" s="175" t="s">
        <v>40</v>
      </c>
      <c r="AT532" s="176" t="s">
        <v>79</v>
      </c>
      <c r="AU532" s="176" t="s">
        <v>40</v>
      </c>
      <c r="AY532" s="175" t="s">
        <v>171</v>
      </c>
      <c r="BK532" s="177">
        <f>SUM(BK533:BK556)</f>
        <v>0</v>
      </c>
    </row>
    <row r="533" spans="1:65" s="2" customFormat="1" ht="24.15" customHeight="1">
      <c r="A533" s="36"/>
      <c r="B533" s="37"/>
      <c r="C533" s="180" t="s">
        <v>689</v>
      </c>
      <c r="D533" s="180" t="s">
        <v>173</v>
      </c>
      <c r="E533" s="181" t="s">
        <v>3192</v>
      </c>
      <c r="F533" s="182" t="s">
        <v>3193</v>
      </c>
      <c r="G533" s="183" t="s">
        <v>554</v>
      </c>
      <c r="H533" s="184">
        <v>29.492000000000001</v>
      </c>
      <c r="I533" s="185"/>
      <c r="J533" s="186">
        <f>ROUND(I533*H533,2)</f>
        <v>0</v>
      </c>
      <c r="K533" s="182" t="s">
        <v>177</v>
      </c>
      <c r="L533" s="41"/>
      <c r="M533" s="187" t="s">
        <v>32</v>
      </c>
      <c r="N533" s="188" t="s">
        <v>51</v>
      </c>
      <c r="O533" s="66"/>
      <c r="P533" s="189">
        <f>O533*H533</f>
        <v>0</v>
      </c>
      <c r="Q533" s="189">
        <v>0</v>
      </c>
      <c r="R533" s="189">
        <f>Q533*H533</f>
        <v>0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178</v>
      </c>
      <c r="AT533" s="191" t="s">
        <v>173</v>
      </c>
      <c r="AU533" s="191" t="s">
        <v>89</v>
      </c>
      <c r="AY533" s="18" t="s">
        <v>171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8" t="s">
        <v>40</v>
      </c>
      <c r="BK533" s="192">
        <f>ROUND(I533*H533,2)</f>
        <v>0</v>
      </c>
      <c r="BL533" s="18" t="s">
        <v>178</v>
      </c>
      <c r="BM533" s="191" t="s">
        <v>4548</v>
      </c>
    </row>
    <row r="534" spans="1:65" s="2" customFormat="1" ht="14.4" customHeight="1">
      <c r="A534" s="36"/>
      <c r="B534" s="37"/>
      <c r="C534" s="180" t="s">
        <v>695</v>
      </c>
      <c r="D534" s="180" t="s">
        <v>173</v>
      </c>
      <c r="E534" s="181" t="s">
        <v>557</v>
      </c>
      <c r="F534" s="182" t="s">
        <v>558</v>
      </c>
      <c r="G534" s="183" t="s">
        <v>554</v>
      </c>
      <c r="H534" s="184">
        <v>29.492000000000001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4549</v>
      </c>
    </row>
    <row r="535" spans="1:65" s="2" customFormat="1" ht="24.15" customHeight="1">
      <c r="A535" s="36"/>
      <c r="B535" s="37"/>
      <c r="C535" s="180" t="s">
        <v>702</v>
      </c>
      <c r="D535" s="180" t="s">
        <v>173</v>
      </c>
      <c r="E535" s="181" t="s">
        <v>561</v>
      </c>
      <c r="F535" s="182" t="s">
        <v>562</v>
      </c>
      <c r="G535" s="183" t="s">
        <v>554</v>
      </c>
      <c r="H535" s="184">
        <v>324.41199999999998</v>
      </c>
      <c r="I535" s="185"/>
      <c r="J535" s="186">
        <f>ROUND(I535*H535,2)</f>
        <v>0</v>
      </c>
      <c r="K535" s="182" t="s">
        <v>177</v>
      </c>
      <c r="L535" s="41"/>
      <c r="M535" s="187" t="s">
        <v>32</v>
      </c>
      <c r="N535" s="188" t="s">
        <v>51</v>
      </c>
      <c r="O535" s="66"/>
      <c r="P535" s="189">
        <f>O535*H535</f>
        <v>0</v>
      </c>
      <c r="Q535" s="189">
        <v>0</v>
      </c>
      <c r="R535" s="189">
        <f>Q535*H535</f>
        <v>0</v>
      </c>
      <c r="S535" s="189">
        <v>0</v>
      </c>
      <c r="T535" s="190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91" t="s">
        <v>178</v>
      </c>
      <c r="AT535" s="191" t="s">
        <v>173</v>
      </c>
      <c r="AU535" s="191" t="s">
        <v>89</v>
      </c>
      <c r="AY535" s="18" t="s">
        <v>171</v>
      </c>
      <c r="BE535" s="192">
        <f>IF(N535="základní",J535,0)</f>
        <v>0</v>
      </c>
      <c r="BF535" s="192">
        <f>IF(N535="snížená",J535,0)</f>
        <v>0</v>
      </c>
      <c r="BG535" s="192">
        <f>IF(N535="zákl. přenesená",J535,0)</f>
        <v>0</v>
      </c>
      <c r="BH535" s="192">
        <f>IF(N535="sníž. přenesená",J535,0)</f>
        <v>0</v>
      </c>
      <c r="BI535" s="192">
        <f>IF(N535="nulová",J535,0)</f>
        <v>0</v>
      </c>
      <c r="BJ535" s="18" t="s">
        <v>40</v>
      </c>
      <c r="BK535" s="192">
        <f>ROUND(I535*H535,2)</f>
        <v>0</v>
      </c>
      <c r="BL535" s="18" t="s">
        <v>178</v>
      </c>
      <c r="BM535" s="191" t="s">
        <v>4550</v>
      </c>
    </row>
    <row r="536" spans="1:65" s="14" customFormat="1" ht="10.199999999999999">
      <c r="B536" s="204"/>
      <c r="C536" s="205"/>
      <c r="D536" s="195" t="s">
        <v>180</v>
      </c>
      <c r="E536" s="205"/>
      <c r="F536" s="207" t="s">
        <v>4551</v>
      </c>
      <c r="G536" s="205"/>
      <c r="H536" s="208">
        <v>324.41199999999998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4</v>
      </c>
      <c r="AX536" s="14" t="s">
        <v>40</v>
      </c>
      <c r="AY536" s="214" t="s">
        <v>171</v>
      </c>
    </row>
    <row r="537" spans="1:65" s="2" customFormat="1" ht="24.15" customHeight="1">
      <c r="A537" s="36"/>
      <c r="B537" s="37"/>
      <c r="C537" s="180" t="s">
        <v>705</v>
      </c>
      <c r="D537" s="180" t="s">
        <v>173</v>
      </c>
      <c r="E537" s="181" t="s">
        <v>3198</v>
      </c>
      <c r="F537" s="182" t="s">
        <v>3199</v>
      </c>
      <c r="G537" s="183" t="s">
        <v>554</v>
      </c>
      <c r="H537" s="184">
        <v>11.281000000000001</v>
      </c>
      <c r="I537" s="185"/>
      <c r="J537" s="186">
        <f>ROUND(I537*H537,2)</f>
        <v>0</v>
      </c>
      <c r="K537" s="182" t="s">
        <v>177</v>
      </c>
      <c r="L537" s="41"/>
      <c r="M537" s="187" t="s">
        <v>32</v>
      </c>
      <c r="N537" s="188" t="s">
        <v>51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178</v>
      </c>
      <c r="AT537" s="191" t="s">
        <v>173</v>
      </c>
      <c r="AU537" s="191" t="s">
        <v>89</v>
      </c>
      <c r="AY537" s="18" t="s">
        <v>171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8" t="s">
        <v>40</v>
      </c>
      <c r="BK537" s="192">
        <f>ROUND(I537*H537,2)</f>
        <v>0</v>
      </c>
      <c r="BL537" s="18" t="s">
        <v>178</v>
      </c>
      <c r="BM537" s="191" t="s">
        <v>4552</v>
      </c>
    </row>
    <row r="538" spans="1:65" s="14" customFormat="1" ht="10.199999999999999">
      <c r="B538" s="204"/>
      <c r="C538" s="205"/>
      <c r="D538" s="195" t="s">
        <v>180</v>
      </c>
      <c r="E538" s="206" t="s">
        <v>32</v>
      </c>
      <c r="F538" s="207" t="s">
        <v>4553</v>
      </c>
      <c r="G538" s="205"/>
      <c r="H538" s="208">
        <v>11.003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4554</v>
      </c>
      <c r="G539" s="205"/>
      <c r="H539" s="208">
        <v>0.16500000000000001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4" customFormat="1" ht="10.199999999999999">
      <c r="B540" s="204"/>
      <c r="C540" s="205"/>
      <c r="D540" s="195" t="s">
        <v>180</v>
      </c>
      <c r="E540" s="206" t="s">
        <v>32</v>
      </c>
      <c r="F540" s="207" t="s">
        <v>4555</v>
      </c>
      <c r="G540" s="205"/>
      <c r="H540" s="208">
        <v>0.113</v>
      </c>
      <c r="I540" s="209"/>
      <c r="J540" s="205"/>
      <c r="K540" s="205"/>
      <c r="L540" s="210"/>
      <c r="M540" s="211"/>
      <c r="N540" s="212"/>
      <c r="O540" s="212"/>
      <c r="P540" s="212"/>
      <c r="Q540" s="212"/>
      <c r="R540" s="212"/>
      <c r="S540" s="212"/>
      <c r="T540" s="213"/>
      <c r="AT540" s="214" t="s">
        <v>180</v>
      </c>
      <c r="AU540" s="214" t="s">
        <v>89</v>
      </c>
      <c r="AV540" s="14" t="s">
        <v>89</v>
      </c>
      <c r="AW540" s="14" t="s">
        <v>38</v>
      </c>
      <c r="AX540" s="14" t="s">
        <v>80</v>
      </c>
      <c r="AY540" s="214" t="s">
        <v>171</v>
      </c>
    </row>
    <row r="541" spans="1:65" s="2" customFormat="1" ht="24.15" customHeight="1">
      <c r="A541" s="36"/>
      <c r="B541" s="37"/>
      <c r="C541" s="180" t="s">
        <v>711</v>
      </c>
      <c r="D541" s="180" t="s">
        <v>173</v>
      </c>
      <c r="E541" s="181" t="s">
        <v>3202</v>
      </c>
      <c r="F541" s="182" t="s">
        <v>3203</v>
      </c>
      <c r="G541" s="183" t="s">
        <v>554</v>
      </c>
      <c r="H541" s="184">
        <v>2.7530000000000001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4556</v>
      </c>
    </row>
    <row r="542" spans="1:65" s="14" customFormat="1" ht="10.199999999999999">
      <c r="B542" s="204"/>
      <c r="C542" s="205"/>
      <c r="D542" s="195" t="s">
        <v>180</v>
      </c>
      <c r="E542" s="206" t="s">
        <v>32</v>
      </c>
      <c r="F542" s="207" t="s">
        <v>4557</v>
      </c>
      <c r="G542" s="205"/>
      <c r="H542" s="208">
        <v>2.7530000000000001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1:65" s="2" customFormat="1" ht="24.15" customHeight="1">
      <c r="A543" s="36"/>
      <c r="B543" s="37"/>
      <c r="C543" s="180" t="s">
        <v>716</v>
      </c>
      <c r="D543" s="180" t="s">
        <v>173</v>
      </c>
      <c r="E543" s="181" t="s">
        <v>3206</v>
      </c>
      <c r="F543" s="182" t="s">
        <v>3207</v>
      </c>
      <c r="G543" s="183" t="s">
        <v>554</v>
      </c>
      <c r="H543" s="184">
        <v>1.0509999999999999</v>
      </c>
      <c r="I543" s="185"/>
      <c r="J543" s="186">
        <f>ROUND(I543*H543,2)</f>
        <v>0</v>
      </c>
      <c r="K543" s="182" t="s">
        <v>177</v>
      </c>
      <c r="L543" s="41"/>
      <c r="M543" s="187" t="s">
        <v>32</v>
      </c>
      <c r="N543" s="188" t="s">
        <v>51</v>
      </c>
      <c r="O543" s="66"/>
      <c r="P543" s="189">
        <f>O543*H543</f>
        <v>0</v>
      </c>
      <c r="Q543" s="189">
        <v>0</v>
      </c>
      <c r="R543" s="189">
        <f>Q543*H543</f>
        <v>0</v>
      </c>
      <c r="S543" s="189">
        <v>0</v>
      </c>
      <c r="T543" s="190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91" t="s">
        <v>178</v>
      </c>
      <c r="AT543" s="191" t="s">
        <v>173</v>
      </c>
      <c r="AU543" s="191" t="s">
        <v>89</v>
      </c>
      <c r="AY543" s="18" t="s">
        <v>171</v>
      </c>
      <c r="BE543" s="192">
        <f>IF(N543="základní",J543,0)</f>
        <v>0</v>
      </c>
      <c r="BF543" s="192">
        <f>IF(N543="snížená",J543,0)</f>
        <v>0</v>
      </c>
      <c r="BG543" s="192">
        <f>IF(N543="zákl. přenesená",J543,0)</f>
        <v>0</v>
      </c>
      <c r="BH543" s="192">
        <f>IF(N543="sníž. přenesená",J543,0)</f>
        <v>0</v>
      </c>
      <c r="BI543" s="192">
        <f>IF(N543="nulová",J543,0)</f>
        <v>0</v>
      </c>
      <c r="BJ543" s="18" t="s">
        <v>40</v>
      </c>
      <c r="BK543" s="192">
        <f>ROUND(I543*H543,2)</f>
        <v>0</v>
      </c>
      <c r="BL543" s="18" t="s">
        <v>178</v>
      </c>
      <c r="BM543" s="191" t="s">
        <v>4558</v>
      </c>
    </row>
    <row r="544" spans="1:65" s="14" customFormat="1" ht="10.199999999999999">
      <c r="B544" s="204"/>
      <c r="C544" s="205"/>
      <c r="D544" s="195" t="s">
        <v>180</v>
      </c>
      <c r="E544" s="206" t="s">
        <v>32</v>
      </c>
      <c r="F544" s="207" t="s">
        <v>4559</v>
      </c>
      <c r="G544" s="205"/>
      <c r="H544" s="208">
        <v>0.94299999999999995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4560</v>
      </c>
      <c r="G545" s="205"/>
      <c r="H545" s="208">
        <v>0.108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2" customFormat="1" ht="24.15" customHeight="1">
      <c r="A546" s="36"/>
      <c r="B546" s="37"/>
      <c r="C546" s="180" t="s">
        <v>722</v>
      </c>
      <c r="D546" s="180" t="s">
        <v>173</v>
      </c>
      <c r="E546" s="181" t="s">
        <v>3210</v>
      </c>
      <c r="F546" s="182" t="s">
        <v>3211</v>
      </c>
      <c r="G546" s="183" t="s">
        <v>554</v>
      </c>
      <c r="H546" s="184">
        <v>5.6310000000000002</v>
      </c>
      <c r="I546" s="185"/>
      <c r="J546" s="186">
        <f>ROUND(I546*H546,2)</f>
        <v>0</v>
      </c>
      <c r="K546" s="182" t="s">
        <v>177</v>
      </c>
      <c r="L546" s="41"/>
      <c r="M546" s="187" t="s">
        <v>32</v>
      </c>
      <c r="N546" s="188" t="s">
        <v>51</v>
      </c>
      <c r="O546" s="66"/>
      <c r="P546" s="189">
        <f>O546*H546</f>
        <v>0</v>
      </c>
      <c r="Q546" s="189">
        <v>0</v>
      </c>
      <c r="R546" s="189">
        <f>Q546*H546</f>
        <v>0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178</v>
      </c>
      <c r="AT546" s="191" t="s">
        <v>173</v>
      </c>
      <c r="AU546" s="191" t="s">
        <v>89</v>
      </c>
      <c r="AY546" s="18" t="s">
        <v>171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8" t="s">
        <v>40</v>
      </c>
      <c r="BK546" s="192">
        <f>ROUND(I546*H546,2)</f>
        <v>0</v>
      </c>
      <c r="BL546" s="18" t="s">
        <v>178</v>
      </c>
      <c r="BM546" s="191" t="s">
        <v>4561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4562</v>
      </c>
      <c r="G547" s="205"/>
      <c r="H547" s="208">
        <v>5.5839999999999996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4563</v>
      </c>
      <c r="G548" s="205"/>
      <c r="H548" s="208">
        <v>4.7E-2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2" customFormat="1" ht="24.15" customHeight="1">
      <c r="A549" s="36"/>
      <c r="B549" s="37"/>
      <c r="C549" s="180" t="s">
        <v>729</v>
      </c>
      <c r="D549" s="180" t="s">
        <v>173</v>
      </c>
      <c r="E549" s="181" t="s">
        <v>4564</v>
      </c>
      <c r="F549" s="182" t="s">
        <v>4565</v>
      </c>
      <c r="G549" s="183" t="s">
        <v>554</v>
      </c>
      <c r="H549" s="184">
        <v>0.54700000000000004</v>
      </c>
      <c r="I549" s="185"/>
      <c r="J549" s="186">
        <f>ROUND(I549*H549,2)</f>
        <v>0</v>
      </c>
      <c r="K549" s="182" t="s">
        <v>177</v>
      </c>
      <c r="L549" s="41"/>
      <c r="M549" s="187" t="s">
        <v>32</v>
      </c>
      <c r="N549" s="188" t="s">
        <v>51</v>
      </c>
      <c r="O549" s="66"/>
      <c r="P549" s="189">
        <f>O549*H549</f>
        <v>0</v>
      </c>
      <c r="Q549" s="189">
        <v>0</v>
      </c>
      <c r="R549" s="189">
        <f>Q549*H549</f>
        <v>0</v>
      </c>
      <c r="S549" s="189">
        <v>0</v>
      </c>
      <c r="T549" s="190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91" t="s">
        <v>178</v>
      </c>
      <c r="AT549" s="191" t="s">
        <v>173</v>
      </c>
      <c r="AU549" s="191" t="s">
        <v>89</v>
      </c>
      <c r="AY549" s="18" t="s">
        <v>171</v>
      </c>
      <c r="BE549" s="192">
        <f>IF(N549="základní",J549,0)</f>
        <v>0</v>
      </c>
      <c r="BF549" s="192">
        <f>IF(N549="snížená",J549,0)</f>
        <v>0</v>
      </c>
      <c r="BG549" s="192">
        <f>IF(N549="zákl. přenesená",J549,0)</f>
        <v>0</v>
      </c>
      <c r="BH549" s="192">
        <f>IF(N549="sníž. přenesená",J549,0)</f>
        <v>0</v>
      </c>
      <c r="BI549" s="192">
        <f>IF(N549="nulová",J549,0)</f>
        <v>0</v>
      </c>
      <c r="BJ549" s="18" t="s">
        <v>40</v>
      </c>
      <c r="BK549" s="192">
        <f>ROUND(I549*H549,2)</f>
        <v>0</v>
      </c>
      <c r="BL549" s="18" t="s">
        <v>178</v>
      </c>
      <c r="BM549" s="191" t="s">
        <v>4566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4567</v>
      </c>
      <c r="G550" s="205"/>
      <c r="H550" s="208">
        <v>0.54700000000000004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40</v>
      </c>
      <c r="AY550" s="214" t="s">
        <v>171</v>
      </c>
    </row>
    <row r="551" spans="1:65" s="2" customFormat="1" ht="14.4" customHeight="1">
      <c r="A551" s="36"/>
      <c r="B551" s="37"/>
      <c r="C551" s="180" t="s">
        <v>733</v>
      </c>
      <c r="D551" s="180" t="s">
        <v>173</v>
      </c>
      <c r="E551" s="181" t="s">
        <v>4568</v>
      </c>
      <c r="F551" s="182" t="s">
        <v>4569</v>
      </c>
      <c r="G551" s="183" t="s">
        <v>554</v>
      </c>
      <c r="H551" s="184">
        <v>-0.88200000000000001</v>
      </c>
      <c r="I551" s="185"/>
      <c r="J551" s="186">
        <f>ROUND(I551*H551,2)</f>
        <v>0</v>
      </c>
      <c r="K551" s="182" t="s">
        <v>32</v>
      </c>
      <c r="L551" s="41"/>
      <c r="M551" s="187" t="s">
        <v>32</v>
      </c>
      <c r="N551" s="188" t="s">
        <v>51</v>
      </c>
      <c r="O551" s="66"/>
      <c r="P551" s="189">
        <f>O551*H551</f>
        <v>0</v>
      </c>
      <c r="Q551" s="189">
        <v>0</v>
      </c>
      <c r="R551" s="189">
        <f>Q551*H551</f>
        <v>0</v>
      </c>
      <c r="S551" s="189">
        <v>0</v>
      </c>
      <c r="T551" s="190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91" t="s">
        <v>178</v>
      </c>
      <c r="AT551" s="191" t="s">
        <v>173</v>
      </c>
      <c r="AU551" s="191" t="s">
        <v>89</v>
      </c>
      <c r="AY551" s="18" t="s">
        <v>171</v>
      </c>
      <c r="BE551" s="192">
        <f>IF(N551="základní",J551,0)</f>
        <v>0</v>
      </c>
      <c r="BF551" s="192">
        <f>IF(N551="snížená",J551,0)</f>
        <v>0</v>
      </c>
      <c r="BG551" s="192">
        <f>IF(N551="zákl. přenesená",J551,0)</f>
        <v>0</v>
      </c>
      <c r="BH551" s="192">
        <f>IF(N551="sníž. přenesená",J551,0)</f>
        <v>0</v>
      </c>
      <c r="BI551" s="192">
        <f>IF(N551="nulová",J551,0)</f>
        <v>0</v>
      </c>
      <c r="BJ551" s="18" t="s">
        <v>40</v>
      </c>
      <c r="BK551" s="192">
        <f>ROUND(I551*H551,2)</f>
        <v>0</v>
      </c>
      <c r="BL551" s="18" t="s">
        <v>178</v>
      </c>
      <c r="BM551" s="191" t="s">
        <v>4570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4571</v>
      </c>
      <c r="G552" s="205"/>
      <c r="H552" s="208">
        <v>-0.64800000000000002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4572</v>
      </c>
      <c r="G553" s="205"/>
      <c r="H553" s="208">
        <v>-0.23400000000000001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5" customFormat="1" ht="10.199999999999999">
      <c r="B554" s="234"/>
      <c r="C554" s="235"/>
      <c r="D554" s="195" t="s">
        <v>180</v>
      </c>
      <c r="E554" s="236" t="s">
        <v>32</v>
      </c>
      <c r="F554" s="237" t="s">
        <v>1126</v>
      </c>
      <c r="G554" s="235"/>
      <c r="H554" s="238">
        <v>-0.88200000000000001</v>
      </c>
      <c r="I554" s="239"/>
      <c r="J554" s="235"/>
      <c r="K554" s="235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180</v>
      </c>
      <c r="AU554" s="244" t="s">
        <v>89</v>
      </c>
      <c r="AV554" s="15" t="s">
        <v>178</v>
      </c>
      <c r="AW554" s="15" t="s">
        <v>38</v>
      </c>
      <c r="AX554" s="15" t="s">
        <v>40</v>
      </c>
      <c r="AY554" s="244" t="s">
        <v>171</v>
      </c>
    </row>
    <row r="555" spans="1:65" s="2" customFormat="1" ht="24.15" customHeight="1">
      <c r="A555" s="36"/>
      <c r="B555" s="37"/>
      <c r="C555" s="180" t="s">
        <v>738</v>
      </c>
      <c r="D555" s="180" t="s">
        <v>173</v>
      </c>
      <c r="E555" s="181" t="s">
        <v>3214</v>
      </c>
      <c r="F555" s="182" t="s">
        <v>1549</v>
      </c>
      <c r="G555" s="183" t="s">
        <v>554</v>
      </c>
      <c r="H555" s="184">
        <v>7.3360000000000003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0</v>
      </c>
      <c r="T555" s="190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178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178</v>
      </c>
      <c r="BM555" s="191" t="s">
        <v>4573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4574</v>
      </c>
      <c r="G556" s="205"/>
      <c r="H556" s="208">
        <v>7.3360000000000003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2" customFormat="1" ht="22.8" customHeight="1">
      <c r="B557" s="164"/>
      <c r="C557" s="165"/>
      <c r="D557" s="166" t="s">
        <v>79</v>
      </c>
      <c r="E557" s="178" t="s">
        <v>569</v>
      </c>
      <c r="F557" s="178" t="s">
        <v>570</v>
      </c>
      <c r="G557" s="165"/>
      <c r="H557" s="165"/>
      <c r="I557" s="168"/>
      <c r="J557" s="179">
        <f>BK557</f>
        <v>0</v>
      </c>
      <c r="K557" s="165"/>
      <c r="L557" s="170"/>
      <c r="M557" s="171"/>
      <c r="N557" s="172"/>
      <c r="O557" s="172"/>
      <c r="P557" s="173">
        <f>P558</f>
        <v>0</v>
      </c>
      <c r="Q557" s="172"/>
      <c r="R557" s="173">
        <f>R558</f>
        <v>0</v>
      </c>
      <c r="S557" s="172"/>
      <c r="T557" s="174">
        <f>T558</f>
        <v>0</v>
      </c>
      <c r="AR557" s="175" t="s">
        <v>40</v>
      </c>
      <c r="AT557" s="176" t="s">
        <v>79</v>
      </c>
      <c r="AU557" s="176" t="s">
        <v>40</v>
      </c>
      <c r="AY557" s="175" t="s">
        <v>171</v>
      </c>
      <c r="BK557" s="177">
        <f>BK558</f>
        <v>0</v>
      </c>
    </row>
    <row r="558" spans="1:65" s="2" customFormat="1" ht="24.15" customHeight="1">
      <c r="A558" s="36"/>
      <c r="B558" s="37"/>
      <c r="C558" s="180" t="s">
        <v>742</v>
      </c>
      <c r="D558" s="180" t="s">
        <v>173</v>
      </c>
      <c r="E558" s="181" t="s">
        <v>1138</v>
      </c>
      <c r="F558" s="182" t="s">
        <v>1139</v>
      </c>
      <c r="G558" s="183" t="s">
        <v>554</v>
      </c>
      <c r="H558" s="184">
        <v>51.31</v>
      </c>
      <c r="I558" s="185"/>
      <c r="J558" s="186">
        <f>ROUND(I558*H558,2)</f>
        <v>0</v>
      </c>
      <c r="K558" s="182" t="s">
        <v>177</v>
      </c>
      <c r="L558" s="41"/>
      <c r="M558" s="187" t="s">
        <v>32</v>
      </c>
      <c r="N558" s="188" t="s">
        <v>51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178</v>
      </c>
      <c r="AT558" s="191" t="s">
        <v>173</v>
      </c>
      <c r="AU558" s="191" t="s">
        <v>89</v>
      </c>
      <c r="AY558" s="18" t="s">
        <v>171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8" t="s">
        <v>40</v>
      </c>
      <c r="BK558" s="192">
        <f>ROUND(I558*H558,2)</f>
        <v>0</v>
      </c>
      <c r="BL558" s="18" t="s">
        <v>178</v>
      </c>
      <c r="BM558" s="191" t="s">
        <v>4575</v>
      </c>
    </row>
    <row r="559" spans="1:65" s="12" customFormat="1" ht="25.95" customHeight="1">
      <c r="B559" s="164"/>
      <c r="C559" s="165"/>
      <c r="D559" s="166" t="s">
        <v>79</v>
      </c>
      <c r="E559" s="167" t="s">
        <v>575</v>
      </c>
      <c r="F559" s="167" t="s">
        <v>576</v>
      </c>
      <c r="G559" s="165"/>
      <c r="H559" s="165"/>
      <c r="I559" s="168"/>
      <c r="J559" s="169">
        <f>BK559</f>
        <v>0</v>
      </c>
      <c r="K559" s="165"/>
      <c r="L559" s="170"/>
      <c r="M559" s="171"/>
      <c r="N559" s="172"/>
      <c r="O559" s="172"/>
      <c r="P559" s="173">
        <f>P560+P571+P622+P653+P669+P697+P775+P788</f>
        <v>0</v>
      </c>
      <c r="Q559" s="172"/>
      <c r="R559" s="173">
        <f>R560+R571+R622+R653+R669+R697+R775+R788</f>
        <v>9.62247746275</v>
      </c>
      <c r="S559" s="172"/>
      <c r="T559" s="174">
        <f>T560+T571+T622+T653+T669+T697+T775+T788</f>
        <v>6.4785592500000009</v>
      </c>
      <c r="AR559" s="175" t="s">
        <v>89</v>
      </c>
      <c r="AT559" s="176" t="s">
        <v>79</v>
      </c>
      <c r="AU559" s="176" t="s">
        <v>80</v>
      </c>
      <c r="AY559" s="175" t="s">
        <v>171</v>
      </c>
      <c r="BK559" s="177">
        <f>BK560+BK571+BK622+BK653+BK669+BK697+BK775+BK788</f>
        <v>0</v>
      </c>
    </row>
    <row r="560" spans="1:65" s="12" customFormat="1" ht="22.8" customHeight="1">
      <c r="B560" s="164"/>
      <c r="C560" s="165"/>
      <c r="D560" s="166" t="s">
        <v>79</v>
      </c>
      <c r="E560" s="178" t="s">
        <v>1842</v>
      </c>
      <c r="F560" s="178" t="s">
        <v>1843</v>
      </c>
      <c r="G560" s="165"/>
      <c r="H560" s="165"/>
      <c r="I560" s="168"/>
      <c r="J560" s="179">
        <f>BK560</f>
        <v>0</v>
      </c>
      <c r="K560" s="165"/>
      <c r="L560" s="170"/>
      <c r="M560" s="171"/>
      <c r="N560" s="172"/>
      <c r="O560" s="172"/>
      <c r="P560" s="173">
        <f>SUM(P561:P570)</f>
        <v>0</v>
      </c>
      <c r="Q560" s="172"/>
      <c r="R560" s="173">
        <f>SUM(R561:R570)</f>
        <v>6.6704600000000003E-2</v>
      </c>
      <c r="S560" s="172"/>
      <c r="T560" s="174">
        <f>SUM(T561:T570)</f>
        <v>0</v>
      </c>
      <c r="AR560" s="175" t="s">
        <v>89</v>
      </c>
      <c r="AT560" s="176" t="s">
        <v>79</v>
      </c>
      <c r="AU560" s="176" t="s">
        <v>40</v>
      </c>
      <c r="AY560" s="175" t="s">
        <v>171</v>
      </c>
      <c r="BK560" s="177">
        <f>SUM(BK561:BK570)</f>
        <v>0</v>
      </c>
    </row>
    <row r="561" spans="1:65" s="2" customFormat="1" ht="24.15" customHeight="1">
      <c r="A561" s="36"/>
      <c r="B561" s="37"/>
      <c r="C561" s="180" t="s">
        <v>746</v>
      </c>
      <c r="D561" s="180" t="s">
        <v>173</v>
      </c>
      <c r="E561" s="181" t="s">
        <v>1844</v>
      </c>
      <c r="F561" s="182" t="s">
        <v>1845</v>
      </c>
      <c r="G561" s="183" t="s">
        <v>176</v>
      </c>
      <c r="H561" s="184">
        <v>51.18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8.7000000000000001E-4</v>
      </c>
      <c r="R561" s="189">
        <f>Q561*H561</f>
        <v>4.45266E-2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4576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4249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4577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4578</v>
      </c>
      <c r="G564" s="205"/>
      <c r="H564" s="208">
        <v>51.18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180" t="s">
        <v>750</v>
      </c>
      <c r="D565" s="180" t="s">
        <v>173</v>
      </c>
      <c r="E565" s="181" t="s">
        <v>3220</v>
      </c>
      <c r="F565" s="182" t="s">
        <v>3221</v>
      </c>
      <c r="G565" s="183" t="s">
        <v>190</v>
      </c>
      <c r="H565" s="184">
        <v>85.3</v>
      </c>
      <c r="I565" s="185"/>
      <c r="J565" s="186">
        <f>ROUND(I565*H565,2)</f>
        <v>0</v>
      </c>
      <c r="K565" s="182" t="s">
        <v>177</v>
      </c>
      <c r="L565" s="41"/>
      <c r="M565" s="187" t="s">
        <v>32</v>
      </c>
      <c r="N565" s="188" t="s">
        <v>51</v>
      </c>
      <c r="O565" s="66"/>
      <c r="P565" s="189">
        <f>O565*H565</f>
        <v>0</v>
      </c>
      <c r="Q565" s="189">
        <v>2.5999999999999998E-4</v>
      </c>
      <c r="R565" s="189">
        <f>Q565*H565</f>
        <v>2.2177999999999996E-2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297</v>
      </c>
      <c r="AT565" s="191" t="s">
        <v>173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4579</v>
      </c>
    </row>
    <row r="566" spans="1:65" s="13" customFormat="1" ht="10.199999999999999">
      <c r="B566" s="193"/>
      <c r="C566" s="194"/>
      <c r="D566" s="195" t="s">
        <v>180</v>
      </c>
      <c r="E566" s="196" t="s">
        <v>32</v>
      </c>
      <c r="F566" s="197" t="s">
        <v>4249</v>
      </c>
      <c r="G566" s="194"/>
      <c r="H566" s="196" t="s">
        <v>32</v>
      </c>
      <c r="I566" s="198"/>
      <c r="J566" s="194"/>
      <c r="K566" s="194"/>
      <c r="L566" s="199"/>
      <c r="M566" s="200"/>
      <c r="N566" s="201"/>
      <c r="O566" s="201"/>
      <c r="P566" s="201"/>
      <c r="Q566" s="201"/>
      <c r="R566" s="201"/>
      <c r="S566" s="201"/>
      <c r="T566" s="202"/>
      <c r="AT566" s="203" t="s">
        <v>180</v>
      </c>
      <c r="AU566" s="203" t="s">
        <v>89</v>
      </c>
      <c r="AV566" s="13" t="s">
        <v>40</v>
      </c>
      <c r="AW566" s="13" t="s">
        <v>38</v>
      </c>
      <c r="AX566" s="13" t="s">
        <v>80</v>
      </c>
      <c r="AY566" s="203" t="s">
        <v>171</v>
      </c>
    </row>
    <row r="567" spans="1:65" s="13" customFormat="1" ht="10.199999999999999">
      <c r="B567" s="193"/>
      <c r="C567" s="194"/>
      <c r="D567" s="195" t="s">
        <v>180</v>
      </c>
      <c r="E567" s="196" t="s">
        <v>32</v>
      </c>
      <c r="F567" s="197" t="s">
        <v>4577</v>
      </c>
      <c r="G567" s="194"/>
      <c r="H567" s="196" t="s">
        <v>32</v>
      </c>
      <c r="I567" s="198"/>
      <c r="J567" s="194"/>
      <c r="K567" s="194"/>
      <c r="L567" s="199"/>
      <c r="M567" s="200"/>
      <c r="N567" s="201"/>
      <c r="O567" s="201"/>
      <c r="P567" s="201"/>
      <c r="Q567" s="201"/>
      <c r="R567" s="201"/>
      <c r="S567" s="201"/>
      <c r="T567" s="202"/>
      <c r="AT567" s="203" t="s">
        <v>180</v>
      </c>
      <c r="AU567" s="203" t="s">
        <v>89</v>
      </c>
      <c r="AV567" s="13" t="s">
        <v>40</v>
      </c>
      <c r="AW567" s="13" t="s">
        <v>38</v>
      </c>
      <c r="AX567" s="13" t="s">
        <v>80</v>
      </c>
      <c r="AY567" s="203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4580</v>
      </c>
      <c r="G568" s="205"/>
      <c r="H568" s="208">
        <v>85.3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2" customFormat="1" ht="24.15" customHeight="1">
      <c r="A569" s="36"/>
      <c r="B569" s="37"/>
      <c r="C569" s="180" t="s">
        <v>755</v>
      </c>
      <c r="D569" s="180" t="s">
        <v>173</v>
      </c>
      <c r="E569" s="181" t="s">
        <v>1848</v>
      </c>
      <c r="F569" s="182" t="s">
        <v>1849</v>
      </c>
      <c r="G569" s="183" t="s">
        <v>554</v>
      </c>
      <c r="H569" s="184">
        <v>6.7000000000000004E-2</v>
      </c>
      <c r="I569" s="185"/>
      <c r="J569" s="186">
        <f>ROUND(I569*H569,2)</f>
        <v>0</v>
      </c>
      <c r="K569" s="182" t="s">
        <v>177</v>
      </c>
      <c r="L569" s="41"/>
      <c r="M569" s="187" t="s">
        <v>32</v>
      </c>
      <c r="N569" s="188" t="s">
        <v>51</v>
      </c>
      <c r="O569" s="66"/>
      <c r="P569" s="189">
        <f>O569*H569</f>
        <v>0</v>
      </c>
      <c r="Q569" s="189">
        <v>0</v>
      </c>
      <c r="R569" s="189">
        <f>Q569*H569</f>
        <v>0</v>
      </c>
      <c r="S569" s="189">
        <v>0</v>
      </c>
      <c r="T569" s="190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91" t="s">
        <v>297</v>
      </c>
      <c r="AT569" s="191" t="s">
        <v>173</v>
      </c>
      <c r="AU569" s="191" t="s">
        <v>89</v>
      </c>
      <c r="AY569" s="18" t="s">
        <v>171</v>
      </c>
      <c r="BE569" s="192">
        <f>IF(N569="základní",J569,0)</f>
        <v>0</v>
      </c>
      <c r="BF569" s="192">
        <f>IF(N569="snížená",J569,0)</f>
        <v>0</v>
      </c>
      <c r="BG569" s="192">
        <f>IF(N569="zákl. přenesená",J569,0)</f>
        <v>0</v>
      </c>
      <c r="BH569" s="192">
        <f>IF(N569="sníž. přenesená",J569,0)</f>
        <v>0</v>
      </c>
      <c r="BI569" s="192">
        <f>IF(N569="nulová",J569,0)</f>
        <v>0</v>
      </c>
      <c r="BJ569" s="18" t="s">
        <v>40</v>
      </c>
      <c r="BK569" s="192">
        <f>ROUND(I569*H569,2)</f>
        <v>0</v>
      </c>
      <c r="BL569" s="18" t="s">
        <v>297</v>
      </c>
      <c r="BM569" s="191" t="s">
        <v>4581</v>
      </c>
    </row>
    <row r="570" spans="1:65" s="2" customFormat="1" ht="24.15" customHeight="1">
      <c r="A570" s="36"/>
      <c r="B570" s="37"/>
      <c r="C570" s="180" t="s">
        <v>759</v>
      </c>
      <c r="D570" s="180" t="s">
        <v>173</v>
      </c>
      <c r="E570" s="181" t="s">
        <v>1851</v>
      </c>
      <c r="F570" s="182" t="s">
        <v>1852</v>
      </c>
      <c r="G570" s="183" t="s">
        <v>554</v>
      </c>
      <c r="H570" s="184">
        <v>6.7000000000000004E-2</v>
      </c>
      <c r="I570" s="185"/>
      <c r="J570" s="186">
        <f>ROUND(I570*H570,2)</f>
        <v>0</v>
      </c>
      <c r="K570" s="182" t="s">
        <v>177</v>
      </c>
      <c r="L570" s="41"/>
      <c r="M570" s="187" t="s">
        <v>32</v>
      </c>
      <c r="N570" s="188" t="s">
        <v>51</v>
      </c>
      <c r="O570" s="66"/>
      <c r="P570" s="189">
        <f>O570*H570</f>
        <v>0</v>
      </c>
      <c r="Q570" s="189">
        <v>0</v>
      </c>
      <c r="R570" s="189">
        <f>Q570*H570</f>
        <v>0</v>
      </c>
      <c r="S570" s="189">
        <v>0</v>
      </c>
      <c r="T570" s="190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91" t="s">
        <v>297</v>
      </c>
      <c r="AT570" s="191" t="s">
        <v>173</v>
      </c>
      <c r="AU570" s="191" t="s">
        <v>89</v>
      </c>
      <c r="AY570" s="18" t="s">
        <v>171</v>
      </c>
      <c r="BE570" s="192">
        <f>IF(N570="základní",J570,0)</f>
        <v>0</v>
      </c>
      <c r="BF570" s="192">
        <f>IF(N570="snížená",J570,0)</f>
        <v>0</v>
      </c>
      <c r="BG570" s="192">
        <f>IF(N570="zákl. přenesená",J570,0)</f>
        <v>0</v>
      </c>
      <c r="BH570" s="192">
        <f>IF(N570="sníž. přenesená",J570,0)</f>
        <v>0</v>
      </c>
      <c r="BI570" s="192">
        <f>IF(N570="nulová",J570,0)</f>
        <v>0</v>
      </c>
      <c r="BJ570" s="18" t="s">
        <v>40</v>
      </c>
      <c r="BK570" s="192">
        <f>ROUND(I570*H570,2)</f>
        <v>0</v>
      </c>
      <c r="BL570" s="18" t="s">
        <v>297</v>
      </c>
      <c r="BM570" s="191" t="s">
        <v>4582</v>
      </c>
    </row>
    <row r="571" spans="1:65" s="12" customFormat="1" ht="22.8" customHeight="1">
      <c r="B571" s="164"/>
      <c r="C571" s="165"/>
      <c r="D571" s="166" t="s">
        <v>79</v>
      </c>
      <c r="E571" s="178" t="s">
        <v>577</v>
      </c>
      <c r="F571" s="178" t="s">
        <v>578</v>
      </c>
      <c r="G571" s="165"/>
      <c r="H571" s="165"/>
      <c r="I571" s="168"/>
      <c r="J571" s="179">
        <f>BK571</f>
        <v>0</v>
      </c>
      <c r="K571" s="165"/>
      <c r="L571" s="170"/>
      <c r="M571" s="171"/>
      <c r="N571" s="172"/>
      <c r="O571" s="172"/>
      <c r="P571" s="173">
        <f>SUM(P572:P621)</f>
        <v>0</v>
      </c>
      <c r="Q571" s="172"/>
      <c r="R571" s="173">
        <f>SUM(R572:R621)</f>
        <v>3.1127157187499996</v>
      </c>
      <c r="S571" s="172"/>
      <c r="T571" s="174">
        <f>SUM(T572:T621)</f>
        <v>5.5335560000000008</v>
      </c>
      <c r="AR571" s="175" t="s">
        <v>89</v>
      </c>
      <c r="AT571" s="176" t="s">
        <v>79</v>
      </c>
      <c r="AU571" s="176" t="s">
        <v>40</v>
      </c>
      <c r="AY571" s="175" t="s">
        <v>171</v>
      </c>
      <c r="BK571" s="177">
        <f>SUM(BK572:BK621)</f>
        <v>0</v>
      </c>
    </row>
    <row r="572" spans="1:65" s="2" customFormat="1" ht="14.4" customHeight="1">
      <c r="A572" s="36"/>
      <c r="B572" s="37"/>
      <c r="C572" s="180" t="s">
        <v>764</v>
      </c>
      <c r="D572" s="180" t="s">
        <v>173</v>
      </c>
      <c r="E572" s="181" t="s">
        <v>1141</v>
      </c>
      <c r="F572" s="182" t="s">
        <v>1142</v>
      </c>
      <c r="G572" s="183" t="s">
        <v>176</v>
      </c>
      <c r="H572" s="184">
        <v>345.64100000000002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1.4E-2</v>
      </c>
      <c r="T572" s="190">
        <f>S572*H572</f>
        <v>4.8389740000000003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297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297</v>
      </c>
      <c r="BM572" s="191" t="s">
        <v>4583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4277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10.199999999999999">
      <c r="B574" s="204"/>
      <c r="C574" s="205"/>
      <c r="D574" s="195" t="s">
        <v>180</v>
      </c>
      <c r="E574" s="206" t="s">
        <v>32</v>
      </c>
      <c r="F574" s="207" t="s">
        <v>4435</v>
      </c>
      <c r="G574" s="205"/>
      <c r="H574" s="208">
        <v>63.515999999999998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14" customFormat="1" ht="10.199999999999999">
      <c r="B575" s="204"/>
      <c r="C575" s="205"/>
      <c r="D575" s="195" t="s">
        <v>180</v>
      </c>
      <c r="E575" s="206" t="s">
        <v>32</v>
      </c>
      <c r="F575" s="207" t="s">
        <v>4436</v>
      </c>
      <c r="G575" s="205"/>
      <c r="H575" s="208">
        <v>282.125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180</v>
      </c>
      <c r="AU575" s="214" t="s">
        <v>89</v>
      </c>
      <c r="AV575" s="14" t="s">
        <v>89</v>
      </c>
      <c r="AW575" s="14" t="s">
        <v>38</v>
      </c>
      <c r="AX575" s="14" t="s">
        <v>80</v>
      </c>
      <c r="AY575" s="214" t="s">
        <v>171</v>
      </c>
    </row>
    <row r="576" spans="1:65" s="2" customFormat="1" ht="14.4" customHeight="1">
      <c r="A576" s="36"/>
      <c r="B576" s="37"/>
      <c r="C576" s="180" t="s">
        <v>769</v>
      </c>
      <c r="D576" s="180" t="s">
        <v>173</v>
      </c>
      <c r="E576" s="181" t="s">
        <v>1144</v>
      </c>
      <c r="F576" s="182" t="s">
        <v>1145</v>
      </c>
      <c r="G576" s="183" t="s">
        <v>176</v>
      </c>
      <c r="H576" s="184">
        <v>345.64100000000002</v>
      </c>
      <c r="I576" s="185"/>
      <c r="J576" s="186">
        <f>ROUND(I576*H576,2)</f>
        <v>0</v>
      </c>
      <c r="K576" s="182" t="s">
        <v>177</v>
      </c>
      <c r="L576" s="41"/>
      <c r="M576" s="187" t="s">
        <v>32</v>
      </c>
      <c r="N576" s="188" t="s">
        <v>51</v>
      </c>
      <c r="O576" s="66"/>
      <c r="P576" s="189">
        <f>O576*H576</f>
        <v>0</v>
      </c>
      <c r="Q576" s="189">
        <v>0</v>
      </c>
      <c r="R576" s="189">
        <f>Q576*H576</f>
        <v>0</v>
      </c>
      <c r="S576" s="189">
        <v>2E-3</v>
      </c>
      <c r="T576" s="190">
        <f>S576*H576</f>
        <v>0.69128200000000006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91" t="s">
        <v>297</v>
      </c>
      <c r="AT576" s="191" t="s">
        <v>173</v>
      </c>
      <c r="AU576" s="191" t="s">
        <v>89</v>
      </c>
      <c r="AY576" s="18" t="s">
        <v>171</v>
      </c>
      <c r="BE576" s="192">
        <f>IF(N576="základní",J576,0)</f>
        <v>0</v>
      </c>
      <c r="BF576" s="192">
        <f>IF(N576="snížená",J576,0)</f>
        <v>0</v>
      </c>
      <c r="BG576" s="192">
        <f>IF(N576="zákl. přenesená",J576,0)</f>
        <v>0</v>
      </c>
      <c r="BH576" s="192">
        <f>IF(N576="sníž. přenesená",J576,0)</f>
        <v>0</v>
      </c>
      <c r="BI576" s="192">
        <f>IF(N576="nulová",J576,0)</f>
        <v>0</v>
      </c>
      <c r="BJ576" s="18" t="s">
        <v>40</v>
      </c>
      <c r="BK576" s="192">
        <f>ROUND(I576*H576,2)</f>
        <v>0</v>
      </c>
      <c r="BL576" s="18" t="s">
        <v>297</v>
      </c>
      <c r="BM576" s="191" t="s">
        <v>4584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4585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4443</v>
      </c>
      <c r="G578" s="205"/>
      <c r="H578" s="208">
        <v>345.64100000000002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2" customFormat="1" ht="14.4" customHeight="1">
      <c r="A579" s="36"/>
      <c r="B579" s="37"/>
      <c r="C579" s="180" t="s">
        <v>773</v>
      </c>
      <c r="D579" s="180" t="s">
        <v>173</v>
      </c>
      <c r="E579" s="181" t="s">
        <v>2574</v>
      </c>
      <c r="F579" s="182" t="s">
        <v>2575</v>
      </c>
      <c r="G579" s="183" t="s">
        <v>582</v>
      </c>
      <c r="H579" s="184">
        <v>11</v>
      </c>
      <c r="I579" s="185"/>
      <c r="J579" s="186">
        <f>ROUND(I579*H579,2)</f>
        <v>0</v>
      </c>
      <c r="K579" s="182" t="s">
        <v>177</v>
      </c>
      <c r="L579" s="41"/>
      <c r="M579" s="187" t="s">
        <v>32</v>
      </c>
      <c r="N579" s="188" t="s">
        <v>51</v>
      </c>
      <c r="O579" s="66"/>
      <c r="P579" s="189">
        <f>O579*H579</f>
        <v>0</v>
      </c>
      <c r="Q579" s="189">
        <v>0</v>
      </c>
      <c r="R579" s="189">
        <f>Q579*H579</f>
        <v>0</v>
      </c>
      <c r="S579" s="189">
        <v>2.9999999999999997E-4</v>
      </c>
      <c r="T579" s="190">
        <f>S579*H579</f>
        <v>3.2999999999999995E-3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91" t="s">
        <v>297</v>
      </c>
      <c r="AT579" s="191" t="s">
        <v>173</v>
      </c>
      <c r="AU579" s="191" t="s">
        <v>89</v>
      </c>
      <c r="AY579" s="18" t="s">
        <v>171</v>
      </c>
      <c r="BE579" s="192">
        <f>IF(N579="základní",J579,0)</f>
        <v>0</v>
      </c>
      <c r="BF579" s="192">
        <f>IF(N579="snížená",J579,0)</f>
        <v>0</v>
      </c>
      <c r="BG579" s="192">
        <f>IF(N579="zákl. přenesená",J579,0)</f>
        <v>0</v>
      </c>
      <c r="BH579" s="192">
        <f>IF(N579="sníž. přenesená",J579,0)</f>
        <v>0</v>
      </c>
      <c r="BI579" s="192">
        <f>IF(N579="nulová",J579,0)</f>
        <v>0</v>
      </c>
      <c r="BJ579" s="18" t="s">
        <v>40</v>
      </c>
      <c r="BK579" s="192">
        <f>ROUND(I579*H579,2)</f>
        <v>0</v>
      </c>
      <c r="BL579" s="18" t="s">
        <v>297</v>
      </c>
      <c r="BM579" s="191" t="s">
        <v>4586</v>
      </c>
    </row>
    <row r="580" spans="1:65" s="13" customFormat="1" ht="10.199999999999999">
      <c r="B580" s="193"/>
      <c r="C580" s="194"/>
      <c r="D580" s="195" t="s">
        <v>180</v>
      </c>
      <c r="E580" s="196" t="s">
        <v>32</v>
      </c>
      <c r="F580" s="197" t="s">
        <v>4277</v>
      </c>
      <c r="G580" s="194"/>
      <c r="H580" s="196" t="s">
        <v>32</v>
      </c>
      <c r="I580" s="198"/>
      <c r="J580" s="194"/>
      <c r="K580" s="194"/>
      <c r="L580" s="199"/>
      <c r="M580" s="200"/>
      <c r="N580" s="201"/>
      <c r="O580" s="201"/>
      <c r="P580" s="201"/>
      <c r="Q580" s="201"/>
      <c r="R580" s="201"/>
      <c r="S580" s="201"/>
      <c r="T580" s="202"/>
      <c r="AT580" s="203" t="s">
        <v>180</v>
      </c>
      <c r="AU580" s="203" t="s">
        <v>89</v>
      </c>
      <c r="AV580" s="13" t="s">
        <v>40</v>
      </c>
      <c r="AW580" s="13" t="s">
        <v>38</v>
      </c>
      <c r="AX580" s="13" t="s">
        <v>80</v>
      </c>
      <c r="AY580" s="203" t="s">
        <v>171</v>
      </c>
    </row>
    <row r="581" spans="1:65" s="14" customFormat="1" ht="10.199999999999999">
      <c r="B581" s="204"/>
      <c r="C581" s="205"/>
      <c r="D581" s="195" t="s">
        <v>180</v>
      </c>
      <c r="E581" s="206" t="s">
        <v>32</v>
      </c>
      <c r="F581" s="207" t="s">
        <v>4587</v>
      </c>
      <c r="G581" s="205"/>
      <c r="H581" s="208">
        <v>8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4588</v>
      </c>
      <c r="G582" s="205"/>
      <c r="H582" s="208">
        <v>3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2" customFormat="1" ht="24.15" customHeight="1">
      <c r="A583" s="36"/>
      <c r="B583" s="37"/>
      <c r="C583" s="180" t="s">
        <v>777</v>
      </c>
      <c r="D583" s="180" t="s">
        <v>173</v>
      </c>
      <c r="E583" s="181" t="s">
        <v>585</v>
      </c>
      <c r="F583" s="182" t="s">
        <v>586</v>
      </c>
      <c r="G583" s="183" t="s">
        <v>176</v>
      </c>
      <c r="H583" s="184">
        <v>345.64100000000002</v>
      </c>
      <c r="I583" s="185"/>
      <c r="J583" s="186">
        <f>ROUND(I583*H583,2)</f>
        <v>0</v>
      </c>
      <c r="K583" s="182" t="s">
        <v>177</v>
      </c>
      <c r="L583" s="41"/>
      <c r="M583" s="187" t="s">
        <v>32</v>
      </c>
      <c r="N583" s="188" t="s">
        <v>51</v>
      </c>
      <c r="O583" s="66"/>
      <c r="P583" s="189">
        <f>O583*H583</f>
        <v>0</v>
      </c>
      <c r="Q583" s="189">
        <v>0</v>
      </c>
      <c r="R583" s="189">
        <f>Q583*H583</f>
        <v>0</v>
      </c>
      <c r="S583" s="189">
        <v>0</v>
      </c>
      <c r="T583" s="190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91" t="s">
        <v>297</v>
      </c>
      <c r="AT583" s="191" t="s">
        <v>173</v>
      </c>
      <c r="AU583" s="191" t="s">
        <v>89</v>
      </c>
      <c r="AY583" s="18" t="s">
        <v>171</v>
      </c>
      <c r="BE583" s="192">
        <f>IF(N583="základní",J583,0)</f>
        <v>0</v>
      </c>
      <c r="BF583" s="192">
        <f>IF(N583="snížená",J583,0)</f>
        <v>0</v>
      </c>
      <c r="BG583" s="192">
        <f>IF(N583="zákl. přenesená",J583,0)</f>
        <v>0</v>
      </c>
      <c r="BH583" s="192">
        <f>IF(N583="sníž. přenesená",J583,0)</f>
        <v>0</v>
      </c>
      <c r="BI583" s="192">
        <f>IF(N583="nulová",J583,0)</f>
        <v>0</v>
      </c>
      <c r="BJ583" s="18" t="s">
        <v>40</v>
      </c>
      <c r="BK583" s="192">
        <f>ROUND(I583*H583,2)</f>
        <v>0</v>
      </c>
      <c r="BL583" s="18" t="s">
        <v>297</v>
      </c>
      <c r="BM583" s="191" t="s">
        <v>4589</v>
      </c>
    </row>
    <row r="584" spans="1:65" s="13" customFormat="1" ht="10.199999999999999">
      <c r="B584" s="193"/>
      <c r="C584" s="194"/>
      <c r="D584" s="195" t="s">
        <v>180</v>
      </c>
      <c r="E584" s="196" t="s">
        <v>32</v>
      </c>
      <c r="F584" s="197" t="s">
        <v>4516</v>
      </c>
      <c r="G584" s="194"/>
      <c r="H584" s="196" t="s">
        <v>32</v>
      </c>
      <c r="I584" s="198"/>
      <c r="J584" s="194"/>
      <c r="K584" s="194"/>
      <c r="L584" s="199"/>
      <c r="M584" s="200"/>
      <c r="N584" s="201"/>
      <c r="O584" s="201"/>
      <c r="P584" s="201"/>
      <c r="Q584" s="201"/>
      <c r="R584" s="201"/>
      <c r="S584" s="201"/>
      <c r="T584" s="202"/>
      <c r="AT584" s="203" t="s">
        <v>180</v>
      </c>
      <c r="AU584" s="203" t="s">
        <v>89</v>
      </c>
      <c r="AV584" s="13" t="s">
        <v>40</v>
      </c>
      <c r="AW584" s="13" t="s">
        <v>38</v>
      </c>
      <c r="AX584" s="13" t="s">
        <v>80</v>
      </c>
      <c r="AY584" s="203" t="s">
        <v>171</v>
      </c>
    </row>
    <row r="585" spans="1:65" s="14" customFormat="1" ht="10.199999999999999">
      <c r="B585" s="204"/>
      <c r="C585" s="205"/>
      <c r="D585" s="195" t="s">
        <v>180</v>
      </c>
      <c r="E585" s="206" t="s">
        <v>32</v>
      </c>
      <c r="F585" s="207" t="s">
        <v>4435</v>
      </c>
      <c r="G585" s="205"/>
      <c r="H585" s="208">
        <v>63.515999999999998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4436</v>
      </c>
      <c r="G586" s="205"/>
      <c r="H586" s="208">
        <v>282.125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2" customFormat="1" ht="14.4" customHeight="1">
      <c r="A587" s="36"/>
      <c r="B587" s="37"/>
      <c r="C587" s="215" t="s">
        <v>783</v>
      </c>
      <c r="D587" s="215" t="s">
        <v>254</v>
      </c>
      <c r="E587" s="216" t="s">
        <v>589</v>
      </c>
      <c r="F587" s="217" t="s">
        <v>590</v>
      </c>
      <c r="G587" s="218" t="s">
        <v>554</v>
      </c>
      <c r="H587" s="219">
        <v>0.104</v>
      </c>
      <c r="I587" s="220"/>
      <c r="J587" s="221">
        <f>ROUND(I587*H587,2)</f>
        <v>0</v>
      </c>
      <c r="K587" s="217" t="s">
        <v>177</v>
      </c>
      <c r="L587" s="222"/>
      <c r="M587" s="223" t="s">
        <v>32</v>
      </c>
      <c r="N587" s="224" t="s">
        <v>51</v>
      </c>
      <c r="O587" s="66"/>
      <c r="P587" s="189">
        <f>O587*H587</f>
        <v>0</v>
      </c>
      <c r="Q587" s="189">
        <v>1</v>
      </c>
      <c r="R587" s="189">
        <f>Q587*H587</f>
        <v>0.104</v>
      </c>
      <c r="S587" s="189">
        <v>0</v>
      </c>
      <c r="T587" s="190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91" t="s">
        <v>389</v>
      </c>
      <c r="AT587" s="191" t="s">
        <v>254</v>
      </c>
      <c r="AU587" s="191" t="s">
        <v>89</v>
      </c>
      <c r="AY587" s="18" t="s">
        <v>171</v>
      </c>
      <c r="BE587" s="192">
        <f>IF(N587="základní",J587,0)</f>
        <v>0</v>
      </c>
      <c r="BF587" s="192">
        <f>IF(N587="snížená",J587,0)</f>
        <v>0</v>
      </c>
      <c r="BG587" s="192">
        <f>IF(N587="zákl. přenesená",J587,0)</f>
        <v>0</v>
      </c>
      <c r="BH587" s="192">
        <f>IF(N587="sníž. přenesená",J587,0)</f>
        <v>0</v>
      </c>
      <c r="BI587" s="192">
        <f>IF(N587="nulová",J587,0)</f>
        <v>0</v>
      </c>
      <c r="BJ587" s="18" t="s">
        <v>40</v>
      </c>
      <c r="BK587" s="192">
        <f>ROUND(I587*H587,2)</f>
        <v>0</v>
      </c>
      <c r="BL587" s="18" t="s">
        <v>297</v>
      </c>
      <c r="BM587" s="191" t="s">
        <v>4590</v>
      </c>
    </row>
    <row r="588" spans="1:65" s="14" customFormat="1" ht="10.199999999999999">
      <c r="B588" s="204"/>
      <c r="C588" s="205"/>
      <c r="D588" s="195" t="s">
        <v>180</v>
      </c>
      <c r="E588" s="205"/>
      <c r="F588" s="207" t="s">
        <v>4591</v>
      </c>
      <c r="G588" s="205"/>
      <c r="H588" s="208">
        <v>0.104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4</v>
      </c>
      <c r="AX588" s="14" t="s">
        <v>40</v>
      </c>
      <c r="AY588" s="214" t="s">
        <v>171</v>
      </c>
    </row>
    <row r="589" spans="1:65" s="2" customFormat="1" ht="14.4" customHeight="1">
      <c r="A589" s="36"/>
      <c r="B589" s="37"/>
      <c r="C589" s="180" t="s">
        <v>789</v>
      </c>
      <c r="D589" s="180" t="s">
        <v>173</v>
      </c>
      <c r="E589" s="181" t="s">
        <v>1150</v>
      </c>
      <c r="F589" s="182" t="s">
        <v>1151</v>
      </c>
      <c r="G589" s="183" t="s">
        <v>176</v>
      </c>
      <c r="H589" s="184">
        <v>353.541</v>
      </c>
      <c r="I589" s="185"/>
      <c r="J589" s="186">
        <f>ROUND(I589*H589,2)</f>
        <v>0</v>
      </c>
      <c r="K589" s="182" t="s">
        <v>177</v>
      </c>
      <c r="L589" s="41"/>
      <c r="M589" s="187" t="s">
        <v>32</v>
      </c>
      <c r="N589" s="188" t="s">
        <v>51</v>
      </c>
      <c r="O589" s="66"/>
      <c r="P589" s="189">
        <f>O589*H589</f>
        <v>0</v>
      </c>
      <c r="Q589" s="189">
        <v>0</v>
      </c>
      <c r="R589" s="189">
        <f>Q589*H589</f>
        <v>0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297</v>
      </c>
      <c r="AT589" s="191" t="s">
        <v>173</v>
      </c>
      <c r="AU589" s="191" t="s">
        <v>89</v>
      </c>
      <c r="AY589" s="18" t="s">
        <v>171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8" t="s">
        <v>40</v>
      </c>
      <c r="BK589" s="192">
        <f>ROUND(I589*H589,2)</f>
        <v>0</v>
      </c>
      <c r="BL589" s="18" t="s">
        <v>297</v>
      </c>
      <c r="BM589" s="191" t="s">
        <v>4592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4516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10.199999999999999">
      <c r="B591" s="204"/>
      <c r="C591" s="205"/>
      <c r="D591" s="195" t="s">
        <v>180</v>
      </c>
      <c r="E591" s="206" t="s">
        <v>32</v>
      </c>
      <c r="F591" s="207" t="s">
        <v>4593</v>
      </c>
      <c r="G591" s="205"/>
      <c r="H591" s="208">
        <v>68.456000000000003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14" customFormat="1" ht="10.199999999999999">
      <c r="B592" s="204"/>
      <c r="C592" s="205"/>
      <c r="D592" s="195" t="s">
        <v>180</v>
      </c>
      <c r="E592" s="206" t="s">
        <v>32</v>
      </c>
      <c r="F592" s="207" t="s">
        <v>4518</v>
      </c>
      <c r="G592" s="205"/>
      <c r="H592" s="208">
        <v>285.08499999999998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24.15" customHeight="1">
      <c r="A593" s="36"/>
      <c r="B593" s="37"/>
      <c r="C593" s="215" t="s">
        <v>794</v>
      </c>
      <c r="D593" s="215" t="s">
        <v>254</v>
      </c>
      <c r="E593" s="216" t="s">
        <v>618</v>
      </c>
      <c r="F593" s="217" t="s">
        <v>619</v>
      </c>
      <c r="G593" s="218" t="s">
        <v>176</v>
      </c>
      <c r="H593" s="219">
        <v>406.572</v>
      </c>
      <c r="I593" s="220"/>
      <c r="J593" s="221">
        <f>ROUND(I593*H593,2)</f>
        <v>0</v>
      </c>
      <c r="K593" s="217" t="s">
        <v>177</v>
      </c>
      <c r="L593" s="222"/>
      <c r="M593" s="223" t="s">
        <v>32</v>
      </c>
      <c r="N593" s="224" t="s">
        <v>51</v>
      </c>
      <c r="O593" s="66"/>
      <c r="P593" s="189">
        <f>O593*H593</f>
        <v>0</v>
      </c>
      <c r="Q593" s="189">
        <v>4.0000000000000001E-3</v>
      </c>
      <c r="R593" s="189">
        <f>Q593*H593</f>
        <v>1.626288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389</v>
      </c>
      <c r="AT593" s="191" t="s">
        <v>254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297</v>
      </c>
      <c r="BM593" s="191" t="s">
        <v>4594</v>
      </c>
    </row>
    <row r="594" spans="1:65" s="14" customFormat="1" ht="10.199999999999999">
      <c r="B594" s="204"/>
      <c r="C594" s="205"/>
      <c r="D594" s="195" t="s">
        <v>180</v>
      </c>
      <c r="E594" s="205"/>
      <c r="F594" s="207" t="s">
        <v>4595</v>
      </c>
      <c r="G594" s="205"/>
      <c r="H594" s="208">
        <v>406.572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180</v>
      </c>
      <c r="AU594" s="214" t="s">
        <v>89</v>
      </c>
      <c r="AV594" s="14" t="s">
        <v>89</v>
      </c>
      <c r="AW594" s="14" t="s">
        <v>4</v>
      </c>
      <c r="AX594" s="14" t="s">
        <v>40</v>
      </c>
      <c r="AY594" s="214" t="s">
        <v>171</v>
      </c>
    </row>
    <row r="595" spans="1:65" s="2" customFormat="1" ht="14.4" customHeight="1">
      <c r="A595" s="36"/>
      <c r="B595" s="37"/>
      <c r="C595" s="180" t="s">
        <v>799</v>
      </c>
      <c r="D595" s="180" t="s">
        <v>173</v>
      </c>
      <c r="E595" s="181" t="s">
        <v>594</v>
      </c>
      <c r="F595" s="182" t="s">
        <v>595</v>
      </c>
      <c r="G595" s="183" t="s">
        <v>176</v>
      </c>
      <c r="H595" s="184">
        <v>353.541</v>
      </c>
      <c r="I595" s="185"/>
      <c r="J595" s="186">
        <f>ROUND(I595*H595,2)</f>
        <v>0</v>
      </c>
      <c r="K595" s="182" t="s">
        <v>177</v>
      </c>
      <c r="L595" s="41"/>
      <c r="M595" s="187" t="s">
        <v>32</v>
      </c>
      <c r="N595" s="188" t="s">
        <v>51</v>
      </c>
      <c r="O595" s="66"/>
      <c r="P595" s="189">
        <f>O595*H595</f>
        <v>0</v>
      </c>
      <c r="Q595" s="189">
        <v>8.8000000000000003E-4</v>
      </c>
      <c r="R595" s="189">
        <f>Q595*H595</f>
        <v>0.31111608000000002</v>
      </c>
      <c r="S595" s="189">
        <v>0</v>
      </c>
      <c r="T595" s="190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91" t="s">
        <v>297</v>
      </c>
      <c r="AT595" s="191" t="s">
        <v>173</v>
      </c>
      <c r="AU595" s="191" t="s">
        <v>89</v>
      </c>
      <c r="AY595" s="18" t="s">
        <v>171</v>
      </c>
      <c r="BE595" s="192">
        <f>IF(N595="základní",J595,0)</f>
        <v>0</v>
      </c>
      <c r="BF595" s="192">
        <f>IF(N595="snížená",J595,0)</f>
        <v>0</v>
      </c>
      <c r="BG595" s="192">
        <f>IF(N595="zákl. přenesená",J595,0)</f>
        <v>0</v>
      </c>
      <c r="BH595" s="192">
        <f>IF(N595="sníž. přenesená",J595,0)</f>
        <v>0</v>
      </c>
      <c r="BI595" s="192">
        <f>IF(N595="nulová",J595,0)</f>
        <v>0</v>
      </c>
      <c r="BJ595" s="18" t="s">
        <v>40</v>
      </c>
      <c r="BK595" s="192">
        <f>ROUND(I595*H595,2)</f>
        <v>0</v>
      </c>
      <c r="BL595" s="18" t="s">
        <v>297</v>
      </c>
      <c r="BM595" s="191" t="s">
        <v>4596</v>
      </c>
    </row>
    <row r="596" spans="1:65" s="13" customFormat="1" ht="10.199999999999999">
      <c r="B596" s="193"/>
      <c r="C596" s="194"/>
      <c r="D596" s="195" t="s">
        <v>180</v>
      </c>
      <c r="E596" s="196" t="s">
        <v>32</v>
      </c>
      <c r="F596" s="197" t="s">
        <v>4597</v>
      </c>
      <c r="G596" s="194"/>
      <c r="H596" s="196" t="s">
        <v>32</v>
      </c>
      <c r="I596" s="198"/>
      <c r="J596" s="194"/>
      <c r="K596" s="194"/>
      <c r="L596" s="199"/>
      <c r="M596" s="200"/>
      <c r="N596" s="201"/>
      <c r="O596" s="201"/>
      <c r="P596" s="201"/>
      <c r="Q596" s="201"/>
      <c r="R596" s="201"/>
      <c r="S596" s="201"/>
      <c r="T596" s="202"/>
      <c r="AT596" s="203" t="s">
        <v>180</v>
      </c>
      <c r="AU596" s="203" t="s">
        <v>89</v>
      </c>
      <c r="AV596" s="13" t="s">
        <v>40</v>
      </c>
      <c r="AW596" s="13" t="s">
        <v>38</v>
      </c>
      <c r="AX596" s="13" t="s">
        <v>80</v>
      </c>
      <c r="AY596" s="203" t="s">
        <v>171</v>
      </c>
    </row>
    <row r="597" spans="1:65" s="14" customFormat="1" ht="10.199999999999999">
      <c r="B597" s="204"/>
      <c r="C597" s="205"/>
      <c r="D597" s="195" t="s">
        <v>180</v>
      </c>
      <c r="E597" s="206" t="s">
        <v>32</v>
      </c>
      <c r="F597" s="207" t="s">
        <v>4598</v>
      </c>
      <c r="G597" s="205"/>
      <c r="H597" s="208">
        <v>353.541</v>
      </c>
      <c r="I597" s="209"/>
      <c r="J597" s="205"/>
      <c r="K597" s="205"/>
      <c r="L597" s="210"/>
      <c r="M597" s="211"/>
      <c r="N597" s="212"/>
      <c r="O597" s="212"/>
      <c r="P597" s="212"/>
      <c r="Q597" s="212"/>
      <c r="R597" s="212"/>
      <c r="S597" s="212"/>
      <c r="T597" s="213"/>
      <c r="AT597" s="214" t="s">
        <v>180</v>
      </c>
      <c r="AU597" s="214" t="s">
        <v>89</v>
      </c>
      <c r="AV597" s="14" t="s">
        <v>89</v>
      </c>
      <c r="AW597" s="14" t="s">
        <v>38</v>
      </c>
      <c r="AX597" s="14" t="s">
        <v>80</v>
      </c>
      <c r="AY597" s="214" t="s">
        <v>171</v>
      </c>
    </row>
    <row r="598" spans="1:65" s="2" customFormat="1" ht="24.15" customHeight="1">
      <c r="A598" s="36"/>
      <c r="B598" s="37"/>
      <c r="C598" s="215" t="s">
        <v>803</v>
      </c>
      <c r="D598" s="215" t="s">
        <v>254</v>
      </c>
      <c r="E598" s="216" t="s">
        <v>598</v>
      </c>
      <c r="F598" s="217" t="s">
        <v>599</v>
      </c>
      <c r="G598" s="218" t="s">
        <v>176</v>
      </c>
      <c r="H598" s="219">
        <v>406.572</v>
      </c>
      <c r="I598" s="220"/>
      <c r="J598" s="221">
        <f>ROUND(I598*H598,2)</f>
        <v>0</v>
      </c>
      <c r="K598" s="217" t="s">
        <v>177</v>
      </c>
      <c r="L598" s="222"/>
      <c r="M598" s="223" t="s">
        <v>32</v>
      </c>
      <c r="N598" s="224" t="s">
        <v>51</v>
      </c>
      <c r="O598" s="66"/>
      <c r="P598" s="189">
        <f>O598*H598</f>
        <v>0</v>
      </c>
      <c r="Q598" s="189">
        <v>1E-3</v>
      </c>
      <c r="R598" s="189">
        <f>Q598*H598</f>
        <v>0.40657199999999999</v>
      </c>
      <c r="S598" s="189">
        <v>0</v>
      </c>
      <c r="T598" s="190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91" t="s">
        <v>389</v>
      </c>
      <c r="AT598" s="191" t="s">
        <v>254</v>
      </c>
      <c r="AU598" s="191" t="s">
        <v>89</v>
      </c>
      <c r="AY598" s="18" t="s">
        <v>171</v>
      </c>
      <c r="BE598" s="192">
        <f>IF(N598="základní",J598,0)</f>
        <v>0</v>
      </c>
      <c r="BF598" s="192">
        <f>IF(N598="snížená",J598,0)</f>
        <v>0</v>
      </c>
      <c r="BG598" s="192">
        <f>IF(N598="zákl. přenesená",J598,0)</f>
        <v>0</v>
      </c>
      <c r="BH598" s="192">
        <f>IF(N598="sníž. přenesená",J598,0)</f>
        <v>0</v>
      </c>
      <c r="BI598" s="192">
        <f>IF(N598="nulová",J598,0)</f>
        <v>0</v>
      </c>
      <c r="BJ598" s="18" t="s">
        <v>40</v>
      </c>
      <c r="BK598" s="192">
        <f>ROUND(I598*H598,2)</f>
        <v>0</v>
      </c>
      <c r="BL598" s="18" t="s">
        <v>297</v>
      </c>
      <c r="BM598" s="191" t="s">
        <v>4599</v>
      </c>
    </row>
    <row r="599" spans="1:65" s="2" customFormat="1" ht="19.2">
      <c r="A599" s="36"/>
      <c r="B599" s="37"/>
      <c r="C599" s="38"/>
      <c r="D599" s="195" t="s">
        <v>258</v>
      </c>
      <c r="E599" s="38"/>
      <c r="F599" s="225" t="s">
        <v>601</v>
      </c>
      <c r="G599" s="38"/>
      <c r="H599" s="38"/>
      <c r="I599" s="226"/>
      <c r="J599" s="38"/>
      <c r="K599" s="38"/>
      <c r="L599" s="41"/>
      <c r="M599" s="227"/>
      <c r="N599" s="228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8" t="s">
        <v>258</v>
      </c>
      <c r="AU599" s="18" t="s">
        <v>89</v>
      </c>
    </row>
    <row r="600" spans="1:65" s="14" customFormat="1" ht="10.199999999999999">
      <c r="B600" s="204"/>
      <c r="C600" s="205"/>
      <c r="D600" s="195" t="s">
        <v>180</v>
      </c>
      <c r="E600" s="205"/>
      <c r="F600" s="207" t="s">
        <v>4595</v>
      </c>
      <c r="G600" s="205"/>
      <c r="H600" s="208">
        <v>406.572</v>
      </c>
      <c r="I600" s="209"/>
      <c r="J600" s="205"/>
      <c r="K600" s="205"/>
      <c r="L600" s="210"/>
      <c r="M600" s="211"/>
      <c r="N600" s="212"/>
      <c r="O600" s="212"/>
      <c r="P600" s="212"/>
      <c r="Q600" s="212"/>
      <c r="R600" s="212"/>
      <c r="S600" s="212"/>
      <c r="T600" s="213"/>
      <c r="AT600" s="214" t="s">
        <v>180</v>
      </c>
      <c r="AU600" s="214" t="s">
        <v>89</v>
      </c>
      <c r="AV600" s="14" t="s">
        <v>89</v>
      </c>
      <c r="AW600" s="14" t="s">
        <v>4</v>
      </c>
      <c r="AX600" s="14" t="s">
        <v>40</v>
      </c>
      <c r="AY600" s="214" t="s">
        <v>171</v>
      </c>
    </row>
    <row r="601" spans="1:65" s="2" customFormat="1" ht="24.15" customHeight="1">
      <c r="A601" s="36"/>
      <c r="B601" s="37"/>
      <c r="C601" s="180" t="s">
        <v>807</v>
      </c>
      <c r="D601" s="180" t="s">
        <v>173</v>
      </c>
      <c r="E601" s="181" t="s">
        <v>3241</v>
      </c>
      <c r="F601" s="182" t="s">
        <v>3242</v>
      </c>
      <c r="G601" s="183" t="s">
        <v>176</v>
      </c>
      <c r="H601" s="184">
        <v>353.541</v>
      </c>
      <c r="I601" s="185"/>
      <c r="J601" s="186">
        <f>ROUND(I601*H601,2)</f>
        <v>0</v>
      </c>
      <c r="K601" s="182" t="s">
        <v>32</v>
      </c>
      <c r="L601" s="41"/>
      <c r="M601" s="187" t="s">
        <v>32</v>
      </c>
      <c r="N601" s="188" t="s">
        <v>51</v>
      </c>
      <c r="O601" s="66"/>
      <c r="P601" s="189">
        <f>O601*H601</f>
        <v>0</v>
      </c>
      <c r="Q601" s="189">
        <v>3.6374999999999998E-4</v>
      </c>
      <c r="R601" s="189">
        <f>Q601*H601</f>
        <v>0.12860053874999999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297</v>
      </c>
      <c r="AT601" s="191" t="s">
        <v>173</v>
      </c>
      <c r="AU601" s="191" t="s">
        <v>89</v>
      </c>
      <c r="AY601" s="18" t="s">
        <v>171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8" t="s">
        <v>40</v>
      </c>
      <c r="BK601" s="192">
        <f>ROUND(I601*H601,2)</f>
        <v>0</v>
      </c>
      <c r="BL601" s="18" t="s">
        <v>297</v>
      </c>
      <c r="BM601" s="191" t="s">
        <v>4600</v>
      </c>
    </row>
    <row r="602" spans="1:65" s="13" customFormat="1" ht="10.199999999999999">
      <c r="B602" s="193"/>
      <c r="C602" s="194"/>
      <c r="D602" s="195" t="s">
        <v>180</v>
      </c>
      <c r="E602" s="196" t="s">
        <v>32</v>
      </c>
      <c r="F602" s="197" t="s">
        <v>4597</v>
      </c>
      <c r="G602" s="194"/>
      <c r="H602" s="196" t="s">
        <v>32</v>
      </c>
      <c r="I602" s="198"/>
      <c r="J602" s="194"/>
      <c r="K602" s="194"/>
      <c r="L602" s="199"/>
      <c r="M602" s="200"/>
      <c r="N602" s="201"/>
      <c r="O602" s="201"/>
      <c r="P602" s="201"/>
      <c r="Q602" s="201"/>
      <c r="R602" s="201"/>
      <c r="S602" s="201"/>
      <c r="T602" s="202"/>
      <c r="AT602" s="203" t="s">
        <v>180</v>
      </c>
      <c r="AU602" s="203" t="s">
        <v>89</v>
      </c>
      <c r="AV602" s="13" t="s">
        <v>40</v>
      </c>
      <c r="AW602" s="13" t="s">
        <v>38</v>
      </c>
      <c r="AX602" s="13" t="s">
        <v>80</v>
      </c>
      <c r="AY602" s="203" t="s">
        <v>171</v>
      </c>
    </row>
    <row r="603" spans="1:65" s="14" customFormat="1" ht="10.199999999999999">
      <c r="B603" s="204"/>
      <c r="C603" s="205"/>
      <c r="D603" s="195" t="s">
        <v>180</v>
      </c>
      <c r="E603" s="206" t="s">
        <v>32</v>
      </c>
      <c r="F603" s="207" t="s">
        <v>4598</v>
      </c>
      <c r="G603" s="205"/>
      <c r="H603" s="208">
        <v>353.541</v>
      </c>
      <c r="I603" s="209"/>
      <c r="J603" s="205"/>
      <c r="K603" s="205"/>
      <c r="L603" s="210"/>
      <c r="M603" s="211"/>
      <c r="N603" s="212"/>
      <c r="O603" s="212"/>
      <c r="P603" s="212"/>
      <c r="Q603" s="212"/>
      <c r="R603" s="212"/>
      <c r="S603" s="212"/>
      <c r="T603" s="213"/>
      <c r="AT603" s="214" t="s">
        <v>180</v>
      </c>
      <c r="AU603" s="214" t="s">
        <v>89</v>
      </c>
      <c r="AV603" s="14" t="s">
        <v>89</v>
      </c>
      <c r="AW603" s="14" t="s">
        <v>38</v>
      </c>
      <c r="AX603" s="14" t="s">
        <v>80</v>
      </c>
      <c r="AY603" s="214" t="s">
        <v>171</v>
      </c>
    </row>
    <row r="604" spans="1:65" s="2" customFormat="1" ht="14.4" customHeight="1">
      <c r="A604" s="36"/>
      <c r="B604" s="37"/>
      <c r="C604" s="180" t="s">
        <v>812</v>
      </c>
      <c r="D604" s="180" t="s">
        <v>173</v>
      </c>
      <c r="E604" s="181" t="s">
        <v>604</v>
      </c>
      <c r="F604" s="182" t="s">
        <v>605</v>
      </c>
      <c r="G604" s="183" t="s">
        <v>176</v>
      </c>
      <c r="H604" s="184">
        <v>345.64100000000002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3.6000000000000002E-4</v>
      </c>
      <c r="R604" s="189">
        <f>Q604*H604</f>
        <v>0.12443076000000002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297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297</v>
      </c>
      <c r="BM604" s="191" t="s">
        <v>4601</v>
      </c>
    </row>
    <row r="605" spans="1:65" s="13" customFormat="1" ht="10.199999999999999">
      <c r="B605" s="193"/>
      <c r="C605" s="194"/>
      <c r="D605" s="195" t="s">
        <v>180</v>
      </c>
      <c r="E605" s="196" t="s">
        <v>32</v>
      </c>
      <c r="F605" s="197" t="s">
        <v>4602</v>
      </c>
      <c r="G605" s="194"/>
      <c r="H605" s="196" t="s">
        <v>32</v>
      </c>
      <c r="I605" s="198"/>
      <c r="J605" s="194"/>
      <c r="K605" s="194"/>
      <c r="L605" s="199"/>
      <c r="M605" s="200"/>
      <c r="N605" s="201"/>
      <c r="O605" s="201"/>
      <c r="P605" s="201"/>
      <c r="Q605" s="201"/>
      <c r="R605" s="201"/>
      <c r="S605" s="201"/>
      <c r="T605" s="202"/>
      <c r="AT605" s="203" t="s">
        <v>180</v>
      </c>
      <c r="AU605" s="203" t="s">
        <v>89</v>
      </c>
      <c r="AV605" s="13" t="s">
        <v>40</v>
      </c>
      <c r="AW605" s="13" t="s">
        <v>38</v>
      </c>
      <c r="AX605" s="13" t="s">
        <v>80</v>
      </c>
      <c r="AY605" s="203" t="s">
        <v>171</v>
      </c>
    </row>
    <row r="606" spans="1:65" s="14" customFormat="1" ht="10.199999999999999">
      <c r="B606" s="204"/>
      <c r="C606" s="205"/>
      <c r="D606" s="195" t="s">
        <v>180</v>
      </c>
      <c r="E606" s="206" t="s">
        <v>32</v>
      </c>
      <c r="F606" s="207" t="s">
        <v>4603</v>
      </c>
      <c r="G606" s="205"/>
      <c r="H606" s="208">
        <v>345.64100000000002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180</v>
      </c>
      <c r="AU606" s="214" t="s">
        <v>89</v>
      </c>
      <c r="AV606" s="14" t="s">
        <v>89</v>
      </c>
      <c r="AW606" s="14" t="s">
        <v>38</v>
      </c>
      <c r="AX606" s="14" t="s">
        <v>80</v>
      </c>
      <c r="AY606" s="214" t="s">
        <v>171</v>
      </c>
    </row>
    <row r="607" spans="1:65" s="2" customFormat="1" ht="24.15" customHeight="1">
      <c r="A607" s="36"/>
      <c r="B607" s="37"/>
      <c r="C607" s="215" t="s">
        <v>817</v>
      </c>
      <c r="D607" s="215" t="s">
        <v>254</v>
      </c>
      <c r="E607" s="216" t="s">
        <v>608</v>
      </c>
      <c r="F607" s="217" t="s">
        <v>609</v>
      </c>
      <c r="G607" s="218" t="s">
        <v>176</v>
      </c>
      <c r="H607" s="219">
        <v>397.48700000000002</v>
      </c>
      <c r="I607" s="220"/>
      <c r="J607" s="221">
        <f>ROUND(I607*H607,2)</f>
        <v>0</v>
      </c>
      <c r="K607" s="217" t="s">
        <v>177</v>
      </c>
      <c r="L607" s="222"/>
      <c r="M607" s="223" t="s">
        <v>32</v>
      </c>
      <c r="N607" s="224" t="s">
        <v>51</v>
      </c>
      <c r="O607" s="66"/>
      <c r="P607" s="189">
        <f>O607*H607</f>
        <v>0</v>
      </c>
      <c r="Q607" s="189">
        <v>1E-3</v>
      </c>
      <c r="R607" s="189">
        <f>Q607*H607</f>
        <v>0.39748700000000003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389</v>
      </c>
      <c r="AT607" s="191" t="s">
        <v>254</v>
      </c>
      <c r="AU607" s="191" t="s">
        <v>89</v>
      </c>
      <c r="AY607" s="18" t="s">
        <v>171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8" t="s">
        <v>40</v>
      </c>
      <c r="BK607" s="192">
        <f>ROUND(I607*H607,2)</f>
        <v>0</v>
      </c>
      <c r="BL607" s="18" t="s">
        <v>297</v>
      </c>
      <c r="BM607" s="191" t="s">
        <v>4604</v>
      </c>
    </row>
    <row r="608" spans="1:65" s="2" customFormat="1" ht="19.2">
      <c r="A608" s="36"/>
      <c r="B608" s="37"/>
      <c r="C608" s="38"/>
      <c r="D608" s="195" t="s">
        <v>258</v>
      </c>
      <c r="E608" s="38"/>
      <c r="F608" s="225" t="s">
        <v>601</v>
      </c>
      <c r="G608" s="38"/>
      <c r="H608" s="38"/>
      <c r="I608" s="226"/>
      <c r="J608" s="38"/>
      <c r="K608" s="38"/>
      <c r="L608" s="41"/>
      <c r="M608" s="227"/>
      <c r="N608" s="228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8" t="s">
        <v>258</v>
      </c>
      <c r="AU608" s="18" t="s">
        <v>89</v>
      </c>
    </row>
    <row r="609" spans="1:65" s="14" customFormat="1" ht="10.199999999999999">
      <c r="B609" s="204"/>
      <c r="C609" s="205"/>
      <c r="D609" s="195" t="s">
        <v>180</v>
      </c>
      <c r="E609" s="205"/>
      <c r="F609" s="207" t="s">
        <v>4605</v>
      </c>
      <c r="G609" s="205"/>
      <c r="H609" s="208">
        <v>397.48700000000002</v>
      </c>
      <c r="I609" s="209"/>
      <c r="J609" s="205"/>
      <c r="K609" s="205"/>
      <c r="L609" s="210"/>
      <c r="M609" s="211"/>
      <c r="N609" s="212"/>
      <c r="O609" s="212"/>
      <c r="P609" s="212"/>
      <c r="Q609" s="212"/>
      <c r="R609" s="212"/>
      <c r="S609" s="212"/>
      <c r="T609" s="213"/>
      <c r="AT609" s="214" t="s">
        <v>180</v>
      </c>
      <c r="AU609" s="214" t="s">
        <v>89</v>
      </c>
      <c r="AV609" s="14" t="s">
        <v>89</v>
      </c>
      <c r="AW609" s="14" t="s">
        <v>4</v>
      </c>
      <c r="AX609" s="14" t="s">
        <v>40</v>
      </c>
      <c r="AY609" s="214" t="s">
        <v>171</v>
      </c>
    </row>
    <row r="610" spans="1:65" s="2" customFormat="1" ht="24.15" customHeight="1">
      <c r="A610" s="36"/>
      <c r="B610" s="37"/>
      <c r="C610" s="180" t="s">
        <v>823</v>
      </c>
      <c r="D610" s="180" t="s">
        <v>173</v>
      </c>
      <c r="E610" s="181" t="s">
        <v>4155</v>
      </c>
      <c r="F610" s="182" t="s">
        <v>4156</v>
      </c>
      <c r="G610" s="183" t="s">
        <v>176</v>
      </c>
      <c r="H610" s="184">
        <v>5.7110000000000003</v>
      </c>
      <c r="I610" s="185"/>
      <c r="J610" s="186">
        <f>ROUND(I610*H610,2)</f>
        <v>0</v>
      </c>
      <c r="K610" s="182" t="s">
        <v>177</v>
      </c>
      <c r="L610" s="41"/>
      <c r="M610" s="187" t="s">
        <v>32</v>
      </c>
      <c r="N610" s="188" t="s">
        <v>51</v>
      </c>
      <c r="O610" s="66"/>
      <c r="P610" s="189">
        <f>O610*H610</f>
        <v>0</v>
      </c>
      <c r="Q610" s="189">
        <v>0</v>
      </c>
      <c r="R610" s="189">
        <f>Q610*H610</f>
        <v>0</v>
      </c>
      <c r="S610" s="189">
        <v>0</v>
      </c>
      <c r="T610" s="190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91" t="s">
        <v>297</v>
      </c>
      <c r="AT610" s="191" t="s">
        <v>173</v>
      </c>
      <c r="AU610" s="191" t="s">
        <v>89</v>
      </c>
      <c r="AY610" s="18" t="s">
        <v>171</v>
      </c>
      <c r="BE610" s="192">
        <f>IF(N610="základní",J610,0)</f>
        <v>0</v>
      </c>
      <c r="BF610" s="192">
        <f>IF(N610="snížená",J610,0)</f>
        <v>0</v>
      </c>
      <c r="BG610" s="192">
        <f>IF(N610="zákl. přenesená",J610,0)</f>
        <v>0</v>
      </c>
      <c r="BH610" s="192">
        <f>IF(N610="sníž. přenesená",J610,0)</f>
        <v>0</v>
      </c>
      <c r="BI610" s="192">
        <f>IF(N610="nulová",J610,0)</f>
        <v>0</v>
      </c>
      <c r="BJ610" s="18" t="s">
        <v>40</v>
      </c>
      <c r="BK610" s="192">
        <f>ROUND(I610*H610,2)</f>
        <v>0</v>
      </c>
      <c r="BL610" s="18" t="s">
        <v>297</v>
      </c>
      <c r="BM610" s="191" t="s">
        <v>4606</v>
      </c>
    </row>
    <row r="611" spans="1:65" s="13" customFormat="1" ht="10.199999999999999">
      <c r="B611" s="193"/>
      <c r="C611" s="194"/>
      <c r="D611" s="195" t="s">
        <v>180</v>
      </c>
      <c r="E611" s="196" t="s">
        <v>32</v>
      </c>
      <c r="F611" s="197" t="s">
        <v>4516</v>
      </c>
      <c r="G611" s="194"/>
      <c r="H611" s="196" t="s">
        <v>32</v>
      </c>
      <c r="I611" s="198"/>
      <c r="J611" s="194"/>
      <c r="K611" s="194"/>
      <c r="L611" s="199"/>
      <c r="M611" s="200"/>
      <c r="N611" s="201"/>
      <c r="O611" s="201"/>
      <c r="P611" s="201"/>
      <c r="Q611" s="201"/>
      <c r="R611" s="201"/>
      <c r="S611" s="201"/>
      <c r="T611" s="202"/>
      <c r="AT611" s="203" t="s">
        <v>180</v>
      </c>
      <c r="AU611" s="203" t="s">
        <v>89</v>
      </c>
      <c r="AV611" s="13" t="s">
        <v>40</v>
      </c>
      <c r="AW611" s="13" t="s">
        <v>38</v>
      </c>
      <c r="AX611" s="13" t="s">
        <v>80</v>
      </c>
      <c r="AY611" s="203" t="s">
        <v>171</v>
      </c>
    </row>
    <row r="612" spans="1:65" s="14" customFormat="1" ht="10.199999999999999">
      <c r="B612" s="204"/>
      <c r="C612" s="205"/>
      <c r="D612" s="195" t="s">
        <v>180</v>
      </c>
      <c r="E612" s="206" t="s">
        <v>32</v>
      </c>
      <c r="F612" s="207" t="s">
        <v>4158</v>
      </c>
      <c r="G612" s="205"/>
      <c r="H612" s="208">
        <v>5.7110000000000003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38</v>
      </c>
      <c r="AX612" s="14" t="s">
        <v>80</v>
      </c>
      <c r="AY612" s="214" t="s">
        <v>171</v>
      </c>
    </row>
    <row r="613" spans="1:65" s="2" customFormat="1" ht="14.4" customHeight="1">
      <c r="A613" s="36"/>
      <c r="B613" s="37"/>
      <c r="C613" s="215" t="s">
        <v>828</v>
      </c>
      <c r="D613" s="215" t="s">
        <v>254</v>
      </c>
      <c r="E613" s="216" t="s">
        <v>589</v>
      </c>
      <c r="F613" s="217" t="s">
        <v>590</v>
      </c>
      <c r="G613" s="218" t="s">
        <v>554</v>
      </c>
      <c r="H613" s="219">
        <v>2E-3</v>
      </c>
      <c r="I613" s="220"/>
      <c r="J613" s="221">
        <f>ROUND(I613*H613,2)</f>
        <v>0</v>
      </c>
      <c r="K613" s="217" t="s">
        <v>177</v>
      </c>
      <c r="L613" s="222"/>
      <c r="M613" s="223" t="s">
        <v>32</v>
      </c>
      <c r="N613" s="224" t="s">
        <v>51</v>
      </c>
      <c r="O613" s="66"/>
      <c r="P613" s="189">
        <f>O613*H613</f>
        <v>0</v>
      </c>
      <c r="Q613" s="189">
        <v>1</v>
      </c>
      <c r="R613" s="189">
        <f>Q613*H613</f>
        <v>2E-3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389</v>
      </c>
      <c r="AT613" s="191" t="s">
        <v>254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4607</v>
      </c>
    </row>
    <row r="614" spans="1:65" s="14" customFormat="1" ht="10.199999999999999">
      <c r="B614" s="204"/>
      <c r="C614" s="205"/>
      <c r="D614" s="195" t="s">
        <v>180</v>
      </c>
      <c r="E614" s="205"/>
      <c r="F614" s="207" t="s">
        <v>4160</v>
      </c>
      <c r="G614" s="205"/>
      <c r="H614" s="208">
        <v>2E-3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180</v>
      </c>
      <c r="AU614" s="214" t="s">
        <v>89</v>
      </c>
      <c r="AV614" s="14" t="s">
        <v>89</v>
      </c>
      <c r="AW614" s="14" t="s">
        <v>4</v>
      </c>
      <c r="AX614" s="14" t="s">
        <v>40</v>
      </c>
      <c r="AY614" s="214" t="s">
        <v>171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624</v>
      </c>
      <c r="F615" s="182" t="s">
        <v>625</v>
      </c>
      <c r="G615" s="183" t="s">
        <v>176</v>
      </c>
      <c r="H615" s="184">
        <v>5.7110000000000003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9.3999999999999997E-4</v>
      </c>
      <c r="R615" s="189">
        <f>Q615*H615</f>
        <v>5.3683400000000001E-3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4608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4609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4610</v>
      </c>
      <c r="G617" s="205"/>
      <c r="H617" s="208">
        <v>5.7110000000000003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24.15" customHeight="1">
      <c r="A618" s="36"/>
      <c r="B618" s="37"/>
      <c r="C618" s="215" t="s">
        <v>836</v>
      </c>
      <c r="D618" s="215" t="s">
        <v>254</v>
      </c>
      <c r="E618" s="216" t="s">
        <v>598</v>
      </c>
      <c r="F618" s="217" t="s">
        <v>599</v>
      </c>
      <c r="G618" s="218" t="s">
        <v>176</v>
      </c>
      <c r="H618" s="219">
        <v>6.8529999999999998</v>
      </c>
      <c r="I618" s="220"/>
      <c r="J618" s="221">
        <f>ROUND(I618*H618,2)</f>
        <v>0</v>
      </c>
      <c r="K618" s="217" t="s">
        <v>177</v>
      </c>
      <c r="L618" s="222"/>
      <c r="M618" s="223" t="s">
        <v>32</v>
      </c>
      <c r="N618" s="224" t="s">
        <v>51</v>
      </c>
      <c r="O618" s="66"/>
      <c r="P618" s="189">
        <f>O618*H618</f>
        <v>0</v>
      </c>
      <c r="Q618" s="189">
        <v>1E-3</v>
      </c>
      <c r="R618" s="189">
        <f>Q618*H618</f>
        <v>6.8529999999999997E-3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389</v>
      </c>
      <c r="AT618" s="191" t="s">
        <v>254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297</v>
      </c>
      <c r="BM618" s="191" t="s">
        <v>4611</v>
      </c>
    </row>
    <row r="619" spans="1:65" s="2" customFormat="1" ht="19.2">
      <c r="A619" s="36"/>
      <c r="B619" s="37"/>
      <c r="C619" s="38"/>
      <c r="D619" s="195" t="s">
        <v>258</v>
      </c>
      <c r="E619" s="38"/>
      <c r="F619" s="225" t="s">
        <v>621</v>
      </c>
      <c r="G619" s="38"/>
      <c r="H619" s="38"/>
      <c r="I619" s="226"/>
      <c r="J619" s="38"/>
      <c r="K619" s="38"/>
      <c r="L619" s="41"/>
      <c r="M619" s="227"/>
      <c r="N619" s="228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8" t="s">
        <v>258</v>
      </c>
      <c r="AU619" s="18" t="s">
        <v>89</v>
      </c>
    </row>
    <row r="620" spans="1:65" s="14" customFormat="1" ht="10.199999999999999">
      <c r="B620" s="204"/>
      <c r="C620" s="205"/>
      <c r="D620" s="195" t="s">
        <v>180</v>
      </c>
      <c r="E620" s="205"/>
      <c r="F620" s="207" t="s">
        <v>4163</v>
      </c>
      <c r="G620" s="205"/>
      <c r="H620" s="208">
        <v>6.8529999999999998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180</v>
      </c>
      <c r="AU620" s="214" t="s">
        <v>89</v>
      </c>
      <c r="AV620" s="14" t="s">
        <v>89</v>
      </c>
      <c r="AW620" s="14" t="s">
        <v>4</v>
      </c>
      <c r="AX620" s="14" t="s">
        <v>40</v>
      </c>
      <c r="AY620" s="214" t="s">
        <v>171</v>
      </c>
    </row>
    <row r="621" spans="1:65" s="2" customFormat="1" ht="24.15" customHeight="1">
      <c r="A621" s="36"/>
      <c r="B621" s="37"/>
      <c r="C621" s="180" t="s">
        <v>841</v>
      </c>
      <c r="D621" s="180" t="s">
        <v>173</v>
      </c>
      <c r="E621" s="181" t="s">
        <v>1199</v>
      </c>
      <c r="F621" s="182" t="s">
        <v>1200</v>
      </c>
      <c r="G621" s="183" t="s">
        <v>554</v>
      </c>
      <c r="H621" s="184">
        <v>3.113</v>
      </c>
      <c r="I621" s="185"/>
      <c r="J621" s="186">
        <f>ROUND(I621*H621,2)</f>
        <v>0</v>
      </c>
      <c r="K621" s="182" t="s">
        <v>177</v>
      </c>
      <c r="L621" s="41"/>
      <c r="M621" s="187" t="s">
        <v>32</v>
      </c>
      <c r="N621" s="188" t="s">
        <v>51</v>
      </c>
      <c r="O621" s="66"/>
      <c r="P621" s="189">
        <f>O621*H621</f>
        <v>0</v>
      </c>
      <c r="Q621" s="189">
        <v>0</v>
      </c>
      <c r="R621" s="189">
        <f>Q621*H621</f>
        <v>0</v>
      </c>
      <c r="S621" s="189">
        <v>0</v>
      </c>
      <c r="T621" s="190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91" t="s">
        <v>297</v>
      </c>
      <c r="AT621" s="191" t="s">
        <v>173</v>
      </c>
      <c r="AU621" s="191" t="s">
        <v>89</v>
      </c>
      <c r="AY621" s="18" t="s">
        <v>171</v>
      </c>
      <c r="BE621" s="192">
        <f>IF(N621="základní",J621,0)</f>
        <v>0</v>
      </c>
      <c r="BF621" s="192">
        <f>IF(N621="snížená",J621,0)</f>
        <v>0</v>
      </c>
      <c r="BG621" s="192">
        <f>IF(N621="zákl. přenesená",J621,0)</f>
        <v>0</v>
      </c>
      <c r="BH621" s="192">
        <f>IF(N621="sníž. přenesená",J621,0)</f>
        <v>0</v>
      </c>
      <c r="BI621" s="192">
        <f>IF(N621="nulová",J621,0)</f>
        <v>0</v>
      </c>
      <c r="BJ621" s="18" t="s">
        <v>40</v>
      </c>
      <c r="BK621" s="192">
        <f>ROUND(I621*H621,2)</f>
        <v>0</v>
      </c>
      <c r="BL621" s="18" t="s">
        <v>297</v>
      </c>
      <c r="BM621" s="191" t="s">
        <v>4612</v>
      </c>
    </row>
    <row r="622" spans="1:65" s="12" customFormat="1" ht="22.8" customHeight="1">
      <c r="B622" s="164"/>
      <c r="C622" s="165"/>
      <c r="D622" s="166" t="s">
        <v>79</v>
      </c>
      <c r="E622" s="178" t="s">
        <v>670</v>
      </c>
      <c r="F622" s="178" t="s">
        <v>671</v>
      </c>
      <c r="G622" s="165"/>
      <c r="H622" s="165"/>
      <c r="I622" s="168"/>
      <c r="J622" s="179">
        <f>BK622</f>
        <v>0</v>
      </c>
      <c r="K622" s="165"/>
      <c r="L622" s="170"/>
      <c r="M622" s="171"/>
      <c r="N622" s="172"/>
      <c r="O622" s="172"/>
      <c r="P622" s="173">
        <f>SUM(P623:P652)</f>
        <v>0</v>
      </c>
      <c r="Q622" s="172"/>
      <c r="R622" s="173">
        <f>SUM(R623:R652)</f>
        <v>2.8435230100000002</v>
      </c>
      <c r="S622" s="172"/>
      <c r="T622" s="174">
        <f>SUM(T623:T652)</f>
        <v>0</v>
      </c>
      <c r="AR622" s="175" t="s">
        <v>89</v>
      </c>
      <c r="AT622" s="176" t="s">
        <v>79</v>
      </c>
      <c r="AU622" s="176" t="s">
        <v>40</v>
      </c>
      <c r="AY622" s="175" t="s">
        <v>171</v>
      </c>
      <c r="BK622" s="177">
        <f>SUM(BK623:BK652)</f>
        <v>0</v>
      </c>
    </row>
    <row r="623" spans="1:65" s="2" customFormat="1" ht="24.15" customHeight="1">
      <c r="A623" s="36"/>
      <c r="B623" s="37"/>
      <c r="C623" s="180" t="s">
        <v>846</v>
      </c>
      <c r="D623" s="180" t="s">
        <v>173</v>
      </c>
      <c r="E623" s="181" t="s">
        <v>3256</v>
      </c>
      <c r="F623" s="182" t="s">
        <v>3257</v>
      </c>
      <c r="G623" s="183" t="s">
        <v>582</v>
      </c>
      <c r="H623" s="184">
        <v>18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297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297</v>
      </c>
      <c r="BM623" s="191" t="s">
        <v>4613</v>
      </c>
    </row>
    <row r="624" spans="1:65" s="13" customFormat="1" ht="10.199999999999999">
      <c r="B624" s="193"/>
      <c r="C624" s="194"/>
      <c r="D624" s="195" t="s">
        <v>180</v>
      </c>
      <c r="E624" s="196" t="s">
        <v>32</v>
      </c>
      <c r="F624" s="197" t="s">
        <v>4516</v>
      </c>
      <c r="G624" s="194"/>
      <c r="H624" s="196" t="s">
        <v>32</v>
      </c>
      <c r="I624" s="198"/>
      <c r="J624" s="194"/>
      <c r="K624" s="194"/>
      <c r="L624" s="199"/>
      <c r="M624" s="200"/>
      <c r="N624" s="201"/>
      <c r="O624" s="201"/>
      <c r="P624" s="201"/>
      <c r="Q624" s="201"/>
      <c r="R624" s="201"/>
      <c r="S624" s="201"/>
      <c r="T624" s="202"/>
      <c r="AT624" s="203" t="s">
        <v>180</v>
      </c>
      <c r="AU624" s="203" t="s">
        <v>89</v>
      </c>
      <c r="AV624" s="13" t="s">
        <v>40</v>
      </c>
      <c r="AW624" s="13" t="s">
        <v>38</v>
      </c>
      <c r="AX624" s="13" t="s">
        <v>80</v>
      </c>
      <c r="AY624" s="203" t="s">
        <v>171</v>
      </c>
    </row>
    <row r="625" spans="1:65" s="14" customFormat="1" ht="10.199999999999999">
      <c r="B625" s="204"/>
      <c r="C625" s="205"/>
      <c r="D625" s="195" t="s">
        <v>180</v>
      </c>
      <c r="E625" s="206" t="s">
        <v>32</v>
      </c>
      <c r="F625" s="207" t="s">
        <v>4614</v>
      </c>
      <c r="G625" s="205"/>
      <c r="H625" s="208">
        <v>4</v>
      </c>
      <c r="I625" s="209"/>
      <c r="J625" s="205"/>
      <c r="K625" s="205"/>
      <c r="L625" s="210"/>
      <c r="M625" s="211"/>
      <c r="N625" s="212"/>
      <c r="O625" s="212"/>
      <c r="P625" s="212"/>
      <c r="Q625" s="212"/>
      <c r="R625" s="212"/>
      <c r="S625" s="212"/>
      <c r="T625" s="213"/>
      <c r="AT625" s="214" t="s">
        <v>180</v>
      </c>
      <c r="AU625" s="214" t="s">
        <v>89</v>
      </c>
      <c r="AV625" s="14" t="s">
        <v>89</v>
      </c>
      <c r="AW625" s="14" t="s">
        <v>38</v>
      </c>
      <c r="AX625" s="14" t="s">
        <v>80</v>
      </c>
      <c r="AY625" s="214" t="s">
        <v>171</v>
      </c>
    </row>
    <row r="626" spans="1:65" s="14" customFormat="1" ht="10.199999999999999">
      <c r="B626" s="204"/>
      <c r="C626" s="205"/>
      <c r="D626" s="195" t="s">
        <v>180</v>
      </c>
      <c r="E626" s="206" t="s">
        <v>32</v>
      </c>
      <c r="F626" s="207" t="s">
        <v>4615</v>
      </c>
      <c r="G626" s="205"/>
      <c r="H626" s="208">
        <v>14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180</v>
      </c>
      <c r="AU626" s="214" t="s">
        <v>89</v>
      </c>
      <c r="AV626" s="14" t="s">
        <v>89</v>
      </c>
      <c r="AW626" s="14" t="s">
        <v>38</v>
      </c>
      <c r="AX626" s="14" t="s">
        <v>80</v>
      </c>
      <c r="AY626" s="214" t="s">
        <v>171</v>
      </c>
    </row>
    <row r="627" spans="1:65" s="2" customFormat="1" ht="24.15" customHeight="1">
      <c r="A627" s="36"/>
      <c r="B627" s="37"/>
      <c r="C627" s="180" t="s">
        <v>851</v>
      </c>
      <c r="D627" s="180" t="s">
        <v>173</v>
      </c>
      <c r="E627" s="181" t="s">
        <v>1216</v>
      </c>
      <c r="F627" s="182" t="s">
        <v>1217</v>
      </c>
      <c r="G627" s="183" t="s">
        <v>176</v>
      </c>
      <c r="H627" s="184">
        <v>34.442999999999998</v>
      </c>
      <c r="I627" s="185"/>
      <c r="J627" s="186">
        <f>ROUND(I627*H627,2)</f>
        <v>0</v>
      </c>
      <c r="K627" s="182" t="s">
        <v>177</v>
      </c>
      <c r="L627" s="41"/>
      <c r="M627" s="187" t="s">
        <v>32</v>
      </c>
      <c r="N627" s="188" t="s">
        <v>51</v>
      </c>
      <c r="O627" s="66"/>
      <c r="P627" s="189">
        <f>O627*H627</f>
        <v>0</v>
      </c>
      <c r="Q627" s="189">
        <v>5.0000000000000002E-5</v>
      </c>
      <c r="R627" s="189">
        <f>Q627*H627</f>
        <v>1.72215E-3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297</v>
      </c>
      <c r="AT627" s="191" t="s">
        <v>173</v>
      </c>
      <c r="AU627" s="191" t="s">
        <v>89</v>
      </c>
      <c r="AY627" s="18" t="s">
        <v>171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8" t="s">
        <v>40</v>
      </c>
      <c r="BK627" s="192">
        <f>ROUND(I627*H627,2)</f>
        <v>0</v>
      </c>
      <c r="BL627" s="18" t="s">
        <v>297</v>
      </c>
      <c r="BM627" s="191" t="s">
        <v>4616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4516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4521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4" customFormat="1" ht="10.199999999999999">
      <c r="B630" s="204"/>
      <c r="C630" s="205"/>
      <c r="D630" s="195" t="s">
        <v>180</v>
      </c>
      <c r="E630" s="206" t="s">
        <v>32</v>
      </c>
      <c r="F630" s="207" t="s">
        <v>4617</v>
      </c>
      <c r="G630" s="205"/>
      <c r="H630" s="208">
        <v>21.843</v>
      </c>
      <c r="I630" s="209"/>
      <c r="J630" s="205"/>
      <c r="K630" s="205"/>
      <c r="L630" s="210"/>
      <c r="M630" s="211"/>
      <c r="N630" s="212"/>
      <c r="O630" s="212"/>
      <c r="P630" s="212"/>
      <c r="Q630" s="212"/>
      <c r="R630" s="212"/>
      <c r="S630" s="212"/>
      <c r="T630" s="213"/>
      <c r="AT630" s="214" t="s">
        <v>180</v>
      </c>
      <c r="AU630" s="214" t="s">
        <v>89</v>
      </c>
      <c r="AV630" s="14" t="s">
        <v>89</v>
      </c>
      <c r="AW630" s="14" t="s">
        <v>38</v>
      </c>
      <c r="AX630" s="14" t="s">
        <v>80</v>
      </c>
      <c r="AY630" s="214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4618</v>
      </c>
      <c r="G631" s="205"/>
      <c r="H631" s="208">
        <v>12.6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215" t="s">
        <v>855</v>
      </c>
      <c r="D632" s="215" t="s">
        <v>254</v>
      </c>
      <c r="E632" s="216" t="s">
        <v>266</v>
      </c>
      <c r="F632" s="217" t="s">
        <v>267</v>
      </c>
      <c r="G632" s="218" t="s">
        <v>176</v>
      </c>
      <c r="H632" s="219">
        <v>35.131999999999998</v>
      </c>
      <c r="I632" s="220"/>
      <c r="J632" s="221">
        <f>ROUND(I632*H632,2)</f>
        <v>0</v>
      </c>
      <c r="K632" s="217" t="s">
        <v>177</v>
      </c>
      <c r="L632" s="222"/>
      <c r="M632" s="223" t="s">
        <v>32</v>
      </c>
      <c r="N632" s="224" t="s">
        <v>51</v>
      </c>
      <c r="O632" s="66"/>
      <c r="P632" s="189">
        <f>O632*H632</f>
        <v>0</v>
      </c>
      <c r="Q632" s="189">
        <v>4.0000000000000001E-3</v>
      </c>
      <c r="R632" s="189">
        <f>Q632*H632</f>
        <v>0.14052799999999999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389</v>
      </c>
      <c r="AT632" s="191" t="s">
        <v>254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297</v>
      </c>
      <c r="BM632" s="191" t="s">
        <v>4619</v>
      </c>
    </row>
    <row r="633" spans="1:65" s="2" customFormat="1" ht="19.2">
      <c r="A633" s="36"/>
      <c r="B633" s="37"/>
      <c r="C633" s="38"/>
      <c r="D633" s="195" t="s">
        <v>258</v>
      </c>
      <c r="E633" s="38"/>
      <c r="F633" s="225" t="s">
        <v>269</v>
      </c>
      <c r="G633" s="38"/>
      <c r="H633" s="38"/>
      <c r="I633" s="226"/>
      <c r="J633" s="38"/>
      <c r="K633" s="38"/>
      <c r="L633" s="41"/>
      <c r="M633" s="227"/>
      <c r="N633" s="228"/>
      <c r="O633" s="66"/>
      <c r="P633" s="66"/>
      <c r="Q633" s="66"/>
      <c r="R633" s="66"/>
      <c r="S633" s="66"/>
      <c r="T633" s="67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T633" s="18" t="s">
        <v>258</v>
      </c>
      <c r="AU633" s="18" t="s">
        <v>89</v>
      </c>
    </row>
    <row r="634" spans="1:65" s="14" customFormat="1" ht="10.199999999999999">
      <c r="B634" s="204"/>
      <c r="C634" s="205"/>
      <c r="D634" s="195" t="s">
        <v>180</v>
      </c>
      <c r="E634" s="205"/>
      <c r="F634" s="207" t="s">
        <v>4620</v>
      </c>
      <c r="G634" s="205"/>
      <c r="H634" s="208">
        <v>35.131999999999998</v>
      </c>
      <c r="I634" s="209"/>
      <c r="J634" s="205"/>
      <c r="K634" s="205"/>
      <c r="L634" s="210"/>
      <c r="M634" s="211"/>
      <c r="N634" s="212"/>
      <c r="O634" s="212"/>
      <c r="P634" s="212"/>
      <c r="Q634" s="212"/>
      <c r="R634" s="212"/>
      <c r="S634" s="212"/>
      <c r="T634" s="213"/>
      <c r="AT634" s="214" t="s">
        <v>180</v>
      </c>
      <c r="AU634" s="214" t="s">
        <v>89</v>
      </c>
      <c r="AV634" s="14" t="s">
        <v>89</v>
      </c>
      <c r="AW634" s="14" t="s">
        <v>4</v>
      </c>
      <c r="AX634" s="14" t="s">
        <v>40</v>
      </c>
      <c r="AY634" s="214" t="s">
        <v>171</v>
      </c>
    </row>
    <row r="635" spans="1:65" s="2" customFormat="1" ht="24.15" customHeight="1">
      <c r="A635" s="36"/>
      <c r="B635" s="37"/>
      <c r="C635" s="180" t="s">
        <v>861</v>
      </c>
      <c r="D635" s="180" t="s">
        <v>173</v>
      </c>
      <c r="E635" s="181" t="s">
        <v>682</v>
      </c>
      <c r="F635" s="182" t="s">
        <v>683</v>
      </c>
      <c r="G635" s="183" t="s">
        <v>176</v>
      </c>
      <c r="H635" s="184">
        <v>319.09800000000001</v>
      </c>
      <c r="I635" s="185"/>
      <c r="J635" s="186">
        <f>ROUND(I635*H635,2)</f>
        <v>0</v>
      </c>
      <c r="K635" s="182" t="s">
        <v>177</v>
      </c>
      <c r="L635" s="41"/>
      <c r="M635" s="187" t="s">
        <v>32</v>
      </c>
      <c r="N635" s="188" t="s">
        <v>51</v>
      </c>
      <c r="O635" s="66"/>
      <c r="P635" s="189">
        <f>O635*H635</f>
        <v>0</v>
      </c>
      <c r="Q635" s="189">
        <v>6.9999999999999994E-5</v>
      </c>
      <c r="R635" s="189">
        <f>Q635*H635</f>
        <v>2.233686E-2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297</v>
      </c>
      <c r="AT635" s="191" t="s">
        <v>173</v>
      </c>
      <c r="AU635" s="191" t="s">
        <v>89</v>
      </c>
      <c r="AY635" s="18" t="s">
        <v>171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8" t="s">
        <v>40</v>
      </c>
      <c r="BK635" s="192">
        <f>ROUND(I635*H635,2)</f>
        <v>0</v>
      </c>
      <c r="BL635" s="18" t="s">
        <v>297</v>
      </c>
      <c r="BM635" s="191" t="s">
        <v>4621</v>
      </c>
    </row>
    <row r="636" spans="1:65" s="13" customFormat="1" ht="10.199999999999999">
      <c r="B636" s="193"/>
      <c r="C636" s="194"/>
      <c r="D636" s="195" t="s">
        <v>180</v>
      </c>
      <c r="E636" s="196" t="s">
        <v>32</v>
      </c>
      <c r="F636" s="197" t="s">
        <v>4516</v>
      </c>
      <c r="G636" s="194"/>
      <c r="H636" s="196" t="s">
        <v>32</v>
      </c>
      <c r="I636" s="198"/>
      <c r="J636" s="194"/>
      <c r="K636" s="194"/>
      <c r="L636" s="199"/>
      <c r="M636" s="200"/>
      <c r="N636" s="201"/>
      <c r="O636" s="201"/>
      <c r="P636" s="201"/>
      <c r="Q636" s="201"/>
      <c r="R636" s="201"/>
      <c r="S636" s="201"/>
      <c r="T636" s="202"/>
      <c r="AT636" s="203" t="s">
        <v>180</v>
      </c>
      <c r="AU636" s="203" t="s">
        <v>89</v>
      </c>
      <c r="AV636" s="13" t="s">
        <v>40</v>
      </c>
      <c r="AW636" s="13" t="s">
        <v>38</v>
      </c>
      <c r="AX636" s="13" t="s">
        <v>80</v>
      </c>
      <c r="AY636" s="203" t="s">
        <v>171</v>
      </c>
    </row>
    <row r="637" spans="1:65" s="14" customFormat="1" ht="10.199999999999999">
      <c r="B637" s="204"/>
      <c r="C637" s="205"/>
      <c r="D637" s="195" t="s">
        <v>180</v>
      </c>
      <c r="E637" s="206" t="s">
        <v>32</v>
      </c>
      <c r="F637" s="207" t="s">
        <v>4593</v>
      </c>
      <c r="G637" s="205"/>
      <c r="H637" s="208">
        <v>68.456000000000003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180</v>
      </c>
      <c r="AU637" s="214" t="s">
        <v>89</v>
      </c>
      <c r="AV637" s="14" t="s">
        <v>89</v>
      </c>
      <c r="AW637" s="14" t="s">
        <v>38</v>
      </c>
      <c r="AX637" s="14" t="s">
        <v>80</v>
      </c>
      <c r="AY637" s="214" t="s">
        <v>171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4518</v>
      </c>
      <c r="G638" s="205"/>
      <c r="H638" s="208">
        <v>285.08499999999998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4622</v>
      </c>
      <c r="G639" s="205"/>
      <c r="H639" s="208">
        <v>-34.442999999999998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14.4" customHeight="1">
      <c r="A640" s="36"/>
      <c r="B640" s="37"/>
      <c r="C640" s="215" t="s">
        <v>865</v>
      </c>
      <c r="D640" s="215" t="s">
        <v>254</v>
      </c>
      <c r="E640" s="216" t="s">
        <v>3264</v>
      </c>
      <c r="F640" s="217" t="s">
        <v>3265</v>
      </c>
      <c r="G640" s="218" t="s">
        <v>176</v>
      </c>
      <c r="H640" s="219">
        <v>325.48</v>
      </c>
      <c r="I640" s="220"/>
      <c r="J640" s="221">
        <f>ROUND(I640*H640,2)</f>
        <v>0</v>
      </c>
      <c r="K640" s="217" t="s">
        <v>177</v>
      </c>
      <c r="L640" s="222"/>
      <c r="M640" s="223" t="s">
        <v>32</v>
      </c>
      <c r="N640" s="224" t="s">
        <v>51</v>
      </c>
      <c r="O640" s="66"/>
      <c r="P640" s="189">
        <f>O640*H640</f>
        <v>0</v>
      </c>
      <c r="Q640" s="189">
        <v>8.2000000000000007E-3</v>
      </c>
      <c r="R640" s="189">
        <f>Q640*H640</f>
        <v>2.6689360000000004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389</v>
      </c>
      <c r="AT640" s="191" t="s">
        <v>254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4623</v>
      </c>
    </row>
    <row r="641" spans="1:65" s="2" customFormat="1" ht="19.2">
      <c r="A641" s="36"/>
      <c r="B641" s="37"/>
      <c r="C641" s="38"/>
      <c r="D641" s="195" t="s">
        <v>258</v>
      </c>
      <c r="E641" s="38"/>
      <c r="F641" s="225" t="s">
        <v>269</v>
      </c>
      <c r="G641" s="38"/>
      <c r="H641" s="38"/>
      <c r="I641" s="226"/>
      <c r="J641" s="38"/>
      <c r="K641" s="38"/>
      <c r="L641" s="41"/>
      <c r="M641" s="227"/>
      <c r="N641" s="228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8" t="s">
        <v>258</v>
      </c>
      <c r="AU641" s="18" t="s">
        <v>89</v>
      </c>
    </row>
    <row r="642" spans="1:65" s="14" customFormat="1" ht="10.199999999999999">
      <c r="B642" s="204"/>
      <c r="C642" s="205"/>
      <c r="D642" s="195" t="s">
        <v>180</v>
      </c>
      <c r="E642" s="205"/>
      <c r="F642" s="207" t="s">
        <v>4624</v>
      </c>
      <c r="G642" s="205"/>
      <c r="H642" s="208">
        <v>325.48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4</v>
      </c>
      <c r="AX642" s="14" t="s">
        <v>40</v>
      </c>
      <c r="AY642" s="214" t="s">
        <v>171</v>
      </c>
    </row>
    <row r="643" spans="1:65" s="2" customFormat="1" ht="24.15" customHeight="1">
      <c r="A643" s="36"/>
      <c r="B643" s="37"/>
      <c r="C643" s="180" t="s">
        <v>870</v>
      </c>
      <c r="D643" s="180" t="s">
        <v>173</v>
      </c>
      <c r="E643" s="181" t="s">
        <v>1231</v>
      </c>
      <c r="F643" s="182" t="s">
        <v>1232</v>
      </c>
      <c r="G643" s="183" t="s">
        <v>392</v>
      </c>
      <c r="H643" s="184">
        <v>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0.01</v>
      </c>
      <c r="R643" s="189">
        <f>Q643*H643</f>
        <v>0.01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297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297</v>
      </c>
      <c r="BM643" s="191" t="s">
        <v>4625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4516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4626</v>
      </c>
      <c r="G645" s="205"/>
      <c r="H645" s="208">
        <v>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2" customFormat="1" ht="24.15" customHeight="1">
      <c r="A646" s="36"/>
      <c r="B646" s="37"/>
      <c r="C646" s="180" t="s">
        <v>874</v>
      </c>
      <c r="D646" s="180" t="s">
        <v>173</v>
      </c>
      <c r="E646" s="181" t="s">
        <v>4627</v>
      </c>
      <c r="F646" s="182" t="s">
        <v>4628</v>
      </c>
      <c r="G646" s="183" t="s">
        <v>582</v>
      </c>
      <c r="H646" s="184">
        <v>8</v>
      </c>
      <c r="I646" s="185"/>
      <c r="J646" s="186">
        <f>ROUND(I646*H646,2)</f>
        <v>0</v>
      </c>
      <c r="K646" s="182" t="s">
        <v>177</v>
      </c>
      <c r="L646" s="41"/>
      <c r="M646" s="187" t="s">
        <v>32</v>
      </c>
      <c r="N646" s="188" t="s">
        <v>51</v>
      </c>
      <c r="O646" s="66"/>
      <c r="P646" s="189">
        <f>O646*H646</f>
        <v>0</v>
      </c>
      <c r="Q646" s="189">
        <v>0</v>
      </c>
      <c r="R646" s="189">
        <f>Q646*H646</f>
        <v>0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297</v>
      </c>
      <c r="AT646" s="191" t="s">
        <v>173</v>
      </c>
      <c r="AU646" s="191" t="s">
        <v>89</v>
      </c>
      <c r="AY646" s="18" t="s">
        <v>171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8" t="s">
        <v>40</v>
      </c>
      <c r="BK646" s="192">
        <f>ROUND(I646*H646,2)</f>
        <v>0</v>
      </c>
      <c r="BL646" s="18" t="s">
        <v>297</v>
      </c>
      <c r="BM646" s="191" t="s">
        <v>4629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4516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3" customFormat="1" ht="10.199999999999999">
      <c r="B648" s="193"/>
      <c r="C648" s="194"/>
      <c r="D648" s="195" t="s">
        <v>180</v>
      </c>
      <c r="E648" s="196" t="s">
        <v>32</v>
      </c>
      <c r="F648" s="197" t="s">
        <v>4630</v>
      </c>
      <c r="G648" s="194"/>
      <c r="H648" s="196" t="s">
        <v>32</v>
      </c>
      <c r="I648" s="198"/>
      <c r="J648" s="194"/>
      <c r="K648" s="194"/>
      <c r="L648" s="199"/>
      <c r="M648" s="200"/>
      <c r="N648" s="201"/>
      <c r="O648" s="201"/>
      <c r="P648" s="201"/>
      <c r="Q648" s="201"/>
      <c r="R648" s="201"/>
      <c r="S648" s="201"/>
      <c r="T648" s="202"/>
      <c r="AT648" s="203" t="s">
        <v>180</v>
      </c>
      <c r="AU648" s="203" t="s">
        <v>89</v>
      </c>
      <c r="AV648" s="13" t="s">
        <v>40</v>
      </c>
      <c r="AW648" s="13" t="s">
        <v>38</v>
      </c>
      <c r="AX648" s="13" t="s">
        <v>80</v>
      </c>
      <c r="AY648" s="203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4631</v>
      </c>
      <c r="G649" s="205"/>
      <c r="H649" s="208">
        <v>8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5" customFormat="1" ht="10.199999999999999">
      <c r="B650" s="234"/>
      <c r="C650" s="235"/>
      <c r="D650" s="195" t="s">
        <v>180</v>
      </c>
      <c r="E650" s="236" t="s">
        <v>32</v>
      </c>
      <c r="F650" s="237" t="s">
        <v>1126</v>
      </c>
      <c r="G650" s="235"/>
      <c r="H650" s="238">
        <v>8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AT650" s="244" t="s">
        <v>180</v>
      </c>
      <c r="AU650" s="244" t="s">
        <v>89</v>
      </c>
      <c r="AV650" s="15" t="s">
        <v>178</v>
      </c>
      <c r="AW650" s="15" t="s">
        <v>38</v>
      </c>
      <c r="AX650" s="15" t="s">
        <v>40</v>
      </c>
      <c r="AY650" s="244" t="s">
        <v>171</v>
      </c>
    </row>
    <row r="651" spans="1:65" s="2" customFormat="1" ht="14.4" customHeight="1">
      <c r="A651" s="36"/>
      <c r="B651" s="37"/>
      <c r="C651" s="215" t="s">
        <v>879</v>
      </c>
      <c r="D651" s="215" t="s">
        <v>254</v>
      </c>
      <c r="E651" s="216" t="s">
        <v>4632</v>
      </c>
      <c r="F651" s="217" t="s">
        <v>4633</v>
      </c>
      <c r="G651" s="218" t="s">
        <v>582</v>
      </c>
      <c r="H651" s="219">
        <v>8</v>
      </c>
      <c r="I651" s="220"/>
      <c r="J651" s="221">
        <f>ROUND(I651*H651,2)</f>
        <v>0</v>
      </c>
      <c r="K651" s="217" t="s">
        <v>32</v>
      </c>
      <c r="L651" s="222"/>
      <c r="M651" s="223" t="s">
        <v>32</v>
      </c>
      <c r="N651" s="224" t="s">
        <v>51</v>
      </c>
      <c r="O651" s="66"/>
      <c r="P651" s="189">
        <f>O651*H651</f>
        <v>0</v>
      </c>
      <c r="Q651" s="189">
        <v>0</v>
      </c>
      <c r="R651" s="189">
        <f>Q651*H651</f>
        <v>0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389</v>
      </c>
      <c r="AT651" s="191" t="s">
        <v>254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297</v>
      </c>
      <c r="BM651" s="191" t="s">
        <v>4634</v>
      </c>
    </row>
    <row r="652" spans="1:65" s="2" customFormat="1" ht="24.15" customHeight="1">
      <c r="A652" s="36"/>
      <c r="B652" s="37"/>
      <c r="C652" s="180" t="s">
        <v>884</v>
      </c>
      <c r="D652" s="180" t="s">
        <v>173</v>
      </c>
      <c r="E652" s="181" t="s">
        <v>1234</v>
      </c>
      <c r="F652" s="182" t="s">
        <v>1235</v>
      </c>
      <c r="G652" s="183" t="s">
        <v>554</v>
      </c>
      <c r="H652" s="184">
        <v>2.8439999999999999</v>
      </c>
      <c r="I652" s="185"/>
      <c r="J652" s="186">
        <f>ROUND(I652*H652,2)</f>
        <v>0</v>
      </c>
      <c r="K652" s="182" t="s">
        <v>177</v>
      </c>
      <c r="L652" s="41"/>
      <c r="M652" s="187" t="s">
        <v>32</v>
      </c>
      <c r="N652" s="188" t="s">
        <v>51</v>
      </c>
      <c r="O652" s="66"/>
      <c r="P652" s="189">
        <f>O652*H652</f>
        <v>0</v>
      </c>
      <c r="Q652" s="189">
        <v>0</v>
      </c>
      <c r="R652" s="189">
        <f>Q652*H652</f>
        <v>0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297</v>
      </c>
      <c r="AT652" s="191" t="s">
        <v>173</v>
      </c>
      <c r="AU652" s="191" t="s">
        <v>89</v>
      </c>
      <c r="AY652" s="18" t="s">
        <v>171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8" t="s">
        <v>40</v>
      </c>
      <c r="BK652" s="192">
        <f>ROUND(I652*H652,2)</f>
        <v>0</v>
      </c>
      <c r="BL652" s="18" t="s">
        <v>297</v>
      </c>
      <c r="BM652" s="191" t="s">
        <v>4635</v>
      </c>
    </row>
    <row r="653" spans="1:65" s="12" customFormat="1" ht="22.8" customHeight="1">
      <c r="B653" s="164"/>
      <c r="C653" s="165"/>
      <c r="D653" s="166" t="s">
        <v>79</v>
      </c>
      <c r="E653" s="178" t="s">
        <v>2647</v>
      </c>
      <c r="F653" s="178" t="s">
        <v>2648</v>
      </c>
      <c r="G653" s="165"/>
      <c r="H653" s="165"/>
      <c r="I653" s="168"/>
      <c r="J653" s="179">
        <f>BK653</f>
        <v>0</v>
      </c>
      <c r="K653" s="165"/>
      <c r="L653" s="170"/>
      <c r="M653" s="171"/>
      <c r="N653" s="172"/>
      <c r="O653" s="172"/>
      <c r="P653" s="173">
        <f>SUM(P654:P668)</f>
        <v>0</v>
      </c>
      <c r="Q653" s="172"/>
      <c r="R653" s="173">
        <f>SUM(R654:R668)</f>
        <v>7.2374999999999991E-3</v>
      </c>
      <c r="S653" s="172"/>
      <c r="T653" s="174">
        <f>SUM(T654:T668)</f>
        <v>6.3390000000000002E-2</v>
      </c>
      <c r="AR653" s="175" t="s">
        <v>89</v>
      </c>
      <c r="AT653" s="176" t="s">
        <v>79</v>
      </c>
      <c r="AU653" s="176" t="s">
        <v>40</v>
      </c>
      <c r="AY653" s="175" t="s">
        <v>171</v>
      </c>
      <c r="BK653" s="177">
        <f>SUM(BK654:BK668)</f>
        <v>0</v>
      </c>
    </row>
    <row r="654" spans="1:65" s="2" customFormat="1" ht="14.4" customHeight="1">
      <c r="A654" s="36"/>
      <c r="B654" s="37"/>
      <c r="C654" s="180" t="s">
        <v>888</v>
      </c>
      <c r="D654" s="180" t="s">
        <v>173</v>
      </c>
      <c r="E654" s="181" t="s">
        <v>2649</v>
      </c>
      <c r="F654" s="182" t="s">
        <v>2650</v>
      </c>
      <c r="G654" s="183" t="s">
        <v>582</v>
      </c>
      <c r="H654" s="184">
        <v>3</v>
      </c>
      <c r="I654" s="185"/>
      <c r="J654" s="186">
        <f>ROUND(I654*H654,2)</f>
        <v>0</v>
      </c>
      <c r="K654" s="182" t="s">
        <v>177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1.01E-3</v>
      </c>
      <c r="R654" s="189">
        <f>Q654*H654</f>
        <v>3.0300000000000001E-3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4636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4456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4" customFormat="1" ht="10.199999999999999">
      <c r="B656" s="204"/>
      <c r="C656" s="205"/>
      <c r="D656" s="195" t="s">
        <v>180</v>
      </c>
      <c r="E656" s="206" t="s">
        <v>32</v>
      </c>
      <c r="F656" s="207" t="s">
        <v>4637</v>
      </c>
      <c r="G656" s="205"/>
      <c r="H656" s="208">
        <v>3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180</v>
      </c>
      <c r="AU656" s="214" t="s">
        <v>89</v>
      </c>
      <c r="AV656" s="14" t="s">
        <v>89</v>
      </c>
      <c r="AW656" s="14" t="s">
        <v>38</v>
      </c>
      <c r="AX656" s="14" t="s">
        <v>40</v>
      </c>
      <c r="AY656" s="214" t="s">
        <v>171</v>
      </c>
    </row>
    <row r="657" spans="1:65" s="2" customFormat="1" ht="14.4" customHeight="1">
      <c r="A657" s="36"/>
      <c r="B657" s="37"/>
      <c r="C657" s="180" t="s">
        <v>892</v>
      </c>
      <c r="D657" s="180" t="s">
        <v>173</v>
      </c>
      <c r="E657" s="181" t="s">
        <v>4638</v>
      </c>
      <c r="F657" s="182" t="s">
        <v>4639</v>
      </c>
      <c r="G657" s="183" t="s">
        <v>190</v>
      </c>
      <c r="H657" s="184">
        <v>2.25</v>
      </c>
      <c r="I657" s="185"/>
      <c r="J657" s="186">
        <f>ROUND(I657*H657,2)</f>
        <v>0</v>
      </c>
      <c r="K657" s="182" t="s">
        <v>177</v>
      </c>
      <c r="L657" s="41"/>
      <c r="M657" s="187" t="s">
        <v>32</v>
      </c>
      <c r="N657" s="188" t="s">
        <v>51</v>
      </c>
      <c r="O657" s="66"/>
      <c r="P657" s="189">
        <f>O657*H657</f>
        <v>0</v>
      </c>
      <c r="Q657" s="189">
        <v>1.8699999999999999E-3</v>
      </c>
      <c r="R657" s="189">
        <f>Q657*H657</f>
        <v>4.2074999999999994E-3</v>
      </c>
      <c r="S657" s="189">
        <v>0</v>
      </c>
      <c r="T657" s="190">
        <f>S657*H657</f>
        <v>0</v>
      </c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R657" s="191" t="s">
        <v>297</v>
      </c>
      <c r="AT657" s="191" t="s">
        <v>173</v>
      </c>
      <c r="AU657" s="191" t="s">
        <v>89</v>
      </c>
      <c r="AY657" s="18" t="s">
        <v>171</v>
      </c>
      <c r="BE657" s="192">
        <f>IF(N657="základní",J657,0)</f>
        <v>0</v>
      </c>
      <c r="BF657" s="192">
        <f>IF(N657="snížená",J657,0)</f>
        <v>0</v>
      </c>
      <c r="BG657" s="192">
        <f>IF(N657="zákl. přenesená",J657,0)</f>
        <v>0</v>
      </c>
      <c r="BH657" s="192">
        <f>IF(N657="sníž. přenesená",J657,0)</f>
        <v>0</v>
      </c>
      <c r="BI657" s="192">
        <f>IF(N657="nulová",J657,0)</f>
        <v>0</v>
      </c>
      <c r="BJ657" s="18" t="s">
        <v>40</v>
      </c>
      <c r="BK657" s="192">
        <f>ROUND(I657*H657,2)</f>
        <v>0</v>
      </c>
      <c r="BL657" s="18" t="s">
        <v>297</v>
      </c>
      <c r="BM657" s="191" t="s">
        <v>4640</v>
      </c>
    </row>
    <row r="658" spans="1:65" s="13" customFormat="1" ht="10.199999999999999">
      <c r="B658" s="193"/>
      <c r="C658" s="194"/>
      <c r="D658" s="195" t="s">
        <v>180</v>
      </c>
      <c r="E658" s="196" t="s">
        <v>32</v>
      </c>
      <c r="F658" s="197" t="s">
        <v>4456</v>
      </c>
      <c r="G658" s="194"/>
      <c r="H658" s="196" t="s">
        <v>32</v>
      </c>
      <c r="I658" s="198"/>
      <c r="J658" s="194"/>
      <c r="K658" s="194"/>
      <c r="L658" s="199"/>
      <c r="M658" s="200"/>
      <c r="N658" s="201"/>
      <c r="O658" s="201"/>
      <c r="P658" s="201"/>
      <c r="Q658" s="201"/>
      <c r="R658" s="201"/>
      <c r="S658" s="201"/>
      <c r="T658" s="202"/>
      <c r="AT658" s="203" t="s">
        <v>180</v>
      </c>
      <c r="AU658" s="203" t="s">
        <v>89</v>
      </c>
      <c r="AV658" s="13" t="s">
        <v>40</v>
      </c>
      <c r="AW658" s="13" t="s">
        <v>38</v>
      </c>
      <c r="AX658" s="13" t="s">
        <v>80</v>
      </c>
      <c r="AY658" s="203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4641</v>
      </c>
      <c r="G659" s="205"/>
      <c r="H659" s="208">
        <v>2.25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40</v>
      </c>
      <c r="AY659" s="214" t="s">
        <v>171</v>
      </c>
    </row>
    <row r="660" spans="1:65" s="2" customFormat="1" ht="14.4" customHeight="1">
      <c r="A660" s="36"/>
      <c r="B660" s="37"/>
      <c r="C660" s="180" t="s">
        <v>896</v>
      </c>
      <c r="D660" s="180" t="s">
        <v>173</v>
      </c>
      <c r="E660" s="181" t="s">
        <v>4642</v>
      </c>
      <c r="F660" s="182" t="s">
        <v>4643</v>
      </c>
      <c r="G660" s="183" t="s">
        <v>582</v>
      </c>
      <c r="H660" s="184">
        <v>3</v>
      </c>
      <c r="I660" s="185"/>
      <c r="J660" s="186">
        <f>ROUND(I660*H660,2)</f>
        <v>0</v>
      </c>
      <c r="K660" s="182" t="s">
        <v>177</v>
      </c>
      <c r="L660" s="41"/>
      <c r="M660" s="187" t="s">
        <v>32</v>
      </c>
      <c r="N660" s="188" t="s">
        <v>51</v>
      </c>
      <c r="O660" s="66"/>
      <c r="P660" s="189">
        <f>O660*H660</f>
        <v>0</v>
      </c>
      <c r="Q660" s="189">
        <v>0</v>
      </c>
      <c r="R660" s="189">
        <f>Q660*H660</f>
        <v>0</v>
      </c>
      <c r="S660" s="189">
        <v>0</v>
      </c>
      <c r="T660" s="190">
        <f>S660*H660</f>
        <v>0</v>
      </c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R660" s="191" t="s">
        <v>297</v>
      </c>
      <c r="AT660" s="191" t="s">
        <v>173</v>
      </c>
      <c r="AU660" s="191" t="s">
        <v>89</v>
      </c>
      <c r="AY660" s="18" t="s">
        <v>171</v>
      </c>
      <c r="BE660" s="192">
        <f>IF(N660="základní",J660,0)</f>
        <v>0</v>
      </c>
      <c r="BF660" s="192">
        <f>IF(N660="snížená",J660,0)</f>
        <v>0</v>
      </c>
      <c r="BG660" s="192">
        <f>IF(N660="zákl. přenesená",J660,0)</f>
        <v>0</v>
      </c>
      <c r="BH660" s="192">
        <f>IF(N660="sníž. přenesená",J660,0)</f>
        <v>0</v>
      </c>
      <c r="BI660" s="192">
        <f>IF(N660="nulová",J660,0)</f>
        <v>0</v>
      </c>
      <c r="BJ660" s="18" t="s">
        <v>40</v>
      </c>
      <c r="BK660" s="192">
        <f>ROUND(I660*H660,2)</f>
        <v>0</v>
      </c>
      <c r="BL660" s="18" t="s">
        <v>297</v>
      </c>
      <c r="BM660" s="191" t="s">
        <v>4644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4456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4637</v>
      </c>
      <c r="G662" s="205"/>
      <c r="H662" s="208">
        <v>3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40</v>
      </c>
      <c r="AY662" s="214" t="s">
        <v>171</v>
      </c>
    </row>
    <row r="663" spans="1:65" s="2" customFormat="1" ht="14.4" customHeight="1">
      <c r="A663" s="36"/>
      <c r="B663" s="37"/>
      <c r="C663" s="180" t="s">
        <v>1319</v>
      </c>
      <c r="D663" s="180" t="s">
        <v>173</v>
      </c>
      <c r="E663" s="181" t="s">
        <v>4645</v>
      </c>
      <c r="F663" s="182" t="s">
        <v>4646</v>
      </c>
      <c r="G663" s="183" t="s">
        <v>582</v>
      </c>
      <c r="H663" s="184">
        <v>3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0</v>
      </c>
      <c r="R663" s="189">
        <f>Q663*H663</f>
        <v>0</v>
      </c>
      <c r="S663" s="189">
        <v>2.1129999999999999E-2</v>
      </c>
      <c r="T663" s="190">
        <f>S663*H663</f>
        <v>6.3390000000000002E-2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297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297</v>
      </c>
      <c r="BM663" s="191" t="s">
        <v>4647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4456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4637</v>
      </c>
      <c r="G665" s="205"/>
      <c r="H665" s="208">
        <v>3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40</v>
      </c>
      <c r="AY665" s="214" t="s">
        <v>171</v>
      </c>
    </row>
    <row r="666" spans="1:65" s="2" customFormat="1" ht="24.15" customHeight="1">
      <c r="A666" s="36"/>
      <c r="B666" s="37"/>
      <c r="C666" s="180" t="s">
        <v>1323</v>
      </c>
      <c r="D666" s="180" t="s">
        <v>173</v>
      </c>
      <c r="E666" s="181" t="s">
        <v>4648</v>
      </c>
      <c r="F666" s="182" t="s">
        <v>4649</v>
      </c>
      <c r="G666" s="183" t="s">
        <v>554</v>
      </c>
      <c r="H666" s="184">
        <v>6.3E-2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297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297</v>
      </c>
      <c r="BM666" s="191" t="s">
        <v>4650</v>
      </c>
    </row>
    <row r="667" spans="1:65" s="2" customFormat="1" ht="14.4" customHeight="1">
      <c r="A667" s="36"/>
      <c r="B667" s="37"/>
      <c r="C667" s="180" t="s">
        <v>1327</v>
      </c>
      <c r="D667" s="180" t="s">
        <v>173</v>
      </c>
      <c r="E667" s="181" t="s">
        <v>4651</v>
      </c>
      <c r="F667" s="182" t="s">
        <v>4652</v>
      </c>
      <c r="G667" s="183" t="s">
        <v>582</v>
      </c>
      <c r="H667" s="184">
        <v>3</v>
      </c>
      <c r="I667" s="185"/>
      <c r="J667" s="186">
        <f>ROUND(I667*H667,2)</f>
        <v>0</v>
      </c>
      <c r="K667" s="182" t="s">
        <v>177</v>
      </c>
      <c r="L667" s="41"/>
      <c r="M667" s="187" t="s">
        <v>32</v>
      </c>
      <c r="N667" s="188" t="s">
        <v>51</v>
      </c>
      <c r="O667" s="66"/>
      <c r="P667" s="189">
        <f>O667*H667</f>
        <v>0</v>
      </c>
      <c r="Q667" s="189">
        <v>0</v>
      </c>
      <c r="R667" s="189">
        <f>Q667*H667</f>
        <v>0</v>
      </c>
      <c r="S667" s="189">
        <v>0</v>
      </c>
      <c r="T667" s="190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91" t="s">
        <v>297</v>
      </c>
      <c r="AT667" s="191" t="s">
        <v>173</v>
      </c>
      <c r="AU667" s="191" t="s">
        <v>89</v>
      </c>
      <c r="AY667" s="18" t="s">
        <v>171</v>
      </c>
      <c r="BE667" s="192">
        <f>IF(N667="základní",J667,0)</f>
        <v>0</v>
      </c>
      <c r="BF667" s="192">
        <f>IF(N667="snížená",J667,0)</f>
        <v>0</v>
      </c>
      <c r="BG667" s="192">
        <f>IF(N667="zákl. přenesená",J667,0)</f>
        <v>0</v>
      </c>
      <c r="BH667" s="192">
        <f>IF(N667="sníž. přenesená",J667,0)</f>
        <v>0</v>
      </c>
      <c r="BI667" s="192">
        <f>IF(N667="nulová",J667,0)</f>
        <v>0</v>
      </c>
      <c r="BJ667" s="18" t="s">
        <v>40</v>
      </c>
      <c r="BK667" s="192">
        <f>ROUND(I667*H667,2)</f>
        <v>0</v>
      </c>
      <c r="BL667" s="18" t="s">
        <v>297</v>
      </c>
      <c r="BM667" s="191" t="s">
        <v>4653</v>
      </c>
    </row>
    <row r="668" spans="1:65" s="2" customFormat="1" ht="24.15" customHeight="1">
      <c r="A668" s="36"/>
      <c r="B668" s="37"/>
      <c r="C668" s="180" t="s">
        <v>1331</v>
      </c>
      <c r="D668" s="180" t="s">
        <v>173</v>
      </c>
      <c r="E668" s="181" t="s">
        <v>2662</v>
      </c>
      <c r="F668" s="182" t="s">
        <v>2663</v>
      </c>
      <c r="G668" s="183" t="s">
        <v>554</v>
      </c>
      <c r="H668" s="184">
        <v>7.0000000000000001E-3</v>
      </c>
      <c r="I668" s="185"/>
      <c r="J668" s="186">
        <f>ROUND(I668*H668,2)</f>
        <v>0</v>
      </c>
      <c r="K668" s="182" t="s">
        <v>177</v>
      </c>
      <c r="L668" s="41"/>
      <c r="M668" s="187" t="s">
        <v>32</v>
      </c>
      <c r="N668" s="188" t="s">
        <v>51</v>
      </c>
      <c r="O668" s="66"/>
      <c r="P668" s="189">
        <f>O668*H668</f>
        <v>0</v>
      </c>
      <c r="Q668" s="189">
        <v>0</v>
      </c>
      <c r="R668" s="189">
        <f>Q668*H668</f>
        <v>0</v>
      </c>
      <c r="S668" s="189">
        <v>0</v>
      </c>
      <c r="T668" s="190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91" t="s">
        <v>297</v>
      </c>
      <c r="AT668" s="191" t="s">
        <v>173</v>
      </c>
      <c r="AU668" s="191" t="s">
        <v>89</v>
      </c>
      <c r="AY668" s="18" t="s">
        <v>171</v>
      </c>
      <c r="BE668" s="192">
        <f>IF(N668="základní",J668,0)</f>
        <v>0</v>
      </c>
      <c r="BF668" s="192">
        <f>IF(N668="snížená",J668,0)</f>
        <v>0</v>
      </c>
      <c r="BG668" s="192">
        <f>IF(N668="zákl. přenesená",J668,0)</f>
        <v>0</v>
      </c>
      <c r="BH668" s="192">
        <f>IF(N668="sníž. přenesená",J668,0)</f>
        <v>0</v>
      </c>
      <c r="BI668" s="192">
        <f>IF(N668="nulová",J668,0)</f>
        <v>0</v>
      </c>
      <c r="BJ668" s="18" t="s">
        <v>40</v>
      </c>
      <c r="BK668" s="192">
        <f>ROUND(I668*H668,2)</f>
        <v>0</v>
      </c>
      <c r="BL668" s="18" t="s">
        <v>297</v>
      </c>
      <c r="BM668" s="191" t="s">
        <v>4654</v>
      </c>
    </row>
    <row r="669" spans="1:65" s="12" customFormat="1" ht="22.8" customHeight="1">
      <c r="B669" s="164"/>
      <c r="C669" s="165"/>
      <c r="D669" s="166" t="s">
        <v>79</v>
      </c>
      <c r="E669" s="178" t="s">
        <v>709</v>
      </c>
      <c r="F669" s="178" t="s">
        <v>710</v>
      </c>
      <c r="G669" s="165"/>
      <c r="H669" s="165"/>
      <c r="I669" s="168"/>
      <c r="J669" s="179">
        <f>BK669</f>
        <v>0</v>
      </c>
      <c r="K669" s="165"/>
      <c r="L669" s="170"/>
      <c r="M669" s="171"/>
      <c r="N669" s="172"/>
      <c r="O669" s="172"/>
      <c r="P669" s="173">
        <f>SUM(P670:P696)</f>
        <v>0</v>
      </c>
      <c r="Q669" s="172"/>
      <c r="R669" s="173">
        <f>SUM(R670:R696)</f>
        <v>2.135970634</v>
      </c>
      <c r="S669" s="172"/>
      <c r="T669" s="174">
        <f>SUM(T670:T696)</f>
        <v>0</v>
      </c>
      <c r="AR669" s="175" t="s">
        <v>89</v>
      </c>
      <c r="AT669" s="176" t="s">
        <v>79</v>
      </c>
      <c r="AU669" s="176" t="s">
        <v>40</v>
      </c>
      <c r="AY669" s="175" t="s">
        <v>171</v>
      </c>
      <c r="BK669" s="177">
        <f>SUM(BK670:BK696)</f>
        <v>0</v>
      </c>
    </row>
    <row r="670" spans="1:65" s="2" customFormat="1" ht="24.15" customHeight="1">
      <c r="A670" s="36"/>
      <c r="B670" s="37"/>
      <c r="C670" s="180" t="s">
        <v>1335</v>
      </c>
      <c r="D670" s="180" t="s">
        <v>173</v>
      </c>
      <c r="E670" s="181" t="s">
        <v>3271</v>
      </c>
      <c r="F670" s="182" t="s">
        <v>3272</v>
      </c>
      <c r="G670" s="183" t="s">
        <v>392</v>
      </c>
      <c r="H670" s="184">
        <v>1.6619999999999999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1.89E-3</v>
      </c>
      <c r="R670" s="189">
        <f>Q670*H670</f>
        <v>3.1411799999999999E-3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4655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4656</v>
      </c>
      <c r="G671" s="205"/>
      <c r="H671" s="208">
        <v>1.6619999999999999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37.799999999999997" customHeight="1">
      <c r="A672" s="36"/>
      <c r="B672" s="37"/>
      <c r="C672" s="180" t="s">
        <v>1339</v>
      </c>
      <c r="D672" s="180" t="s">
        <v>173</v>
      </c>
      <c r="E672" s="181" t="s">
        <v>3275</v>
      </c>
      <c r="F672" s="182" t="s">
        <v>3276</v>
      </c>
      <c r="G672" s="183" t="s">
        <v>190</v>
      </c>
      <c r="H672" s="184">
        <v>59.350999999999999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4657</v>
      </c>
    </row>
    <row r="673" spans="1:65" s="13" customFormat="1" ht="10.199999999999999">
      <c r="B673" s="193"/>
      <c r="C673" s="194"/>
      <c r="D673" s="195" t="s">
        <v>180</v>
      </c>
      <c r="E673" s="196" t="s">
        <v>32</v>
      </c>
      <c r="F673" s="197" t="s">
        <v>4516</v>
      </c>
      <c r="G673" s="194"/>
      <c r="H673" s="196" t="s">
        <v>32</v>
      </c>
      <c r="I673" s="198"/>
      <c r="J673" s="194"/>
      <c r="K673" s="194"/>
      <c r="L673" s="199"/>
      <c r="M673" s="200"/>
      <c r="N673" s="201"/>
      <c r="O673" s="201"/>
      <c r="P673" s="201"/>
      <c r="Q673" s="201"/>
      <c r="R673" s="201"/>
      <c r="S673" s="201"/>
      <c r="T673" s="202"/>
      <c r="AT673" s="203" t="s">
        <v>180</v>
      </c>
      <c r="AU673" s="203" t="s">
        <v>89</v>
      </c>
      <c r="AV673" s="13" t="s">
        <v>40</v>
      </c>
      <c r="AW673" s="13" t="s">
        <v>38</v>
      </c>
      <c r="AX673" s="13" t="s">
        <v>80</v>
      </c>
      <c r="AY673" s="203" t="s">
        <v>171</v>
      </c>
    </row>
    <row r="674" spans="1:65" s="13" customFormat="1" ht="10.199999999999999">
      <c r="B674" s="193"/>
      <c r="C674" s="194"/>
      <c r="D674" s="195" t="s">
        <v>180</v>
      </c>
      <c r="E674" s="196" t="s">
        <v>32</v>
      </c>
      <c r="F674" s="197" t="s">
        <v>4521</v>
      </c>
      <c r="G674" s="194"/>
      <c r="H674" s="196" t="s">
        <v>32</v>
      </c>
      <c r="I674" s="198"/>
      <c r="J674" s="194"/>
      <c r="K674" s="194"/>
      <c r="L674" s="199"/>
      <c r="M674" s="200"/>
      <c r="N674" s="201"/>
      <c r="O674" s="201"/>
      <c r="P674" s="201"/>
      <c r="Q674" s="201"/>
      <c r="R674" s="201"/>
      <c r="S674" s="201"/>
      <c r="T674" s="202"/>
      <c r="AT674" s="203" t="s">
        <v>180</v>
      </c>
      <c r="AU674" s="203" t="s">
        <v>89</v>
      </c>
      <c r="AV674" s="13" t="s">
        <v>40</v>
      </c>
      <c r="AW674" s="13" t="s">
        <v>38</v>
      </c>
      <c r="AX674" s="13" t="s">
        <v>80</v>
      </c>
      <c r="AY674" s="203" t="s">
        <v>171</v>
      </c>
    </row>
    <row r="675" spans="1:65" s="14" customFormat="1" ht="10.199999999999999">
      <c r="B675" s="204"/>
      <c r="C675" s="205"/>
      <c r="D675" s="195" t="s">
        <v>180</v>
      </c>
      <c r="E675" s="206" t="s">
        <v>32</v>
      </c>
      <c r="F675" s="207" t="s">
        <v>4658</v>
      </c>
      <c r="G675" s="205"/>
      <c r="H675" s="208">
        <v>43.686</v>
      </c>
      <c r="I675" s="209"/>
      <c r="J675" s="205"/>
      <c r="K675" s="205"/>
      <c r="L675" s="210"/>
      <c r="M675" s="211"/>
      <c r="N675" s="212"/>
      <c r="O675" s="212"/>
      <c r="P675" s="212"/>
      <c r="Q675" s="212"/>
      <c r="R675" s="212"/>
      <c r="S675" s="212"/>
      <c r="T675" s="213"/>
      <c r="AT675" s="214" t="s">
        <v>180</v>
      </c>
      <c r="AU675" s="214" t="s">
        <v>89</v>
      </c>
      <c r="AV675" s="14" t="s">
        <v>89</v>
      </c>
      <c r="AW675" s="14" t="s">
        <v>38</v>
      </c>
      <c r="AX675" s="14" t="s">
        <v>80</v>
      </c>
      <c r="AY675" s="214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4659</v>
      </c>
      <c r="G676" s="205"/>
      <c r="H676" s="208">
        <v>15.664999999999999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2" customFormat="1" ht="14.4" customHeight="1">
      <c r="A677" s="36"/>
      <c r="B677" s="37"/>
      <c r="C677" s="215" t="s">
        <v>1343</v>
      </c>
      <c r="D677" s="215" t="s">
        <v>254</v>
      </c>
      <c r="E677" s="216" t="s">
        <v>3280</v>
      </c>
      <c r="F677" s="217" t="s">
        <v>3281</v>
      </c>
      <c r="G677" s="218" t="s">
        <v>392</v>
      </c>
      <c r="H677" s="219">
        <v>1.8280000000000001</v>
      </c>
      <c r="I677" s="220"/>
      <c r="J677" s="221">
        <f>ROUND(I677*H677,2)</f>
        <v>0</v>
      </c>
      <c r="K677" s="217" t="s">
        <v>177</v>
      </c>
      <c r="L677" s="222"/>
      <c r="M677" s="223" t="s">
        <v>32</v>
      </c>
      <c r="N677" s="224" t="s">
        <v>51</v>
      </c>
      <c r="O677" s="66"/>
      <c r="P677" s="189">
        <f>O677*H677</f>
        <v>0</v>
      </c>
      <c r="Q677" s="189">
        <v>0.55000000000000004</v>
      </c>
      <c r="R677" s="189">
        <f>Q677*H677</f>
        <v>1.0054000000000001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389</v>
      </c>
      <c r="AT677" s="191" t="s">
        <v>254</v>
      </c>
      <c r="AU677" s="191" t="s">
        <v>89</v>
      </c>
      <c r="AY677" s="18" t="s">
        <v>171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8" t="s">
        <v>40</v>
      </c>
      <c r="BK677" s="192">
        <f>ROUND(I677*H677,2)</f>
        <v>0</v>
      </c>
      <c r="BL677" s="18" t="s">
        <v>297</v>
      </c>
      <c r="BM677" s="191" t="s">
        <v>4660</v>
      </c>
    </row>
    <row r="678" spans="1:65" s="2" customFormat="1" ht="19.2">
      <c r="A678" s="36"/>
      <c r="B678" s="37"/>
      <c r="C678" s="38"/>
      <c r="D678" s="195" t="s">
        <v>258</v>
      </c>
      <c r="E678" s="38"/>
      <c r="F678" s="225" t="s">
        <v>293</v>
      </c>
      <c r="G678" s="38"/>
      <c r="H678" s="38"/>
      <c r="I678" s="226"/>
      <c r="J678" s="38"/>
      <c r="K678" s="38"/>
      <c r="L678" s="41"/>
      <c r="M678" s="227"/>
      <c r="N678" s="228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8" t="s">
        <v>258</v>
      </c>
      <c r="AU678" s="18" t="s">
        <v>89</v>
      </c>
    </row>
    <row r="679" spans="1:65" s="14" customFormat="1" ht="10.199999999999999">
      <c r="B679" s="204"/>
      <c r="C679" s="205"/>
      <c r="D679" s="195" t="s">
        <v>180</v>
      </c>
      <c r="E679" s="206" t="s">
        <v>32</v>
      </c>
      <c r="F679" s="207" t="s">
        <v>4656</v>
      </c>
      <c r="G679" s="205"/>
      <c r="H679" s="208">
        <v>1.6619999999999999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1:65" s="14" customFormat="1" ht="10.199999999999999">
      <c r="B680" s="204"/>
      <c r="C680" s="205"/>
      <c r="D680" s="195" t="s">
        <v>180</v>
      </c>
      <c r="E680" s="205"/>
      <c r="F680" s="207" t="s">
        <v>4661</v>
      </c>
      <c r="G680" s="205"/>
      <c r="H680" s="208">
        <v>1.8280000000000001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4</v>
      </c>
      <c r="AX680" s="14" t="s">
        <v>40</v>
      </c>
      <c r="AY680" s="214" t="s">
        <v>171</v>
      </c>
    </row>
    <row r="681" spans="1:65" s="2" customFormat="1" ht="14.4" customHeight="1">
      <c r="A681" s="36"/>
      <c r="B681" s="37"/>
      <c r="C681" s="215" t="s">
        <v>1347</v>
      </c>
      <c r="D681" s="215" t="s">
        <v>254</v>
      </c>
      <c r="E681" s="216" t="s">
        <v>3284</v>
      </c>
      <c r="F681" s="217" t="s">
        <v>3285</v>
      </c>
      <c r="G681" s="218" t="s">
        <v>582</v>
      </c>
      <c r="H681" s="219">
        <v>71</v>
      </c>
      <c r="I681" s="220"/>
      <c r="J681" s="221">
        <f>ROUND(I681*H681,2)</f>
        <v>0</v>
      </c>
      <c r="K681" s="217" t="s">
        <v>177</v>
      </c>
      <c r="L681" s="222"/>
      <c r="M681" s="223" t="s">
        <v>32</v>
      </c>
      <c r="N681" s="224" t="s">
        <v>51</v>
      </c>
      <c r="O681" s="66"/>
      <c r="P681" s="189">
        <f>O681*H681</f>
        <v>0</v>
      </c>
      <c r="Q681" s="189">
        <v>4.0000000000000002E-4</v>
      </c>
      <c r="R681" s="189">
        <f>Q681*H681</f>
        <v>2.8400000000000002E-2</v>
      </c>
      <c r="S681" s="189">
        <v>0</v>
      </c>
      <c r="T681" s="190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389</v>
      </c>
      <c r="AT681" s="191" t="s">
        <v>254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4662</v>
      </c>
    </row>
    <row r="682" spans="1:65" s="2" customFormat="1" ht="24.15" customHeight="1">
      <c r="A682" s="36"/>
      <c r="B682" s="37"/>
      <c r="C682" s="180" t="s">
        <v>1352</v>
      </c>
      <c r="D682" s="180" t="s">
        <v>173</v>
      </c>
      <c r="E682" s="181" t="s">
        <v>1930</v>
      </c>
      <c r="F682" s="182" t="s">
        <v>1238</v>
      </c>
      <c r="G682" s="183" t="s">
        <v>176</v>
      </c>
      <c r="H682" s="184">
        <v>34.442999999999998</v>
      </c>
      <c r="I682" s="185"/>
      <c r="J682" s="186">
        <f>ROUND(I682*H682,2)</f>
        <v>0</v>
      </c>
      <c r="K682" s="182" t="s">
        <v>32</v>
      </c>
      <c r="L682" s="41"/>
      <c r="M682" s="187" t="s">
        <v>32</v>
      </c>
      <c r="N682" s="188" t="s">
        <v>51</v>
      </c>
      <c r="O682" s="66"/>
      <c r="P682" s="189">
        <f>O682*H682</f>
        <v>0</v>
      </c>
      <c r="Q682" s="189">
        <v>6.8279999999999999E-3</v>
      </c>
      <c r="R682" s="189">
        <f>Q682*H682</f>
        <v>0.23517680399999999</v>
      </c>
      <c r="S682" s="189">
        <v>0</v>
      </c>
      <c r="T682" s="190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91" t="s">
        <v>297</v>
      </c>
      <c r="AT682" s="191" t="s">
        <v>173</v>
      </c>
      <c r="AU682" s="191" t="s">
        <v>89</v>
      </c>
      <c r="AY682" s="18" t="s">
        <v>171</v>
      </c>
      <c r="BE682" s="192">
        <f>IF(N682="základní",J682,0)</f>
        <v>0</v>
      </c>
      <c r="BF682" s="192">
        <f>IF(N682="snížená",J682,0)</f>
        <v>0</v>
      </c>
      <c r="BG682" s="192">
        <f>IF(N682="zákl. přenesená",J682,0)</f>
        <v>0</v>
      </c>
      <c r="BH682" s="192">
        <f>IF(N682="sníž. přenesená",J682,0)</f>
        <v>0</v>
      </c>
      <c r="BI682" s="192">
        <f>IF(N682="nulová",J682,0)</f>
        <v>0</v>
      </c>
      <c r="BJ682" s="18" t="s">
        <v>40</v>
      </c>
      <c r="BK682" s="192">
        <f>ROUND(I682*H682,2)</f>
        <v>0</v>
      </c>
      <c r="BL682" s="18" t="s">
        <v>297</v>
      </c>
      <c r="BM682" s="191" t="s">
        <v>4663</v>
      </c>
    </row>
    <row r="683" spans="1:65" s="13" customFormat="1" ht="10.199999999999999">
      <c r="B683" s="193"/>
      <c r="C683" s="194"/>
      <c r="D683" s="195" t="s">
        <v>180</v>
      </c>
      <c r="E683" s="196" t="s">
        <v>32</v>
      </c>
      <c r="F683" s="197" t="s">
        <v>4516</v>
      </c>
      <c r="G683" s="194"/>
      <c r="H683" s="196" t="s">
        <v>32</v>
      </c>
      <c r="I683" s="198"/>
      <c r="J683" s="194"/>
      <c r="K683" s="194"/>
      <c r="L683" s="199"/>
      <c r="M683" s="200"/>
      <c r="N683" s="201"/>
      <c r="O683" s="201"/>
      <c r="P683" s="201"/>
      <c r="Q683" s="201"/>
      <c r="R683" s="201"/>
      <c r="S683" s="201"/>
      <c r="T683" s="202"/>
      <c r="AT683" s="203" t="s">
        <v>180</v>
      </c>
      <c r="AU683" s="203" t="s">
        <v>89</v>
      </c>
      <c r="AV683" s="13" t="s">
        <v>40</v>
      </c>
      <c r="AW683" s="13" t="s">
        <v>38</v>
      </c>
      <c r="AX683" s="13" t="s">
        <v>80</v>
      </c>
      <c r="AY683" s="203" t="s">
        <v>171</v>
      </c>
    </row>
    <row r="684" spans="1:65" s="13" customFormat="1" ht="10.199999999999999">
      <c r="B684" s="193"/>
      <c r="C684" s="194"/>
      <c r="D684" s="195" t="s">
        <v>180</v>
      </c>
      <c r="E684" s="196" t="s">
        <v>32</v>
      </c>
      <c r="F684" s="197" t="s">
        <v>4521</v>
      </c>
      <c r="G684" s="194"/>
      <c r="H684" s="196" t="s">
        <v>32</v>
      </c>
      <c r="I684" s="198"/>
      <c r="J684" s="194"/>
      <c r="K684" s="194"/>
      <c r="L684" s="199"/>
      <c r="M684" s="200"/>
      <c r="N684" s="201"/>
      <c r="O684" s="201"/>
      <c r="P684" s="201"/>
      <c r="Q684" s="201"/>
      <c r="R684" s="201"/>
      <c r="S684" s="201"/>
      <c r="T684" s="202"/>
      <c r="AT684" s="203" t="s">
        <v>180</v>
      </c>
      <c r="AU684" s="203" t="s">
        <v>89</v>
      </c>
      <c r="AV684" s="13" t="s">
        <v>40</v>
      </c>
      <c r="AW684" s="13" t="s">
        <v>38</v>
      </c>
      <c r="AX684" s="13" t="s">
        <v>80</v>
      </c>
      <c r="AY684" s="203" t="s">
        <v>171</v>
      </c>
    </row>
    <row r="685" spans="1:65" s="14" customFormat="1" ht="10.199999999999999">
      <c r="B685" s="204"/>
      <c r="C685" s="205"/>
      <c r="D685" s="195" t="s">
        <v>180</v>
      </c>
      <c r="E685" s="206" t="s">
        <v>32</v>
      </c>
      <c r="F685" s="207" t="s">
        <v>4617</v>
      </c>
      <c r="G685" s="205"/>
      <c r="H685" s="208">
        <v>21.843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4618</v>
      </c>
      <c r="G686" s="205"/>
      <c r="H686" s="208">
        <v>12.6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24.15" customHeight="1">
      <c r="A687" s="36"/>
      <c r="B687" s="37"/>
      <c r="C687" s="180" t="s">
        <v>1360</v>
      </c>
      <c r="D687" s="180" t="s">
        <v>173</v>
      </c>
      <c r="E687" s="181" t="s">
        <v>712</v>
      </c>
      <c r="F687" s="182" t="s">
        <v>713</v>
      </c>
      <c r="G687" s="183" t="s">
        <v>176</v>
      </c>
      <c r="H687" s="184">
        <v>52.249000000000002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1.5789999999999998E-2</v>
      </c>
      <c r="R687" s="189">
        <f>Q687*H687</f>
        <v>0.82501170999999995</v>
      </c>
      <c r="S687" s="189">
        <v>0</v>
      </c>
      <c r="T687" s="190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4664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4516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3" customFormat="1" ht="10.199999999999999">
      <c r="B689" s="193"/>
      <c r="C689" s="194"/>
      <c r="D689" s="195" t="s">
        <v>180</v>
      </c>
      <c r="E689" s="196" t="s">
        <v>32</v>
      </c>
      <c r="F689" s="197" t="s">
        <v>4521</v>
      </c>
      <c r="G689" s="194"/>
      <c r="H689" s="196" t="s">
        <v>32</v>
      </c>
      <c r="I689" s="198"/>
      <c r="J689" s="194"/>
      <c r="K689" s="194"/>
      <c r="L689" s="199"/>
      <c r="M689" s="200"/>
      <c r="N689" s="201"/>
      <c r="O689" s="201"/>
      <c r="P689" s="201"/>
      <c r="Q689" s="201"/>
      <c r="R689" s="201"/>
      <c r="S689" s="201"/>
      <c r="T689" s="202"/>
      <c r="AT689" s="203" t="s">
        <v>180</v>
      </c>
      <c r="AU689" s="203" t="s">
        <v>89</v>
      </c>
      <c r="AV689" s="13" t="s">
        <v>40</v>
      </c>
      <c r="AW689" s="13" t="s">
        <v>38</v>
      </c>
      <c r="AX689" s="13" t="s">
        <v>80</v>
      </c>
      <c r="AY689" s="203" t="s">
        <v>171</v>
      </c>
    </row>
    <row r="690" spans="1:65" s="14" customFormat="1" ht="10.199999999999999">
      <c r="B690" s="204"/>
      <c r="C690" s="205"/>
      <c r="D690" s="195" t="s">
        <v>180</v>
      </c>
      <c r="E690" s="206" t="s">
        <v>32</v>
      </c>
      <c r="F690" s="207" t="s">
        <v>4665</v>
      </c>
      <c r="G690" s="205"/>
      <c r="H690" s="208">
        <v>13.106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1:65" s="14" customFormat="1" ht="10.199999999999999">
      <c r="B691" s="204"/>
      <c r="C691" s="205"/>
      <c r="D691" s="195" t="s">
        <v>180</v>
      </c>
      <c r="E691" s="206" t="s">
        <v>32</v>
      </c>
      <c r="F691" s="207" t="s">
        <v>4666</v>
      </c>
      <c r="G691" s="205"/>
      <c r="H691" s="208">
        <v>4.7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4617</v>
      </c>
      <c r="G692" s="205"/>
      <c r="H692" s="208">
        <v>21.843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14" customFormat="1" ht="10.199999999999999">
      <c r="B693" s="204"/>
      <c r="C693" s="205"/>
      <c r="D693" s="195" t="s">
        <v>180</v>
      </c>
      <c r="E693" s="206" t="s">
        <v>32</v>
      </c>
      <c r="F693" s="207" t="s">
        <v>4618</v>
      </c>
      <c r="G693" s="205"/>
      <c r="H693" s="208">
        <v>12.6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1:65" s="2" customFormat="1" ht="14.4" customHeight="1">
      <c r="A694" s="36"/>
      <c r="B694" s="37"/>
      <c r="C694" s="180" t="s">
        <v>1370</v>
      </c>
      <c r="D694" s="180" t="s">
        <v>173</v>
      </c>
      <c r="E694" s="181" t="s">
        <v>3290</v>
      </c>
      <c r="F694" s="182" t="s">
        <v>3291</v>
      </c>
      <c r="G694" s="183" t="s">
        <v>392</v>
      </c>
      <c r="H694" s="184">
        <v>1.6619999999999999</v>
      </c>
      <c r="I694" s="185"/>
      <c r="J694" s="186">
        <f>ROUND(I694*H694,2)</f>
        <v>0</v>
      </c>
      <c r="K694" s="182" t="s">
        <v>177</v>
      </c>
      <c r="L694" s="41"/>
      <c r="M694" s="187" t="s">
        <v>32</v>
      </c>
      <c r="N694" s="188" t="s">
        <v>51</v>
      </c>
      <c r="O694" s="66"/>
      <c r="P694" s="189">
        <f>O694*H694</f>
        <v>0</v>
      </c>
      <c r="Q694" s="189">
        <v>2.3369999999999998E-2</v>
      </c>
      <c r="R694" s="189">
        <f>Q694*H694</f>
        <v>3.8840939999999997E-2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297</v>
      </c>
      <c r="AT694" s="191" t="s">
        <v>173</v>
      </c>
      <c r="AU694" s="191" t="s">
        <v>89</v>
      </c>
      <c r="AY694" s="18" t="s">
        <v>171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8" t="s">
        <v>40</v>
      </c>
      <c r="BK694" s="192">
        <f>ROUND(I694*H694,2)</f>
        <v>0</v>
      </c>
      <c r="BL694" s="18" t="s">
        <v>297</v>
      </c>
      <c r="BM694" s="191" t="s">
        <v>4667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4656</v>
      </c>
      <c r="G695" s="205"/>
      <c r="H695" s="208">
        <v>1.6619999999999999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24.15" customHeight="1">
      <c r="A696" s="36"/>
      <c r="B696" s="37"/>
      <c r="C696" s="180" t="s">
        <v>1374</v>
      </c>
      <c r="D696" s="180" t="s">
        <v>173</v>
      </c>
      <c r="E696" s="181" t="s">
        <v>1249</v>
      </c>
      <c r="F696" s="182" t="s">
        <v>1250</v>
      </c>
      <c r="G696" s="183" t="s">
        <v>554</v>
      </c>
      <c r="H696" s="184">
        <v>2.1360000000000001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0</v>
      </c>
      <c r="T696" s="190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4668</v>
      </c>
    </row>
    <row r="697" spans="1:65" s="12" customFormat="1" ht="22.8" customHeight="1">
      <c r="B697" s="164"/>
      <c r="C697" s="165"/>
      <c r="D697" s="166" t="s">
        <v>79</v>
      </c>
      <c r="E697" s="178" t="s">
        <v>720</v>
      </c>
      <c r="F697" s="178" t="s">
        <v>721</v>
      </c>
      <c r="G697" s="165"/>
      <c r="H697" s="165"/>
      <c r="I697" s="168"/>
      <c r="J697" s="179">
        <f>BK697</f>
        <v>0</v>
      </c>
      <c r="K697" s="165"/>
      <c r="L697" s="170"/>
      <c r="M697" s="171"/>
      <c r="N697" s="172"/>
      <c r="O697" s="172"/>
      <c r="P697" s="173">
        <f>SUM(P698:P774)</f>
        <v>0</v>
      </c>
      <c r="Q697" s="172"/>
      <c r="R697" s="173">
        <f>SUM(R698:R774)</f>
        <v>1.2107899999999998</v>
      </c>
      <c r="S697" s="172"/>
      <c r="T697" s="174">
        <f>SUM(T698:T774)</f>
        <v>0.64761325000000003</v>
      </c>
      <c r="AR697" s="175" t="s">
        <v>89</v>
      </c>
      <c r="AT697" s="176" t="s">
        <v>79</v>
      </c>
      <c r="AU697" s="176" t="s">
        <v>40</v>
      </c>
      <c r="AY697" s="175" t="s">
        <v>171</v>
      </c>
      <c r="BK697" s="177">
        <f>SUM(BK698:BK774)</f>
        <v>0</v>
      </c>
    </row>
    <row r="698" spans="1:65" s="2" customFormat="1" ht="14.4" customHeight="1">
      <c r="A698" s="36"/>
      <c r="B698" s="37"/>
      <c r="C698" s="180" t="s">
        <v>1378</v>
      </c>
      <c r="D698" s="180" t="s">
        <v>173</v>
      </c>
      <c r="E698" s="181" t="s">
        <v>723</v>
      </c>
      <c r="F698" s="182" t="s">
        <v>724</v>
      </c>
      <c r="G698" s="183" t="s">
        <v>190</v>
      </c>
      <c r="H698" s="184">
        <v>73.650000000000006</v>
      </c>
      <c r="I698" s="185"/>
      <c r="J698" s="186">
        <f>ROUND(I698*H698,2)</f>
        <v>0</v>
      </c>
      <c r="K698" s="182" t="s">
        <v>177</v>
      </c>
      <c r="L698" s="41"/>
      <c r="M698" s="187" t="s">
        <v>32</v>
      </c>
      <c r="N698" s="188" t="s">
        <v>51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1.7600000000000001E-3</v>
      </c>
      <c r="T698" s="190">
        <f>S698*H698</f>
        <v>0.12962400000000002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297</v>
      </c>
      <c r="AT698" s="191" t="s">
        <v>173</v>
      </c>
      <c r="AU698" s="191" t="s">
        <v>89</v>
      </c>
      <c r="AY698" s="18" t="s">
        <v>171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8" t="s">
        <v>40</v>
      </c>
      <c r="BK698" s="192">
        <f>ROUND(I698*H698,2)</f>
        <v>0</v>
      </c>
      <c r="BL698" s="18" t="s">
        <v>297</v>
      </c>
      <c r="BM698" s="191" t="s">
        <v>4669</v>
      </c>
    </row>
    <row r="699" spans="1:65" s="13" customFormat="1" ht="10.199999999999999">
      <c r="B699" s="193"/>
      <c r="C699" s="194"/>
      <c r="D699" s="195" t="s">
        <v>180</v>
      </c>
      <c r="E699" s="196" t="s">
        <v>32</v>
      </c>
      <c r="F699" s="197" t="s">
        <v>4277</v>
      </c>
      <c r="G699" s="194"/>
      <c r="H699" s="196" t="s">
        <v>32</v>
      </c>
      <c r="I699" s="198"/>
      <c r="J699" s="194"/>
      <c r="K699" s="194"/>
      <c r="L699" s="199"/>
      <c r="M699" s="200"/>
      <c r="N699" s="201"/>
      <c r="O699" s="201"/>
      <c r="P699" s="201"/>
      <c r="Q699" s="201"/>
      <c r="R699" s="201"/>
      <c r="S699" s="201"/>
      <c r="T699" s="202"/>
      <c r="AT699" s="203" t="s">
        <v>180</v>
      </c>
      <c r="AU699" s="203" t="s">
        <v>89</v>
      </c>
      <c r="AV699" s="13" t="s">
        <v>40</v>
      </c>
      <c r="AW699" s="13" t="s">
        <v>38</v>
      </c>
      <c r="AX699" s="13" t="s">
        <v>80</v>
      </c>
      <c r="AY699" s="203" t="s">
        <v>171</v>
      </c>
    </row>
    <row r="700" spans="1:65" s="14" customFormat="1" ht="10.199999999999999">
      <c r="B700" s="204"/>
      <c r="C700" s="205"/>
      <c r="D700" s="195" t="s">
        <v>180</v>
      </c>
      <c r="E700" s="206" t="s">
        <v>32</v>
      </c>
      <c r="F700" s="207" t="s">
        <v>4670</v>
      </c>
      <c r="G700" s="205"/>
      <c r="H700" s="208">
        <v>45.875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4671</v>
      </c>
      <c r="G701" s="205"/>
      <c r="H701" s="208">
        <v>27.774999999999999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1382</v>
      </c>
      <c r="D702" s="180" t="s">
        <v>173</v>
      </c>
      <c r="E702" s="181" t="s">
        <v>730</v>
      </c>
      <c r="F702" s="182" t="s">
        <v>731</v>
      </c>
      <c r="G702" s="183" t="s">
        <v>190</v>
      </c>
      <c r="H702" s="184">
        <v>18.850000000000001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0</v>
      </c>
      <c r="R702" s="189">
        <f>Q702*H702</f>
        <v>0</v>
      </c>
      <c r="S702" s="189">
        <v>6.7000000000000002E-4</v>
      </c>
      <c r="T702" s="190">
        <f>S702*H702</f>
        <v>1.2629500000000002E-2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4672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4277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4" customFormat="1" ht="10.199999999999999">
      <c r="B704" s="204"/>
      <c r="C704" s="205"/>
      <c r="D704" s="195" t="s">
        <v>180</v>
      </c>
      <c r="E704" s="206" t="s">
        <v>32</v>
      </c>
      <c r="F704" s="207" t="s">
        <v>4673</v>
      </c>
      <c r="G704" s="205"/>
      <c r="H704" s="208">
        <v>18.850000000000001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2" customFormat="1" ht="14.4" customHeight="1">
      <c r="A705" s="36"/>
      <c r="B705" s="37"/>
      <c r="C705" s="180" t="s">
        <v>1390</v>
      </c>
      <c r="D705" s="180" t="s">
        <v>173</v>
      </c>
      <c r="E705" s="181" t="s">
        <v>739</v>
      </c>
      <c r="F705" s="182" t="s">
        <v>740</v>
      </c>
      <c r="G705" s="183" t="s">
        <v>190</v>
      </c>
      <c r="H705" s="184">
        <v>27.774999999999999</v>
      </c>
      <c r="I705" s="185"/>
      <c r="J705" s="186">
        <f>ROUND(I705*H705,2)</f>
        <v>0</v>
      </c>
      <c r="K705" s="182" t="s">
        <v>177</v>
      </c>
      <c r="L705" s="41"/>
      <c r="M705" s="187" t="s">
        <v>32</v>
      </c>
      <c r="N705" s="188" t="s">
        <v>51</v>
      </c>
      <c r="O705" s="66"/>
      <c r="P705" s="189">
        <f>O705*H705</f>
        <v>0</v>
      </c>
      <c r="Q705" s="189">
        <v>0</v>
      </c>
      <c r="R705" s="189">
        <f>Q705*H705</f>
        <v>0</v>
      </c>
      <c r="S705" s="189">
        <v>1.6999999999999999E-3</v>
      </c>
      <c r="T705" s="190">
        <f>S705*H705</f>
        <v>4.7217499999999996E-2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91" t="s">
        <v>297</v>
      </c>
      <c r="AT705" s="191" t="s">
        <v>173</v>
      </c>
      <c r="AU705" s="191" t="s">
        <v>89</v>
      </c>
      <c r="AY705" s="18" t="s">
        <v>171</v>
      </c>
      <c r="BE705" s="192">
        <f>IF(N705="základní",J705,0)</f>
        <v>0</v>
      </c>
      <c r="BF705" s="192">
        <f>IF(N705="snížená",J705,0)</f>
        <v>0</v>
      </c>
      <c r="BG705" s="192">
        <f>IF(N705="zákl. přenesená",J705,0)</f>
        <v>0</v>
      </c>
      <c r="BH705" s="192">
        <f>IF(N705="sníž. přenesená",J705,0)</f>
        <v>0</v>
      </c>
      <c r="BI705" s="192">
        <f>IF(N705="nulová",J705,0)</f>
        <v>0</v>
      </c>
      <c r="BJ705" s="18" t="s">
        <v>40</v>
      </c>
      <c r="BK705" s="192">
        <f>ROUND(I705*H705,2)</f>
        <v>0</v>
      </c>
      <c r="BL705" s="18" t="s">
        <v>297</v>
      </c>
      <c r="BM705" s="191" t="s">
        <v>4674</v>
      </c>
    </row>
    <row r="706" spans="1:65" s="13" customFormat="1" ht="10.199999999999999">
      <c r="B706" s="193"/>
      <c r="C706" s="194"/>
      <c r="D706" s="195" t="s">
        <v>180</v>
      </c>
      <c r="E706" s="196" t="s">
        <v>32</v>
      </c>
      <c r="F706" s="197" t="s">
        <v>4277</v>
      </c>
      <c r="G706" s="194"/>
      <c r="H706" s="196" t="s">
        <v>32</v>
      </c>
      <c r="I706" s="198"/>
      <c r="J706" s="194"/>
      <c r="K706" s="194"/>
      <c r="L706" s="199"/>
      <c r="M706" s="200"/>
      <c r="N706" s="201"/>
      <c r="O706" s="201"/>
      <c r="P706" s="201"/>
      <c r="Q706" s="201"/>
      <c r="R706" s="201"/>
      <c r="S706" s="201"/>
      <c r="T706" s="202"/>
      <c r="AT706" s="203" t="s">
        <v>180</v>
      </c>
      <c r="AU706" s="203" t="s">
        <v>89</v>
      </c>
      <c r="AV706" s="13" t="s">
        <v>40</v>
      </c>
      <c r="AW706" s="13" t="s">
        <v>38</v>
      </c>
      <c r="AX706" s="13" t="s">
        <v>80</v>
      </c>
      <c r="AY706" s="203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4671</v>
      </c>
      <c r="G707" s="205"/>
      <c r="H707" s="208">
        <v>27.774999999999999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1396</v>
      </c>
      <c r="D708" s="180" t="s">
        <v>173</v>
      </c>
      <c r="E708" s="181" t="s">
        <v>743</v>
      </c>
      <c r="F708" s="182" t="s">
        <v>744</v>
      </c>
      <c r="G708" s="183" t="s">
        <v>190</v>
      </c>
      <c r="H708" s="184">
        <v>45.875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1.7700000000000001E-3</v>
      </c>
      <c r="T708" s="190">
        <f>S708*H708</f>
        <v>8.119875E-2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4675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4277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4670</v>
      </c>
      <c r="G710" s="205"/>
      <c r="H710" s="208">
        <v>45.875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2" customFormat="1" ht="14.4" customHeight="1">
      <c r="A711" s="36"/>
      <c r="B711" s="37"/>
      <c r="C711" s="180" t="s">
        <v>1400</v>
      </c>
      <c r="D711" s="180" t="s">
        <v>173</v>
      </c>
      <c r="E711" s="181" t="s">
        <v>756</v>
      </c>
      <c r="F711" s="182" t="s">
        <v>757</v>
      </c>
      <c r="G711" s="183" t="s">
        <v>190</v>
      </c>
      <c r="H711" s="184">
        <v>86.1</v>
      </c>
      <c r="I711" s="185"/>
      <c r="J711" s="186">
        <f>ROUND(I711*H711,2)</f>
        <v>0</v>
      </c>
      <c r="K711" s="182" t="s">
        <v>177</v>
      </c>
      <c r="L711" s="41"/>
      <c r="M711" s="187" t="s">
        <v>32</v>
      </c>
      <c r="N711" s="188" t="s">
        <v>51</v>
      </c>
      <c r="O711" s="66"/>
      <c r="P711" s="189">
        <f>O711*H711</f>
        <v>0</v>
      </c>
      <c r="Q711" s="189">
        <v>0</v>
      </c>
      <c r="R711" s="189">
        <f>Q711*H711</f>
        <v>0</v>
      </c>
      <c r="S711" s="189">
        <v>1.67E-3</v>
      </c>
      <c r="T711" s="190">
        <f>S711*H711</f>
        <v>0.143787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91" t="s">
        <v>297</v>
      </c>
      <c r="AT711" s="191" t="s">
        <v>173</v>
      </c>
      <c r="AU711" s="191" t="s">
        <v>89</v>
      </c>
      <c r="AY711" s="18" t="s">
        <v>171</v>
      </c>
      <c r="BE711" s="192">
        <f>IF(N711="základní",J711,0)</f>
        <v>0</v>
      </c>
      <c r="BF711" s="192">
        <f>IF(N711="snížená",J711,0)</f>
        <v>0</v>
      </c>
      <c r="BG711" s="192">
        <f>IF(N711="zákl. přenesená",J711,0)</f>
        <v>0</v>
      </c>
      <c r="BH711" s="192">
        <f>IF(N711="sníž. přenesená",J711,0)</f>
        <v>0</v>
      </c>
      <c r="BI711" s="192">
        <f>IF(N711="nulová",J711,0)</f>
        <v>0</v>
      </c>
      <c r="BJ711" s="18" t="s">
        <v>40</v>
      </c>
      <c r="BK711" s="192">
        <f>ROUND(I711*H711,2)</f>
        <v>0</v>
      </c>
      <c r="BL711" s="18" t="s">
        <v>297</v>
      </c>
      <c r="BM711" s="191" t="s">
        <v>4676</v>
      </c>
    </row>
    <row r="712" spans="1:65" s="13" customFormat="1" ht="10.199999999999999">
      <c r="B712" s="193"/>
      <c r="C712" s="194"/>
      <c r="D712" s="195" t="s">
        <v>180</v>
      </c>
      <c r="E712" s="196" t="s">
        <v>32</v>
      </c>
      <c r="F712" s="197" t="s">
        <v>4277</v>
      </c>
      <c r="G712" s="194"/>
      <c r="H712" s="196" t="s">
        <v>32</v>
      </c>
      <c r="I712" s="198"/>
      <c r="J712" s="194"/>
      <c r="K712" s="194"/>
      <c r="L712" s="199"/>
      <c r="M712" s="200"/>
      <c r="N712" s="201"/>
      <c r="O712" s="201"/>
      <c r="P712" s="201"/>
      <c r="Q712" s="201"/>
      <c r="R712" s="201"/>
      <c r="S712" s="201"/>
      <c r="T712" s="202"/>
      <c r="AT712" s="203" t="s">
        <v>180</v>
      </c>
      <c r="AU712" s="203" t="s">
        <v>89</v>
      </c>
      <c r="AV712" s="13" t="s">
        <v>40</v>
      </c>
      <c r="AW712" s="13" t="s">
        <v>38</v>
      </c>
      <c r="AX712" s="13" t="s">
        <v>80</v>
      </c>
      <c r="AY712" s="203" t="s">
        <v>171</v>
      </c>
    </row>
    <row r="713" spans="1:65" s="14" customFormat="1" ht="10.199999999999999">
      <c r="B713" s="204"/>
      <c r="C713" s="205"/>
      <c r="D713" s="195" t="s">
        <v>180</v>
      </c>
      <c r="E713" s="206" t="s">
        <v>32</v>
      </c>
      <c r="F713" s="207" t="s">
        <v>4677</v>
      </c>
      <c r="G713" s="205"/>
      <c r="H713" s="208">
        <v>86.1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180</v>
      </c>
      <c r="AU713" s="214" t="s">
        <v>89</v>
      </c>
      <c r="AV713" s="14" t="s">
        <v>89</v>
      </c>
      <c r="AW713" s="14" t="s">
        <v>38</v>
      </c>
      <c r="AX713" s="14" t="s">
        <v>80</v>
      </c>
      <c r="AY713" s="214" t="s">
        <v>171</v>
      </c>
    </row>
    <row r="714" spans="1:65" s="2" customFormat="1" ht="14.4" customHeight="1">
      <c r="A714" s="36"/>
      <c r="B714" s="37"/>
      <c r="C714" s="180" t="s">
        <v>1406</v>
      </c>
      <c r="D714" s="180" t="s">
        <v>173</v>
      </c>
      <c r="E714" s="181" t="s">
        <v>760</v>
      </c>
      <c r="F714" s="182" t="s">
        <v>761</v>
      </c>
      <c r="G714" s="183" t="s">
        <v>190</v>
      </c>
      <c r="H714" s="184">
        <v>18.850000000000001</v>
      </c>
      <c r="I714" s="185"/>
      <c r="J714" s="186">
        <f>ROUND(I714*H714,2)</f>
        <v>0</v>
      </c>
      <c r="K714" s="182" t="s">
        <v>177</v>
      </c>
      <c r="L714" s="41"/>
      <c r="M714" s="187" t="s">
        <v>32</v>
      </c>
      <c r="N714" s="188" t="s">
        <v>51</v>
      </c>
      <c r="O714" s="66"/>
      <c r="P714" s="189">
        <f>O714*H714</f>
        <v>0</v>
      </c>
      <c r="Q714" s="189">
        <v>0</v>
      </c>
      <c r="R714" s="189">
        <f>Q714*H714</f>
        <v>0</v>
      </c>
      <c r="S714" s="189">
        <v>1.75E-3</v>
      </c>
      <c r="T714" s="190">
        <f>S714*H714</f>
        <v>3.2987500000000003E-2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297</v>
      </c>
      <c r="AT714" s="191" t="s">
        <v>173</v>
      </c>
      <c r="AU714" s="191" t="s">
        <v>89</v>
      </c>
      <c r="AY714" s="18" t="s">
        <v>171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8" t="s">
        <v>40</v>
      </c>
      <c r="BK714" s="192">
        <f>ROUND(I714*H714,2)</f>
        <v>0</v>
      </c>
      <c r="BL714" s="18" t="s">
        <v>297</v>
      </c>
      <c r="BM714" s="191" t="s">
        <v>4678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4277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4673</v>
      </c>
      <c r="G716" s="205"/>
      <c r="H716" s="208">
        <v>18.850000000000001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2" customFormat="1" ht="24.15" customHeight="1">
      <c r="A717" s="36"/>
      <c r="B717" s="37"/>
      <c r="C717" s="180" t="s">
        <v>1410</v>
      </c>
      <c r="D717" s="180" t="s">
        <v>173</v>
      </c>
      <c r="E717" s="181" t="s">
        <v>3307</v>
      </c>
      <c r="F717" s="182" t="s">
        <v>3308</v>
      </c>
      <c r="G717" s="183" t="s">
        <v>582</v>
      </c>
      <c r="H717" s="184">
        <v>3</v>
      </c>
      <c r="I717" s="185"/>
      <c r="J717" s="186">
        <f>ROUND(I717*H717,2)</f>
        <v>0</v>
      </c>
      <c r="K717" s="182" t="s">
        <v>177</v>
      </c>
      <c r="L717" s="41"/>
      <c r="M717" s="187" t="s">
        <v>32</v>
      </c>
      <c r="N717" s="188" t="s">
        <v>51</v>
      </c>
      <c r="O717" s="66"/>
      <c r="P717" s="189">
        <f>O717*H717</f>
        <v>0</v>
      </c>
      <c r="Q717" s="189">
        <v>0</v>
      </c>
      <c r="R717" s="189">
        <f>Q717*H717</f>
        <v>0</v>
      </c>
      <c r="S717" s="189">
        <v>1.8799999999999999E-3</v>
      </c>
      <c r="T717" s="190">
        <f>S717*H717</f>
        <v>5.64E-3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297</v>
      </c>
      <c r="AT717" s="191" t="s">
        <v>173</v>
      </c>
      <c r="AU717" s="191" t="s">
        <v>89</v>
      </c>
      <c r="AY717" s="18" t="s">
        <v>171</v>
      </c>
      <c r="BE717" s="192">
        <f>IF(N717="základní",J717,0)</f>
        <v>0</v>
      </c>
      <c r="BF717" s="192">
        <f>IF(N717="snížená",J717,0)</f>
        <v>0</v>
      </c>
      <c r="BG717" s="192">
        <f>IF(N717="zákl. přenesená",J717,0)</f>
        <v>0</v>
      </c>
      <c r="BH717" s="192">
        <f>IF(N717="sníž. přenesená",J717,0)</f>
        <v>0</v>
      </c>
      <c r="BI717" s="192">
        <f>IF(N717="nulová",J717,0)</f>
        <v>0</v>
      </c>
      <c r="BJ717" s="18" t="s">
        <v>40</v>
      </c>
      <c r="BK717" s="192">
        <f>ROUND(I717*H717,2)</f>
        <v>0</v>
      </c>
      <c r="BL717" s="18" t="s">
        <v>297</v>
      </c>
      <c r="BM717" s="191" t="s">
        <v>4679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4277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4588</v>
      </c>
      <c r="G719" s="205"/>
      <c r="H719" s="208">
        <v>3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14.4" customHeight="1">
      <c r="A720" s="36"/>
      <c r="B720" s="37"/>
      <c r="C720" s="180" t="s">
        <v>1413</v>
      </c>
      <c r="D720" s="180" t="s">
        <v>173</v>
      </c>
      <c r="E720" s="181" t="s">
        <v>770</v>
      </c>
      <c r="F720" s="182" t="s">
        <v>771</v>
      </c>
      <c r="G720" s="183" t="s">
        <v>190</v>
      </c>
      <c r="H720" s="184">
        <v>45.875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0</v>
      </c>
      <c r="R720" s="189">
        <f>Q720*H720</f>
        <v>0</v>
      </c>
      <c r="S720" s="189">
        <v>2.5999999999999999E-3</v>
      </c>
      <c r="T720" s="190">
        <f>S720*H720</f>
        <v>0.11927499999999999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4680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4277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4681</v>
      </c>
      <c r="G722" s="205"/>
      <c r="H722" s="208">
        <v>45.875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2" customFormat="1" ht="14.4" customHeight="1">
      <c r="A723" s="36"/>
      <c r="B723" s="37"/>
      <c r="C723" s="180" t="s">
        <v>1415</v>
      </c>
      <c r="D723" s="180" t="s">
        <v>173</v>
      </c>
      <c r="E723" s="181" t="s">
        <v>774</v>
      </c>
      <c r="F723" s="182" t="s">
        <v>775</v>
      </c>
      <c r="G723" s="183" t="s">
        <v>190</v>
      </c>
      <c r="H723" s="184">
        <v>19.100000000000001</v>
      </c>
      <c r="I723" s="185"/>
      <c r="J723" s="186">
        <f>ROUND(I723*H723,2)</f>
        <v>0</v>
      </c>
      <c r="K723" s="182" t="s">
        <v>177</v>
      </c>
      <c r="L723" s="41"/>
      <c r="M723" s="187" t="s">
        <v>32</v>
      </c>
      <c r="N723" s="188" t="s">
        <v>51</v>
      </c>
      <c r="O723" s="66"/>
      <c r="P723" s="189">
        <f>O723*H723</f>
        <v>0</v>
      </c>
      <c r="Q723" s="189">
        <v>0</v>
      </c>
      <c r="R723" s="189">
        <f>Q723*H723</f>
        <v>0</v>
      </c>
      <c r="S723" s="189">
        <v>3.9399999999999999E-3</v>
      </c>
      <c r="T723" s="190">
        <f>S723*H723</f>
        <v>7.5254000000000001E-2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91" t="s">
        <v>297</v>
      </c>
      <c r="AT723" s="191" t="s">
        <v>173</v>
      </c>
      <c r="AU723" s="191" t="s">
        <v>89</v>
      </c>
      <c r="AY723" s="18" t="s">
        <v>171</v>
      </c>
      <c r="BE723" s="192">
        <f>IF(N723="základní",J723,0)</f>
        <v>0</v>
      </c>
      <c r="BF723" s="192">
        <f>IF(N723="snížená",J723,0)</f>
        <v>0</v>
      </c>
      <c r="BG723" s="192">
        <f>IF(N723="zákl. přenesená",J723,0)</f>
        <v>0</v>
      </c>
      <c r="BH723" s="192">
        <f>IF(N723="sníž. přenesená",J723,0)</f>
        <v>0</v>
      </c>
      <c r="BI723" s="192">
        <f>IF(N723="nulová",J723,0)</f>
        <v>0</v>
      </c>
      <c r="BJ723" s="18" t="s">
        <v>40</v>
      </c>
      <c r="BK723" s="192">
        <f>ROUND(I723*H723,2)</f>
        <v>0</v>
      </c>
      <c r="BL723" s="18" t="s">
        <v>297</v>
      </c>
      <c r="BM723" s="191" t="s">
        <v>4682</v>
      </c>
    </row>
    <row r="724" spans="1:65" s="13" customFormat="1" ht="10.199999999999999">
      <c r="B724" s="193"/>
      <c r="C724" s="194"/>
      <c r="D724" s="195" t="s">
        <v>180</v>
      </c>
      <c r="E724" s="196" t="s">
        <v>32</v>
      </c>
      <c r="F724" s="197" t="s">
        <v>4277</v>
      </c>
      <c r="G724" s="194"/>
      <c r="H724" s="196" t="s">
        <v>32</v>
      </c>
      <c r="I724" s="198"/>
      <c r="J724" s="194"/>
      <c r="K724" s="194"/>
      <c r="L724" s="199"/>
      <c r="M724" s="200"/>
      <c r="N724" s="201"/>
      <c r="O724" s="201"/>
      <c r="P724" s="201"/>
      <c r="Q724" s="201"/>
      <c r="R724" s="201"/>
      <c r="S724" s="201"/>
      <c r="T724" s="202"/>
      <c r="AT724" s="203" t="s">
        <v>180</v>
      </c>
      <c r="AU724" s="203" t="s">
        <v>89</v>
      </c>
      <c r="AV724" s="13" t="s">
        <v>40</v>
      </c>
      <c r="AW724" s="13" t="s">
        <v>38</v>
      </c>
      <c r="AX724" s="13" t="s">
        <v>80</v>
      </c>
      <c r="AY724" s="203" t="s">
        <v>171</v>
      </c>
    </row>
    <row r="725" spans="1:65" s="14" customFormat="1" ht="10.199999999999999">
      <c r="B725" s="204"/>
      <c r="C725" s="205"/>
      <c r="D725" s="195" t="s">
        <v>180</v>
      </c>
      <c r="E725" s="206" t="s">
        <v>32</v>
      </c>
      <c r="F725" s="207" t="s">
        <v>4683</v>
      </c>
      <c r="G725" s="205"/>
      <c r="H725" s="208">
        <v>19.100000000000001</v>
      </c>
      <c r="I725" s="209"/>
      <c r="J725" s="205"/>
      <c r="K725" s="205"/>
      <c r="L725" s="210"/>
      <c r="M725" s="211"/>
      <c r="N725" s="212"/>
      <c r="O725" s="212"/>
      <c r="P725" s="212"/>
      <c r="Q725" s="212"/>
      <c r="R725" s="212"/>
      <c r="S725" s="212"/>
      <c r="T725" s="213"/>
      <c r="AT725" s="214" t="s">
        <v>180</v>
      </c>
      <c r="AU725" s="214" t="s">
        <v>89</v>
      </c>
      <c r="AV725" s="14" t="s">
        <v>89</v>
      </c>
      <c r="AW725" s="14" t="s">
        <v>38</v>
      </c>
      <c r="AX725" s="14" t="s">
        <v>80</v>
      </c>
      <c r="AY725" s="214" t="s">
        <v>171</v>
      </c>
    </row>
    <row r="726" spans="1:65" s="2" customFormat="1" ht="14.4" customHeight="1">
      <c r="A726" s="36"/>
      <c r="B726" s="37"/>
      <c r="C726" s="180" t="s">
        <v>1417</v>
      </c>
      <c r="D726" s="180" t="s">
        <v>173</v>
      </c>
      <c r="E726" s="181" t="s">
        <v>778</v>
      </c>
      <c r="F726" s="182" t="s">
        <v>779</v>
      </c>
      <c r="G726" s="183" t="s">
        <v>190</v>
      </c>
      <c r="H726" s="184">
        <v>149.80000000000001</v>
      </c>
      <c r="I726" s="185"/>
      <c r="J726" s="186">
        <f>ROUND(I726*H726,2)</f>
        <v>0</v>
      </c>
      <c r="K726" s="182" t="s">
        <v>177</v>
      </c>
      <c r="L726" s="41"/>
      <c r="M726" s="187" t="s">
        <v>32</v>
      </c>
      <c r="N726" s="188" t="s">
        <v>51</v>
      </c>
      <c r="O726" s="66"/>
      <c r="P726" s="189">
        <f>O726*H726</f>
        <v>0</v>
      </c>
      <c r="Q726" s="189">
        <v>1.32E-3</v>
      </c>
      <c r="R726" s="189">
        <f>Q726*H726</f>
        <v>0.19773600000000002</v>
      </c>
      <c r="S726" s="189">
        <v>0</v>
      </c>
      <c r="T726" s="190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91" t="s">
        <v>297</v>
      </c>
      <c r="AT726" s="191" t="s">
        <v>173</v>
      </c>
      <c r="AU726" s="191" t="s">
        <v>89</v>
      </c>
      <c r="AY726" s="18" t="s">
        <v>171</v>
      </c>
      <c r="BE726" s="192">
        <f>IF(N726="základní",J726,0)</f>
        <v>0</v>
      </c>
      <c r="BF726" s="192">
        <f>IF(N726="snížená",J726,0)</f>
        <v>0</v>
      </c>
      <c r="BG726" s="192">
        <f>IF(N726="zákl. přenesená",J726,0)</f>
        <v>0</v>
      </c>
      <c r="BH726" s="192">
        <f>IF(N726="sníž. přenesená",J726,0)</f>
        <v>0</v>
      </c>
      <c r="BI726" s="192">
        <f>IF(N726="nulová",J726,0)</f>
        <v>0</v>
      </c>
      <c r="BJ726" s="18" t="s">
        <v>40</v>
      </c>
      <c r="BK726" s="192">
        <f>ROUND(I726*H726,2)</f>
        <v>0</v>
      </c>
      <c r="BL726" s="18" t="s">
        <v>297</v>
      </c>
      <c r="BM726" s="191" t="s">
        <v>4684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4516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3" customFormat="1" ht="10.199999999999999">
      <c r="B728" s="193"/>
      <c r="C728" s="194"/>
      <c r="D728" s="195" t="s">
        <v>180</v>
      </c>
      <c r="E728" s="196" t="s">
        <v>32</v>
      </c>
      <c r="F728" s="197" t="s">
        <v>4630</v>
      </c>
      <c r="G728" s="194"/>
      <c r="H728" s="196" t="s">
        <v>32</v>
      </c>
      <c r="I728" s="198"/>
      <c r="J728" s="194"/>
      <c r="K728" s="194"/>
      <c r="L728" s="199"/>
      <c r="M728" s="200"/>
      <c r="N728" s="201"/>
      <c r="O728" s="201"/>
      <c r="P728" s="201"/>
      <c r="Q728" s="201"/>
      <c r="R728" s="201"/>
      <c r="S728" s="201"/>
      <c r="T728" s="202"/>
      <c r="AT728" s="203" t="s">
        <v>180</v>
      </c>
      <c r="AU728" s="203" t="s">
        <v>89</v>
      </c>
      <c r="AV728" s="13" t="s">
        <v>40</v>
      </c>
      <c r="AW728" s="13" t="s">
        <v>38</v>
      </c>
      <c r="AX728" s="13" t="s">
        <v>80</v>
      </c>
      <c r="AY728" s="203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4685</v>
      </c>
      <c r="G729" s="205"/>
      <c r="H729" s="208">
        <v>46.8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4686</v>
      </c>
      <c r="G730" s="205"/>
      <c r="H730" s="208">
        <v>46.8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4687</v>
      </c>
      <c r="G731" s="205"/>
      <c r="H731" s="208">
        <v>56.2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14.4" customHeight="1">
      <c r="A732" s="36"/>
      <c r="B732" s="37"/>
      <c r="C732" s="180" t="s">
        <v>1421</v>
      </c>
      <c r="D732" s="180" t="s">
        <v>173</v>
      </c>
      <c r="E732" s="181" t="s">
        <v>790</v>
      </c>
      <c r="F732" s="182" t="s">
        <v>791</v>
      </c>
      <c r="G732" s="183" t="s">
        <v>190</v>
      </c>
      <c r="H732" s="184">
        <v>13.5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1.06E-3</v>
      </c>
      <c r="R732" s="189">
        <f>Q732*H732</f>
        <v>1.431E-2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4688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4516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4630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4689</v>
      </c>
      <c r="G735" s="205"/>
      <c r="H735" s="208">
        <v>13.5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1425</v>
      </c>
      <c r="D736" s="180" t="s">
        <v>173</v>
      </c>
      <c r="E736" s="181" t="s">
        <v>808</v>
      </c>
      <c r="F736" s="182" t="s">
        <v>809</v>
      </c>
      <c r="G736" s="183" t="s">
        <v>190</v>
      </c>
      <c r="H736" s="184">
        <v>56.2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3.47E-3</v>
      </c>
      <c r="R736" s="189">
        <f>Q736*H736</f>
        <v>0.19501400000000002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4690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4516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4630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4691</v>
      </c>
      <c r="G739" s="205"/>
      <c r="H739" s="208">
        <v>56.2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1434</v>
      </c>
      <c r="D740" s="180" t="s">
        <v>173</v>
      </c>
      <c r="E740" s="181" t="s">
        <v>813</v>
      </c>
      <c r="F740" s="182" t="s">
        <v>814</v>
      </c>
      <c r="G740" s="183" t="s">
        <v>190</v>
      </c>
      <c r="H740" s="184">
        <v>93.6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2.2699999999999999E-3</v>
      </c>
      <c r="R740" s="189">
        <f>Q740*H740</f>
        <v>0.21247199999999997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4692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4516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4630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4" customFormat="1" ht="10.199999999999999">
      <c r="B743" s="204"/>
      <c r="C743" s="205"/>
      <c r="D743" s="195" t="s">
        <v>180</v>
      </c>
      <c r="E743" s="206" t="s">
        <v>32</v>
      </c>
      <c r="F743" s="207" t="s">
        <v>4693</v>
      </c>
      <c r="G743" s="205"/>
      <c r="H743" s="208">
        <v>46.8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180</v>
      </c>
      <c r="AU743" s="214" t="s">
        <v>89</v>
      </c>
      <c r="AV743" s="14" t="s">
        <v>89</v>
      </c>
      <c r="AW743" s="14" t="s">
        <v>38</v>
      </c>
      <c r="AX743" s="14" t="s">
        <v>80</v>
      </c>
      <c r="AY743" s="214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4694</v>
      </c>
      <c r="G744" s="205"/>
      <c r="H744" s="208">
        <v>46.8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1438</v>
      </c>
      <c r="D745" s="180" t="s">
        <v>173</v>
      </c>
      <c r="E745" s="181" t="s">
        <v>3321</v>
      </c>
      <c r="F745" s="182" t="s">
        <v>3322</v>
      </c>
      <c r="G745" s="183" t="s">
        <v>190</v>
      </c>
      <c r="H745" s="184">
        <v>86.1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4.2900000000000004E-3</v>
      </c>
      <c r="R745" s="189">
        <f>Q745*H745</f>
        <v>0.369369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4695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4630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4" customFormat="1" ht="10.199999999999999">
      <c r="B747" s="204"/>
      <c r="C747" s="205"/>
      <c r="D747" s="195" t="s">
        <v>180</v>
      </c>
      <c r="E747" s="206" t="s">
        <v>32</v>
      </c>
      <c r="F747" s="207" t="s">
        <v>4696</v>
      </c>
      <c r="G747" s="205"/>
      <c r="H747" s="208">
        <v>86.1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180</v>
      </c>
      <c r="AU747" s="214" t="s">
        <v>89</v>
      </c>
      <c r="AV747" s="14" t="s">
        <v>89</v>
      </c>
      <c r="AW747" s="14" t="s">
        <v>38</v>
      </c>
      <c r="AX747" s="14" t="s">
        <v>80</v>
      </c>
      <c r="AY747" s="214" t="s">
        <v>171</v>
      </c>
    </row>
    <row r="748" spans="1:65" s="2" customFormat="1" ht="24.15" customHeight="1">
      <c r="A748" s="36"/>
      <c r="B748" s="37"/>
      <c r="C748" s="180" t="s">
        <v>1442</v>
      </c>
      <c r="D748" s="180" t="s">
        <v>173</v>
      </c>
      <c r="E748" s="181" t="s">
        <v>3777</v>
      </c>
      <c r="F748" s="182" t="s">
        <v>3778</v>
      </c>
      <c r="G748" s="183" t="s">
        <v>190</v>
      </c>
      <c r="H748" s="184">
        <v>13.5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2.8900000000000002E-3</v>
      </c>
      <c r="R748" s="189">
        <f>Q748*H748</f>
        <v>3.9015000000000001E-2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297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297</v>
      </c>
      <c r="BM748" s="191" t="s">
        <v>4697</v>
      </c>
    </row>
    <row r="749" spans="1:65" s="13" customFormat="1" ht="10.199999999999999">
      <c r="B749" s="193"/>
      <c r="C749" s="194"/>
      <c r="D749" s="195" t="s">
        <v>180</v>
      </c>
      <c r="E749" s="196" t="s">
        <v>32</v>
      </c>
      <c r="F749" s="197" t="s">
        <v>4516</v>
      </c>
      <c r="G749" s="194"/>
      <c r="H749" s="196" t="s">
        <v>32</v>
      </c>
      <c r="I749" s="198"/>
      <c r="J749" s="194"/>
      <c r="K749" s="194"/>
      <c r="L749" s="199"/>
      <c r="M749" s="200"/>
      <c r="N749" s="201"/>
      <c r="O749" s="201"/>
      <c r="P749" s="201"/>
      <c r="Q749" s="201"/>
      <c r="R749" s="201"/>
      <c r="S749" s="201"/>
      <c r="T749" s="202"/>
      <c r="AT749" s="203" t="s">
        <v>180</v>
      </c>
      <c r="AU749" s="203" t="s">
        <v>89</v>
      </c>
      <c r="AV749" s="13" t="s">
        <v>40</v>
      </c>
      <c r="AW749" s="13" t="s">
        <v>38</v>
      </c>
      <c r="AX749" s="13" t="s">
        <v>80</v>
      </c>
      <c r="AY749" s="203" t="s">
        <v>171</v>
      </c>
    </row>
    <row r="750" spans="1:65" s="13" customFormat="1" ht="10.199999999999999">
      <c r="B750" s="193"/>
      <c r="C750" s="194"/>
      <c r="D750" s="195" t="s">
        <v>180</v>
      </c>
      <c r="E750" s="196" t="s">
        <v>32</v>
      </c>
      <c r="F750" s="197" t="s">
        <v>4630</v>
      </c>
      <c r="G750" s="194"/>
      <c r="H750" s="196" t="s">
        <v>32</v>
      </c>
      <c r="I750" s="198"/>
      <c r="J750" s="194"/>
      <c r="K750" s="194"/>
      <c r="L750" s="199"/>
      <c r="M750" s="200"/>
      <c r="N750" s="201"/>
      <c r="O750" s="201"/>
      <c r="P750" s="201"/>
      <c r="Q750" s="201"/>
      <c r="R750" s="201"/>
      <c r="S750" s="201"/>
      <c r="T750" s="202"/>
      <c r="AT750" s="203" t="s">
        <v>180</v>
      </c>
      <c r="AU750" s="203" t="s">
        <v>89</v>
      </c>
      <c r="AV750" s="13" t="s">
        <v>40</v>
      </c>
      <c r="AW750" s="13" t="s">
        <v>38</v>
      </c>
      <c r="AX750" s="13" t="s">
        <v>80</v>
      </c>
      <c r="AY750" s="203" t="s">
        <v>171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4698</v>
      </c>
      <c r="G751" s="205"/>
      <c r="H751" s="208">
        <v>13.5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1446</v>
      </c>
      <c r="D752" s="180" t="s">
        <v>173</v>
      </c>
      <c r="E752" s="181" t="s">
        <v>837</v>
      </c>
      <c r="F752" s="182" t="s">
        <v>838</v>
      </c>
      <c r="G752" s="183" t="s">
        <v>190</v>
      </c>
      <c r="H752" s="184">
        <v>46.8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1.6299999999999999E-3</v>
      </c>
      <c r="R752" s="189">
        <f>Q752*H752</f>
        <v>7.6283999999999991E-2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4699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4516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4630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4" customFormat="1" ht="10.199999999999999">
      <c r="B755" s="204"/>
      <c r="C755" s="205"/>
      <c r="D755" s="195" t="s">
        <v>180</v>
      </c>
      <c r="E755" s="206" t="s">
        <v>32</v>
      </c>
      <c r="F755" s="207" t="s">
        <v>4700</v>
      </c>
      <c r="G755" s="205"/>
      <c r="H755" s="208">
        <v>46.8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180</v>
      </c>
      <c r="AU755" s="214" t="s">
        <v>89</v>
      </c>
      <c r="AV755" s="14" t="s">
        <v>89</v>
      </c>
      <c r="AW755" s="14" t="s">
        <v>38</v>
      </c>
      <c r="AX755" s="14" t="s">
        <v>80</v>
      </c>
      <c r="AY755" s="214" t="s">
        <v>171</v>
      </c>
    </row>
    <row r="756" spans="1:65" s="2" customFormat="1" ht="24.15" customHeight="1">
      <c r="A756" s="36"/>
      <c r="B756" s="37"/>
      <c r="C756" s="180" t="s">
        <v>1451</v>
      </c>
      <c r="D756" s="180" t="s">
        <v>173</v>
      </c>
      <c r="E756" s="181" t="s">
        <v>3329</v>
      </c>
      <c r="F756" s="182" t="s">
        <v>3330</v>
      </c>
      <c r="G756" s="183" t="s">
        <v>582</v>
      </c>
      <c r="H756" s="184">
        <v>3</v>
      </c>
      <c r="I756" s="185"/>
      <c r="J756" s="186">
        <f>ROUND(I756*H756,2)</f>
        <v>0</v>
      </c>
      <c r="K756" s="182" t="s">
        <v>177</v>
      </c>
      <c r="L756" s="41"/>
      <c r="M756" s="187" t="s">
        <v>32</v>
      </c>
      <c r="N756" s="188" t="s">
        <v>51</v>
      </c>
      <c r="O756" s="66"/>
      <c r="P756" s="189">
        <f>O756*H756</f>
        <v>0</v>
      </c>
      <c r="Q756" s="189">
        <v>2.5000000000000001E-4</v>
      </c>
      <c r="R756" s="189">
        <f>Q756*H756</f>
        <v>7.5000000000000002E-4</v>
      </c>
      <c r="S756" s="189">
        <v>0</v>
      </c>
      <c r="T756" s="190">
        <f>S756*H756</f>
        <v>0</v>
      </c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R756" s="191" t="s">
        <v>297</v>
      </c>
      <c r="AT756" s="191" t="s">
        <v>173</v>
      </c>
      <c r="AU756" s="191" t="s">
        <v>89</v>
      </c>
      <c r="AY756" s="18" t="s">
        <v>171</v>
      </c>
      <c r="BE756" s="192">
        <f>IF(N756="základní",J756,0)</f>
        <v>0</v>
      </c>
      <c r="BF756" s="192">
        <f>IF(N756="snížená",J756,0)</f>
        <v>0</v>
      </c>
      <c r="BG756" s="192">
        <f>IF(N756="zákl. přenesená",J756,0)</f>
        <v>0</v>
      </c>
      <c r="BH756" s="192">
        <f>IF(N756="sníž. přenesená",J756,0)</f>
        <v>0</v>
      </c>
      <c r="BI756" s="192">
        <f>IF(N756="nulová",J756,0)</f>
        <v>0</v>
      </c>
      <c r="BJ756" s="18" t="s">
        <v>40</v>
      </c>
      <c r="BK756" s="192">
        <f>ROUND(I756*H756,2)</f>
        <v>0</v>
      </c>
      <c r="BL756" s="18" t="s">
        <v>297</v>
      </c>
      <c r="BM756" s="191" t="s">
        <v>4701</v>
      </c>
    </row>
    <row r="757" spans="1:65" s="13" customFormat="1" ht="10.199999999999999">
      <c r="B757" s="193"/>
      <c r="C757" s="194"/>
      <c r="D757" s="195" t="s">
        <v>180</v>
      </c>
      <c r="E757" s="196" t="s">
        <v>32</v>
      </c>
      <c r="F757" s="197" t="s">
        <v>4516</v>
      </c>
      <c r="G757" s="194"/>
      <c r="H757" s="196" t="s">
        <v>32</v>
      </c>
      <c r="I757" s="198"/>
      <c r="J757" s="194"/>
      <c r="K757" s="194"/>
      <c r="L757" s="199"/>
      <c r="M757" s="200"/>
      <c r="N757" s="201"/>
      <c r="O757" s="201"/>
      <c r="P757" s="201"/>
      <c r="Q757" s="201"/>
      <c r="R757" s="201"/>
      <c r="S757" s="201"/>
      <c r="T757" s="202"/>
      <c r="AT757" s="203" t="s">
        <v>180</v>
      </c>
      <c r="AU757" s="203" t="s">
        <v>89</v>
      </c>
      <c r="AV757" s="13" t="s">
        <v>40</v>
      </c>
      <c r="AW757" s="13" t="s">
        <v>38</v>
      </c>
      <c r="AX757" s="13" t="s">
        <v>80</v>
      </c>
      <c r="AY757" s="203" t="s">
        <v>171</v>
      </c>
    </row>
    <row r="758" spans="1:65" s="13" customFormat="1" ht="10.199999999999999">
      <c r="B758" s="193"/>
      <c r="C758" s="194"/>
      <c r="D758" s="195" t="s">
        <v>180</v>
      </c>
      <c r="E758" s="196" t="s">
        <v>32</v>
      </c>
      <c r="F758" s="197" t="s">
        <v>4630</v>
      </c>
      <c r="G758" s="194"/>
      <c r="H758" s="196" t="s">
        <v>32</v>
      </c>
      <c r="I758" s="198"/>
      <c r="J758" s="194"/>
      <c r="K758" s="194"/>
      <c r="L758" s="199"/>
      <c r="M758" s="200"/>
      <c r="N758" s="201"/>
      <c r="O758" s="201"/>
      <c r="P758" s="201"/>
      <c r="Q758" s="201"/>
      <c r="R758" s="201"/>
      <c r="S758" s="201"/>
      <c r="T758" s="202"/>
      <c r="AT758" s="203" t="s">
        <v>180</v>
      </c>
      <c r="AU758" s="203" t="s">
        <v>89</v>
      </c>
      <c r="AV758" s="13" t="s">
        <v>40</v>
      </c>
      <c r="AW758" s="13" t="s">
        <v>38</v>
      </c>
      <c r="AX758" s="13" t="s">
        <v>80</v>
      </c>
      <c r="AY758" s="203" t="s">
        <v>171</v>
      </c>
    </row>
    <row r="759" spans="1:65" s="14" customFormat="1" ht="10.199999999999999">
      <c r="B759" s="204"/>
      <c r="C759" s="205"/>
      <c r="D759" s="195" t="s">
        <v>180</v>
      </c>
      <c r="E759" s="206" t="s">
        <v>32</v>
      </c>
      <c r="F759" s="207" t="s">
        <v>4702</v>
      </c>
      <c r="G759" s="205"/>
      <c r="H759" s="208">
        <v>3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180</v>
      </c>
      <c r="AU759" s="214" t="s">
        <v>89</v>
      </c>
      <c r="AV759" s="14" t="s">
        <v>89</v>
      </c>
      <c r="AW759" s="14" t="s">
        <v>38</v>
      </c>
      <c r="AX759" s="14" t="s">
        <v>80</v>
      </c>
      <c r="AY759" s="214" t="s">
        <v>171</v>
      </c>
    </row>
    <row r="760" spans="1:65" s="2" customFormat="1" ht="14.4" customHeight="1">
      <c r="A760" s="36"/>
      <c r="B760" s="37"/>
      <c r="C760" s="215" t="s">
        <v>1455</v>
      </c>
      <c r="D760" s="215" t="s">
        <v>254</v>
      </c>
      <c r="E760" s="216" t="s">
        <v>4703</v>
      </c>
      <c r="F760" s="217" t="s">
        <v>4704</v>
      </c>
      <c r="G760" s="218" t="s">
        <v>582</v>
      </c>
      <c r="H760" s="219">
        <v>3</v>
      </c>
      <c r="I760" s="220"/>
      <c r="J760" s="221">
        <f>ROUND(I760*H760,2)</f>
        <v>0</v>
      </c>
      <c r="K760" s="217" t="s">
        <v>177</v>
      </c>
      <c r="L760" s="222"/>
      <c r="M760" s="223" t="s">
        <v>32</v>
      </c>
      <c r="N760" s="224" t="s">
        <v>51</v>
      </c>
      <c r="O760" s="66"/>
      <c r="P760" s="189">
        <f>O760*H760</f>
        <v>0</v>
      </c>
      <c r="Q760" s="189">
        <v>1.2E-4</v>
      </c>
      <c r="R760" s="189">
        <f>Q760*H760</f>
        <v>3.6000000000000002E-4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389</v>
      </c>
      <c r="AT760" s="191" t="s">
        <v>254</v>
      </c>
      <c r="AU760" s="191" t="s">
        <v>89</v>
      </c>
      <c r="AY760" s="18" t="s">
        <v>171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8" t="s">
        <v>40</v>
      </c>
      <c r="BK760" s="192">
        <f>ROUND(I760*H760,2)</f>
        <v>0</v>
      </c>
      <c r="BL760" s="18" t="s">
        <v>297</v>
      </c>
      <c r="BM760" s="191" t="s">
        <v>4705</v>
      </c>
    </row>
    <row r="761" spans="1:65" s="2" customFormat="1" ht="14.4" customHeight="1">
      <c r="A761" s="36"/>
      <c r="B761" s="37"/>
      <c r="C761" s="180" t="s">
        <v>1460</v>
      </c>
      <c r="D761" s="180" t="s">
        <v>173</v>
      </c>
      <c r="E761" s="181" t="s">
        <v>3788</v>
      </c>
      <c r="F761" s="182" t="s">
        <v>3789</v>
      </c>
      <c r="G761" s="183" t="s">
        <v>190</v>
      </c>
      <c r="H761" s="184">
        <v>46.8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1.31E-3</v>
      </c>
      <c r="R761" s="189">
        <f>Q761*H761</f>
        <v>6.1307999999999994E-2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4706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4516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3" customFormat="1" ht="10.199999999999999">
      <c r="B763" s="193"/>
      <c r="C763" s="194"/>
      <c r="D763" s="195" t="s">
        <v>180</v>
      </c>
      <c r="E763" s="196" t="s">
        <v>32</v>
      </c>
      <c r="F763" s="197" t="s">
        <v>4630</v>
      </c>
      <c r="G763" s="194"/>
      <c r="H763" s="196" t="s">
        <v>32</v>
      </c>
      <c r="I763" s="198"/>
      <c r="J763" s="194"/>
      <c r="K763" s="194"/>
      <c r="L763" s="199"/>
      <c r="M763" s="200"/>
      <c r="N763" s="201"/>
      <c r="O763" s="201"/>
      <c r="P763" s="201"/>
      <c r="Q763" s="201"/>
      <c r="R763" s="201"/>
      <c r="S763" s="201"/>
      <c r="T763" s="202"/>
      <c r="AT763" s="203" t="s">
        <v>180</v>
      </c>
      <c r="AU763" s="203" t="s">
        <v>89</v>
      </c>
      <c r="AV763" s="13" t="s">
        <v>40</v>
      </c>
      <c r="AW763" s="13" t="s">
        <v>38</v>
      </c>
      <c r="AX763" s="13" t="s">
        <v>80</v>
      </c>
      <c r="AY763" s="203" t="s">
        <v>171</v>
      </c>
    </row>
    <row r="764" spans="1:65" s="14" customFormat="1" ht="10.199999999999999">
      <c r="B764" s="204"/>
      <c r="C764" s="205"/>
      <c r="D764" s="195" t="s">
        <v>180</v>
      </c>
      <c r="E764" s="206" t="s">
        <v>32</v>
      </c>
      <c r="F764" s="207" t="s">
        <v>4707</v>
      </c>
      <c r="G764" s="205"/>
      <c r="H764" s="208">
        <v>46.8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180</v>
      </c>
      <c r="AU764" s="214" t="s">
        <v>89</v>
      </c>
      <c r="AV764" s="14" t="s">
        <v>89</v>
      </c>
      <c r="AW764" s="14" t="s">
        <v>38</v>
      </c>
      <c r="AX764" s="14" t="s">
        <v>80</v>
      </c>
      <c r="AY764" s="214" t="s">
        <v>171</v>
      </c>
    </row>
    <row r="765" spans="1:65" s="2" customFormat="1" ht="24.15" customHeight="1">
      <c r="A765" s="36"/>
      <c r="B765" s="37"/>
      <c r="C765" s="180" t="s">
        <v>1464</v>
      </c>
      <c r="D765" s="180" t="s">
        <v>173</v>
      </c>
      <c r="E765" s="181" t="s">
        <v>2028</v>
      </c>
      <c r="F765" s="182" t="s">
        <v>2029</v>
      </c>
      <c r="G765" s="183" t="s">
        <v>190</v>
      </c>
      <c r="H765" s="184">
        <v>19.100000000000001</v>
      </c>
      <c r="I765" s="185"/>
      <c r="J765" s="186">
        <f>ROUND(I765*H765,2)</f>
        <v>0</v>
      </c>
      <c r="K765" s="182" t="s">
        <v>177</v>
      </c>
      <c r="L765" s="41"/>
      <c r="M765" s="187" t="s">
        <v>32</v>
      </c>
      <c r="N765" s="188" t="s">
        <v>51</v>
      </c>
      <c r="O765" s="66"/>
      <c r="P765" s="189">
        <f>O765*H765</f>
        <v>0</v>
      </c>
      <c r="Q765" s="189">
        <v>2.1199999999999999E-3</v>
      </c>
      <c r="R765" s="189">
        <f>Q765*H765</f>
        <v>4.0492E-2</v>
      </c>
      <c r="S765" s="189">
        <v>0</v>
      </c>
      <c r="T765" s="190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91" t="s">
        <v>297</v>
      </c>
      <c r="AT765" s="191" t="s">
        <v>173</v>
      </c>
      <c r="AU765" s="191" t="s">
        <v>89</v>
      </c>
      <c r="AY765" s="18" t="s">
        <v>171</v>
      </c>
      <c r="BE765" s="192">
        <f>IF(N765="základní",J765,0)</f>
        <v>0</v>
      </c>
      <c r="BF765" s="192">
        <f>IF(N765="snížená",J765,0)</f>
        <v>0</v>
      </c>
      <c r="BG765" s="192">
        <f>IF(N765="zákl. přenesená",J765,0)</f>
        <v>0</v>
      </c>
      <c r="BH765" s="192">
        <f>IF(N765="sníž. přenesená",J765,0)</f>
        <v>0</v>
      </c>
      <c r="BI765" s="192">
        <f>IF(N765="nulová",J765,0)</f>
        <v>0</v>
      </c>
      <c r="BJ765" s="18" t="s">
        <v>40</v>
      </c>
      <c r="BK765" s="192">
        <f>ROUND(I765*H765,2)</f>
        <v>0</v>
      </c>
      <c r="BL765" s="18" t="s">
        <v>297</v>
      </c>
      <c r="BM765" s="191" t="s">
        <v>4708</v>
      </c>
    </row>
    <row r="766" spans="1:65" s="13" customFormat="1" ht="10.199999999999999">
      <c r="B766" s="193"/>
      <c r="C766" s="194"/>
      <c r="D766" s="195" t="s">
        <v>180</v>
      </c>
      <c r="E766" s="196" t="s">
        <v>32</v>
      </c>
      <c r="F766" s="197" t="s">
        <v>4516</v>
      </c>
      <c r="G766" s="194"/>
      <c r="H766" s="196" t="s">
        <v>32</v>
      </c>
      <c r="I766" s="198"/>
      <c r="J766" s="194"/>
      <c r="K766" s="194"/>
      <c r="L766" s="199"/>
      <c r="M766" s="200"/>
      <c r="N766" s="201"/>
      <c r="O766" s="201"/>
      <c r="P766" s="201"/>
      <c r="Q766" s="201"/>
      <c r="R766" s="201"/>
      <c r="S766" s="201"/>
      <c r="T766" s="202"/>
      <c r="AT766" s="203" t="s">
        <v>180</v>
      </c>
      <c r="AU766" s="203" t="s">
        <v>89</v>
      </c>
      <c r="AV766" s="13" t="s">
        <v>40</v>
      </c>
      <c r="AW766" s="13" t="s">
        <v>38</v>
      </c>
      <c r="AX766" s="13" t="s">
        <v>80</v>
      </c>
      <c r="AY766" s="203" t="s">
        <v>171</v>
      </c>
    </row>
    <row r="767" spans="1:65" s="13" customFormat="1" ht="10.199999999999999">
      <c r="B767" s="193"/>
      <c r="C767" s="194"/>
      <c r="D767" s="195" t="s">
        <v>180</v>
      </c>
      <c r="E767" s="196" t="s">
        <v>32</v>
      </c>
      <c r="F767" s="197" t="s">
        <v>4630</v>
      </c>
      <c r="G767" s="194"/>
      <c r="H767" s="196" t="s">
        <v>32</v>
      </c>
      <c r="I767" s="198"/>
      <c r="J767" s="194"/>
      <c r="K767" s="194"/>
      <c r="L767" s="199"/>
      <c r="M767" s="200"/>
      <c r="N767" s="201"/>
      <c r="O767" s="201"/>
      <c r="P767" s="201"/>
      <c r="Q767" s="201"/>
      <c r="R767" s="201"/>
      <c r="S767" s="201"/>
      <c r="T767" s="202"/>
      <c r="AT767" s="203" t="s">
        <v>180</v>
      </c>
      <c r="AU767" s="203" t="s">
        <v>89</v>
      </c>
      <c r="AV767" s="13" t="s">
        <v>40</v>
      </c>
      <c r="AW767" s="13" t="s">
        <v>38</v>
      </c>
      <c r="AX767" s="13" t="s">
        <v>80</v>
      </c>
      <c r="AY767" s="203" t="s">
        <v>171</v>
      </c>
    </row>
    <row r="768" spans="1:65" s="14" customFormat="1" ht="10.199999999999999">
      <c r="B768" s="204"/>
      <c r="C768" s="205"/>
      <c r="D768" s="195" t="s">
        <v>180</v>
      </c>
      <c r="E768" s="206" t="s">
        <v>32</v>
      </c>
      <c r="F768" s="207" t="s">
        <v>4709</v>
      </c>
      <c r="G768" s="205"/>
      <c r="H768" s="208">
        <v>19.100000000000001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180</v>
      </c>
      <c r="AU768" s="214" t="s">
        <v>89</v>
      </c>
      <c r="AV768" s="14" t="s">
        <v>89</v>
      </c>
      <c r="AW768" s="14" t="s">
        <v>38</v>
      </c>
      <c r="AX768" s="14" t="s">
        <v>80</v>
      </c>
      <c r="AY768" s="214" t="s">
        <v>171</v>
      </c>
    </row>
    <row r="769" spans="1:65" s="2" customFormat="1" ht="24.15" customHeight="1">
      <c r="A769" s="36"/>
      <c r="B769" s="37"/>
      <c r="C769" s="180" t="s">
        <v>1468</v>
      </c>
      <c r="D769" s="180" t="s">
        <v>173</v>
      </c>
      <c r="E769" s="181" t="s">
        <v>2033</v>
      </c>
      <c r="F769" s="182" t="s">
        <v>2034</v>
      </c>
      <c r="G769" s="183" t="s">
        <v>582</v>
      </c>
      <c r="H769" s="184">
        <v>2</v>
      </c>
      <c r="I769" s="185"/>
      <c r="J769" s="186">
        <f>ROUND(I769*H769,2)</f>
        <v>0</v>
      </c>
      <c r="K769" s="182" t="s">
        <v>177</v>
      </c>
      <c r="L769" s="41"/>
      <c r="M769" s="187" t="s">
        <v>32</v>
      </c>
      <c r="N769" s="188" t="s">
        <v>51</v>
      </c>
      <c r="O769" s="66"/>
      <c r="P769" s="189">
        <f>O769*H769</f>
        <v>0</v>
      </c>
      <c r="Q769" s="189">
        <v>1.8400000000000001E-3</v>
      </c>
      <c r="R769" s="189">
        <f>Q769*H769</f>
        <v>3.6800000000000001E-3</v>
      </c>
      <c r="S769" s="189">
        <v>0</v>
      </c>
      <c r="T769" s="190">
        <f>S769*H769</f>
        <v>0</v>
      </c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R769" s="191" t="s">
        <v>297</v>
      </c>
      <c r="AT769" s="191" t="s">
        <v>173</v>
      </c>
      <c r="AU769" s="191" t="s">
        <v>89</v>
      </c>
      <c r="AY769" s="18" t="s">
        <v>171</v>
      </c>
      <c r="BE769" s="192">
        <f>IF(N769="základní",J769,0)</f>
        <v>0</v>
      </c>
      <c r="BF769" s="192">
        <f>IF(N769="snížená",J769,0)</f>
        <v>0</v>
      </c>
      <c r="BG769" s="192">
        <f>IF(N769="zákl. přenesená",J769,0)</f>
        <v>0</v>
      </c>
      <c r="BH769" s="192">
        <f>IF(N769="sníž. přenesená",J769,0)</f>
        <v>0</v>
      </c>
      <c r="BI769" s="192">
        <f>IF(N769="nulová",J769,0)</f>
        <v>0</v>
      </c>
      <c r="BJ769" s="18" t="s">
        <v>40</v>
      </c>
      <c r="BK769" s="192">
        <f>ROUND(I769*H769,2)</f>
        <v>0</v>
      </c>
      <c r="BL769" s="18" t="s">
        <v>297</v>
      </c>
      <c r="BM769" s="191" t="s">
        <v>4710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4516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4630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4711</v>
      </c>
      <c r="G772" s="205"/>
      <c r="H772" s="208">
        <v>2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2" customFormat="1" ht="24.15" customHeight="1">
      <c r="A773" s="36"/>
      <c r="B773" s="37"/>
      <c r="C773" s="180" t="s">
        <v>1472</v>
      </c>
      <c r="D773" s="180" t="s">
        <v>173</v>
      </c>
      <c r="E773" s="181" t="s">
        <v>1307</v>
      </c>
      <c r="F773" s="182" t="s">
        <v>1308</v>
      </c>
      <c r="G773" s="183" t="s">
        <v>554</v>
      </c>
      <c r="H773" s="184">
        <v>1.2110000000000001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0</v>
      </c>
      <c r="T773" s="190">
        <f>S773*H773</f>
        <v>0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4712</v>
      </c>
    </row>
    <row r="774" spans="1:65" s="2" customFormat="1" ht="24.15" customHeight="1">
      <c r="A774" s="36"/>
      <c r="B774" s="37"/>
      <c r="C774" s="180" t="s">
        <v>1476</v>
      </c>
      <c r="D774" s="180" t="s">
        <v>173</v>
      </c>
      <c r="E774" s="181" t="s">
        <v>1310</v>
      </c>
      <c r="F774" s="182" t="s">
        <v>1311</v>
      </c>
      <c r="G774" s="183" t="s">
        <v>554</v>
      </c>
      <c r="H774" s="184">
        <v>1.2110000000000001</v>
      </c>
      <c r="I774" s="185"/>
      <c r="J774" s="186">
        <f>ROUND(I774*H774,2)</f>
        <v>0</v>
      </c>
      <c r="K774" s="182" t="s">
        <v>177</v>
      </c>
      <c r="L774" s="41"/>
      <c r="M774" s="187" t="s">
        <v>32</v>
      </c>
      <c r="N774" s="188" t="s">
        <v>51</v>
      </c>
      <c r="O774" s="66"/>
      <c r="P774" s="189">
        <f>O774*H774</f>
        <v>0</v>
      </c>
      <c r="Q774" s="189">
        <v>0</v>
      </c>
      <c r="R774" s="189">
        <f>Q774*H774</f>
        <v>0</v>
      </c>
      <c r="S774" s="189">
        <v>0</v>
      </c>
      <c r="T774" s="190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91" t="s">
        <v>297</v>
      </c>
      <c r="AT774" s="191" t="s">
        <v>173</v>
      </c>
      <c r="AU774" s="191" t="s">
        <v>89</v>
      </c>
      <c r="AY774" s="18" t="s">
        <v>171</v>
      </c>
      <c r="BE774" s="192">
        <f>IF(N774="základní",J774,0)</f>
        <v>0</v>
      </c>
      <c r="BF774" s="192">
        <f>IF(N774="snížená",J774,0)</f>
        <v>0</v>
      </c>
      <c r="BG774" s="192">
        <f>IF(N774="zákl. přenesená",J774,0)</f>
        <v>0</v>
      </c>
      <c r="BH774" s="192">
        <f>IF(N774="sníž. přenesená",J774,0)</f>
        <v>0</v>
      </c>
      <c r="BI774" s="192">
        <f>IF(N774="nulová",J774,0)</f>
        <v>0</v>
      </c>
      <c r="BJ774" s="18" t="s">
        <v>40</v>
      </c>
      <c r="BK774" s="192">
        <f>ROUND(I774*H774,2)</f>
        <v>0</v>
      </c>
      <c r="BL774" s="18" t="s">
        <v>297</v>
      </c>
      <c r="BM774" s="191" t="s">
        <v>4713</v>
      </c>
    </row>
    <row r="775" spans="1:65" s="12" customFormat="1" ht="22.8" customHeight="1">
      <c r="B775" s="164"/>
      <c r="C775" s="165"/>
      <c r="D775" s="166" t="s">
        <v>79</v>
      </c>
      <c r="E775" s="178" t="s">
        <v>1313</v>
      </c>
      <c r="F775" s="178" t="s">
        <v>1314</v>
      </c>
      <c r="G775" s="165"/>
      <c r="H775" s="165"/>
      <c r="I775" s="168"/>
      <c r="J775" s="179">
        <f>BK775</f>
        <v>0</v>
      </c>
      <c r="K775" s="165"/>
      <c r="L775" s="170"/>
      <c r="M775" s="171"/>
      <c r="N775" s="172"/>
      <c r="O775" s="172"/>
      <c r="P775" s="173">
        <f>SUM(P776:P787)</f>
        <v>0</v>
      </c>
      <c r="Q775" s="172"/>
      <c r="R775" s="173">
        <f>SUM(R776:R787)</f>
        <v>8.2559999999999995E-2</v>
      </c>
      <c r="S775" s="172"/>
      <c r="T775" s="174">
        <f>SUM(T776:T787)</f>
        <v>0</v>
      </c>
      <c r="AR775" s="175" t="s">
        <v>89</v>
      </c>
      <c r="AT775" s="176" t="s">
        <v>79</v>
      </c>
      <c r="AU775" s="176" t="s">
        <v>40</v>
      </c>
      <c r="AY775" s="175" t="s">
        <v>171</v>
      </c>
      <c r="BK775" s="177">
        <f>SUM(BK776:BK787)</f>
        <v>0</v>
      </c>
    </row>
    <row r="776" spans="1:65" s="2" customFormat="1" ht="14.4" customHeight="1">
      <c r="A776" s="36"/>
      <c r="B776" s="37"/>
      <c r="C776" s="180" t="s">
        <v>1482</v>
      </c>
      <c r="D776" s="180" t="s">
        <v>173</v>
      </c>
      <c r="E776" s="181" t="s">
        <v>2758</v>
      </c>
      <c r="F776" s="182" t="s">
        <v>2759</v>
      </c>
      <c r="G776" s="183" t="s">
        <v>582</v>
      </c>
      <c r="H776" s="184">
        <v>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2.7E-4</v>
      </c>
      <c r="R776" s="189">
        <f>Q776*H776</f>
        <v>1.08E-3</v>
      </c>
      <c r="S776" s="189">
        <v>0</v>
      </c>
      <c r="T776" s="190">
        <f>S776*H776</f>
        <v>0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4714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3148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4715</v>
      </c>
      <c r="G778" s="205"/>
      <c r="H778" s="208">
        <v>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80</v>
      </c>
      <c r="AY778" s="214" t="s">
        <v>171</v>
      </c>
    </row>
    <row r="779" spans="1:65" s="2" customFormat="1" ht="14.4" customHeight="1">
      <c r="A779" s="36"/>
      <c r="B779" s="37"/>
      <c r="C779" s="215" t="s">
        <v>1486</v>
      </c>
      <c r="D779" s="215" t="s">
        <v>254</v>
      </c>
      <c r="E779" s="216" t="s">
        <v>2763</v>
      </c>
      <c r="F779" s="217" t="s">
        <v>2764</v>
      </c>
      <c r="G779" s="218" t="s">
        <v>176</v>
      </c>
      <c r="H779" s="219">
        <v>2.25</v>
      </c>
      <c r="I779" s="220"/>
      <c r="J779" s="221">
        <f>ROUND(I779*H779,2)</f>
        <v>0</v>
      </c>
      <c r="K779" s="217" t="s">
        <v>177</v>
      </c>
      <c r="L779" s="222"/>
      <c r="M779" s="223" t="s">
        <v>32</v>
      </c>
      <c r="N779" s="224" t="s">
        <v>51</v>
      </c>
      <c r="O779" s="66"/>
      <c r="P779" s="189">
        <f>O779*H779</f>
        <v>0</v>
      </c>
      <c r="Q779" s="189">
        <v>3.4720000000000001E-2</v>
      </c>
      <c r="R779" s="189">
        <f>Q779*H779</f>
        <v>7.8119999999999995E-2</v>
      </c>
      <c r="S779" s="189">
        <v>0</v>
      </c>
      <c r="T779" s="190">
        <f>S779*H779</f>
        <v>0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389</v>
      </c>
      <c r="AT779" s="191" t="s">
        <v>254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4716</v>
      </c>
    </row>
    <row r="780" spans="1:65" s="2" customFormat="1" ht="19.2">
      <c r="A780" s="36"/>
      <c r="B780" s="37"/>
      <c r="C780" s="38"/>
      <c r="D780" s="195" t="s">
        <v>258</v>
      </c>
      <c r="E780" s="38"/>
      <c r="F780" s="225" t="s">
        <v>3341</v>
      </c>
      <c r="G780" s="38"/>
      <c r="H780" s="38"/>
      <c r="I780" s="226"/>
      <c r="J780" s="38"/>
      <c r="K780" s="38"/>
      <c r="L780" s="41"/>
      <c r="M780" s="227"/>
      <c r="N780" s="228"/>
      <c r="O780" s="66"/>
      <c r="P780" s="66"/>
      <c r="Q780" s="66"/>
      <c r="R780" s="66"/>
      <c r="S780" s="66"/>
      <c r="T780" s="67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T780" s="18" t="s">
        <v>258</v>
      </c>
      <c r="AU780" s="18" t="s">
        <v>89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4717</v>
      </c>
      <c r="G781" s="205"/>
      <c r="H781" s="208">
        <v>2.25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80</v>
      </c>
      <c r="AY781" s="214" t="s">
        <v>171</v>
      </c>
    </row>
    <row r="782" spans="1:65" s="2" customFormat="1" ht="24.15" customHeight="1">
      <c r="A782" s="36"/>
      <c r="B782" s="37"/>
      <c r="C782" s="180" t="s">
        <v>1490</v>
      </c>
      <c r="D782" s="180" t="s">
        <v>173</v>
      </c>
      <c r="E782" s="181" t="s">
        <v>1344</v>
      </c>
      <c r="F782" s="182" t="s">
        <v>1345</v>
      </c>
      <c r="G782" s="183" t="s">
        <v>190</v>
      </c>
      <c r="H782" s="184">
        <v>12</v>
      </c>
      <c r="I782" s="185"/>
      <c r="J782" s="186">
        <f>ROUND(I782*H782,2)</f>
        <v>0</v>
      </c>
      <c r="K782" s="182" t="s">
        <v>177</v>
      </c>
      <c r="L782" s="41"/>
      <c r="M782" s="187" t="s">
        <v>32</v>
      </c>
      <c r="N782" s="188" t="s">
        <v>51</v>
      </c>
      <c r="O782" s="66"/>
      <c r="P782" s="189">
        <f>O782*H782</f>
        <v>0</v>
      </c>
      <c r="Q782" s="189">
        <v>2.7999999999999998E-4</v>
      </c>
      <c r="R782" s="189">
        <f>Q782*H782</f>
        <v>3.3599999999999997E-3</v>
      </c>
      <c r="S782" s="189">
        <v>0</v>
      </c>
      <c r="T782" s="190">
        <f>S782*H782</f>
        <v>0</v>
      </c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R782" s="191" t="s">
        <v>297</v>
      </c>
      <c r="AT782" s="191" t="s">
        <v>173</v>
      </c>
      <c r="AU782" s="191" t="s">
        <v>89</v>
      </c>
      <c r="AY782" s="18" t="s">
        <v>171</v>
      </c>
      <c r="BE782" s="192">
        <f>IF(N782="základní",J782,0)</f>
        <v>0</v>
      </c>
      <c r="BF782" s="192">
        <f>IF(N782="snížená",J782,0)</f>
        <v>0</v>
      </c>
      <c r="BG782" s="192">
        <f>IF(N782="zákl. přenesená",J782,0)</f>
        <v>0</v>
      </c>
      <c r="BH782" s="192">
        <f>IF(N782="sníž. přenesená",J782,0)</f>
        <v>0</v>
      </c>
      <c r="BI782" s="192">
        <f>IF(N782="nulová",J782,0)</f>
        <v>0</v>
      </c>
      <c r="BJ782" s="18" t="s">
        <v>40</v>
      </c>
      <c r="BK782" s="192">
        <f>ROUND(I782*H782,2)</f>
        <v>0</v>
      </c>
      <c r="BL782" s="18" t="s">
        <v>297</v>
      </c>
      <c r="BM782" s="191" t="s">
        <v>4718</v>
      </c>
    </row>
    <row r="783" spans="1:65" s="13" customFormat="1" ht="10.199999999999999">
      <c r="B783" s="193"/>
      <c r="C783" s="194"/>
      <c r="D783" s="195" t="s">
        <v>180</v>
      </c>
      <c r="E783" s="196" t="s">
        <v>32</v>
      </c>
      <c r="F783" s="197" t="s">
        <v>3148</v>
      </c>
      <c r="G783" s="194"/>
      <c r="H783" s="196" t="s">
        <v>32</v>
      </c>
      <c r="I783" s="198"/>
      <c r="J783" s="194"/>
      <c r="K783" s="194"/>
      <c r="L783" s="199"/>
      <c r="M783" s="200"/>
      <c r="N783" s="201"/>
      <c r="O783" s="201"/>
      <c r="P783" s="201"/>
      <c r="Q783" s="201"/>
      <c r="R783" s="201"/>
      <c r="S783" s="201"/>
      <c r="T783" s="202"/>
      <c r="AT783" s="203" t="s">
        <v>180</v>
      </c>
      <c r="AU783" s="203" t="s">
        <v>89</v>
      </c>
      <c r="AV783" s="13" t="s">
        <v>40</v>
      </c>
      <c r="AW783" s="13" t="s">
        <v>38</v>
      </c>
      <c r="AX783" s="13" t="s">
        <v>80</v>
      </c>
      <c r="AY783" s="203" t="s">
        <v>171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3350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4719</v>
      </c>
      <c r="G785" s="205"/>
      <c r="H785" s="208">
        <v>12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24.15" customHeight="1">
      <c r="A786" s="36"/>
      <c r="B786" s="37"/>
      <c r="C786" s="180" t="s">
        <v>1496</v>
      </c>
      <c r="D786" s="180" t="s">
        <v>173</v>
      </c>
      <c r="E786" s="181" t="s">
        <v>1371</v>
      </c>
      <c r="F786" s="182" t="s">
        <v>1372</v>
      </c>
      <c r="G786" s="183" t="s">
        <v>554</v>
      </c>
      <c r="H786" s="184">
        <v>8.3000000000000004E-2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0</v>
      </c>
      <c r="T786" s="190">
        <f>S786*H786</f>
        <v>0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4720</v>
      </c>
    </row>
    <row r="787" spans="1:65" s="2" customFormat="1" ht="24.15" customHeight="1">
      <c r="A787" s="36"/>
      <c r="B787" s="37"/>
      <c r="C787" s="180" t="s">
        <v>1502</v>
      </c>
      <c r="D787" s="180" t="s">
        <v>173</v>
      </c>
      <c r="E787" s="181" t="s">
        <v>1375</v>
      </c>
      <c r="F787" s="182" t="s">
        <v>1376</v>
      </c>
      <c r="G787" s="183" t="s">
        <v>554</v>
      </c>
      <c r="H787" s="184">
        <v>8.3000000000000004E-2</v>
      </c>
      <c r="I787" s="185"/>
      <c r="J787" s="186">
        <f>ROUND(I787*H787,2)</f>
        <v>0</v>
      </c>
      <c r="K787" s="182" t="s">
        <v>177</v>
      </c>
      <c r="L787" s="41"/>
      <c r="M787" s="187" t="s">
        <v>32</v>
      </c>
      <c r="N787" s="188" t="s">
        <v>51</v>
      </c>
      <c r="O787" s="66"/>
      <c r="P787" s="189">
        <f>O787*H787</f>
        <v>0</v>
      </c>
      <c r="Q787" s="189">
        <v>0</v>
      </c>
      <c r="R787" s="189">
        <f>Q787*H787</f>
        <v>0</v>
      </c>
      <c r="S787" s="189">
        <v>0</v>
      </c>
      <c r="T787" s="190">
        <f>S787*H787</f>
        <v>0</v>
      </c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R787" s="191" t="s">
        <v>297</v>
      </c>
      <c r="AT787" s="191" t="s">
        <v>173</v>
      </c>
      <c r="AU787" s="191" t="s">
        <v>89</v>
      </c>
      <c r="AY787" s="18" t="s">
        <v>171</v>
      </c>
      <c r="BE787" s="192">
        <f>IF(N787="základní",J787,0)</f>
        <v>0</v>
      </c>
      <c r="BF787" s="192">
        <f>IF(N787="snížená",J787,0)</f>
        <v>0</v>
      </c>
      <c r="BG787" s="192">
        <f>IF(N787="zákl. přenesená",J787,0)</f>
        <v>0</v>
      </c>
      <c r="BH787" s="192">
        <f>IF(N787="sníž. přenesená",J787,0)</f>
        <v>0</v>
      </c>
      <c r="BI787" s="192">
        <f>IF(N787="nulová",J787,0)</f>
        <v>0</v>
      </c>
      <c r="BJ787" s="18" t="s">
        <v>40</v>
      </c>
      <c r="BK787" s="192">
        <f>ROUND(I787*H787,2)</f>
        <v>0</v>
      </c>
      <c r="BL787" s="18" t="s">
        <v>297</v>
      </c>
      <c r="BM787" s="191" t="s">
        <v>4721</v>
      </c>
    </row>
    <row r="788" spans="1:65" s="12" customFormat="1" ht="22.8" customHeight="1">
      <c r="B788" s="164"/>
      <c r="C788" s="165"/>
      <c r="D788" s="166" t="s">
        <v>79</v>
      </c>
      <c r="E788" s="178" t="s">
        <v>859</v>
      </c>
      <c r="F788" s="178" t="s">
        <v>860</v>
      </c>
      <c r="G788" s="165"/>
      <c r="H788" s="165"/>
      <c r="I788" s="168"/>
      <c r="J788" s="179">
        <f>BK788</f>
        <v>0</v>
      </c>
      <c r="K788" s="165"/>
      <c r="L788" s="170"/>
      <c r="M788" s="171"/>
      <c r="N788" s="172"/>
      <c r="O788" s="172"/>
      <c r="P788" s="173">
        <f>SUM(P789:P820)</f>
        <v>0</v>
      </c>
      <c r="Q788" s="172"/>
      <c r="R788" s="173">
        <f>SUM(R789:R820)</f>
        <v>0.16297600000000001</v>
      </c>
      <c r="S788" s="172"/>
      <c r="T788" s="174">
        <f>SUM(T789:T820)</f>
        <v>0.23399999999999999</v>
      </c>
      <c r="AR788" s="175" t="s">
        <v>89</v>
      </c>
      <c r="AT788" s="176" t="s">
        <v>79</v>
      </c>
      <c r="AU788" s="176" t="s">
        <v>40</v>
      </c>
      <c r="AY788" s="175" t="s">
        <v>171</v>
      </c>
      <c r="BK788" s="177">
        <f>SUM(BK789:BK820)</f>
        <v>0</v>
      </c>
    </row>
    <row r="789" spans="1:65" s="2" customFormat="1" ht="24.15" customHeight="1">
      <c r="A789" s="36"/>
      <c r="B789" s="37"/>
      <c r="C789" s="180" t="s">
        <v>1506</v>
      </c>
      <c r="D789" s="180" t="s">
        <v>173</v>
      </c>
      <c r="E789" s="181" t="s">
        <v>2806</v>
      </c>
      <c r="F789" s="182" t="s">
        <v>2807</v>
      </c>
      <c r="G789" s="183" t="s">
        <v>190</v>
      </c>
      <c r="H789" s="184">
        <v>3.6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6.0000000000000002E-5</v>
      </c>
      <c r="R789" s="189">
        <f>Q789*H789</f>
        <v>2.1600000000000002E-4</v>
      </c>
      <c r="S789" s="189">
        <v>0</v>
      </c>
      <c r="T789" s="190">
        <f>S789*H789</f>
        <v>0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4722</v>
      </c>
    </row>
    <row r="790" spans="1:65" s="2" customFormat="1" ht="19.2">
      <c r="A790" s="36"/>
      <c r="B790" s="37"/>
      <c r="C790" s="38"/>
      <c r="D790" s="195" t="s">
        <v>258</v>
      </c>
      <c r="E790" s="38"/>
      <c r="F790" s="225" t="s">
        <v>4232</v>
      </c>
      <c r="G790" s="38"/>
      <c r="H790" s="38"/>
      <c r="I790" s="226"/>
      <c r="J790" s="38"/>
      <c r="K790" s="38"/>
      <c r="L790" s="41"/>
      <c r="M790" s="227"/>
      <c r="N790" s="228"/>
      <c r="O790" s="66"/>
      <c r="P790" s="66"/>
      <c r="Q790" s="66"/>
      <c r="R790" s="66"/>
      <c r="S790" s="66"/>
      <c r="T790" s="67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T790" s="18" t="s">
        <v>258</v>
      </c>
      <c r="AU790" s="18" t="s">
        <v>89</v>
      </c>
    </row>
    <row r="791" spans="1:65" s="13" customFormat="1" ht="10.199999999999999">
      <c r="B791" s="193"/>
      <c r="C791" s="194"/>
      <c r="D791" s="195" t="s">
        <v>180</v>
      </c>
      <c r="E791" s="196" t="s">
        <v>32</v>
      </c>
      <c r="F791" s="197" t="s">
        <v>4330</v>
      </c>
      <c r="G791" s="194"/>
      <c r="H791" s="196" t="s">
        <v>32</v>
      </c>
      <c r="I791" s="198"/>
      <c r="J791" s="194"/>
      <c r="K791" s="194"/>
      <c r="L791" s="199"/>
      <c r="M791" s="200"/>
      <c r="N791" s="201"/>
      <c r="O791" s="201"/>
      <c r="P791" s="201"/>
      <c r="Q791" s="201"/>
      <c r="R791" s="201"/>
      <c r="S791" s="201"/>
      <c r="T791" s="202"/>
      <c r="AT791" s="203" t="s">
        <v>180</v>
      </c>
      <c r="AU791" s="203" t="s">
        <v>89</v>
      </c>
      <c r="AV791" s="13" t="s">
        <v>40</v>
      </c>
      <c r="AW791" s="13" t="s">
        <v>38</v>
      </c>
      <c r="AX791" s="13" t="s">
        <v>80</v>
      </c>
      <c r="AY791" s="203" t="s">
        <v>171</v>
      </c>
    </row>
    <row r="792" spans="1:65" s="13" customFormat="1" ht="10.199999999999999">
      <c r="B792" s="193"/>
      <c r="C792" s="194"/>
      <c r="D792" s="195" t="s">
        <v>180</v>
      </c>
      <c r="E792" s="196" t="s">
        <v>32</v>
      </c>
      <c r="F792" s="197" t="s">
        <v>4723</v>
      </c>
      <c r="G792" s="194"/>
      <c r="H792" s="196" t="s">
        <v>32</v>
      </c>
      <c r="I792" s="198"/>
      <c r="J792" s="194"/>
      <c r="K792" s="194"/>
      <c r="L792" s="199"/>
      <c r="M792" s="200"/>
      <c r="N792" s="201"/>
      <c r="O792" s="201"/>
      <c r="P792" s="201"/>
      <c r="Q792" s="201"/>
      <c r="R792" s="201"/>
      <c r="S792" s="201"/>
      <c r="T792" s="202"/>
      <c r="AT792" s="203" t="s">
        <v>180</v>
      </c>
      <c r="AU792" s="203" t="s">
        <v>89</v>
      </c>
      <c r="AV792" s="13" t="s">
        <v>40</v>
      </c>
      <c r="AW792" s="13" t="s">
        <v>38</v>
      </c>
      <c r="AX792" s="13" t="s">
        <v>80</v>
      </c>
      <c r="AY792" s="203" t="s">
        <v>171</v>
      </c>
    </row>
    <row r="793" spans="1:65" s="14" customFormat="1" ht="10.199999999999999">
      <c r="B793" s="204"/>
      <c r="C793" s="205"/>
      <c r="D793" s="195" t="s">
        <v>180</v>
      </c>
      <c r="E793" s="206" t="s">
        <v>32</v>
      </c>
      <c r="F793" s="207" t="s">
        <v>4724</v>
      </c>
      <c r="G793" s="205"/>
      <c r="H793" s="208">
        <v>2.4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180</v>
      </c>
      <c r="AU793" s="214" t="s">
        <v>89</v>
      </c>
      <c r="AV793" s="14" t="s">
        <v>89</v>
      </c>
      <c r="AW793" s="14" t="s">
        <v>38</v>
      </c>
      <c r="AX793" s="14" t="s">
        <v>80</v>
      </c>
      <c r="AY793" s="214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4725</v>
      </c>
      <c r="G794" s="205"/>
      <c r="H794" s="208">
        <v>1.2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14.4" customHeight="1">
      <c r="A795" s="36"/>
      <c r="B795" s="37"/>
      <c r="C795" s="180" t="s">
        <v>2027</v>
      </c>
      <c r="D795" s="180" t="s">
        <v>173</v>
      </c>
      <c r="E795" s="181" t="s">
        <v>1391</v>
      </c>
      <c r="F795" s="182" t="s">
        <v>1392</v>
      </c>
      <c r="G795" s="183" t="s">
        <v>190</v>
      </c>
      <c r="H795" s="184">
        <v>7.8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0</v>
      </c>
      <c r="R795" s="189">
        <f>Q795*H795</f>
        <v>0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4726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4330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4723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4" customFormat="1" ht="10.199999999999999">
      <c r="B798" s="204"/>
      <c r="C798" s="205"/>
      <c r="D798" s="195" t="s">
        <v>180</v>
      </c>
      <c r="E798" s="206" t="s">
        <v>32</v>
      </c>
      <c r="F798" s="207" t="s">
        <v>4727</v>
      </c>
      <c r="G798" s="205"/>
      <c r="H798" s="208">
        <v>2.7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180</v>
      </c>
      <c r="AU798" s="214" t="s">
        <v>89</v>
      </c>
      <c r="AV798" s="14" t="s">
        <v>89</v>
      </c>
      <c r="AW798" s="14" t="s">
        <v>38</v>
      </c>
      <c r="AX798" s="14" t="s">
        <v>80</v>
      </c>
      <c r="AY798" s="214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4728</v>
      </c>
      <c r="G799" s="205"/>
      <c r="H799" s="208">
        <v>5.0999999999999996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2" customFormat="1" ht="14.4" customHeight="1">
      <c r="A800" s="36"/>
      <c r="B800" s="37"/>
      <c r="C800" s="215" t="s">
        <v>2032</v>
      </c>
      <c r="D800" s="215" t="s">
        <v>254</v>
      </c>
      <c r="E800" s="216" t="s">
        <v>1397</v>
      </c>
      <c r="F800" s="217" t="s">
        <v>1398</v>
      </c>
      <c r="G800" s="218" t="s">
        <v>190</v>
      </c>
      <c r="H800" s="219">
        <v>7.8</v>
      </c>
      <c r="I800" s="220"/>
      <c r="J800" s="221">
        <f>ROUND(I800*H800,2)</f>
        <v>0</v>
      </c>
      <c r="K800" s="217" t="s">
        <v>177</v>
      </c>
      <c r="L800" s="222"/>
      <c r="M800" s="223" t="s">
        <v>32</v>
      </c>
      <c r="N800" s="224" t="s">
        <v>51</v>
      </c>
      <c r="O800" s="66"/>
      <c r="P800" s="189">
        <f>O800*H800</f>
        <v>0</v>
      </c>
      <c r="Q800" s="189">
        <v>2.8999999999999998E-3</v>
      </c>
      <c r="R800" s="189">
        <f>Q800*H800</f>
        <v>2.2619999999999998E-2</v>
      </c>
      <c r="S800" s="189">
        <v>0</v>
      </c>
      <c r="T800" s="190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91" t="s">
        <v>389</v>
      </c>
      <c r="AT800" s="191" t="s">
        <v>254</v>
      </c>
      <c r="AU800" s="191" t="s">
        <v>89</v>
      </c>
      <c r="AY800" s="18" t="s">
        <v>171</v>
      </c>
      <c r="BE800" s="192">
        <f>IF(N800="základní",J800,0)</f>
        <v>0</v>
      </c>
      <c r="BF800" s="192">
        <f>IF(N800="snížená",J800,0)</f>
        <v>0</v>
      </c>
      <c r="BG800" s="192">
        <f>IF(N800="zákl. přenesená",J800,0)</f>
        <v>0</v>
      </c>
      <c r="BH800" s="192">
        <f>IF(N800="sníž. přenesená",J800,0)</f>
        <v>0</v>
      </c>
      <c r="BI800" s="192">
        <f>IF(N800="nulová",J800,0)</f>
        <v>0</v>
      </c>
      <c r="BJ800" s="18" t="s">
        <v>40</v>
      </c>
      <c r="BK800" s="192">
        <f>ROUND(I800*H800,2)</f>
        <v>0</v>
      </c>
      <c r="BL800" s="18" t="s">
        <v>297</v>
      </c>
      <c r="BM800" s="191" t="s">
        <v>4729</v>
      </c>
    </row>
    <row r="801" spans="1:65" s="2" customFormat="1" ht="14.4" customHeight="1">
      <c r="A801" s="36"/>
      <c r="B801" s="37"/>
      <c r="C801" s="180" t="s">
        <v>2036</v>
      </c>
      <c r="D801" s="180" t="s">
        <v>173</v>
      </c>
      <c r="E801" s="181" t="s">
        <v>2841</v>
      </c>
      <c r="F801" s="182" t="s">
        <v>2842</v>
      </c>
      <c r="G801" s="183" t="s">
        <v>190</v>
      </c>
      <c r="H801" s="184">
        <v>7.8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0.03</v>
      </c>
      <c r="T801" s="190">
        <f>S801*H801</f>
        <v>0.23399999999999999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4730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4277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4" customFormat="1" ht="10.199999999999999">
      <c r="B803" s="204"/>
      <c r="C803" s="205"/>
      <c r="D803" s="195" t="s">
        <v>180</v>
      </c>
      <c r="E803" s="206" t="s">
        <v>32</v>
      </c>
      <c r="F803" s="207" t="s">
        <v>4731</v>
      </c>
      <c r="G803" s="205"/>
      <c r="H803" s="208">
        <v>7.8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180</v>
      </c>
      <c r="AU803" s="214" t="s">
        <v>89</v>
      </c>
      <c r="AV803" s="14" t="s">
        <v>89</v>
      </c>
      <c r="AW803" s="14" t="s">
        <v>38</v>
      </c>
      <c r="AX803" s="14" t="s">
        <v>80</v>
      </c>
      <c r="AY803" s="214" t="s">
        <v>171</v>
      </c>
    </row>
    <row r="804" spans="1:65" s="2" customFormat="1" ht="24.15" customHeight="1">
      <c r="A804" s="36"/>
      <c r="B804" s="37"/>
      <c r="C804" s="180" t="s">
        <v>2038</v>
      </c>
      <c r="D804" s="180" t="s">
        <v>173</v>
      </c>
      <c r="E804" s="181" t="s">
        <v>3379</v>
      </c>
      <c r="F804" s="182" t="s">
        <v>3380</v>
      </c>
      <c r="G804" s="183" t="s">
        <v>190</v>
      </c>
      <c r="H804" s="184">
        <v>5.4</v>
      </c>
      <c r="I804" s="185"/>
      <c r="J804" s="186">
        <f>ROUND(I804*H804,2)</f>
        <v>0</v>
      </c>
      <c r="K804" s="182" t="s">
        <v>177</v>
      </c>
      <c r="L804" s="41"/>
      <c r="M804" s="187" t="s">
        <v>32</v>
      </c>
      <c r="N804" s="188" t="s">
        <v>51</v>
      </c>
      <c r="O804" s="66"/>
      <c r="P804" s="189">
        <f>O804*H804</f>
        <v>0</v>
      </c>
      <c r="Q804" s="189">
        <v>0</v>
      </c>
      <c r="R804" s="189">
        <f>Q804*H804</f>
        <v>0</v>
      </c>
      <c r="S804" s="189">
        <v>0</v>
      </c>
      <c r="T804" s="190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91" t="s">
        <v>297</v>
      </c>
      <c r="AT804" s="191" t="s">
        <v>173</v>
      </c>
      <c r="AU804" s="191" t="s">
        <v>89</v>
      </c>
      <c r="AY804" s="18" t="s">
        <v>171</v>
      </c>
      <c r="BE804" s="192">
        <f>IF(N804="základní",J804,0)</f>
        <v>0</v>
      </c>
      <c r="BF804" s="192">
        <f>IF(N804="snížená",J804,0)</f>
        <v>0</v>
      </c>
      <c r="BG804" s="192">
        <f>IF(N804="zákl. přenesená",J804,0)</f>
        <v>0</v>
      </c>
      <c r="BH804" s="192">
        <f>IF(N804="sníž. přenesená",J804,0)</f>
        <v>0</v>
      </c>
      <c r="BI804" s="192">
        <f>IF(N804="nulová",J804,0)</f>
        <v>0</v>
      </c>
      <c r="BJ804" s="18" t="s">
        <v>40</v>
      </c>
      <c r="BK804" s="192">
        <f>ROUND(I804*H804,2)</f>
        <v>0</v>
      </c>
      <c r="BL804" s="18" t="s">
        <v>297</v>
      </c>
      <c r="BM804" s="191" t="s">
        <v>4732</v>
      </c>
    </row>
    <row r="805" spans="1:65" s="13" customFormat="1" ht="10.199999999999999">
      <c r="B805" s="193"/>
      <c r="C805" s="194"/>
      <c r="D805" s="195" t="s">
        <v>180</v>
      </c>
      <c r="E805" s="196" t="s">
        <v>32</v>
      </c>
      <c r="F805" s="197" t="s">
        <v>4330</v>
      </c>
      <c r="G805" s="194"/>
      <c r="H805" s="196" t="s">
        <v>32</v>
      </c>
      <c r="I805" s="198"/>
      <c r="J805" s="194"/>
      <c r="K805" s="194"/>
      <c r="L805" s="199"/>
      <c r="M805" s="200"/>
      <c r="N805" s="201"/>
      <c r="O805" s="201"/>
      <c r="P805" s="201"/>
      <c r="Q805" s="201"/>
      <c r="R805" s="201"/>
      <c r="S805" s="201"/>
      <c r="T805" s="202"/>
      <c r="AT805" s="203" t="s">
        <v>180</v>
      </c>
      <c r="AU805" s="203" t="s">
        <v>89</v>
      </c>
      <c r="AV805" s="13" t="s">
        <v>40</v>
      </c>
      <c r="AW805" s="13" t="s">
        <v>38</v>
      </c>
      <c r="AX805" s="13" t="s">
        <v>80</v>
      </c>
      <c r="AY805" s="203" t="s">
        <v>171</v>
      </c>
    </row>
    <row r="806" spans="1:65" s="13" customFormat="1" ht="10.199999999999999">
      <c r="B806" s="193"/>
      <c r="C806" s="194"/>
      <c r="D806" s="195" t="s">
        <v>180</v>
      </c>
      <c r="E806" s="196" t="s">
        <v>32</v>
      </c>
      <c r="F806" s="197" t="s">
        <v>4723</v>
      </c>
      <c r="G806" s="194"/>
      <c r="H806" s="196" t="s">
        <v>32</v>
      </c>
      <c r="I806" s="198"/>
      <c r="J806" s="194"/>
      <c r="K806" s="194"/>
      <c r="L806" s="199"/>
      <c r="M806" s="200"/>
      <c r="N806" s="201"/>
      <c r="O806" s="201"/>
      <c r="P806" s="201"/>
      <c r="Q806" s="201"/>
      <c r="R806" s="201"/>
      <c r="S806" s="201"/>
      <c r="T806" s="202"/>
      <c r="AT806" s="203" t="s">
        <v>180</v>
      </c>
      <c r="AU806" s="203" t="s">
        <v>89</v>
      </c>
      <c r="AV806" s="13" t="s">
        <v>40</v>
      </c>
      <c r="AW806" s="13" t="s">
        <v>38</v>
      </c>
      <c r="AX806" s="13" t="s">
        <v>80</v>
      </c>
      <c r="AY806" s="203" t="s">
        <v>171</v>
      </c>
    </row>
    <row r="807" spans="1:65" s="14" customFormat="1" ht="10.199999999999999">
      <c r="B807" s="204"/>
      <c r="C807" s="205"/>
      <c r="D807" s="195" t="s">
        <v>180</v>
      </c>
      <c r="E807" s="206" t="s">
        <v>32</v>
      </c>
      <c r="F807" s="207" t="s">
        <v>4727</v>
      </c>
      <c r="G807" s="205"/>
      <c r="H807" s="208">
        <v>2.7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180</v>
      </c>
      <c r="AU807" s="214" t="s">
        <v>89</v>
      </c>
      <c r="AV807" s="14" t="s">
        <v>89</v>
      </c>
      <c r="AW807" s="14" t="s">
        <v>38</v>
      </c>
      <c r="AX807" s="14" t="s">
        <v>80</v>
      </c>
      <c r="AY807" s="214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4733</v>
      </c>
      <c r="G808" s="205"/>
      <c r="H808" s="208">
        <v>2.7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2" customFormat="1" ht="24.15" customHeight="1">
      <c r="A809" s="36"/>
      <c r="B809" s="37"/>
      <c r="C809" s="180" t="s">
        <v>2040</v>
      </c>
      <c r="D809" s="180" t="s">
        <v>173</v>
      </c>
      <c r="E809" s="181" t="s">
        <v>3382</v>
      </c>
      <c r="F809" s="182" t="s">
        <v>3383</v>
      </c>
      <c r="G809" s="183" t="s">
        <v>582</v>
      </c>
      <c r="H809" s="184">
        <v>14</v>
      </c>
      <c r="I809" s="185"/>
      <c r="J809" s="186">
        <f>ROUND(I809*H809,2)</f>
        <v>0</v>
      </c>
      <c r="K809" s="182" t="s">
        <v>177</v>
      </c>
      <c r="L809" s="41"/>
      <c r="M809" s="187" t="s">
        <v>32</v>
      </c>
      <c r="N809" s="188" t="s">
        <v>51</v>
      </c>
      <c r="O809" s="66"/>
      <c r="P809" s="189">
        <f>O809*H809</f>
        <v>0</v>
      </c>
      <c r="Q809" s="189">
        <v>1.0000000000000001E-5</v>
      </c>
      <c r="R809" s="189">
        <f>Q809*H809</f>
        <v>1.4000000000000001E-4</v>
      </c>
      <c r="S809" s="189">
        <v>0</v>
      </c>
      <c r="T809" s="190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91" t="s">
        <v>297</v>
      </c>
      <c r="AT809" s="191" t="s">
        <v>173</v>
      </c>
      <c r="AU809" s="191" t="s">
        <v>89</v>
      </c>
      <c r="AY809" s="18" t="s">
        <v>171</v>
      </c>
      <c r="BE809" s="192">
        <f>IF(N809="základní",J809,0)</f>
        <v>0</v>
      </c>
      <c r="BF809" s="192">
        <f>IF(N809="snížená",J809,0)</f>
        <v>0</v>
      </c>
      <c r="BG809" s="192">
        <f>IF(N809="zákl. přenesená",J809,0)</f>
        <v>0</v>
      </c>
      <c r="BH809" s="192">
        <f>IF(N809="sníž. přenesená",J809,0)</f>
        <v>0</v>
      </c>
      <c r="BI809" s="192">
        <f>IF(N809="nulová",J809,0)</f>
        <v>0</v>
      </c>
      <c r="BJ809" s="18" t="s">
        <v>40</v>
      </c>
      <c r="BK809" s="192">
        <f>ROUND(I809*H809,2)</f>
        <v>0</v>
      </c>
      <c r="BL809" s="18" t="s">
        <v>297</v>
      </c>
      <c r="BM809" s="191" t="s">
        <v>4734</v>
      </c>
    </row>
    <row r="810" spans="1:65" s="13" customFormat="1" ht="10.199999999999999">
      <c r="B810" s="193"/>
      <c r="C810" s="194"/>
      <c r="D810" s="195" t="s">
        <v>180</v>
      </c>
      <c r="E810" s="196" t="s">
        <v>32</v>
      </c>
      <c r="F810" s="197" t="s">
        <v>4516</v>
      </c>
      <c r="G810" s="194"/>
      <c r="H810" s="196" t="s">
        <v>32</v>
      </c>
      <c r="I810" s="198"/>
      <c r="J810" s="194"/>
      <c r="K810" s="194"/>
      <c r="L810" s="199"/>
      <c r="M810" s="200"/>
      <c r="N810" s="201"/>
      <c r="O810" s="201"/>
      <c r="P810" s="201"/>
      <c r="Q810" s="201"/>
      <c r="R810" s="201"/>
      <c r="S810" s="201"/>
      <c r="T810" s="202"/>
      <c r="AT810" s="203" t="s">
        <v>180</v>
      </c>
      <c r="AU810" s="203" t="s">
        <v>89</v>
      </c>
      <c r="AV810" s="13" t="s">
        <v>40</v>
      </c>
      <c r="AW810" s="13" t="s">
        <v>38</v>
      </c>
      <c r="AX810" s="13" t="s">
        <v>80</v>
      </c>
      <c r="AY810" s="203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4735</v>
      </c>
      <c r="G811" s="205"/>
      <c r="H811" s="208">
        <v>14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2043</v>
      </c>
      <c r="D812" s="180" t="s">
        <v>173</v>
      </c>
      <c r="E812" s="181" t="s">
        <v>3385</v>
      </c>
      <c r="F812" s="182" t="s">
        <v>3386</v>
      </c>
      <c r="G812" s="183" t="s">
        <v>882</v>
      </c>
      <c r="H812" s="184">
        <v>3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0</v>
      </c>
      <c r="R812" s="189">
        <f>Q812*H812</f>
        <v>0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4736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4516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4737</v>
      </c>
      <c r="G814" s="205"/>
      <c r="H814" s="208">
        <v>3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2045</v>
      </c>
      <c r="D815" s="180" t="s">
        <v>173</v>
      </c>
      <c r="E815" s="181" t="s">
        <v>885</v>
      </c>
      <c r="F815" s="182" t="s">
        <v>886</v>
      </c>
      <c r="G815" s="183" t="s">
        <v>582</v>
      </c>
      <c r="H815" s="184">
        <v>14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4738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4739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4740</v>
      </c>
      <c r="G817" s="205"/>
      <c r="H817" s="208">
        <v>14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2" customFormat="1" ht="14.4" customHeight="1">
      <c r="A818" s="36"/>
      <c r="B818" s="37"/>
      <c r="C818" s="215" t="s">
        <v>2047</v>
      </c>
      <c r="D818" s="215" t="s">
        <v>254</v>
      </c>
      <c r="E818" s="216" t="s">
        <v>889</v>
      </c>
      <c r="F818" s="217" t="s">
        <v>890</v>
      </c>
      <c r="G818" s="218" t="s">
        <v>582</v>
      </c>
      <c r="H818" s="219">
        <v>14</v>
      </c>
      <c r="I818" s="220"/>
      <c r="J818" s="221">
        <f>ROUND(I818*H818,2)</f>
        <v>0</v>
      </c>
      <c r="K818" s="217" t="s">
        <v>32</v>
      </c>
      <c r="L818" s="222"/>
      <c r="M818" s="223" t="s">
        <v>32</v>
      </c>
      <c r="N818" s="224" t="s">
        <v>51</v>
      </c>
      <c r="O818" s="66"/>
      <c r="P818" s="189">
        <f>O818*H818</f>
        <v>0</v>
      </c>
      <c r="Q818" s="189">
        <v>0.01</v>
      </c>
      <c r="R818" s="189">
        <f>Q818*H818</f>
        <v>0.14000000000000001</v>
      </c>
      <c r="S818" s="189">
        <v>0</v>
      </c>
      <c r="T818" s="190">
        <f>S818*H818</f>
        <v>0</v>
      </c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R818" s="191" t="s">
        <v>389</v>
      </c>
      <c r="AT818" s="191" t="s">
        <v>254</v>
      </c>
      <c r="AU818" s="191" t="s">
        <v>89</v>
      </c>
      <c r="AY818" s="18" t="s">
        <v>171</v>
      </c>
      <c r="BE818" s="192">
        <f>IF(N818="základní",J818,0)</f>
        <v>0</v>
      </c>
      <c r="BF818" s="192">
        <f>IF(N818="snížená",J818,0)</f>
        <v>0</v>
      </c>
      <c r="BG818" s="192">
        <f>IF(N818="zákl. přenesená",J818,0)</f>
        <v>0</v>
      </c>
      <c r="BH818" s="192">
        <f>IF(N818="sníž. přenesená",J818,0)</f>
        <v>0</v>
      </c>
      <c r="BI818" s="192">
        <f>IF(N818="nulová",J818,0)</f>
        <v>0</v>
      </c>
      <c r="BJ818" s="18" t="s">
        <v>40</v>
      </c>
      <c r="BK818" s="192">
        <f>ROUND(I818*H818,2)</f>
        <v>0</v>
      </c>
      <c r="BL818" s="18" t="s">
        <v>297</v>
      </c>
      <c r="BM818" s="191" t="s">
        <v>4741</v>
      </c>
    </row>
    <row r="819" spans="1:65" s="2" customFormat="1" ht="24.15" customHeight="1">
      <c r="A819" s="36"/>
      <c r="B819" s="37"/>
      <c r="C819" s="180" t="s">
        <v>2053</v>
      </c>
      <c r="D819" s="180" t="s">
        <v>173</v>
      </c>
      <c r="E819" s="181" t="s">
        <v>1418</v>
      </c>
      <c r="F819" s="182" t="s">
        <v>1419</v>
      </c>
      <c r="G819" s="183" t="s">
        <v>554</v>
      </c>
      <c r="H819" s="184">
        <v>0.16300000000000001</v>
      </c>
      <c r="I819" s="185"/>
      <c r="J819" s="186">
        <f>ROUND(I819*H819,2)</f>
        <v>0</v>
      </c>
      <c r="K819" s="182" t="s">
        <v>177</v>
      </c>
      <c r="L819" s="41"/>
      <c r="M819" s="187" t="s">
        <v>32</v>
      </c>
      <c r="N819" s="188" t="s">
        <v>51</v>
      </c>
      <c r="O819" s="66"/>
      <c r="P819" s="189">
        <f>O819*H819</f>
        <v>0</v>
      </c>
      <c r="Q819" s="189">
        <v>0</v>
      </c>
      <c r="R819" s="189">
        <f>Q819*H819</f>
        <v>0</v>
      </c>
      <c r="S819" s="189">
        <v>0</v>
      </c>
      <c r="T819" s="190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91" t="s">
        <v>297</v>
      </c>
      <c r="AT819" s="191" t="s">
        <v>173</v>
      </c>
      <c r="AU819" s="191" t="s">
        <v>89</v>
      </c>
      <c r="AY819" s="18" t="s">
        <v>171</v>
      </c>
      <c r="BE819" s="192">
        <f>IF(N819="základní",J819,0)</f>
        <v>0</v>
      </c>
      <c r="BF819" s="192">
        <f>IF(N819="snížená",J819,0)</f>
        <v>0</v>
      </c>
      <c r="BG819" s="192">
        <f>IF(N819="zákl. přenesená",J819,0)</f>
        <v>0</v>
      </c>
      <c r="BH819" s="192">
        <f>IF(N819="sníž. přenesená",J819,0)</f>
        <v>0</v>
      </c>
      <c r="BI819" s="192">
        <f>IF(N819="nulová",J819,0)</f>
        <v>0</v>
      </c>
      <c r="BJ819" s="18" t="s">
        <v>40</v>
      </c>
      <c r="BK819" s="192">
        <f>ROUND(I819*H819,2)</f>
        <v>0</v>
      </c>
      <c r="BL819" s="18" t="s">
        <v>297</v>
      </c>
      <c r="BM819" s="191" t="s">
        <v>4742</v>
      </c>
    </row>
    <row r="820" spans="1:65" s="2" customFormat="1" ht="24.15" customHeight="1">
      <c r="A820" s="36"/>
      <c r="B820" s="37"/>
      <c r="C820" s="180" t="s">
        <v>2057</v>
      </c>
      <c r="D820" s="180" t="s">
        <v>173</v>
      </c>
      <c r="E820" s="181" t="s">
        <v>897</v>
      </c>
      <c r="F820" s="182" t="s">
        <v>898</v>
      </c>
      <c r="G820" s="183" t="s">
        <v>554</v>
      </c>
      <c r="H820" s="184">
        <v>0.16300000000000001</v>
      </c>
      <c r="I820" s="185"/>
      <c r="J820" s="186">
        <f>ROUND(I820*H820,2)</f>
        <v>0</v>
      </c>
      <c r="K820" s="182" t="s">
        <v>177</v>
      </c>
      <c r="L820" s="41"/>
      <c r="M820" s="229" t="s">
        <v>32</v>
      </c>
      <c r="N820" s="230" t="s">
        <v>51</v>
      </c>
      <c r="O820" s="231"/>
      <c r="P820" s="232">
        <f>O820*H820</f>
        <v>0</v>
      </c>
      <c r="Q820" s="232">
        <v>0</v>
      </c>
      <c r="R820" s="232">
        <f>Q820*H820</f>
        <v>0</v>
      </c>
      <c r="S820" s="232">
        <v>0</v>
      </c>
      <c r="T820" s="233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4743</v>
      </c>
    </row>
    <row r="821" spans="1:65" s="2" customFormat="1" ht="6.9" customHeight="1">
      <c r="A821" s="36"/>
      <c r="B821" s="49"/>
      <c r="C821" s="50"/>
      <c r="D821" s="50"/>
      <c r="E821" s="50"/>
      <c r="F821" s="50"/>
      <c r="G821" s="50"/>
      <c r="H821" s="50"/>
      <c r="I821" s="50"/>
      <c r="J821" s="50"/>
      <c r="K821" s="50"/>
      <c r="L821" s="41"/>
      <c r="M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</row>
  </sheetData>
  <sheetProtection algorithmName="SHA-512" hashValue="N0nhgjJYdK3v4HjZoaWtI9CrOwoPCDugb5AI0y9RP5xnPMdak7dBVihWjbJce1eotTI4TOaFUL1bNAsaHhYJKg==" saltValue="WQlYU1zcduBx8PO4UoQtuLA31PPieQe5ggcr6sF1G7WazJ2zgfe7zivCIGPjoSzqbJHLOpHbXjwkdsIm6Qwf3w==" spinCount="100000" sheet="1" objects="1" scenarios="1" formatColumns="0" formatRows="0" autoFilter="0"/>
  <autoFilter ref="C95:K820" xr:uid="{00000000-0009-0000-0000-000008000000}"/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86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4744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ROUND(J94,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ROUND((SUM(BE94:BE860)),  0)</f>
        <v>0</v>
      </c>
      <c r="G33" s="36"/>
      <c r="H33" s="36"/>
      <c r="I33" s="126">
        <v>0.21</v>
      </c>
      <c r="J33" s="125">
        <f>ROUND(((SUM(BE94:BE860))*I33),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ROUND((SUM(BF94:BF860)),  0)</f>
        <v>0</v>
      </c>
      <c r="G34" s="36"/>
      <c r="H34" s="36"/>
      <c r="I34" s="126">
        <v>0.15</v>
      </c>
      <c r="J34" s="125">
        <f>ROUND(((SUM(BF94:BF860))*I34),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ROUND((SUM(BG94:BG860)),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ROUND((SUM(BH94:BH860)),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ROUND((SUM(BI94:BI860)),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SO09 - SO 09 - Stará tělocvična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J94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J95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J96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J143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J378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J525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J540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J542</f>
        <v>0</v>
      </c>
      <c r="K66" s="143"/>
      <c r="L66" s="147"/>
    </row>
    <row r="67" spans="1:31" s="10" customFormat="1" ht="19.95" customHeight="1">
      <c r="B67" s="148"/>
      <c r="C67" s="99"/>
      <c r="D67" s="149" t="s">
        <v>1511</v>
      </c>
      <c r="E67" s="150"/>
      <c r="F67" s="150"/>
      <c r="G67" s="150"/>
      <c r="H67" s="150"/>
      <c r="I67" s="150"/>
      <c r="J67" s="151">
        <f>J543</f>
        <v>0</v>
      </c>
      <c r="K67" s="99"/>
      <c r="L67" s="152"/>
    </row>
    <row r="68" spans="1:31" s="10" customFormat="1" ht="19.95" customHeight="1">
      <c r="B68" s="148"/>
      <c r="C68" s="99"/>
      <c r="D68" s="149" t="s">
        <v>151</v>
      </c>
      <c r="E68" s="150"/>
      <c r="F68" s="150"/>
      <c r="G68" s="150"/>
      <c r="H68" s="150"/>
      <c r="I68" s="150"/>
      <c r="J68" s="151">
        <f>J554</f>
        <v>0</v>
      </c>
      <c r="K68" s="99"/>
      <c r="L68" s="152"/>
    </row>
    <row r="69" spans="1:31" s="10" customFormat="1" ht="19.95" customHeight="1">
      <c r="B69" s="148"/>
      <c r="C69" s="99"/>
      <c r="D69" s="149" t="s">
        <v>152</v>
      </c>
      <c r="E69" s="150"/>
      <c r="F69" s="150"/>
      <c r="G69" s="150"/>
      <c r="H69" s="150"/>
      <c r="I69" s="150"/>
      <c r="J69" s="151">
        <f>J614</f>
        <v>0</v>
      </c>
      <c r="K69" s="99"/>
      <c r="L69" s="152"/>
    </row>
    <row r="70" spans="1:31" s="10" customFormat="1" ht="19.95" customHeight="1">
      <c r="B70" s="148"/>
      <c r="C70" s="99"/>
      <c r="D70" s="149" t="s">
        <v>153</v>
      </c>
      <c r="E70" s="150"/>
      <c r="F70" s="150"/>
      <c r="G70" s="150"/>
      <c r="H70" s="150"/>
      <c r="I70" s="150"/>
      <c r="J70" s="151">
        <f>J641</f>
        <v>0</v>
      </c>
      <c r="K70" s="99"/>
      <c r="L70" s="152"/>
    </row>
    <row r="71" spans="1:31" s="10" customFormat="1" ht="19.95" customHeight="1">
      <c r="B71" s="148"/>
      <c r="C71" s="99"/>
      <c r="D71" s="149" t="s">
        <v>154</v>
      </c>
      <c r="E71" s="150"/>
      <c r="F71" s="150"/>
      <c r="G71" s="150"/>
      <c r="H71" s="150"/>
      <c r="I71" s="150"/>
      <c r="J71" s="151">
        <f>J673</f>
        <v>0</v>
      </c>
      <c r="K71" s="99"/>
      <c r="L71" s="152"/>
    </row>
    <row r="72" spans="1:31" s="10" customFormat="1" ht="19.95" customHeight="1">
      <c r="B72" s="148"/>
      <c r="C72" s="99"/>
      <c r="D72" s="149" t="s">
        <v>902</v>
      </c>
      <c r="E72" s="150"/>
      <c r="F72" s="150"/>
      <c r="G72" s="150"/>
      <c r="H72" s="150"/>
      <c r="I72" s="150"/>
      <c r="J72" s="151">
        <f>J751</f>
        <v>0</v>
      </c>
      <c r="K72" s="99"/>
      <c r="L72" s="152"/>
    </row>
    <row r="73" spans="1:31" s="10" customFormat="1" ht="19.95" customHeight="1">
      <c r="B73" s="148"/>
      <c r="C73" s="99"/>
      <c r="D73" s="149" t="s">
        <v>155</v>
      </c>
      <c r="E73" s="150"/>
      <c r="F73" s="150"/>
      <c r="G73" s="150"/>
      <c r="H73" s="150"/>
      <c r="I73" s="150"/>
      <c r="J73" s="151">
        <f>J793</f>
        <v>0</v>
      </c>
      <c r="K73" s="99"/>
      <c r="L73" s="152"/>
    </row>
    <row r="74" spans="1:31" s="10" customFormat="1" ht="19.95" customHeight="1">
      <c r="B74" s="148"/>
      <c r="C74" s="99"/>
      <c r="D74" s="149" t="s">
        <v>903</v>
      </c>
      <c r="E74" s="150"/>
      <c r="F74" s="150"/>
      <c r="G74" s="150"/>
      <c r="H74" s="150"/>
      <c r="I74" s="150"/>
      <c r="J74" s="151">
        <f>J829</f>
        <v>0</v>
      </c>
      <c r="K74" s="99"/>
      <c r="L74" s="152"/>
    </row>
    <row r="75" spans="1:31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31" s="2" customFormat="1" ht="6.9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24.9" customHeight="1">
      <c r="A81" s="36"/>
      <c r="B81" s="37"/>
      <c r="C81" s="24" t="s">
        <v>156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6.9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2" customHeight="1">
      <c r="A83" s="36"/>
      <c r="B83" s="37"/>
      <c r="C83" s="30" t="s">
        <v>16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2" customFormat="1" ht="16.5" customHeight="1">
      <c r="A84" s="36"/>
      <c r="B84" s="37"/>
      <c r="C84" s="38"/>
      <c r="D84" s="38"/>
      <c r="E84" s="383" t="str">
        <f>E7</f>
        <v>Zateplení objektů, rekonstrukce víceúčelového hřiště a zpevněných ploch ZŠ Děčín XXXII_revize_R03</v>
      </c>
      <c r="F84" s="384"/>
      <c r="G84" s="384"/>
      <c r="H84" s="384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137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E9</f>
        <v>SO09 - SO 09 - Stará tělocvična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F12</f>
        <v>Děčín XXXII</v>
      </c>
      <c r="G88" s="38"/>
      <c r="H88" s="38"/>
      <c r="I88" s="30" t="s">
        <v>24</v>
      </c>
      <c r="J88" s="61" t="str">
        <f>IF(J12="","",J12)</f>
        <v>23. 6. 2021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E15</f>
        <v>Statutární město Děčín, MmDěčín</v>
      </c>
      <c r="G90" s="38"/>
      <c r="H90" s="38"/>
      <c r="I90" s="30" t="s">
        <v>37</v>
      </c>
      <c r="J90" s="34" t="str">
        <f>E21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IF(E18="","",E18)</f>
        <v>Vyplň údaj</v>
      </c>
      <c r="G91" s="38"/>
      <c r="H91" s="38"/>
      <c r="I91" s="30" t="s">
        <v>41</v>
      </c>
      <c r="J91" s="34" t="str">
        <f>E24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P95+P542</f>
        <v>0</v>
      </c>
      <c r="Q94" s="74"/>
      <c r="R94" s="161">
        <f>R95+R542</f>
        <v>78.491397551500015</v>
      </c>
      <c r="S94" s="74"/>
      <c r="T94" s="162">
        <f>T95+T542</f>
        <v>48.103053549999998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BK95+BK542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P96+P143+P378+P525+P540</f>
        <v>0</v>
      </c>
      <c r="Q95" s="172"/>
      <c r="R95" s="173">
        <f>R96+R143+R378+R525+R540</f>
        <v>63.462076575000012</v>
      </c>
      <c r="S95" s="172"/>
      <c r="T95" s="174">
        <f>T96+T143+T378+T525+T540</f>
        <v>34.459521000000002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BK96+BK143+BK378+BK525+BK540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SUM(P97:P142)</f>
        <v>0</v>
      </c>
      <c r="Q96" s="172"/>
      <c r="R96" s="173">
        <f>SUM(R97:R142)</f>
        <v>0</v>
      </c>
      <c r="S96" s="172"/>
      <c r="T96" s="174">
        <f>SUM(T97:T142)</f>
        <v>26.401425000000003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SUM(BK97:BK142)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62.121000000000002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15.840855000000001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4745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4746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4747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3" customFormat="1" ht="10.199999999999999">
      <c r="B100" s="193"/>
      <c r="C100" s="194"/>
      <c r="D100" s="195" t="s">
        <v>180</v>
      </c>
      <c r="E100" s="196" t="s">
        <v>32</v>
      </c>
      <c r="F100" s="197" t="s">
        <v>4748</v>
      </c>
      <c r="G100" s="194"/>
      <c r="H100" s="196" t="s">
        <v>32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180</v>
      </c>
      <c r="AU100" s="203" t="s">
        <v>89</v>
      </c>
      <c r="AV100" s="13" t="s">
        <v>40</v>
      </c>
      <c r="AW100" s="13" t="s">
        <v>38</v>
      </c>
      <c r="AX100" s="13" t="s">
        <v>80</v>
      </c>
      <c r="AY100" s="203" t="s">
        <v>171</v>
      </c>
    </row>
    <row r="101" spans="1:65" s="14" customFormat="1" ht="20.399999999999999">
      <c r="B101" s="204"/>
      <c r="C101" s="205"/>
      <c r="D101" s="195" t="s">
        <v>180</v>
      </c>
      <c r="E101" s="206" t="s">
        <v>32</v>
      </c>
      <c r="F101" s="207" t="s">
        <v>4749</v>
      </c>
      <c r="G101" s="205"/>
      <c r="H101" s="208">
        <v>62.121000000000002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2" customFormat="1" ht="24.15" customHeight="1">
      <c r="A102" s="36"/>
      <c r="B102" s="37"/>
      <c r="C102" s="180" t="s">
        <v>89</v>
      </c>
      <c r="D102" s="180" t="s">
        <v>173</v>
      </c>
      <c r="E102" s="181" t="s">
        <v>183</v>
      </c>
      <c r="F102" s="182" t="s">
        <v>184</v>
      </c>
      <c r="G102" s="183" t="s">
        <v>176</v>
      </c>
      <c r="H102" s="184">
        <v>62.121000000000002</v>
      </c>
      <c r="I102" s="185"/>
      <c r="J102" s="186">
        <f>ROUND(I102*H102,2)</f>
        <v>0</v>
      </c>
      <c r="K102" s="182" t="s">
        <v>177</v>
      </c>
      <c r="L102" s="41"/>
      <c r="M102" s="187" t="s">
        <v>32</v>
      </c>
      <c r="N102" s="188" t="s">
        <v>51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0.17</v>
      </c>
      <c r="T102" s="190">
        <f>S102*H102</f>
        <v>10.560570000000002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178</v>
      </c>
      <c r="AT102" s="191" t="s">
        <v>173</v>
      </c>
      <c r="AU102" s="191" t="s">
        <v>89</v>
      </c>
      <c r="AY102" s="18" t="s">
        <v>171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8" t="s">
        <v>40</v>
      </c>
      <c r="BK102" s="192">
        <f>ROUND(I102*H102,2)</f>
        <v>0</v>
      </c>
      <c r="BL102" s="18" t="s">
        <v>178</v>
      </c>
      <c r="BM102" s="191" t="s">
        <v>4750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4746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4747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4748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4" customFormat="1" ht="20.399999999999999">
      <c r="B106" s="204"/>
      <c r="C106" s="205"/>
      <c r="D106" s="195" t="s">
        <v>180</v>
      </c>
      <c r="E106" s="206" t="s">
        <v>32</v>
      </c>
      <c r="F106" s="207" t="s">
        <v>4749</v>
      </c>
      <c r="G106" s="205"/>
      <c r="H106" s="208">
        <v>62.121000000000002</v>
      </c>
      <c r="I106" s="209"/>
      <c r="J106" s="205"/>
      <c r="K106" s="205"/>
      <c r="L106" s="210"/>
      <c r="M106" s="211"/>
      <c r="N106" s="212"/>
      <c r="O106" s="212"/>
      <c r="P106" s="212"/>
      <c r="Q106" s="212"/>
      <c r="R106" s="212"/>
      <c r="S106" s="212"/>
      <c r="T106" s="213"/>
      <c r="AT106" s="214" t="s">
        <v>180</v>
      </c>
      <c r="AU106" s="214" t="s">
        <v>89</v>
      </c>
      <c r="AV106" s="14" t="s">
        <v>89</v>
      </c>
      <c r="AW106" s="14" t="s">
        <v>38</v>
      </c>
      <c r="AX106" s="14" t="s">
        <v>80</v>
      </c>
      <c r="AY106" s="214" t="s">
        <v>171</v>
      </c>
    </row>
    <row r="107" spans="1:65" s="2" customFormat="1" ht="24.15" customHeight="1">
      <c r="A107" s="36"/>
      <c r="B107" s="37"/>
      <c r="C107" s="180" t="s">
        <v>187</v>
      </c>
      <c r="D107" s="180" t="s">
        <v>173</v>
      </c>
      <c r="E107" s="181" t="s">
        <v>2912</v>
      </c>
      <c r="F107" s="182" t="s">
        <v>2913</v>
      </c>
      <c r="G107" s="183" t="s">
        <v>392</v>
      </c>
      <c r="H107" s="184">
        <v>24.331</v>
      </c>
      <c r="I107" s="185"/>
      <c r="J107" s="186">
        <f>ROUND(I107*H107,2)</f>
        <v>0</v>
      </c>
      <c r="K107" s="182" t="s">
        <v>177</v>
      </c>
      <c r="L107" s="41"/>
      <c r="M107" s="187" t="s">
        <v>32</v>
      </c>
      <c r="N107" s="188" t="s">
        <v>51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178</v>
      </c>
      <c r="AT107" s="191" t="s">
        <v>173</v>
      </c>
      <c r="AU107" s="191" t="s">
        <v>89</v>
      </c>
      <c r="AY107" s="18" t="s">
        <v>171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8" t="s">
        <v>40</v>
      </c>
      <c r="BK107" s="192">
        <f>ROUND(I107*H107,2)</f>
        <v>0</v>
      </c>
      <c r="BL107" s="18" t="s">
        <v>178</v>
      </c>
      <c r="BM107" s="191" t="s">
        <v>4751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4746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4747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4748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4" customFormat="1" ht="20.399999999999999">
      <c r="B111" s="204"/>
      <c r="C111" s="205"/>
      <c r="D111" s="195" t="s">
        <v>180</v>
      </c>
      <c r="E111" s="206" t="s">
        <v>32</v>
      </c>
      <c r="F111" s="207" t="s">
        <v>4752</v>
      </c>
      <c r="G111" s="205"/>
      <c r="H111" s="208">
        <v>31.061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4" customFormat="1" ht="20.399999999999999">
      <c r="B112" s="204"/>
      <c r="C112" s="205"/>
      <c r="D112" s="195" t="s">
        <v>180</v>
      </c>
      <c r="E112" s="206" t="s">
        <v>32</v>
      </c>
      <c r="F112" s="207" t="s">
        <v>4753</v>
      </c>
      <c r="G112" s="205"/>
      <c r="H112" s="208">
        <v>-6.73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178</v>
      </c>
      <c r="D113" s="180" t="s">
        <v>173</v>
      </c>
      <c r="E113" s="181" t="s">
        <v>2918</v>
      </c>
      <c r="F113" s="182" t="s">
        <v>2919</v>
      </c>
      <c r="G113" s="183" t="s">
        <v>392</v>
      </c>
      <c r="H113" s="184">
        <v>7.2990000000000004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4754</v>
      </c>
    </row>
    <row r="114" spans="1:65" s="14" customFormat="1" ht="10.199999999999999">
      <c r="B114" s="204"/>
      <c r="C114" s="205"/>
      <c r="D114" s="195" t="s">
        <v>180</v>
      </c>
      <c r="E114" s="206" t="s">
        <v>32</v>
      </c>
      <c r="F114" s="207" t="s">
        <v>4755</v>
      </c>
      <c r="G114" s="205"/>
      <c r="H114" s="208">
        <v>7.2990000000000004</v>
      </c>
      <c r="I114" s="209"/>
      <c r="J114" s="205"/>
      <c r="K114" s="205"/>
      <c r="L114" s="210"/>
      <c r="M114" s="211"/>
      <c r="N114" s="212"/>
      <c r="O114" s="212"/>
      <c r="P114" s="212"/>
      <c r="Q114" s="212"/>
      <c r="R114" s="212"/>
      <c r="S114" s="212"/>
      <c r="T114" s="213"/>
      <c r="AT114" s="214" t="s">
        <v>180</v>
      </c>
      <c r="AU114" s="214" t="s">
        <v>89</v>
      </c>
      <c r="AV114" s="14" t="s">
        <v>89</v>
      </c>
      <c r="AW114" s="14" t="s">
        <v>38</v>
      </c>
      <c r="AX114" s="14" t="s">
        <v>80</v>
      </c>
      <c r="AY114" s="214" t="s">
        <v>171</v>
      </c>
    </row>
    <row r="115" spans="1:65" s="2" customFormat="1" ht="24.15" customHeight="1">
      <c r="A115" s="36"/>
      <c r="B115" s="37"/>
      <c r="C115" s="180" t="s">
        <v>226</v>
      </c>
      <c r="D115" s="180" t="s">
        <v>173</v>
      </c>
      <c r="E115" s="181" t="s">
        <v>1529</v>
      </c>
      <c r="F115" s="182" t="s">
        <v>1530</v>
      </c>
      <c r="G115" s="183" t="s">
        <v>392</v>
      </c>
      <c r="H115" s="184">
        <v>5.7320000000000002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4756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4757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4758</v>
      </c>
      <c r="G117" s="205"/>
      <c r="H117" s="208">
        <v>5.7320000000000002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37.799999999999997" customHeight="1">
      <c r="A118" s="36"/>
      <c r="B118" s="37"/>
      <c r="C118" s="180" t="s">
        <v>193</v>
      </c>
      <c r="D118" s="180" t="s">
        <v>173</v>
      </c>
      <c r="E118" s="181" t="s">
        <v>1533</v>
      </c>
      <c r="F118" s="182" t="s">
        <v>1534</v>
      </c>
      <c r="G118" s="183" t="s">
        <v>392</v>
      </c>
      <c r="H118" s="184">
        <v>45.856000000000002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4759</v>
      </c>
    </row>
    <row r="119" spans="1:65" s="14" customFormat="1" ht="10.199999999999999">
      <c r="B119" s="204"/>
      <c r="C119" s="205"/>
      <c r="D119" s="195" t="s">
        <v>180</v>
      </c>
      <c r="E119" s="206" t="s">
        <v>32</v>
      </c>
      <c r="F119" s="207" t="s">
        <v>4760</v>
      </c>
      <c r="G119" s="205"/>
      <c r="H119" s="208">
        <v>45.856000000000002</v>
      </c>
      <c r="I119" s="209"/>
      <c r="J119" s="205"/>
      <c r="K119" s="205"/>
      <c r="L119" s="210"/>
      <c r="M119" s="211"/>
      <c r="N119" s="212"/>
      <c r="O119" s="212"/>
      <c r="P119" s="212"/>
      <c r="Q119" s="212"/>
      <c r="R119" s="212"/>
      <c r="S119" s="212"/>
      <c r="T119" s="213"/>
      <c r="AT119" s="214" t="s">
        <v>180</v>
      </c>
      <c r="AU119" s="214" t="s">
        <v>89</v>
      </c>
      <c r="AV119" s="14" t="s">
        <v>89</v>
      </c>
      <c r="AW119" s="14" t="s">
        <v>38</v>
      </c>
      <c r="AX119" s="14" t="s">
        <v>80</v>
      </c>
      <c r="AY119" s="214" t="s">
        <v>171</v>
      </c>
    </row>
    <row r="120" spans="1:65" s="2" customFormat="1" ht="24.15" customHeight="1">
      <c r="A120" s="36"/>
      <c r="B120" s="37"/>
      <c r="C120" s="180" t="s">
        <v>237</v>
      </c>
      <c r="D120" s="180" t="s">
        <v>173</v>
      </c>
      <c r="E120" s="181" t="s">
        <v>1537</v>
      </c>
      <c r="F120" s="182" t="s">
        <v>1538</v>
      </c>
      <c r="G120" s="183" t="s">
        <v>392</v>
      </c>
      <c r="H120" s="184">
        <v>5.7320000000000002</v>
      </c>
      <c r="I120" s="185"/>
      <c r="J120" s="186">
        <f>ROUND(I120*H120,2)</f>
        <v>0</v>
      </c>
      <c r="K120" s="182" t="s">
        <v>177</v>
      </c>
      <c r="L120" s="41"/>
      <c r="M120" s="187" t="s">
        <v>32</v>
      </c>
      <c r="N120" s="188" t="s">
        <v>51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178</v>
      </c>
      <c r="AT120" s="191" t="s">
        <v>173</v>
      </c>
      <c r="AU120" s="191" t="s">
        <v>89</v>
      </c>
      <c r="AY120" s="18" t="s">
        <v>171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8" t="s">
        <v>40</v>
      </c>
      <c r="BK120" s="192">
        <f>ROUND(I120*H120,2)</f>
        <v>0</v>
      </c>
      <c r="BL120" s="18" t="s">
        <v>178</v>
      </c>
      <c r="BM120" s="191" t="s">
        <v>4761</v>
      </c>
    </row>
    <row r="121" spans="1:65" s="13" customFormat="1" ht="10.199999999999999">
      <c r="B121" s="193"/>
      <c r="C121" s="194"/>
      <c r="D121" s="195" t="s">
        <v>180</v>
      </c>
      <c r="E121" s="196" t="s">
        <v>32</v>
      </c>
      <c r="F121" s="197" t="s">
        <v>4762</v>
      </c>
      <c r="G121" s="194"/>
      <c r="H121" s="196" t="s">
        <v>32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180</v>
      </c>
      <c r="AU121" s="203" t="s">
        <v>89</v>
      </c>
      <c r="AV121" s="13" t="s">
        <v>40</v>
      </c>
      <c r="AW121" s="13" t="s">
        <v>38</v>
      </c>
      <c r="AX121" s="13" t="s">
        <v>80</v>
      </c>
      <c r="AY121" s="203" t="s">
        <v>171</v>
      </c>
    </row>
    <row r="122" spans="1:65" s="14" customFormat="1" ht="10.199999999999999">
      <c r="B122" s="204"/>
      <c r="C122" s="205"/>
      <c r="D122" s="195" t="s">
        <v>180</v>
      </c>
      <c r="E122" s="206" t="s">
        <v>32</v>
      </c>
      <c r="F122" s="207" t="s">
        <v>4758</v>
      </c>
      <c r="G122" s="205"/>
      <c r="H122" s="208">
        <v>5.7320000000000002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180</v>
      </c>
      <c r="AU122" s="214" t="s">
        <v>89</v>
      </c>
      <c r="AV122" s="14" t="s">
        <v>89</v>
      </c>
      <c r="AW122" s="14" t="s">
        <v>38</v>
      </c>
      <c r="AX122" s="14" t="s">
        <v>80</v>
      </c>
      <c r="AY122" s="214" t="s">
        <v>171</v>
      </c>
    </row>
    <row r="123" spans="1:65" s="2" customFormat="1" ht="37.799999999999997" customHeight="1">
      <c r="A123" s="36"/>
      <c r="B123" s="37"/>
      <c r="C123" s="180" t="s">
        <v>242</v>
      </c>
      <c r="D123" s="180" t="s">
        <v>173</v>
      </c>
      <c r="E123" s="181" t="s">
        <v>1541</v>
      </c>
      <c r="F123" s="182" t="s">
        <v>1542</v>
      </c>
      <c r="G123" s="183" t="s">
        <v>392</v>
      </c>
      <c r="H123" s="184">
        <v>11.464</v>
      </c>
      <c r="I123" s="185"/>
      <c r="J123" s="186">
        <f>ROUND(I123*H123,2)</f>
        <v>0</v>
      </c>
      <c r="K123" s="182" t="s">
        <v>177</v>
      </c>
      <c r="L123" s="41"/>
      <c r="M123" s="187" t="s">
        <v>32</v>
      </c>
      <c r="N123" s="188" t="s">
        <v>51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178</v>
      </c>
      <c r="AT123" s="191" t="s">
        <v>173</v>
      </c>
      <c r="AU123" s="191" t="s">
        <v>89</v>
      </c>
      <c r="AY123" s="18" t="s">
        <v>171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8" t="s">
        <v>40</v>
      </c>
      <c r="BK123" s="192">
        <f>ROUND(I123*H123,2)</f>
        <v>0</v>
      </c>
      <c r="BL123" s="18" t="s">
        <v>178</v>
      </c>
      <c r="BM123" s="191" t="s">
        <v>4763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4764</v>
      </c>
      <c r="G124" s="205"/>
      <c r="H124" s="208">
        <v>11.464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14.4" customHeight="1">
      <c r="A125" s="36"/>
      <c r="B125" s="37"/>
      <c r="C125" s="180" t="s">
        <v>253</v>
      </c>
      <c r="D125" s="180" t="s">
        <v>173</v>
      </c>
      <c r="E125" s="181" t="s">
        <v>1545</v>
      </c>
      <c r="F125" s="182" t="s">
        <v>1546</v>
      </c>
      <c r="G125" s="183" t="s">
        <v>392</v>
      </c>
      <c r="H125" s="184">
        <v>5.7320000000000002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4765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4766</v>
      </c>
      <c r="G126" s="205"/>
      <c r="H126" s="208">
        <v>5.7320000000000002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2" customFormat="1" ht="24.15" customHeight="1">
      <c r="A127" s="36"/>
      <c r="B127" s="37"/>
      <c r="C127" s="180" t="s">
        <v>261</v>
      </c>
      <c r="D127" s="180" t="s">
        <v>173</v>
      </c>
      <c r="E127" s="181" t="s">
        <v>1548</v>
      </c>
      <c r="F127" s="182" t="s">
        <v>1549</v>
      </c>
      <c r="G127" s="183" t="s">
        <v>554</v>
      </c>
      <c r="H127" s="184">
        <v>10.031000000000001</v>
      </c>
      <c r="I127" s="185"/>
      <c r="J127" s="186">
        <f>ROUND(I127*H127,2)</f>
        <v>0</v>
      </c>
      <c r="K127" s="182" t="s">
        <v>177</v>
      </c>
      <c r="L127" s="41"/>
      <c r="M127" s="187" t="s">
        <v>32</v>
      </c>
      <c r="N127" s="188" t="s">
        <v>51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178</v>
      </c>
      <c r="AT127" s="191" t="s">
        <v>173</v>
      </c>
      <c r="AU127" s="191" t="s">
        <v>89</v>
      </c>
      <c r="AY127" s="18" t="s">
        <v>171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8" t="s">
        <v>40</v>
      </c>
      <c r="BK127" s="192">
        <f>ROUND(I127*H127,2)</f>
        <v>0</v>
      </c>
      <c r="BL127" s="18" t="s">
        <v>178</v>
      </c>
      <c r="BM127" s="191" t="s">
        <v>4767</v>
      </c>
    </row>
    <row r="128" spans="1:65" s="2" customFormat="1" ht="19.2">
      <c r="A128" s="36"/>
      <c r="B128" s="37"/>
      <c r="C128" s="38"/>
      <c r="D128" s="195" t="s">
        <v>258</v>
      </c>
      <c r="E128" s="38"/>
      <c r="F128" s="225" t="s">
        <v>1551</v>
      </c>
      <c r="G128" s="38"/>
      <c r="H128" s="38"/>
      <c r="I128" s="226"/>
      <c r="J128" s="38"/>
      <c r="K128" s="38"/>
      <c r="L128" s="41"/>
      <c r="M128" s="227"/>
      <c r="N128" s="228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8" t="s">
        <v>258</v>
      </c>
      <c r="AU128" s="18" t="s">
        <v>89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4768</v>
      </c>
      <c r="G129" s="205"/>
      <c r="H129" s="208">
        <v>10.031000000000001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2" customFormat="1" ht="24.15" customHeight="1">
      <c r="A130" s="36"/>
      <c r="B130" s="37"/>
      <c r="C130" s="180" t="s">
        <v>265</v>
      </c>
      <c r="D130" s="180" t="s">
        <v>173</v>
      </c>
      <c r="E130" s="181" t="s">
        <v>1553</v>
      </c>
      <c r="F130" s="182" t="s">
        <v>1554</v>
      </c>
      <c r="G130" s="183" t="s">
        <v>392</v>
      </c>
      <c r="H130" s="184">
        <v>18.599</v>
      </c>
      <c r="I130" s="185"/>
      <c r="J130" s="186">
        <f>ROUND(I130*H130,2)</f>
        <v>0</v>
      </c>
      <c r="K130" s="182" t="s">
        <v>177</v>
      </c>
      <c r="L130" s="41"/>
      <c r="M130" s="187" t="s">
        <v>32</v>
      </c>
      <c r="N130" s="188" t="s">
        <v>51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178</v>
      </c>
      <c r="AT130" s="191" t="s">
        <v>173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4769</v>
      </c>
    </row>
    <row r="131" spans="1:65" s="2" customFormat="1" ht="19.2">
      <c r="A131" s="36"/>
      <c r="B131" s="37"/>
      <c r="C131" s="38"/>
      <c r="D131" s="195" t="s">
        <v>258</v>
      </c>
      <c r="E131" s="38"/>
      <c r="F131" s="225" t="s">
        <v>3952</v>
      </c>
      <c r="G131" s="38"/>
      <c r="H131" s="38"/>
      <c r="I131" s="226"/>
      <c r="J131" s="38"/>
      <c r="K131" s="38"/>
      <c r="L131" s="41"/>
      <c r="M131" s="227"/>
      <c r="N131" s="228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8" t="s">
        <v>258</v>
      </c>
      <c r="AU131" s="18" t="s">
        <v>89</v>
      </c>
    </row>
    <row r="132" spans="1:65" s="13" customFormat="1" ht="10.199999999999999">
      <c r="B132" s="193"/>
      <c r="C132" s="194"/>
      <c r="D132" s="195" t="s">
        <v>180</v>
      </c>
      <c r="E132" s="196" t="s">
        <v>32</v>
      </c>
      <c r="F132" s="197" t="s">
        <v>4746</v>
      </c>
      <c r="G132" s="194"/>
      <c r="H132" s="196" t="s">
        <v>32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180</v>
      </c>
      <c r="AU132" s="203" t="s">
        <v>89</v>
      </c>
      <c r="AV132" s="13" t="s">
        <v>40</v>
      </c>
      <c r="AW132" s="13" t="s">
        <v>38</v>
      </c>
      <c r="AX132" s="13" t="s">
        <v>80</v>
      </c>
      <c r="AY132" s="203" t="s">
        <v>171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4747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4748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20.399999999999999">
      <c r="B135" s="204"/>
      <c r="C135" s="205"/>
      <c r="D135" s="195" t="s">
        <v>180</v>
      </c>
      <c r="E135" s="206" t="s">
        <v>32</v>
      </c>
      <c r="F135" s="207" t="s">
        <v>4752</v>
      </c>
      <c r="G135" s="205"/>
      <c r="H135" s="208">
        <v>31.061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14" customFormat="1" ht="20.399999999999999">
      <c r="B136" s="204"/>
      <c r="C136" s="205"/>
      <c r="D136" s="195" t="s">
        <v>180</v>
      </c>
      <c r="E136" s="206" t="s">
        <v>32</v>
      </c>
      <c r="F136" s="207" t="s">
        <v>4753</v>
      </c>
      <c r="G136" s="205"/>
      <c r="H136" s="208">
        <v>-6.73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1:65" s="14" customFormat="1" ht="10.199999999999999">
      <c r="B137" s="204"/>
      <c r="C137" s="205"/>
      <c r="D137" s="195" t="s">
        <v>180</v>
      </c>
      <c r="E137" s="206" t="s">
        <v>32</v>
      </c>
      <c r="F137" s="207" t="s">
        <v>4770</v>
      </c>
      <c r="G137" s="205"/>
      <c r="H137" s="208">
        <v>-5.7320000000000002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180</v>
      </c>
      <c r="AU137" s="214" t="s">
        <v>89</v>
      </c>
      <c r="AV137" s="14" t="s">
        <v>89</v>
      </c>
      <c r="AW137" s="14" t="s">
        <v>38</v>
      </c>
      <c r="AX137" s="14" t="s">
        <v>80</v>
      </c>
      <c r="AY137" s="214" t="s">
        <v>171</v>
      </c>
    </row>
    <row r="138" spans="1:65" s="2" customFormat="1" ht="14.4" customHeight="1">
      <c r="A138" s="36"/>
      <c r="B138" s="37"/>
      <c r="C138" s="180" t="s">
        <v>271</v>
      </c>
      <c r="D138" s="180" t="s">
        <v>173</v>
      </c>
      <c r="E138" s="181" t="s">
        <v>2937</v>
      </c>
      <c r="F138" s="182" t="s">
        <v>2938</v>
      </c>
      <c r="G138" s="183" t="s">
        <v>176</v>
      </c>
      <c r="H138" s="184">
        <v>62.121000000000002</v>
      </c>
      <c r="I138" s="185"/>
      <c r="J138" s="186">
        <f>ROUND(I138*H138,2)</f>
        <v>0</v>
      </c>
      <c r="K138" s="182" t="s">
        <v>177</v>
      </c>
      <c r="L138" s="41"/>
      <c r="M138" s="187" t="s">
        <v>32</v>
      </c>
      <c r="N138" s="188" t="s">
        <v>51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178</v>
      </c>
      <c r="AT138" s="191" t="s">
        <v>173</v>
      </c>
      <c r="AU138" s="191" t="s">
        <v>89</v>
      </c>
      <c r="AY138" s="18" t="s">
        <v>171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8" t="s">
        <v>40</v>
      </c>
      <c r="BK138" s="192">
        <f>ROUND(I138*H138,2)</f>
        <v>0</v>
      </c>
      <c r="BL138" s="18" t="s">
        <v>178</v>
      </c>
      <c r="BM138" s="191" t="s">
        <v>4771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4746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4747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4748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4" customFormat="1" ht="20.399999999999999">
      <c r="B142" s="204"/>
      <c r="C142" s="205"/>
      <c r="D142" s="195" t="s">
        <v>180</v>
      </c>
      <c r="E142" s="206" t="s">
        <v>32</v>
      </c>
      <c r="F142" s="207" t="s">
        <v>4749</v>
      </c>
      <c r="G142" s="205"/>
      <c r="H142" s="208">
        <v>62.121000000000002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2" customFormat="1" ht="22.8" customHeight="1">
      <c r="B143" s="164"/>
      <c r="C143" s="165"/>
      <c r="D143" s="166" t="s">
        <v>79</v>
      </c>
      <c r="E143" s="178" t="s">
        <v>193</v>
      </c>
      <c r="F143" s="178" t="s">
        <v>194</v>
      </c>
      <c r="G143" s="165"/>
      <c r="H143" s="165"/>
      <c r="I143" s="168"/>
      <c r="J143" s="179">
        <f>BK143</f>
        <v>0</v>
      </c>
      <c r="K143" s="165"/>
      <c r="L143" s="170"/>
      <c r="M143" s="171"/>
      <c r="N143" s="172"/>
      <c r="O143" s="172"/>
      <c r="P143" s="173">
        <f>SUM(P144:P377)</f>
        <v>0</v>
      </c>
      <c r="Q143" s="172"/>
      <c r="R143" s="173">
        <f>SUM(R144:R377)</f>
        <v>62.81837151500001</v>
      </c>
      <c r="S143" s="172"/>
      <c r="T143" s="174">
        <f>SUM(T144:T377)</f>
        <v>2.877856</v>
      </c>
      <c r="AR143" s="175" t="s">
        <v>40</v>
      </c>
      <c r="AT143" s="176" t="s">
        <v>79</v>
      </c>
      <c r="AU143" s="176" t="s">
        <v>40</v>
      </c>
      <c r="AY143" s="175" t="s">
        <v>171</v>
      </c>
      <c r="BK143" s="177">
        <f>SUM(BK144:BK377)</f>
        <v>0</v>
      </c>
    </row>
    <row r="144" spans="1:65" s="2" customFormat="1" ht="14.4" customHeight="1">
      <c r="A144" s="36"/>
      <c r="B144" s="37"/>
      <c r="C144" s="180" t="s">
        <v>275</v>
      </c>
      <c r="D144" s="180" t="s">
        <v>173</v>
      </c>
      <c r="E144" s="181" t="s">
        <v>917</v>
      </c>
      <c r="F144" s="182" t="s">
        <v>918</v>
      </c>
      <c r="G144" s="183" t="s">
        <v>176</v>
      </c>
      <c r="H144" s="184">
        <v>11.643000000000001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3.3579999999999999E-2</v>
      </c>
      <c r="R144" s="189">
        <f>Q144*H144</f>
        <v>0.39097194000000002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4772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4746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4773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4774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4" customFormat="1" ht="10.199999999999999">
      <c r="B148" s="204"/>
      <c r="C148" s="205"/>
      <c r="D148" s="195" t="s">
        <v>180</v>
      </c>
      <c r="E148" s="206" t="s">
        <v>32</v>
      </c>
      <c r="F148" s="207" t="s">
        <v>4775</v>
      </c>
      <c r="G148" s="205"/>
      <c r="H148" s="208">
        <v>9.5779999999999994</v>
      </c>
      <c r="I148" s="209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180</v>
      </c>
      <c r="AU148" s="214" t="s">
        <v>89</v>
      </c>
      <c r="AV148" s="14" t="s">
        <v>89</v>
      </c>
      <c r="AW148" s="14" t="s">
        <v>38</v>
      </c>
      <c r="AX148" s="14" t="s">
        <v>80</v>
      </c>
      <c r="AY148" s="214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4776</v>
      </c>
      <c r="G149" s="205"/>
      <c r="H149" s="208">
        <v>0.96799999999999997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4777</v>
      </c>
      <c r="G150" s="205"/>
      <c r="H150" s="208">
        <v>1.097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2" customFormat="1" ht="14.4" customHeight="1">
      <c r="A151" s="36"/>
      <c r="B151" s="37"/>
      <c r="C151" s="180" t="s">
        <v>280</v>
      </c>
      <c r="D151" s="180" t="s">
        <v>173</v>
      </c>
      <c r="E151" s="181" t="s">
        <v>948</v>
      </c>
      <c r="F151" s="182" t="s">
        <v>949</v>
      </c>
      <c r="G151" s="183" t="s">
        <v>190</v>
      </c>
      <c r="H151" s="184">
        <v>54.15</v>
      </c>
      <c r="I151" s="185"/>
      <c r="J151" s="186">
        <f>ROUND(I151*H151,2)</f>
        <v>0</v>
      </c>
      <c r="K151" s="182" t="s">
        <v>177</v>
      </c>
      <c r="L151" s="41"/>
      <c r="M151" s="187" t="s">
        <v>32</v>
      </c>
      <c r="N151" s="188" t="s">
        <v>51</v>
      </c>
      <c r="O151" s="66"/>
      <c r="P151" s="189">
        <f>O151*H151</f>
        <v>0</v>
      </c>
      <c r="Q151" s="189">
        <v>1.5E-3</v>
      </c>
      <c r="R151" s="189">
        <f>Q151*H151</f>
        <v>8.1225000000000006E-2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178</v>
      </c>
      <c r="AT151" s="191" t="s">
        <v>173</v>
      </c>
      <c r="AU151" s="191" t="s">
        <v>89</v>
      </c>
      <c r="AY151" s="18" t="s">
        <v>171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8" t="s">
        <v>40</v>
      </c>
      <c r="BK151" s="192">
        <f>ROUND(I151*H151,2)</f>
        <v>0</v>
      </c>
      <c r="BL151" s="18" t="s">
        <v>178</v>
      </c>
      <c r="BM151" s="191" t="s">
        <v>4778</v>
      </c>
    </row>
    <row r="152" spans="1:65" s="13" customFormat="1" ht="10.199999999999999">
      <c r="B152" s="193"/>
      <c r="C152" s="194"/>
      <c r="D152" s="195" t="s">
        <v>180</v>
      </c>
      <c r="E152" s="196" t="s">
        <v>32</v>
      </c>
      <c r="F152" s="197" t="s">
        <v>4746</v>
      </c>
      <c r="G152" s="194"/>
      <c r="H152" s="196" t="s">
        <v>32</v>
      </c>
      <c r="I152" s="198"/>
      <c r="J152" s="194"/>
      <c r="K152" s="194"/>
      <c r="L152" s="199"/>
      <c r="M152" s="200"/>
      <c r="N152" s="201"/>
      <c r="O152" s="201"/>
      <c r="P152" s="201"/>
      <c r="Q152" s="201"/>
      <c r="R152" s="201"/>
      <c r="S152" s="201"/>
      <c r="T152" s="202"/>
      <c r="AT152" s="203" t="s">
        <v>180</v>
      </c>
      <c r="AU152" s="203" t="s">
        <v>89</v>
      </c>
      <c r="AV152" s="13" t="s">
        <v>40</v>
      </c>
      <c r="AW152" s="13" t="s">
        <v>38</v>
      </c>
      <c r="AX152" s="13" t="s">
        <v>80</v>
      </c>
      <c r="AY152" s="203" t="s">
        <v>171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4773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3" customFormat="1" ht="10.199999999999999">
      <c r="B154" s="193"/>
      <c r="C154" s="194"/>
      <c r="D154" s="195" t="s">
        <v>180</v>
      </c>
      <c r="E154" s="196" t="s">
        <v>32</v>
      </c>
      <c r="F154" s="197" t="s">
        <v>4774</v>
      </c>
      <c r="G154" s="194"/>
      <c r="H154" s="196" t="s">
        <v>32</v>
      </c>
      <c r="I154" s="198"/>
      <c r="J154" s="194"/>
      <c r="K154" s="194"/>
      <c r="L154" s="199"/>
      <c r="M154" s="200"/>
      <c r="N154" s="201"/>
      <c r="O154" s="201"/>
      <c r="P154" s="201"/>
      <c r="Q154" s="201"/>
      <c r="R154" s="201"/>
      <c r="S154" s="201"/>
      <c r="T154" s="202"/>
      <c r="AT154" s="203" t="s">
        <v>180</v>
      </c>
      <c r="AU154" s="203" t="s">
        <v>89</v>
      </c>
      <c r="AV154" s="13" t="s">
        <v>40</v>
      </c>
      <c r="AW154" s="13" t="s">
        <v>38</v>
      </c>
      <c r="AX154" s="13" t="s">
        <v>80</v>
      </c>
      <c r="AY154" s="203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4779</v>
      </c>
      <c r="G155" s="205"/>
      <c r="H155" s="208">
        <v>44.55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4780</v>
      </c>
      <c r="G156" s="205"/>
      <c r="H156" s="208">
        <v>4.5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4781</v>
      </c>
      <c r="G157" s="205"/>
      <c r="H157" s="208">
        <v>5.0999999999999996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8</v>
      </c>
      <c r="D158" s="180" t="s">
        <v>173</v>
      </c>
      <c r="E158" s="181" t="s">
        <v>1598</v>
      </c>
      <c r="F158" s="182" t="s">
        <v>1599</v>
      </c>
      <c r="G158" s="183" t="s">
        <v>176</v>
      </c>
      <c r="H158" s="184">
        <v>58.137999999999998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4.0439999999999997E-2</v>
      </c>
      <c r="R158" s="189">
        <f>Q158*H158</f>
        <v>2.3511007199999998</v>
      </c>
      <c r="S158" s="189">
        <v>0.04</v>
      </c>
      <c r="T158" s="190">
        <f>S158*H158</f>
        <v>2.32552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4782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4746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3" customFormat="1" ht="10.199999999999999">
      <c r="B160" s="193"/>
      <c r="C160" s="194"/>
      <c r="D160" s="195" t="s">
        <v>180</v>
      </c>
      <c r="E160" s="196" t="s">
        <v>32</v>
      </c>
      <c r="F160" s="197" t="s">
        <v>4748</v>
      </c>
      <c r="G160" s="194"/>
      <c r="H160" s="196" t="s">
        <v>32</v>
      </c>
      <c r="I160" s="198"/>
      <c r="J160" s="194"/>
      <c r="K160" s="194"/>
      <c r="L160" s="199"/>
      <c r="M160" s="200"/>
      <c r="N160" s="201"/>
      <c r="O160" s="201"/>
      <c r="P160" s="201"/>
      <c r="Q160" s="201"/>
      <c r="R160" s="201"/>
      <c r="S160" s="201"/>
      <c r="T160" s="202"/>
      <c r="AT160" s="203" t="s">
        <v>180</v>
      </c>
      <c r="AU160" s="203" t="s">
        <v>89</v>
      </c>
      <c r="AV160" s="13" t="s">
        <v>40</v>
      </c>
      <c r="AW160" s="13" t="s">
        <v>38</v>
      </c>
      <c r="AX160" s="13" t="s">
        <v>80</v>
      </c>
      <c r="AY160" s="203" t="s">
        <v>171</v>
      </c>
    </row>
    <row r="161" spans="1:65" s="14" customFormat="1" ht="10.199999999999999">
      <c r="B161" s="204"/>
      <c r="C161" s="205"/>
      <c r="D161" s="195" t="s">
        <v>180</v>
      </c>
      <c r="E161" s="206" t="s">
        <v>32</v>
      </c>
      <c r="F161" s="207" t="s">
        <v>4783</v>
      </c>
      <c r="G161" s="205"/>
      <c r="H161" s="208">
        <v>58.137999999999998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180</v>
      </c>
      <c r="AU161" s="214" t="s">
        <v>89</v>
      </c>
      <c r="AV161" s="14" t="s">
        <v>89</v>
      </c>
      <c r="AW161" s="14" t="s">
        <v>38</v>
      </c>
      <c r="AX161" s="14" t="s">
        <v>80</v>
      </c>
      <c r="AY161" s="214" t="s">
        <v>171</v>
      </c>
    </row>
    <row r="162" spans="1:65" s="2" customFormat="1" ht="24.15" customHeight="1">
      <c r="A162" s="36"/>
      <c r="B162" s="37"/>
      <c r="C162" s="180" t="s">
        <v>297</v>
      </c>
      <c r="D162" s="180" t="s">
        <v>173</v>
      </c>
      <c r="E162" s="181" t="s">
        <v>1602</v>
      </c>
      <c r="F162" s="182" t="s">
        <v>1603</v>
      </c>
      <c r="G162" s="183" t="s">
        <v>176</v>
      </c>
      <c r="H162" s="184">
        <v>58.137999999999998</v>
      </c>
      <c r="I162" s="185"/>
      <c r="J162" s="186">
        <f>ROUND(I162*H162,2)</f>
        <v>0</v>
      </c>
      <c r="K162" s="182" t="s">
        <v>177</v>
      </c>
      <c r="L162" s="41"/>
      <c r="M162" s="187" t="s">
        <v>32</v>
      </c>
      <c r="N162" s="188" t="s">
        <v>51</v>
      </c>
      <c r="O162" s="66"/>
      <c r="P162" s="189">
        <f>O162*H162</f>
        <v>0</v>
      </c>
      <c r="Q162" s="189">
        <v>2.2000000000000001E-4</v>
      </c>
      <c r="R162" s="189">
        <f>Q162*H162</f>
        <v>1.2790360000000001E-2</v>
      </c>
      <c r="S162" s="189">
        <v>2E-3</v>
      </c>
      <c r="T162" s="190">
        <f>S162*H162</f>
        <v>0.116276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178</v>
      </c>
      <c r="AT162" s="191" t="s">
        <v>173</v>
      </c>
      <c r="AU162" s="191" t="s">
        <v>89</v>
      </c>
      <c r="AY162" s="18" t="s">
        <v>171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8" t="s">
        <v>40</v>
      </c>
      <c r="BK162" s="192">
        <f>ROUND(I162*H162,2)</f>
        <v>0</v>
      </c>
      <c r="BL162" s="18" t="s">
        <v>178</v>
      </c>
      <c r="BM162" s="191" t="s">
        <v>4784</v>
      </c>
    </row>
    <row r="163" spans="1:65" s="13" customFormat="1" ht="10.199999999999999">
      <c r="B163" s="193"/>
      <c r="C163" s="194"/>
      <c r="D163" s="195" t="s">
        <v>180</v>
      </c>
      <c r="E163" s="196" t="s">
        <v>32</v>
      </c>
      <c r="F163" s="197" t="s">
        <v>4746</v>
      </c>
      <c r="G163" s="194"/>
      <c r="H163" s="196" t="s">
        <v>32</v>
      </c>
      <c r="I163" s="198"/>
      <c r="J163" s="194"/>
      <c r="K163" s="194"/>
      <c r="L163" s="199"/>
      <c r="M163" s="200"/>
      <c r="N163" s="201"/>
      <c r="O163" s="201"/>
      <c r="P163" s="201"/>
      <c r="Q163" s="201"/>
      <c r="R163" s="201"/>
      <c r="S163" s="201"/>
      <c r="T163" s="202"/>
      <c r="AT163" s="203" t="s">
        <v>180</v>
      </c>
      <c r="AU163" s="203" t="s">
        <v>89</v>
      </c>
      <c r="AV163" s="13" t="s">
        <v>40</v>
      </c>
      <c r="AW163" s="13" t="s">
        <v>38</v>
      </c>
      <c r="AX163" s="13" t="s">
        <v>80</v>
      </c>
      <c r="AY163" s="203" t="s">
        <v>171</v>
      </c>
    </row>
    <row r="164" spans="1:65" s="13" customFormat="1" ht="10.199999999999999">
      <c r="B164" s="193"/>
      <c r="C164" s="194"/>
      <c r="D164" s="195" t="s">
        <v>180</v>
      </c>
      <c r="E164" s="196" t="s">
        <v>32</v>
      </c>
      <c r="F164" s="197" t="s">
        <v>4748</v>
      </c>
      <c r="G164" s="194"/>
      <c r="H164" s="196" t="s">
        <v>32</v>
      </c>
      <c r="I164" s="198"/>
      <c r="J164" s="194"/>
      <c r="K164" s="194"/>
      <c r="L164" s="199"/>
      <c r="M164" s="200"/>
      <c r="N164" s="201"/>
      <c r="O164" s="201"/>
      <c r="P164" s="201"/>
      <c r="Q164" s="201"/>
      <c r="R164" s="201"/>
      <c r="S164" s="201"/>
      <c r="T164" s="202"/>
      <c r="AT164" s="203" t="s">
        <v>180</v>
      </c>
      <c r="AU164" s="203" t="s">
        <v>89</v>
      </c>
      <c r="AV164" s="13" t="s">
        <v>40</v>
      </c>
      <c r="AW164" s="13" t="s">
        <v>38</v>
      </c>
      <c r="AX164" s="13" t="s">
        <v>80</v>
      </c>
      <c r="AY164" s="203" t="s">
        <v>171</v>
      </c>
    </row>
    <row r="165" spans="1:65" s="14" customFormat="1" ht="10.199999999999999">
      <c r="B165" s="204"/>
      <c r="C165" s="205"/>
      <c r="D165" s="195" t="s">
        <v>180</v>
      </c>
      <c r="E165" s="206" t="s">
        <v>32</v>
      </c>
      <c r="F165" s="207" t="s">
        <v>4783</v>
      </c>
      <c r="G165" s="205"/>
      <c r="H165" s="208">
        <v>58.137999999999998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1:65" s="2" customFormat="1" ht="14.4" customHeight="1">
      <c r="A166" s="36"/>
      <c r="B166" s="37"/>
      <c r="C166" s="180" t="s">
        <v>303</v>
      </c>
      <c r="D166" s="180" t="s">
        <v>173</v>
      </c>
      <c r="E166" s="181" t="s">
        <v>234</v>
      </c>
      <c r="F166" s="182" t="s">
        <v>235</v>
      </c>
      <c r="G166" s="183" t="s">
        <v>176</v>
      </c>
      <c r="H166" s="184">
        <v>200.547</v>
      </c>
      <c r="I166" s="185"/>
      <c r="J166" s="186">
        <f>ROUND(I166*H166,2)</f>
        <v>0</v>
      </c>
      <c r="K166" s="182" t="s">
        <v>177</v>
      </c>
      <c r="L166" s="41"/>
      <c r="M166" s="187" t="s">
        <v>32</v>
      </c>
      <c r="N166" s="188" t="s">
        <v>51</v>
      </c>
      <c r="O166" s="66"/>
      <c r="P166" s="189">
        <f>O166*H166</f>
        <v>0</v>
      </c>
      <c r="Q166" s="189">
        <v>5.4599999999999996E-3</v>
      </c>
      <c r="R166" s="189">
        <f>Q166*H166</f>
        <v>1.0949866199999998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178</v>
      </c>
      <c r="AT166" s="191" t="s">
        <v>173</v>
      </c>
      <c r="AU166" s="191" t="s">
        <v>89</v>
      </c>
      <c r="AY166" s="18" t="s">
        <v>171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8" t="s">
        <v>40</v>
      </c>
      <c r="BK166" s="192">
        <f>ROUND(I166*H166,2)</f>
        <v>0</v>
      </c>
      <c r="BL166" s="18" t="s">
        <v>178</v>
      </c>
      <c r="BM166" s="191" t="s">
        <v>4785</v>
      </c>
    </row>
    <row r="167" spans="1:65" s="13" customFormat="1" ht="10.199999999999999">
      <c r="B167" s="193"/>
      <c r="C167" s="194"/>
      <c r="D167" s="195" t="s">
        <v>180</v>
      </c>
      <c r="E167" s="196" t="s">
        <v>32</v>
      </c>
      <c r="F167" s="197" t="s">
        <v>4746</v>
      </c>
      <c r="G167" s="194"/>
      <c r="H167" s="196" t="s">
        <v>32</v>
      </c>
      <c r="I167" s="198"/>
      <c r="J167" s="194"/>
      <c r="K167" s="194"/>
      <c r="L167" s="199"/>
      <c r="M167" s="200"/>
      <c r="N167" s="201"/>
      <c r="O167" s="201"/>
      <c r="P167" s="201"/>
      <c r="Q167" s="201"/>
      <c r="R167" s="201"/>
      <c r="S167" s="201"/>
      <c r="T167" s="202"/>
      <c r="AT167" s="203" t="s">
        <v>180</v>
      </c>
      <c r="AU167" s="203" t="s">
        <v>89</v>
      </c>
      <c r="AV167" s="13" t="s">
        <v>40</v>
      </c>
      <c r="AW167" s="13" t="s">
        <v>38</v>
      </c>
      <c r="AX167" s="13" t="s">
        <v>80</v>
      </c>
      <c r="AY167" s="203" t="s">
        <v>171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4773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4786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4" customFormat="1" ht="10.199999999999999">
      <c r="B170" s="204"/>
      <c r="C170" s="205"/>
      <c r="D170" s="195" t="s">
        <v>180</v>
      </c>
      <c r="E170" s="206" t="s">
        <v>32</v>
      </c>
      <c r="F170" s="207" t="s">
        <v>4787</v>
      </c>
      <c r="G170" s="205"/>
      <c r="H170" s="208">
        <v>87.212000000000003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4788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3" customFormat="1" ht="10.199999999999999">
      <c r="B172" s="193"/>
      <c r="C172" s="194"/>
      <c r="D172" s="195" t="s">
        <v>180</v>
      </c>
      <c r="E172" s="196" t="s">
        <v>32</v>
      </c>
      <c r="F172" s="197" t="s">
        <v>4789</v>
      </c>
      <c r="G172" s="194"/>
      <c r="H172" s="196" t="s">
        <v>32</v>
      </c>
      <c r="I172" s="198"/>
      <c r="J172" s="194"/>
      <c r="K172" s="194"/>
      <c r="L172" s="199"/>
      <c r="M172" s="200"/>
      <c r="N172" s="201"/>
      <c r="O172" s="201"/>
      <c r="P172" s="201"/>
      <c r="Q172" s="201"/>
      <c r="R172" s="201"/>
      <c r="S172" s="201"/>
      <c r="T172" s="202"/>
      <c r="AT172" s="203" t="s">
        <v>180</v>
      </c>
      <c r="AU172" s="203" t="s">
        <v>89</v>
      </c>
      <c r="AV172" s="13" t="s">
        <v>40</v>
      </c>
      <c r="AW172" s="13" t="s">
        <v>38</v>
      </c>
      <c r="AX172" s="13" t="s">
        <v>80</v>
      </c>
      <c r="AY172" s="203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4790</v>
      </c>
      <c r="G173" s="205"/>
      <c r="H173" s="208">
        <v>35.904000000000003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14" customFormat="1" ht="10.199999999999999">
      <c r="B174" s="204"/>
      <c r="C174" s="205"/>
      <c r="D174" s="195" t="s">
        <v>180</v>
      </c>
      <c r="E174" s="206" t="s">
        <v>32</v>
      </c>
      <c r="F174" s="207" t="s">
        <v>4791</v>
      </c>
      <c r="G174" s="205"/>
      <c r="H174" s="208">
        <v>23.161999999999999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1:65" s="14" customFormat="1" ht="10.199999999999999">
      <c r="B175" s="204"/>
      <c r="C175" s="205"/>
      <c r="D175" s="195" t="s">
        <v>180</v>
      </c>
      <c r="E175" s="206" t="s">
        <v>32</v>
      </c>
      <c r="F175" s="207" t="s">
        <v>4792</v>
      </c>
      <c r="G175" s="205"/>
      <c r="H175" s="208">
        <v>51.008000000000003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1:65" s="14" customFormat="1" ht="10.199999999999999">
      <c r="B176" s="204"/>
      <c r="C176" s="205"/>
      <c r="D176" s="195" t="s">
        <v>180</v>
      </c>
      <c r="E176" s="206" t="s">
        <v>32</v>
      </c>
      <c r="F176" s="207" t="s">
        <v>4793</v>
      </c>
      <c r="G176" s="205"/>
      <c r="H176" s="208">
        <v>27.283000000000001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202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4794</v>
      </c>
      <c r="G178" s="205"/>
      <c r="H178" s="208">
        <v>-0.70299999999999996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4795</v>
      </c>
      <c r="G179" s="205"/>
      <c r="H179" s="208">
        <v>-1.1399999999999999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4796</v>
      </c>
      <c r="G180" s="205"/>
      <c r="H180" s="208">
        <v>-6.8339999999999996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4797</v>
      </c>
      <c r="G181" s="205"/>
      <c r="H181" s="208">
        <v>-21.37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4798</v>
      </c>
      <c r="G182" s="205"/>
      <c r="H182" s="208">
        <v>-0.505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4" customFormat="1" ht="10.199999999999999">
      <c r="B183" s="204"/>
      <c r="C183" s="205"/>
      <c r="D183" s="195" t="s">
        <v>180</v>
      </c>
      <c r="E183" s="206" t="s">
        <v>32</v>
      </c>
      <c r="F183" s="207" t="s">
        <v>4799</v>
      </c>
      <c r="G183" s="205"/>
      <c r="H183" s="208">
        <v>-0.90600000000000003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180</v>
      </c>
      <c r="AU183" s="214" t="s">
        <v>89</v>
      </c>
      <c r="AV183" s="14" t="s">
        <v>89</v>
      </c>
      <c r="AW183" s="14" t="s">
        <v>38</v>
      </c>
      <c r="AX183" s="14" t="s">
        <v>80</v>
      </c>
      <c r="AY183" s="214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210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4800</v>
      </c>
      <c r="G185" s="205"/>
      <c r="H185" s="208">
        <v>0.42199999999999999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4801</v>
      </c>
      <c r="G186" s="205"/>
      <c r="H186" s="208">
        <v>0.27400000000000002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4802</v>
      </c>
      <c r="G187" s="205"/>
      <c r="H187" s="208">
        <v>1.671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4803</v>
      </c>
      <c r="G188" s="205"/>
      <c r="H188" s="208">
        <v>3.6179999999999999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4804</v>
      </c>
      <c r="G189" s="205"/>
      <c r="H189" s="208">
        <v>0.189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4805</v>
      </c>
      <c r="G190" s="205"/>
      <c r="H190" s="208">
        <v>0.61299999999999999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4806</v>
      </c>
      <c r="G191" s="205"/>
      <c r="H191" s="208">
        <v>0.64900000000000002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2" customFormat="1" ht="24.15" customHeight="1">
      <c r="A192" s="36"/>
      <c r="B192" s="37"/>
      <c r="C192" s="180" t="s">
        <v>311</v>
      </c>
      <c r="D192" s="180" t="s">
        <v>173</v>
      </c>
      <c r="E192" s="181" t="s">
        <v>238</v>
      </c>
      <c r="F192" s="182" t="s">
        <v>239</v>
      </c>
      <c r="G192" s="183" t="s">
        <v>176</v>
      </c>
      <c r="H192" s="184">
        <v>601.64099999999996</v>
      </c>
      <c r="I192" s="185"/>
      <c r="J192" s="186">
        <f>ROUND(I192*H192,2)</f>
        <v>0</v>
      </c>
      <c r="K192" s="182" t="s">
        <v>177</v>
      </c>
      <c r="L192" s="41"/>
      <c r="M192" s="187" t="s">
        <v>32</v>
      </c>
      <c r="N192" s="188" t="s">
        <v>51</v>
      </c>
      <c r="O192" s="66"/>
      <c r="P192" s="189">
        <f>O192*H192</f>
        <v>0</v>
      </c>
      <c r="Q192" s="189">
        <v>2.0999999999999999E-3</v>
      </c>
      <c r="R192" s="189">
        <f>Q192*H192</f>
        <v>1.2634460999999999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178</v>
      </c>
      <c r="AT192" s="191" t="s">
        <v>173</v>
      </c>
      <c r="AU192" s="191" t="s">
        <v>89</v>
      </c>
      <c r="AY192" s="18" t="s">
        <v>171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8" t="s">
        <v>40</v>
      </c>
      <c r="BK192" s="192">
        <f>ROUND(I192*H192,2)</f>
        <v>0</v>
      </c>
      <c r="BL192" s="18" t="s">
        <v>178</v>
      </c>
      <c r="BM192" s="191" t="s">
        <v>4807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4808</v>
      </c>
      <c r="G193" s="205"/>
      <c r="H193" s="208">
        <v>601.64099999999996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2" customFormat="1" ht="24.15" customHeight="1">
      <c r="A194" s="36"/>
      <c r="B194" s="37"/>
      <c r="C194" s="180" t="s">
        <v>316</v>
      </c>
      <c r="D194" s="180" t="s">
        <v>173</v>
      </c>
      <c r="E194" s="181" t="s">
        <v>243</v>
      </c>
      <c r="F194" s="182" t="s">
        <v>244</v>
      </c>
      <c r="G194" s="183" t="s">
        <v>190</v>
      </c>
      <c r="H194" s="184">
        <v>108.3</v>
      </c>
      <c r="I194" s="185"/>
      <c r="J194" s="186">
        <f>ROUND(I194*H194,2)</f>
        <v>0</v>
      </c>
      <c r="K194" s="182" t="s">
        <v>177</v>
      </c>
      <c r="L194" s="41"/>
      <c r="M194" s="187" t="s">
        <v>32</v>
      </c>
      <c r="N194" s="188" t="s">
        <v>51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178</v>
      </c>
      <c r="AT194" s="191" t="s">
        <v>173</v>
      </c>
      <c r="AU194" s="191" t="s">
        <v>89</v>
      </c>
      <c r="AY194" s="18" t="s">
        <v>171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8" t="s">
        <v>40</v>
      </c>
      <c r="BK194" s="192">
        <f>ROUND(I194*H194,2)</f>
        <v>0</v>
      </c>
      <c r="BL194" s="18" t="s">
        <v>178</v>
      </c>
      <c r="BM194" s="191" t="s">
        <v>4809</v>
      </c>
    </row>
    <row r="195" spans="1:65" s="2" customFormat="1" ht="19.2">
      <c r="A195" s="36"/>
      <c r="B195" s="37"/>
      <c r="C195" s="38"/>
      <c r="D195" s="195" t="s">
        <v>258</v>
      </c>
      <c r="E195" s="38"/>
      <c r="F195" s="225" t="s">
        <v>4810</v>
      </c>
      <c r="G195" s="38"/>
      <c r="H195" s="38"/>
      <c r="I195" s="226"/>
      <c r="J195" s="38"/>
      <c r="K195" s="38"/>
      <c r="L195" s="41"/>
      <c r="M195" s="227"/>
      <c r="N195" s="228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8" t="s">
        <v>258</v>
      </c>
      <c r="AU195" s="18" t="s">
        <v>89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4746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4773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4774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4811</v>
      </c>
      <c r="G199" s="205"/>
      <c r="H199" s="208">
        <v>89.1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4812</v>
      </c>
      <c r="G200" s="205"/>
      <c r="H200" s="208">
        <v>9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4813</v>
      </c>
      <c r="G201" s="205"/>
      <c r="H201" s="208">
        <v>10.199999999999999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2" customFormat="1" ht="14.4" customHeight="1">
      <c r="A202" s="36"/>
      <c r="B202" s="37"/>
      <c r="C202" s="215" t="s">
        <v>326</v>
      </c>
      <c r="D202" s="215" t="s">
        <v>254</v>
      </c>
      <c r="E202" s="216" t="s">
        <v>255</v>
      </c>
      <c r="F202" s="217" t="s">
        <v>256</v>
      </c>
      <c r="G202" s="218" t="s">
        <v>190</v>
      </c>
      <c r="H202" s="219">
        <v>113.715</v>
      </c>
      <c r="I202" s="220"/>
      <c r="J202" s="221">
        <f>ROUND(I202*H202,2)</f>
        <v>0</v>
      </c>
      <c r="K202" s="217" t="s">
        <v>177</v>
      </c>
      <c r="L202" s="222"/>
      <c r="M202" s="223" t="s">
        <v>32</v>
      </c>
      <c r="N202" s="224" t="s">
        <v>51</v>
      </c>
      <c r="O202" s="66"/>
      <c r="P202" s="189">
        <f>O202*H202</f>
        <v>0</v>
      </c>
      <c r="Q202" s="189">
        <v>4.0000000000000003E-5</v>
      </c>
      <c r="R202" s="189">
        <f>Q202*H202</f>
        <v>4.5486000000000007E-3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242</v>
      </c>
      <c r="AT202" s="191" t="s">
        <v>254</v>
      </c>
      <c r="AU202" s="191" t="s">
        <v>89</v>
      </c>
      <c r="AY202" s="18" t="s">
        <v>171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8" t="s">
        <v>40</v>
      </c>
      <c r="BK202" s="192">
        <f>ROUND(I202*H202,2)</f>
        <v>0</v>
      </c>
      <c r="BL202" s="18" t="s">
        <v>178</v>
      </c>
      <c r="BM202" s="191" t="s">
        <v>4814</v>
      </c>
    </row>
    <row r="203" spans="1:65" s="2" customFormat="1" ht="19.2">
      <c r="A203" s="36"/>
      <c r="B203" s="37"/>
      <c r="C203" s="38"/>
      <c r="D203" s="195" t="s">
        <v>258</v>
      </c>
      <c r="E203" s="38"/>
      <c r="F203" s="225" t="s">
        <v>259</v>
      </c>
      <c r="G203" s="38"/>
      <c r="H203" s="38"/>
      <c r="I203" s="226"/>
      <c r="J203" s="38"/>
      <c r="K203" s="38"/>
      <c r="L203" s="41"/>
      <c r="M203" s="227"/>
      <c r="N203" s="228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8" t="s">
        <v>258</v>
      </c>
      <c r="AU203" s="18" t="s">
        <v>89</v>
      </c>
    </row>
    <row r="204" spans="1:65" s="14" customFormat="1" ht="10.199999999999999">
      <c r="B204" s="204"/>
      <c r="C204" s="205"/>
      <c r="D204" s="195" t="s">
        <v>180</v>
      </c>
      <c r="E204" s="205"/>
      <c r="F204" s="207" t="s">
        <v>4815</v>
      </c>
      <c r="G204" s="205"/>
      <c r="H204" s="208">
        <v>113.715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4</v>
      </c>
      <c r="AX204" s="14" t="s">
        <v>40</v>
      </c>
      <c r="AY204" s="214" t="s">
        <v>171</v>
      </c>
    </row>
    <row r="205" spans="1:65" s="2" customFormat="1" ht="24.15" customHeight="1">
      <c r="A205" s="36"/>
      <c r="B205" s="37"/>
      <c r="C205" s="180" t="s">
        <v>7</v>
      </c>
      <c r="D205" s="180" t="s">
        <v>173</v>
      </c>
      <c r="E205" s="181" t="s">
        <v>262</v>
      </c>
      <c r="F205" s="182" t="s">
        <v>263</v>
      </c>
      <c r="G205" s="183" t="s">
        <v>176</v>
      </c>
      <c r="H205" s="184">
        <v>87.212000000000003</v>
      </c>
      <c r="I205" s="185"/>
      <c r="J205" s="186">
        <f>ROUND(I205*H205,2)</f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>O205*H205</f>
        <v>0</v>
      </c>
      <c r="Q205" s="189">
        <v>8.3199999999999993E-3</v>
      </c>
      <c r="R205" s="189">
        <f>Q205*H205</f>
        <v>0.72560384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178</v>
      </c>
      <c r="AT205" s="191" t="s">
        <v>173</v>
      </c>
      <c r="AU205" s="191" t="s">
        <v>89</v>
      </c>
      <c r="AY205" s="18" t="s">
        <v>171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8" t="s">
        <v>40</v>
      </c>
      <c r="BK205" s="192">
        <f>ROUND(I205*H205,2)</f>
        <v>0</v>
      </c>
      <c r="BL205" s="18" t="s">
        <v>178</v>
      </c>
      <c r="BM205" s="191" t="s">
        <v>4816</v>
      </c>
    </row>
    <row r="206" spans="1:65" s="13" customFormat="1" ht="10.199999999999999">
      <c r="B206" s="193"/>
      <c r="C206" s="194"/>
      <c r="D206" s="195" t="s">
        <v>180</v>
      </c>
      <c r="E206" s="196" t="s">
        <v>32</v>
      </c>
      <c r="F206" s="197" t="s">
        <v>4746</v>
      </c>
      <c r="G206" s="194"/>
      <c r="H206" s="196" t="s">
        <v>32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180</v>
      </c>
      <c r="AU206" s="203" t="s">
        <v>89</v>
      </c>
      <c r="AV206" s="13" t="s">
        <v>40</v>
      </c>
      <c r="AW206" s="13" t="s">
        <v>38</v>
      </c>
      <c r="AX206" s="13" t="s">
        <v>80</v>
      </c>
      <c r="AY206" s="203" t="s">
        <v>171</v>
      </c>
    </row>
    <row r="207" spans="1:65" s="13" customFormat="1" ht="10.199999999999999">
      <c r="B207" s="193"/>
      <c r="C207" s="194"/>
      <c r="D207" s="195" t="s">
        <v>180</v>
      </c>
      <c r="E207" s="196" t="s">
        <v>32</v>
      </c>
      <c r="F207" s="197" t="s">
        <v>4773</v>
      </c>
      <c r="G207" s="194"/>
      <c r="H207" s="196" t="s">
        <v>32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180</v>
      </c>
      <c r="AU207" s="203" t="s">
        <v>89</v>
      </c>
      <c r="AV207" s="13" t="s">
        <v>40</v>
      </c>
      <c r="AW207" s="13" t="s">
        <v>38</v>
      </c>
      <c r="AX207" s="13" t="s">
        <v>80</v>
      </c>
      <c r="AY207" s="203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4787</v>
      </c>
      <c r="G208" s="205"/>
      <c r="H208" s="208">
        <v>87.212000000000003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1:65" s="2" customFormat="1" ht="14.4" customHeight="1">
      <c r="A209" s="36"/>
      <c r="B209" s="37"/>
      <c r="C209" s="215" t="s">
        <v>335</v>
      </c>
      <c r="D209" s="215" t="s">
        <v>254</v>
      </c>
      <c r="E209" s="216" t="s">
        <v>266</v>
      </c>
      <c r="F209" s="217" t="s">
        <v>267</v>
      </c>
      <c r="G209" s="218" t="s">
        <v>176</v>
      </c>
      <c r="H209" s="219">
        <v>88.956000000000003</v>
      </c>
      <c r="I209" s="220"/>
      <c r="J209" s="221">
        <f>ROUND(I209*H209,2)</f>
        <v>0</v>
      </c>
      <c r="K209" s="217" t="s">
        <v>177</v>
      </c>
      <c r="L209" s="222"/>
      <c r="M209" s="223" t="s">
        <v>32</v>
      </c>
      <c r="N209" s="224" t="s">
        <v>51</v>
      </c>
      <c r="O209" s="66"/>
      <c r="P209" s="189">
        <f>O209*H209</f>
        <v>0</v>
      </c>
      <c r="Q209" s="189">
        <v>4.0000000000000001E-3</v>
      </c>
      <c r="R209" s="189">
        <f>Q209*H209</f>
        <v>0.35582400000000003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242</v>
      </c>
      <c r="AT209" s="191" t="s">
        <v>254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4817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269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4" customFormat="1" ht="10.199999999999999">
      <c r="B211" s="204"/>
      <c r="C211" s="205"/>
      <c r="D211" s="195" t="s">
        <v>180</v>
      </c>
      <c r="E211" s="205"/>
      <c r="F211" s="207" t="s">
        <v>4818</v>
      </c>
      <c r="G211" s="205"/>
      <c r="H211" s="208">
        <v>88.956000000000003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4</v>
      </c>
      <c r="AX211" s="14" t="s">
        <v>40</v>
      </c>
      <c r="AY211" s="214" t="s">
        <v>171</v>
      </c>
    </row>
    <row r="212" spans="1:65" s="2" customFormat="1" ht="24.15" customHeight="1">
      <c r="A212" s="36"/>
      <c r="B212" s="37"/>
      <c r="C212" s="180" t="s">
        <v>340</v>
      </c>
      <c r="D212" s="180" t="s">
        <v>173</v>
      </c>
      <c r="E212" s="181" t="s">
        <v>272</v>
      </c>
      <c r="F212" s="182" t="s">
        <v>273</v>
      </c>
      <c r="G212" s="183" t="s">
        <v>176</v>
      </c>
      <c r="H212" s="184">
        <v>847.19799999999998</v>
      </c>
      <c r="I212" s="185"/>
      <c r="J212" s="186">
        <f>ROUND(I212*H212,2)</f>
        <v>0</v>
      </c>
      <c r="K212" s="182" t="s">
        <v>177</v>
      </c>
      <c r="L212" s="41"/>
      <c r="M212" s="187" t="s">
        <v>32</v>
      </c>
      <c r="N212" s="188" t="s">
        <v>51</v>
      </c>
      <c r="O212" s="66"/>
      <c r="P212" s="189">
        <f>O212*H212</f>
        <v>0</v>
      </c>
      <c r="Q212" s="189">
        <v>8.5000000000000006E-3</v>
      </c>
      <c r="R212" s="189">
        <f>Q212*H212</f>
        <v>7.2011830000000003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178</v>
      </c>
      <c r="AT212" s="191" t="s">
        <v>173</v>
      </c>
      <c r="AU212" s="191" t="s">
        <v>89</v>
      </c>
      <c r="AY212" s="18" t="s">
        <v>171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8" t="s">
        <v>40</v>
      </c>
      <c r="BK212" s="192">
        <f>ROUND(I212*H212,2)</f>
        <v>0</v>
      </c>
      <c r="BL212" s="18" t="s">
        <v>178</v>
      </c>
      <c r="BM212" s="191" t="s">
        <v>4819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4788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4820</v>
      </c>
      <c r="G214" s="205"/>
      <c r="H214" s="208">
        <v>143.61699999999999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14" customFormat="1" ht="10.199999999999999">
      <c r="B215" s="204"/>
      <c r="C215" s="205"/>
      <c r="D215" s="195" t="s">
        <v>180</v>
      </c>
      <c r="E215" s="206" t="s">
        <v>32</v>
      </c>
      <c r="F215" s="207" t="s">
        <v>4821</v>
      </c>
      <c r="G215" s="205"/>
      <c r="H215" s="208">
        <v>92.647000000000006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4822</v>
      </c>
      <c r="G216" s="205"/>
      <c r="H216" s="208">
        <v>204.03299999999999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4823</v>
      </c>
      <c r="G217" s="205"/>
      <c r="H217" s="208">
        <v>109.133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13" customFormat="1" ht="10.199999999999999">
      <c r="B218" s="193"/>
      <c r="C218" s="194"/>
      <c r="D218" s="195" t="s">
        <v>180</v>
      </c>
      <c r="E218" s="196" t="s">
        <v>32</v>
      </c>
      <c r="F218" s="197" t="s">
        <v>202</v>
      </c>
      <c r="G218" s="194"/>
      <c r="H218" s="196" t="s">
        <v>32</v>
      </c>
      <c r="I218" s="198"/>
      <c r="J218" s="194"/>
      <c r="K218" s="194"/>
      <c r="L218" s="199"/>
      <c r="M218" s="200"/>
      <c r="N218" s="201"/>
      <c r="O218" s="201"/>
      <c r="P218" s="201"/>
      <c r="Q218" s="201"/>
      <c r="R218" s="201"/>
      <c r="S218" s="201"/>
      <c r="T218" s="202"/>
      <c r="AT218" s="203" t="s">
        <v>180</v>
      </c>
      <c r="AU218" s="203" t="s">
        <v>89</v>
      </c>
      <c r="AV218" s="13" t="s">
        <v>40</v>
      </c>
      <c r="AW218" s="13" t="s">
        <v>38</v>
      </c>
      <c r="AX218" s="13" t="s">
        <v>80</v>
      </c>
      <c r="AY218" s="203" t="s">
        <v>171</v>
      </c>
    </row>
    <row r="219" spans="1:65" s="14" customFormat="1" ht="10.199999999999999">
      <c r="B219" s="204"/>
      <c r="C219" s="205"/>
      <c r="D219" s="195" t="s">
        <v>180</v>
      </c>
      <c r="E219" s="206" t="s">
        <v>32</v>
      </c>
      <c r="F219" s="207" t="s">
        <v>4824</v>
      </c>
      <c r="G219" s="205"/>
      <c r="H219" s="208">
        <v>-2.8130000000000002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4825</v>
      </c>
      <c r="G220" s="205"/>
      <c r="H220" s="208">
        <v>-4.5599999999999996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4" customFormat="1" ht="10.199999999999999">
      <c r="B221" s="204"/>
      <c r="C221" s="205"/>
      <c r="D221" s="195" t="s">
        <v>180</v>
      </c>
      <c r="E221" s="206" t="s">
        <v>32</v>
      </c>
      <c r="F221" s="207" t="s">
        <v>4826</v>
      </c>
      <c r="G221" s="205"/>
      <c r="H221" s="208">
        <v>-27.338000000000001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1:65" s="14" customFormat="1" ht="10.199999999999999">
      <c r="B222" s="204"/>
      <c r="C222" s="205"/>
      <c r="D222" s="195" t="s">
        <v>180</v>
      </c>
      <c r="E222" s="206" t="s">
        <v>32</v>
      </c>
      <c r="F222" s="207" t="s">
        <v>4827</v>
      </c>
      <c r="G222" s="205"/>
      <c r="H222" s="208">
        <v>-85.477999999999994</v>
      </c>
      <c r="I222" s="209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180</v>
      </c>
      <c r="AU222" s="214" t="s">
        <v>89</v>
      </c>
      <c r="AV222" s="14" t="s">
        <v>89</v>
      </c>
      <c r="AW222" s="14" t="s">
        <v>38</v>
      </c>
      <c r="AX222" s="14" t="s">
        <v>80</v>
      </c>
      <c r="AY222" s="214" t="s">
        <v>171</v>
      </c>
    </row>
    <row r="223" spans="1:65" s="14" customFormat="1" ht="10.199999999999999">
      <c r="B223" s="204"/>
      <c r="C223" s="205"/>
      <c r="D223" s="195" t="s">
        <v>180</v>
      </c>
      <c r="E223" s="206" t="s">
        <v>32</v>
      </c>
      <c r="F223" s="207" t="s">
        <v>4828</v>
      </c>
      <c r="G223" s="205"/>
      <c r="H223" s="208">
        <v>-2.02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1:65" s="14" customFormat="1" ht="10.199999999999999">
      <c r="B224" s="204"/>
      <c r="C224" s="205"/>
      <c r="D224" s="195" t="s">
        <v>180</v>
      </c>
      <c r="E224" s="206" t="s">
        <v>32</v>
      </c>
      <c r="F224" s="207" t="s">
        <v>4829</v>
      </c>
      <c r="G224" s="205"/>
      <c r="H224" s="208">
        <v>-3.6219999999999999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15" customFormat="1" ht="10.199999999999999">
      <c r="B225" s="234"/>
      <c r="C225" s="235"/>
      <c r="D225" s="195" t="s">
        <v>180</v>
      </c>
      <c r="E225" s="236" t="s">
        <v>32</v>
      </c>
      <c r="F225" s="237" t="s">
        <v>1126</v>
      </c>
      <c r="G225" s="235"/>
      <c r="H225" s="238">
        <v>423.59899999999999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180</v>
      </c>
      <c r="AU225" s="244" t="s">
        <v>89</v>
      </c>
      <c r="AV225" s="15" t="s">
        <v>178</v>
      </c>
      <c r="AW225" s="15" t="s">
        <v>38</v>
      </c>
      <c r="AX225" s="15" t="s">
        <v>80</v>
      </c>
      <c r="AY225" s="244" t="s">
        <v>171</v>
      </c>
    </row>
    <row r="226" spans="1:65" s="2" customFormat="1" ht="14.4" customHeight="1">
      <c r="A226" s="36"/>
      <c r="B226" s="37"/>
      <c r="C226" s="215" t="s">
        <v>345</v>
      </c>
      <c r="D226" s="215" t="s">
        <v>254</v>
      </c>
      <c r="E226" s="216" t="s">
        <v>2985</v>
      </c>
      <c r="F226" s="217" t="s">
        <v>2986</v>
      </c>
      <c r="G226" s="218" t="s">
        <v>176</v>
      </c>
      <c r="H226" s="219">
        <v>864.14200000000005</v>
      </c>
      <c r="I226" s="220"/>
      <c r="J226" s="221">
        <f>ROUND(I226*H226,2)</f>
        <v>0</v>
      </c>
      <c r="K226" s="217" t="s">
        <v>177</v>
      </c>
      <c r="L226" s="222"/>
      <c r="M226" s="223" t="s">
        <v>32</v>
      </c>
      <c r="N226" s="224" t="s">
        <v>51</v>
      </c>
      <c r="O226" s="66"/>
      <c r="P226" s="189">
        <f>O226*H226</f>
        <v>0</v>
      </c>
      <c r="Q226" s="189">
        <v>2.7200000000000002E-3</v>
      </c>
      <c r="R226" s="189">
        <f>Q226*H226</f>
        <v>2.3504662400000003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242</v>
      </c>
      <c r="AT226" s="191" t="s">
        <v>254</v>
      </c>
      <c r="AU226" s="191" t="s">
        <v>89</v>
      </c>
      <c r="AY226" s="18" t="s">
        <v>171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8" t="s">
        <v>40</v>
      </c>
      <c r="BK226" s="192">
        <f>ROUND(I226*H226,2)</f>
        <v>0</v>
      </c>
      <c r="BL226" s="18" t="s">
        <v>178</v>
      </c>
      <c r="BM226" s="191" t="s">
        <v>4830</v>
      </c>
    </row>
    <row r="227" spans="1:65" s="2" customFormat="1" ht="19.2">
      <c r="A227" s="36"/>
      <c r="B227" s="37"/>
      <c r="C227" s="38"/>
      <c r="D227" s="195" t="s">
        <v>258</v>
      </c>
      <c r="E227" s="38"/>
      <c r="F227" s="225" t="s">
        <v>269</v>
      </c>
      <c r="G227" s="38"/>
      <c r="H227" s="38"/>
      <c r="I227" s="226"/>
      <c r="J227" s="38"/>
      <c r="K227" s="38"/>
      <c r="L227" s="41"/>
      <c r="M227" s="227"/>
      <c r="N227" s="228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8" t="s">
        <v>258</v>
      </c>
      <c r="AU227" s="18" t="s">
        <v>89</v>
      </c>
    </row>
    <row r="228" spans="1:65" s="14" customFormat="1" ht="10.199999999999999">
      <c r="B228" s="204"/>
      <c r="C228" s="205"/>
      <c r="D228" s="195" t="s">
        <v>180</v>
      </c>
      <c r="E228" s="205"/>
      <c r="F228" s="207" t="s">
        <v>4831</v>
      </c>
      <c r="G228" s="205"/>
      <c r="H228" s="208">
        <v>864.14200000000005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4</v>
      </c>
      <c r="AX228" s="14" t="s">
        <v>40</v>
      </c>
      <c r="AY228" s="214" t="s">
        <v>171</v>
      </c>
    </row>
    <row r="229" spans="1:65" s="2" customFormat="1" ht="24.15" customHeight="1">
      <c r="A229" s="36"/>
      <c r="B229" s="37"/>
      <c r="C229" s="180" t="s">
        <v>349</v>
      </c>
      <c r="D229" s="180" t="s">
        <v>173</v>
      </c>
      <c r="E229" s="181" t="s">
        <v>281</v>
      </c>
      <c r="F229" s="182" t="s">
        <v>282</v>
      </c>
      <c r="G229" s="183" t="s">
        <v>190</v>
      </c>
      <c r="H229" s="184">
        <v>75.900000000000006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1.7600000000000001E-3</v>
      </c>
      <c r="R229" s="189">
        <f>Q229*H229</f>
        <v>0.13358400000000001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4832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4746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4773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4774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4779</v>
      </c>
      <c r="G233" s="205"/>
      <c r="H233" s="208">
        <v>44.55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4780</v>
      </c>
      <c r="G234" s="205"/>
      <c r="H234" s="208">
        <v>4.5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4781</v>
      </c>
      <c r="G235" s="205"/>
      <c r="H235" s="208">
        <v>5.0999999999999996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4833</v>
      </c>
      <c r="G236" s="205"/>
      <c r="H236" s="208">
        <v>20.25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4834</v>
      </c>
      <c r="G237" s="205"/>
      <c r="H237" s="208">
        <v>1.5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2" customFormat="1" ht="14.4" customHeight="1">
      <c r="A238" s="36"/>
      <c r="B238" s="37"/>
      <c r="C238" s="215" t="s">
        <v>353</v>
      </c>
      <c r="D238" s="215" t="s">
        <v>254</v>
      </c>
      <c r="E238" s="216" t="s">
        <v>2993</v>
      </c>
      <c r="F238" s="217" t="s">
        <v>2994</v>
      </c>
      <c r="G238" s="218" t="s">
        <v>176</v>
      </c>
      <c r="H238" s="219">
        <v>8.9350000000000005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5.1000000000000004E-4</v>
      </c>
      <c r="R238" s="189">
        <f>Q238*H238</f>
        <v>4.5568500000000003E-3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242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178</v>
      </c>
      <c r="BM238" s="191" t="s">
        <v>4835</v>
      </c>
    </row>
    <row r="239" spans="1:65" s="2" customFormat="1" ht="19.2">
      <c r="A239" s="36"/>
      <c r="B239" s="37"/>
      <c r="C239" s="38"/>
      <c r="D239" s="195" t="s">
        <v>258</v>
      </c>
      <c r="E239" s="38"/>
      <c r="F239" s="225" t="s">
        <v>293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4836</v>
      </c>
      <c r="G240" s="205"/>
      <c r="H240" s="208">
        <v>8.1229999999999993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5"/>
      <c r="F241" s="207" t="s">
        <v>4837</v>
      </c>
      <c r="G241" s="205"/>
      <c r="H241" s="208">
        <v>8.9350000000000005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4</v>
      </c>
      <c r="AX241" s="14" t="s">
        <v>40</v>
      </c>
      <c r="AY241" s="214" t="s">
        <v>171</v>
      </c>
    </row>
    <row r="242" spans="1:65" s="2" customFormat="1" ht="14.4" customHeight="1">
      <c r="A242" s="36"/>
      <c r="B242" s="37"/>
      <c r="C242" s="215" t="s">
        <v>357</v>
      </c>
      <c r="D242" s="215" t="s">
        <v>254</v>
      </c>
      <c r="E242" s="216" t="s">
        <v>290</v>
      </c>
      <c r="F242" s="217" t="s">
        <v>291</v>
      </c>
      <c r="G242" s="218" t="s">
        <v>176</v>
      </c>
      <c r="H242" s="219">
        <v>3.589</v>
      </c>
      <c r="I242" s="220"/>
      <c r="J242" s="221">
        <f>ROUND(I242*H242,2)</f>
        <v>0</v>
      </c>
      <c r="K242" s="217" t="s">
        <v>177</v>
      </c>
      <c r="L242" s="222"/>
      <c r="M242" s="223" t="s">
        <v>32</v>
      </c>
      <c r="N242" s="224" t="s">
        <v>51</v>
      </c>
      <c r="O242" s="66"/>
      <c r="P242" s="189">
        <f>O242*H242</f>
        <v>0</v>
      </c>
      <c r="Q242" s="189">
        <v>8.9999999999999998E-4</v>
      </c>
      <c r="R242" s="189">
        <f>Q242*H242</f>
        <v>3.2301000000000001E-3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242</v>
      </c>
      <c r="AT242" s="191" t="s">
        <v>254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4838</v>
      </c>
    </row>
    <row r="243" spans="1:65" s="2" customFormat="1" ht="19.2">
      <c r="A243" s="36"/>
      <c r="B243" s="37"/>
      <c r="C243" s="38"/>
      <c r="D243" s="195" t="s">
        <v>258</v>
      </c>
      <c r="E243" s="38"/>
      <c r="F243" s="225" t="s">
        <v>293</v>
      </c>
      <c r="G243" s="38"/>
      <c r="H243" s="38"/>
      <c r="I243" s="226"/>
      <c r="J243" s="38"/>
      <c r="K243" s="38"/>
      <c r="L243" s="41"/>
      <c r="M243" s="227"/>
      <c r="N243" s="228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8" t="s">
        <v>258</v>
      </c>
      <c r="AU243" s="18" t="s">
        <v>89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4839</v>
      </c>
      <c r="G244" s="205"/>
      <c r="H244" s="208">
        <v>3.2629999999999999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5"/>
      <c r="F245" s="207" t="s">
        <v>4840</v>
      </c>
      <c r="G245" s="205"/>
      <c r="H245" s="208">
        <v>3.589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4</v>
      </c>
      <c r="AX245" s="14" t="s">
        <v>40</v>
      </c>
      <c r="AY245" s="214" t="s">
        <v>171</v>
      </c>
    </row>
    <row r="246" spans="1:65" s="2" customFormat="1" ht="14.4" customHeight="1">
      <c r="A246" s="36"/>
      <c r="B246" s="37"/>
      <c r="C246" s="180" t="s">
        <v>363</v>
      </c>
      <c r="D246" s="180" t="s">
        <v>173</v>
      </c>
      <c r="E246" s="181" t="s">
        <v>304</v>
      </c>
      <c r="F246" s="182" t="s">
        <v>305</v>
      </c>
      <c r="G246" s="183" t="s">
        <v>190</v>
      </c>
      <c r="H246" s="184">
        <v>136.875</v>
      </c>
      <c r="I246" s="185"/>
      <c r="J246" s="186">
        <f>ROUND(I246*H246,2)</f>
        <v>0</v>
      </c>
      <c r="K246" s="182" t="s">
        <v>177</v>
      </c>
      <c r="L246" s="41"/>
      <c r="M246" s="187" t="s">
        <v>32</v>
      </c>
      <c r="N246" s="188" t="s">
        <v>51</v>
      </c>
      <c r="O246" s="66"/>
      <c r="P246" s="189">
        <f>O246*H246</f>
        <v>0</v>
      </c>
      <c r="Q246" s="189">
        <v>6.0000000000000002E-5</v>
      </c>
      <c r="R246" s="189">
        <f>Q246*H246</f>
        <v>8.212500000000001E-3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178</v>
      </c>
      <c r="AT246" s="191" t="s">
        <v>173</v>
      </c>
      <c r="AU246" s="191" t="s">
        <v>89</v>
      </c>
      <c r="AY246" s="18" t="s">
        <v>171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8" t="s">
        <v>40</v>
      </c>
      <c r="BK246" s="192">
        <f>ROUND(I246*H246,2)</f>
        <v>0</v>
      </c>
      <c r="BL246" s="18" t="s">
        <v>178</v>
      </c>
      <c r="BM246" s="191" t="s">
        <v>4841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4746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3" customFormat="1" ht="10.199999999999999">
      <c r="B248" s="193"/>
      <c r="C248" s="194"/>
      <c r="D248" s="195" t="s">
        <v>180</v>
      </c>
      <c r="E248" s="196" t="s">
        <v>32</v>
      </c>
      <c r="F248" s="197" t="s">
        <v>4773</v>
      </c>
      <c r="G248" s="194"/>
      <c r="H248" s="196" t="s">
        <v>32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180</v>
      </c>
      <c r="AU248" s="203" t="s">
        <v>89</v>
      </c>
      <c r="AV248" s="13" t="s">
        <v>40</v>
      </c>
      <c r="AW248" s="13" t="s">
        <v>38</v>
      </c>
      <c r="AX248" s="13" t="s">
        <v>80</v>
      </c>
      <c r="AY248" s="203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4842</v>
      </c>
      <c r="G249" s="205"/>
      <c r="H249" s="208">
        <v>136.875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2" customFormat="1" ht="14.4" customHeight="1">
      <c r="A250" s="36"/>
      <c r="B250" s="37"/>
      <c r="C250" s="215" t="s">
        <v>368</v>
      </c>
      <c r="D250" s="215" t="s">
        <v>254</v>
      </c>
      <c r="E250" s="216" t="s">
        <v>3003</v>
      </c>
      <c r="F250" s="217" t="s">
        <v>3004</v>
      </c>
      <c r="G250" s="218" t="s">
        <v>190</v>
      </c>
      <c r="H250" s="219">
        <v>143.71899999999999</v>
      </c>
      <c r="I250" s="220"/>
      <c r="J250" s="221">
        <f>ROUND(I250*H250,2)</f>
        <v>0</v>
      </c>
      <c r="K250" s="217" t="s">
        <v>177</v>
      </c>
      <c r="L250" s="222"/>
      <c r="M250" s="223" t="s">
        <v>32</v>
      </c>
      <c r="N250" s="224" t="s">
        <v>51</v>
      </c>
      <c r="O250" s="66"/>
      <c r="P250" s="189">
        <f>O250*H250</f>
        <v>0</v>
      </c>
      <c r="Q250" s="189">
        <v>5.9999999999999995E-4</v>
      </c>
      <c r="R250" s="189">
        <f>Q250*H250</f>
        <v>8.6231399999999986E-2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242</v>
      </c>
      <c r="AT250" s="191" t="s">
        <v>254</v>
      </c>
      <c r="AU250" s="191" t="s">
        <v>89</v>
      </c>
      <c r="AY250" s="18" t="s">
        <v>171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8" t="s">
        <v>40</v>
      </c>
      <c r="BK250" s="192">
        <f>ROUND(I250*H250,2)</f>
        <v>0</v>
      </c>
      <c r="BL250" s="18" t="s">
        <v>178</v>
      </c>
      <c r="BM250" s="191" t="s">
        <v>4843</v>
      </c>
    </row>
    <row r="251" spans="1:65" s="2" customFormat="1" ht="19.2">
      <c r="A251" s="36"/>
      <c r="B251" s="37"/>
      <c r="C251" s="38"/>
      <c r="D251" s="195" t="s">
        <v>258</v>
      </c>
      <c r="E251" s="38"/>
      <c r="F251" s="225" t="s">
        <v>259</v>
      </c>
      <c r="G251" s="38"/>
      <c r="H251" s="38"/>
      <c r="I251" s="226"/>
      <c r="J251" s="38"/>
      <c r="K251" s="38"/>
      <c r="L251" s="41"/>
      <c r="M251" s="227"/>
      <c r="N251" s="228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8" t="s">
        <v>258</v>
      </c>
      <c r="AU251" s="18" t="s">
        <v>89</v>
      </c>
    </row>
    <row r="252" spans="1:65" s="14" customFormat="1" ht="10.199999999999999">
      <c r="B252" s="204"/>
      <c r="C252" s="205"/>
      <c r="D252" s="195" t="s">
        <v>180</v>
      </c>
      <c r="E252" s="205"/>
      <c r="F252" s="207" t="s">
        <v>4844</v>
      </c>
      <c r="G252" s="205"/>
      <c r="H252" s="208">
        <v>143.71899999999999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4</v>
      </c>
      <c r="AX252" s="14" t="s">
        <v>40</v>
      </c>
      <c r="AY252" s="214" t="s">
        <v>171</v>
      </c>
    </row>
    <row r="253" spans="1:65" s="2" customFormat="1" ht="14.4" customHeight="1">
      <c r="A253" s="36"/>
      <c r="B253" s="37"/>
      <c r="C253" s="180" t="s">
        <v>379</v>
      </c>
      <c r="D253" s="180" t="s">
        <v>173</v>
      </c>
      <c r="E253" s="181" t="s">
        <v>317</v>
      </c>
      <c r="F253" s="182" t="s">
        <v>318</v>
      </c>
      <c r="G253" s="183" t="s">
        <v>190</v>
      </c>
      <c r="H253" s="184">
        <v>417.81</v>
      </c>
      <c r="I253" s="185"/>
      <c r="J253" s="186">
        <f>ROUND(I253*H253,2)</f>
        <v>0</v>
      </c>
      <c r="K253" s="182" t="s">
        <v>177</v>
      </c>
      <c r="L253" s="41"/>
      <c r="M253" s="187" t="s">
        <v>32</v>
      </c>
      <c r="N253" s="188" t="s">
        <v>51</v>
      </c>
      <c r="O253" s="66"/>
      <c r="P253" s="189">
        <f>O253*H253</f>
        <v>0</v>
      </c>
      <c r="Q253" s="189">
        <v>2.5000000000000001E-4</v>
      </c>
      <c r="R253" s="189">
        <f>Q253*H253</f>
        <v>0.1044525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178</v>
      </c>
      <c r="AT253" s="191" t="s">
        <v>173</v>
      </c>
      <c r="AU253" s="191" t="s">
        <v>89</v>
      </c>
      <c r="AY253" s="18" t="s">
        <v>171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8" t="s">
        <v>40</v>
      </c>
      <c r="BK253" s="192">
        <f>ROUND(I253*H253,2)</f>
        <v>0</v>
      </c>
      <c r="BL253" s="18" t="s">
        <v>178</v>
      </c>
      <c r="BM253" s="191" t="s">
        <v>4845</v>
      </c>
    </row>
    <row r="254" spans="1:65" s="13" customFormat="1" ht="10.199999999999999">
      <c r="B254" s="193"/>
      <c r="C254" s="194"/>
      <c r="D254" s="195" t="s">
        <v>180</v>
      </c>
      <c r="E254" s="196" t="s">
        <v>32</v>
      </c>
      <c r="F254" s="197" t="s">
        <v>4746</v>
      </c>
      <c r="G254" s="194"/>
      <c r="H254" s="196" t="s">
        <v>32</v>
      </c>
      <c r="I254" s="198"/>
      <c r="J254" s="194"/>
      <c r="K254" s="194"/>
      <c r="L254" s="199"/>
      <c r="M254" s="200"/>
      <c r="N254" s="201"/>
      <c r="O254" s="201"/>
      <c r="P254" s="201"/>
      <c r="Q254" s="201"/>
      <c r="R254" s="201"/>
      <c r="S254" s="201"/>
      <c r="T254" s="202"/>
      <c r="AT254" s="203" t="s">
        <v>180</v>
      </c>
      <c r="AU254" s="203" t="s">
        <v>89</v>
      </c>
      <c r="AV254" s="13" t="s">
        <v>40</v>
      </c>
      <c r="AW254" s="13" t="s">
        <v>38</v>
      </c>
      <c r="AX254" s="13" t="s">
        <v>80</v>
      </c>
      <c r="AY254" s="203" t="s">
        <v>171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4773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4846</v>
      </c>
      <c r="G256" s="205"/>
      <c r="H256" s="208">
        <v>51.465000000000003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1:65" s="14" customFormat="1" ht="10.199999999999999">
      <c r="B257" s="204"/>
      <c r="C257" s="205"/>
      <c r="D257" s="195" t="s">
        <v>180</v>
      </c>
      <c r="E257" s="206" t="s">
        <v>32</v>
      </c>
      <c r="F257" s="207" t="s">
        <v>4847</v>
      </c>
      <c r="G257" s="205"/>
      <c r="H257" s="208">
        <v>117.86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4848</v>
      </c>
      <c r="G258" s="205"/>
      <c r="H258" s="208">
        <v>48.38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14" customFormat="1" ht="10.199999999999999">
      <c r="B259" s="204"/>
      <c r="C259" s="205"/>
      <c r="D259" s="195" t="s">
        <v>180</v>
      </c>
      <c r="E259" s="206" t="s">
        <v>32</v>
      </c>
      <c r="F259" s="207" t="s">
        <v>4849</v>
      </c>
      <c r="G259" s="205"/>
      <c r="H259" s="208">
        <v>45.78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1:65" s="14" customFormat="1" ht="10.199999999999999">
      <c r="B260" s="204"/>
      <c r="C260" s="205"/>
      <c r="D260" s="195" t="s">
        <v>180</v>
      </c>
      <c r="E260" s="206" t="s">
        <v>32</v>
      </c>
      <c r="F260" s="207" t="s">
        <v>4850</v>
      </c>
      <c r="G260" s="205"/>
      <c r="H260" s="208">
        <v>136.875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1:65" s="14" customFormat="1" ht="10.199999999999999">
      <c r="B261" s="204"/>
      <c r="C261" s="205"/>
      <c r="D261" s="195" t="s">
        <v>180</v>
      </c>
      <c r="E261" s="206" t="s">
        <v>32</v>
      </c>
      <c r="F261" s="207" t="s">
        <v>4851</v>
      </c>
      <c r="G261" s="205"/>
      <c r="H261" s="208">
        <v>17.45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1:65" s="2" customFormat="1" ht="14.4" customHeight="1">
      <c r="A262" s="36"/>
      <c r="B262" s="37"/>
      <c r="C262" s="215" t="s">
        <v>383</v>
      </c>
      <c r="D262" s="215" t="s">
        <v>254</v>
      </c>
      <c r="E262" s="216" t="s">
        <v>327</v>
      </c>
      <c r="F262" s="217" t="s">
        <v>328</v>
      </c>
      <c r="G262" s="218" t="s">
        <v>190</v>
      </c>
      <c r="H262" s="219">
        <v>177.791</v>
      </c>
      <c r="I262" s="220"/>
      <c r="J262" s="221">
        <f>ROUND(I262*H262,2)</f>
        <v>0</v>
      </c>
      <c r="K262" s="217" t="s">
        <v>177</v>
      </c>
      <c r="L262" s="222"/>
      <c r="M262" s="223" t="s">
        <v>32</v>
      </c>
      <c r="N262" s="224" t="s">
        <v>51</v>
      </c>
      <c r="O262" s="66"/>
      <c r="P262" s="189">
        <f>O262*H262</f>
        <v>0</v>
      </c>
      <c r="Q262" s="189">
        <v>3.0000000000000001E-5</v>
      </c>
      <c r="R262" s="189">
        <f>Q262*H262</f>
        <v>5.3337300000000001E-3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242</v>
      </c>
      <c r="AT262" s="191" t="s">
        <v>254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4852</v>
      </c>
    </row>
    <row r="263" spans="1:65" s="2" customFormat="1" ht="19.2">
      <c r="A263" s="36"/>
      <c r="B263" s="37"/>
      <c r="C263" s="38"/>
      <c r="D263" s="195" t="s">
        <v>258</v>
      </c>
      <c r="E263" s="38"/>
      <c r="F263" s="225" t="s">
        <v>259</v>
      </c>
      <c r="G263" s="38"/>
      <c r="H263" s="38"/>
      <c r="I263" s="226"/>
      <c r="J263" s="38"/>
      <c r="K263" s="38"/>
      <c r="L263" s="41"/>
      <c r="M263" s="227"/>
      <c r="N263" s="228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8" t="s">
        <v>258</v>
      </c>
      <c r="AU263" s="18" t="s">
        <v>89</v>
      </c>
    </row>
    <row r="264" spans="1:65" s="14" customFormat="1" ht="10.199999999999999">
      <c r="B264" s="204"/>
      <c r="C264" s="205"/>
      <c r="D264" s="195" t="s">
        <v>180</v>
      </c>
      <c r="E264" s="205"/>
      <c r="F264" s="207" t="s">
        <v>4853</v>
      </c>
      <c r="G264" s="205"/>
      <c r="H264" s="208">
        <v>177.791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4</v>
      </c>
      <c r="AX264" s="14" t="s">
        <v>40</v>
      </c>
      <c r="AY264" s="214" t="s">
        <v>171</v>
      </c>
    </row>
    <row r="265" spans="1:65" s="2" customFormat="1" ht="14.4" customHeight="1">
      <c r="A265" s="36"/>
      <c r="B265" s="37"/>
      <c r="C265" s="215" t="s">
        <v>389</v>
      </c>
      <c r="D265" s="215" t="s">
        <v>254</v>
      </c>
      <c r="E265" s="216" t="s">
        <v>331</v>
      </c>
      <c r="F265" s="217" t="s">
        <v>332</v>
      </c>
      <c r="G265" s="218" t="s">
        <v>190</v>
      </c>
      <c r="H265" s="219">
        <v>18.323</v>
      </c>
      <c r="I265" s="220"/>
      <c r="J265" s="221">
        <f>ROUND(I265*H265,2)</f>
        <v>0</v>
      </c>
      <c r="K265" s="217" t="s">
        <v>177</v>
      </c>
      <c r="L265" s="222"/>
      <c r="M265" s="223" t="s">
        <v>32</v>
      </c>
      <c r="N265" s="224" t="s">
        <v>51</v>
      </c>
      <c r="O265" s="66"/>
      <c r="P265" s="189">
        <f>O265*H265</f>
        <v>0</v>
      </c>
      <c r="Q265" s="189">
        <v>5.0000000000000001E-4</v>
      </c>
      <c r="R265" s="189">
        <f>Q265*H265</f>
        <v>9.1615000000000012E-3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242</v>
      </c>
      <c r="AT265" s="191" t="s">
        <v>254</v>
      </c>
      <c r="AU265" s="191" t="s">
        <v>89</v>
      </c>
      <c r="AY265" s="18" t="s">
        <v>171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8" t="s">
        <v>40</v>
      </c>
      <c r="BK265" s="192">
        <f>ROUND(I265*H265,2)</f>
        <v>0</v>
      </c>
      <c r="BL265" s="18" t="s">
        <v>178</v>
      </c>
      <c r="BM265" s="191" t="s">
        <v>4854</v>
      </c>
    </row>
    <row r="266" spans="1:65" s="2" customFormat="1" ht="19.2">
      <c r="A266" s="36"/>
      <c r="B266" s="37"/>
      <c r="C266" s="38"/>
      <c r="D266" s="195" t="s">
        <v>258</v>
      </c>
      <c r="E266" s="38"/>
      <c r="F266" s="225" t="s">
        <v>259</v>
      </c>
      <c r="G266" s="38"/>
      <c r="H266" s="38"/>
      <c r="I266" s="226"/>
      <c r="J266" s="38"/>
      <c r="K266" s="38"/>
      <c r="L266" s="41"/>
      <c r="M266" s="227"/>
      <c r="N266" s="228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8" t="s">
        <v>258</v>
      </c>
      <c r="AU266" s="18" t="s">
        <v>89</v>
      </c>
    </row>
    <row r="267" spans="1:65" s="14" customFormat="1" ht="10.199999999999999">
      <c r="B267" s="204"/>
      <c r="C267" s="205"/>
      <c r="D267" s="195" t="s">
        <v>180</v>
      </c>
      <c r="E267" s="205"/>
      <c r="F267" s="207" t="s">
        <v>4855</v>
      </c>
      <c r="G267" s="205"/>
      <c r="H267" s="208">
        <v>18.323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4</v>
      </c>
      <c r="AX267" s="14" t="s">
        <v>40</v>
      </c>
      <c r="AY267" s="214" t="s">
        <v>171</v>
      </c>
    </row>
    <row r="268" spans="1:65" s="2" customFormat="1" ht="14.4" customHeight="1">
      <c r="A268" s="36"/>
      <c r="B268" s="37"/>
      <c r="C268" s="215" t="s">
        <v>396</v>
      </c>
      <c r="D268" s="215" t="s">
        <v>254</v>
      </c>
      <c r="E268" s="216" t="s">
        <v>336</v>
      </c>
      <c r="F268" s="217" t="s">
        <v>337</v>
      </c>
      <c r="G268" s="218" t="s">
        <v>190</v>
      </c>
      <c r="H268" s="219">
        <v>50.798999999999999</v>
      </c>
      <c r="I268" s="220"/>
      <c r="J268" s="221">
        <f>ROUND(I268*H268,2)</f>
        <v>0</v>
      </c>
      <c r="K268" s="217" t="s">
        <v>177</v>
      </c>
      <c r="L268" s="222"/>
      <c r="M268" s="223" t="s">
        <v>32</v>
      </c>
      <c r="N268" s="224" t="s">
        <v>51</v>
      </c>
      <c r="O268" s="66"/>
      <c r="P268" s="189">
        <f>O268*H268</f>
        <v>0</v>
      </c>
      <c r="Q268" s="189">
        <v>2.9999999999999997E-4</v>
      </c>
      <c r="R268" s="189">
        <f>Q268*H268</f>
        <v>1.5239699999999998E-2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242</v>
      </c>
      <c r="AT268" s="191" t="s">
        <v>254</v>
      </c>
      <c r="AU268" s="191" t="s">
        <v>89</v>
      </c>
      <c r="AY268" s="18" t="s">
        <v>171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8" t="s">
        <v>40</v>
      </c>
      <c r="BK268" s="192">
        <f>ROUND(I268*H268,2)</f>
        <v>0</v>
      </c>
      <c r="BL268" s="18" t="s">
        <v>178</v>
      </c>
      <c r="BM268" s="191" t="s">
        <v>4856</v>
      </c>
    </row>
    <row r="269" spans="1:65" s="2" customFormat="1" ht="19.2">
      <c r="A269" s="36"/>
      <c r="B269" s="37"/>
      <c r="C269" s="38"/>
      <c r="D269" s="195" t="s">
        <v>258</v>
      </c>
      <c r="E269" s="38"/>
      <c r="F269" s="225" t="s">
        <v>259</v>
      </c>
      <c r="G269" s="38"/>
      <c r="H269" s="38"/>
      <c r="I269" s="226"/>
      <c r="J269" s="38"/>
      <c r="K269" s="38"/>
      <c r="L269" s="41"/>
      <c r="M269" s="227"/>
      <c r="N269" s="228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8" t="s">
        <v>258</v>
      </c>
      <c r="AU269" s="18" t="s">
        <v>89</v>
      </c>
    </row>
    <row r="270" spans="1:65" s="14" customFormat="1" ht="10.199999999999999">
      <c r="B270" s="204"/>
      <c r="C270" s="205"/>
      <c r="D270" s="195" t="s">
        <v>180</v>
      </c>
      <c r="E270" s="205"/>
      <c r="F270" s="207" t="s">
        <v>4857</v>
      </c>
      <c r="G270" s="205"/>
      <c r="H270" s="208">
        <v>50.798999999999999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4</v>
      </c>
      <c r="AX270" s="14" t="s">
        <v>40</v>
      </c>
      <c r="AY270" s="214" t="s">
        <v>171</v>
      </c>
    </row>
    <row r="271" spans="1:65" s="2" customFormat="1" ht="14.4" customHeight="1">
      <c r="A271" s="36"/>
      <c r="B271" s="37"/>
      <c r="C271" s="215" t="s">
        <v>400</v>
      </c>
      <c r="D271" s="215" t="s">
        <v>254</v>
      </c>
      <c r="E271" s="216" t="s">
        <v>341</v>
      </c>
      <c r="F271" s="217" t="s">
        <v>342</v>
      </c>
      <c r="G271" s="218" t="s">
        <v>190</v>
      </c>
      <c r="H271" s="219">
        <v>48.069000000000003</v>
      </c>
      <c r="I271" s="220"/>
      <c r="J271" s="221">
        <f>ROUND(I271*H271,2)</f>
        <v>0</v>
      </c>
      <c r="K271" s="217" t="s">
        <v>177</v>
      </c>
      <c r="L271" s="222"/>
      <c r="M271" s="223" t="s">
        <v>32</v>
      </c>
      <c r="N271" s="224" t="s">
        <v>51</v>
      </c>
      <c r="O271" s="66"/>
      <c r="P271" s="189">
        <f>O271*H271</f>
        <v>0</v>
      </c>
      <c r="Q271" s="189">
        <v>2.0000000000000001E-4</v>
      </c>
      <c r="R271" s="189">
        <f>Q271*H271</f>
        <v>9.6138000000000005E-3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242</v>
      </c>
      <c r="AT271" s="191" t="s">
        <v>254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4858</v>
      </c>
    </row>
    <row r="272" spans="1:65" s="2" customFormat="1" ht="19.2">
      <c r="A272" s="36"/>
      <c r="B272" s="37"/>
      <c r="C272" s="38"/>
      <c r="D272" s="195" t="s">
        <v>258</v>
      </c>
      <c r="E272" s="38"/>
      <c r="F272" s="225" t="s">
        <v>259</v>
      </c>
      <c r="G272" s="38"/>
      <c r="H272" s="38"/>
      <c r="I272" s="226"/>
      <c r="J272" s="38"/>
      <c r="K272" s="38"/>
      <c r="L272" s="41"/>
      <c r="M272" s="227"/>
      <c r="N272" s="228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8" t="s">
        <v>258</v>
      </c>
      <c r="AU272" s="18" t="s">
        <v>89</v>
      </c>
    </row>
    <row r="273" spans="1:65" s="14" customFormat="1" ht="10.199999999999999">
      <c r="B273" s="204"/>
      <c r="C273" s="205"/>
      <c r="D273" s="195" t="s">
        <v>180</v>
      </c>
      <c r="E273" s="205"/>
      <c r="F273" s="207" t="s">
        <v>4859</v>
      </c>
      <c r="G273" s="205"/>
      <c r="H273" s="208">
        <v>48.069000000000003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4</v>
      </c>
      <c r="AX273" s="14" t="s">
        <v>40</v>
      </c>
      <c r="AY273" s="214" t="s">
        <v>171</v>
      </c>
    </row>
    <row r="274" spans="1:65" s="2" customFormat="1" ht="14.4" customHeight="1">
      <c r="A274" s="36"/>
      <c r="B274" s="37"/>
      <c r="C274" s="215" t="s">
        <v>406</v>
      </c>
      <c r="D274" s="215" t="s">
        <v>254</v>
      </c>
      <c r="E274" s="216" t="s">
        <v>346</v>
      </c>
      <c r="F274" s="217" t="s">
        <v>347</v>
      </c>
      <c r="G274" s="218" t="s">
        <v>190</v>
      </c>
      <c r="H274" s="219">
        <v>143.71899999999999</v>
      </c>
      <c r="I274" s="220"/>
      <c r="J274" s="221">
        <f>ROUND(I274*H274,2)</f>
        <v>0</v>
      </c>
      <c r="K274" s="217" t="s">
        <v>177</v>
      </c>
      <c r="L274" s="222"/>
      <c r="M274" s="223" t="s">
        <v>32</v>
      </c>
      <c r="N274" s="224" t="s">
        <v>51</v>
      </c>
      <c r="O274" s="66"/>
      <c r="P274" s="189">
        <f>O274*H274</f>
        <v>0</v>
      </c>
      <c r="Q274" s="189">
        <v>2.9999999999999997E-4</v>
      </c>
      <c r="R274" s="189">
        <f>Q274*H274</f>
        <v>4.3115699999999993E-2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242</v>
      </c>
      <c r="AT274" s="191" t="s">
        <v>254</v>
      </c>
      <c r="AU274" s="191" t="s">
        <v>89</v>
      </c>
      <c r="AY274" s="18" t="s">
        <v>171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8" t="s">
        <v>40</v>
      </c>
      <c r="BK274" s="192">
        <f>ROUND(I274*H274,2)</f>
        <v>0</v>
      </c>
      <c r="BL274" s="18" t="s">
        <v>178</v>
      </c>
      <c r="BM274" s="191" t="s">
        <v>4860</v>
      </c>
    </row>
    <row r="275" spans="1:65" s="2" customFormat="1" ht="19.2">
      <c r="A275" s="36"/>
      <c r="B275" s="37"/>
      <c r="C275" s="38"/>
      <c r="D275" s="195" t="s">
        <v>258</v>
      </c>
      <c r="E275" s="38"/>
      <c r="F275" s="225" t="s">
        <v>259</v>
      </c>
      <c r="G275" s="38"/>
      <c r="H275" s="38"/>
      <c r="I275" s="226"/>
      <c r="J275" s="38"/>
      <c r="K275" s="38"/>
      <c r="L275" s="41"/>
      <c r="M275" s="227"/>
      <c r="N275" s="228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8" t="s">
        <v>258</v>
      </c>
      <c r="AU275" s="18" t="s">
        <v>89</v>
      </c>
    </row>
    <row r="276" spans="1:65" s="14" customFormat="1" ht="10.199999999999999">
      <c r="B276" s="204"/>
      <c r="C276" s="205"/>
      <c r="D276" s="195" t="s">
        <v>180</v>
      </c>
      <c r="E276" s="205"/>
      <c r="F276" s="207" t="s">
        <v>4844</v>
      </c>
      <c r="G276" s="205"/>
      <c r="H276" s="208">
        <v>143.71899999999999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4</v>
      </c>
      <c r="AX276" s="14" t="s">
        <v>40</v>
      </c>
      <c r="AY276" s="214" t="s">
        <v>171</v>
      </c>
    </row>
    <row r="277" spans="1:65" s="2" customFormat="1" ht="14.4" customHeight="1">
      <c r="A277" s="36"/>
      <c r="B277" s="37"/>
      <c r="C277" s="180" t="s">
        <v>415</v>
      </c>
      <c r="D277" s="180" t="s">
        <v>173</v>
      </c>
      <c r="E277" s="181" t="s">
        <v>3026</v>
      </c>
      <c r="F277" s="182" t="s">
        <v>3027</v>
      </c>
      <c r="G277" s="183" t="s">
        <v>176</v>
      </c>
      <c r="H277" s="184">
        <v>453.339</v>
      </c>
      <c r="I277" s="185"/>
      <c r="J277" s="186">
        <f>ROUND(I277*H277,2)</f>
        <v>0</v>
      </c>
      <c r="K277" s="182" t="s">
        <v>177</v>
      </c>
      <c r="L277" s="41"/>
      <c r="M277" s="187" t="s">
        <v>32</v>
      </c>
      <c r="N277" s="188" t="s">
        <v>51</v>
      </c>
      <c r="O277" s="66"/>
      <c r="P277" s="189">
        <f>O277*H277</f>
        <v>0</v>
      </c>
      <c r="Q277" s="189">
        <v>4.8599999999999997E-3</v>
      </c>
      <c r="R277" s="189">
        <f>Q277*H277</f>
        <v>2.2032275399999999</v>
      </c>
      <c r="S277" s="189">
        <v>0</v>
      </c>
      <c r="T277" s="19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178</v>
      </c>
      <c r="AT277" s="191" t="s">
        <v>173</v>
      </c>
      <c r="AU277" s="191" t="s">
        <v>89</v>
      </c>
      <c r="AY277" s="18" t="s">
        <v>171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8" t="s">
        <v>40</v>
      </c>
      <c r="BK277" s="192">
        <f>ROUND(I277*H277,2)</f>
        <v>0</v>
      </c>
      <c r="BL277" s="18" t="s">
        <v>178</v>
      </c>
      <c r="BM277" s="191" t="s">
        <v>4861</v>
      </c>
    </row>
    <row r="278" spans="1:65" s="13" customFormat="1" ht="10.199999999999999">
      <c r="B278" s="193"/>
      <c r="C278" s="194"/>
      <c r="D278" s="195" t="s">
        <v>180</v>
      </c>
      <c r="E278" s="196" t="s">
        <v>32</v>
      </c>
      <c r="F278" s="197" t="s">
        <v>4746</v>
      </c>
      <c r="G278" s="194"/>
      <c r="H278" s="196" t="s">
        <v>32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180</v>
      </c>
      <c r="AU278" s="203" t="s">
        <v>89</v>
      </c>
      <c r="AV278" s="13" t="s">
        <v>40</v>
      </c>
      <c r="AW278" s="13" t="s">
        <v>38</v>
      </c>
      <c r="AX278" s="13" t="s">
        <v>80</v>
      </c>
      <c r="AY278" s="203" t="s">
        <v>171</v>
      </c>
    </row>
    <row r="279" spans="1:65" s="13" customFormat="1" ht="10.199999999999999">
      <c r="B279" s="193"/>
      <c r="C279" s="194"/>
      <c r="D279" s="195" t="s">
        <v>180</v>
      </c>
      <c r="E279" s="196" t="s">
        <v>32</v>
      </c>
      <c r="F279" s="197" t="s">
        <v>4788</v>
      </c>
      <c r="G279" s="194"/>
      <c r="H279" s="196" t="s">
        <v>32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180</v>
      </c>
      <c r="AU279" s="203" t="s">
        <v>89</v>
      </c>
      <c r="AV279" s="13" t="s">
        <v>40</v>
      </c>
      <c r="AW279" s="13" t="s">
        <v>38</v>
      </c>
      <c r="AX279" s="13" t="s">
        <v>80</v>
      </c>
      <c r="AY279" s="203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4862</v>
      </c>
      <c r="G280" s="205"/>
      <c r="H280" s="208">
        <v>143.61699999999999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4863</v>
      </c>
      <c r="G281" s="205"/>
      <c r="H281" s="208">
        <v>92.647000000000006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4864</v>
      </c>
      <c r="G282" s="205"/>
      <c r="H282" s="208">
        <v>204.03299999999999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4865</v>
      </c>
      <c r="G283" s="205"/>
      <c r="H283" s="208">
        <v>109.133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3" customFormat="1" ht="10.199999999999999">
      <c r="B284" s="193"/>
      <c r="C284" s="194"/>
      <c r="D284" s="195" t="s">
        <v>180</v>
      </c>
      <c r="E284" s="196" t="s">
        <v>32</v>
      </c>
      <c r="F284" s="197" t="s">
        <v>202</v>
      </c>
      <c r="G284" s="194"/>
      <c r="H284" s="196" t="s">
        <v>32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180</v>
      </c>
      <c r="AU284" s="203" t="s">
        <v>89</v>
      </c>
      <c r="AV284" s="13" t="s">
        <v>40</v>
      </c>
      <c r="AW284" s="13" t="s">
        <v>38</v>
      </c>
      <c r="AX284" s="13" t="s">
        <v>80</v>
      </c>
      <c r="AY284" s="203" t="s">
        <v>171</v>
      </c>
    </row>
    <row r="285" spans="1:65" s="14" customFormat="1" ht="10.199999999999999">
      <c r="B285" s="204"/>
      <c r="C285" s="205"/>
      <c r="D285" s="195" t="s">
        <v>180</v>
      </c>
      <c r="E285" s="206" t="s">
        <v>32</v>
      </c>
      <c r="F285" s="207" t="s">
        <v>4824</v>
      </c>
      <c r="G285" s="205"/>
      <c r="H285" s="208">
        <v>-2.8130000000000002</v>
      </c>
      <c r="I285" s="209"/>
      <c r="J285" s="205"/>
      <c r="K285" s="205"/>
      <c r="L285" s="210"/>
      <c r="M285" s="211"/>
      <c r="N285" s="212"/>
      <c r="O285" s="212"/>
      <c r="P285" s="212"/>
      <c r="Q285" s="212"/>
      <c r="R285" s="212"/>
      <c r="S285" s="212"/>
      <c r="T285" s="213"/>
      <c r="AT285" s="214" t="s">
        <v>180</v>
      </c>
      <c r="AU285" s="214" t="s">
        <v>89</v>
      </c>
      <c r="AV285" s="14" t="s">
        <v>89</v>
      </c>
      <c r="AW285" s="14" t="s">
        <v>38</v>
      </c>
      <c r="AX285" s="14" t="s">
        <v>80</v>
      </c>
      <c r="AY285" s="214" t="s">
        <v>171</v>
      </c>
    </row>
    <row r="286" spans="1:65" s="14" customFormat="1" ht="10.199999999999999">
      <c r="B286" s="204"/>
      <c r="C286" s="205"/>
      <c r="D286" s="195" t="s">
        <v>180</v>
      </c>
      <c r="E286" s="206" t="s">
        <v>32</v>
      </c>
      <c r="F286" s="207" t="s">
        <v>4825</v>
      </c>
      <c r="G286" s="205"/>
      <c r="H286" s="208">
        <v>-4.5599999999999996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38</v>
      </c>
      <c r="AX286" s="14" t="s">
        <v>80</v>
      </c>
      <c r="AY286" s="214" t="s">
        <v>171</v>
      </c>
    </row>
    <row r="287" spans="1:65" s="14" customFormat="1" ht="10.199999999999999">
      <c r="B287" s="204"/>
      <c r="C287" s="205"/>
      <c r="D287" s="195" t="s">
        <v>180</v>
      </c>
      <c r="E287" s="206" t="s">
        <v>32</v>
      </c>
      <c r="F287" s="207" t="s">
        <v>4826</v>
      </c>
      <c r="G287" s="205"/>
      <c r="H287" s="208">
        <v>-27.338000000000001</v>
      </c>
      <c r="I287" s="209"/>
      <c r="J287" s="205"/>
      <c r="K287" s="205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180</v>
      </c>
      <c r="AU287" s="214" t="s">
        <v>89</v>
      </c>
      <c r="AV287" s="14" t="s">
        <v>89</v>
      </c>
      <c r="AW287" s="14" t="s">
        <v>38</v>
      </c>
      <c r="AX287" s="14" t="s">
        <v>80</v>
      </c>
      <c r="AY287" s="214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4827</v>
      </c>
      <c r="G288" s="205"/>
      <c r="H288" s="208">
        <v>-85.477999999999994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6" t="s">
        <v>32</v>
      </c>
      <c r="F289" s="207" t="s">
        <v>4828</v>
      </c>
      <c r="G289" s="205"/>
      <c r="H289" s="208">
        <v>-2.02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1:65" s="14" customFormat="1" ht="10.199999999999999">
      <c r="B290" s="204"/>
      <c r="C290" s="205"/>
      <c r="D290" s="195" t="s">
        <v>180</v>
      </c>
      <c r="E290" s="206" t="s">
        <v>32</v>
      </c>
      <c r="F290" s="207" t="s">
        <v>4829</v>
      </c>
      <c r="G290" s="205"/>
      <c r="H290" s="208">
        <v>-3.6219999999999999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210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4" customFormat="1" ht="10.199999999999999">
      <c r="B292" s="204"/>
      <c r="C292" s="205"/>
      <c r="D292" s="195" t="s">
        <v>180</v>
      </c>
      <c r="E292" s="206" t="s">
        <v>32</v>
      </c>
      <c r="F292" s="207" t="s">
        <v>4866</v>
      </c>
      <c r="G292" s="205"/>
      <c r="H292" s="208">
        <v>1.6879999999999999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1:65" s="14" customFormat="1" ht="10.199999999999999">
      <c r="B293" s="204"/>
      <c r="C293" s="205"/>
      <c r="D293" s="195" t="s">
        <v>180</v>
      </c>
      <c r="E293" s="206" t="s">
        <v>32</v>
      </c>
      <c r="F293" s="207" t="s">
        <v>4867</v>
      </c>
      <c r="G293" s="205"/>
      <c r="H293" s="208">
        <v>1.095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4868</v>
      </c>
      <c r="G294" s="205"/>
      <c r="H294" s="208">
        <v>6.6829999999999998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14" customFormat="1" ht="10.199999999999999">
      <c r="B295" s="204"/>
      <c r="C295" s="205"/>
      <c r="D295" s="195" t="s">
        <v>180</v>
      </c>
      <c r="E295" s="206" t="s">
        <v>32</v>
      </c>
      <c r="F295" s="207" t="s">
        <v>4869</v>
      </c>
      <c r="G295" s="205"/>
      <c r="H295" s="208">
        <v>14.472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1:65" s="14" customFormat="1" ht="10.199999999999999">
      <c r="B296" s="204"/>
      <c r="C296" s="205"/>
      <c r="D296" s="195" t="s">
        <v>180</v>
      </c>
      <c r="E296" s="206" t="s">
        <v>32</v>
      </c>
      <c r="F296" s="207" t="s">
        <v>4870</v>
      </c>
      <c r="G296" s="205"/>
      <c r="H296" s="208">
        <v>0.75600000000000001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1:65" s="14" customFormat="1" ht="10.199999999999999">
      <c r="B297" s="204"/>
      <c r="C297" s="205"/>
      <c r="D297" s="195" t="s">
        <v>180</v>
      </c>
      <c r="E297" s="206" t="s">
        <v>32</v>
      </c>
      <c r="F297" s="207" t="s">
        <v>4871</v>
      </c>
      <c r="G297" s="205"/>
      <c r="H297" s="208">
        <v>2.4510000000000001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1:65" s="14" customFormat="1" ht="10.199999999999999">
      <c r="B298" s="204"/>
      <c r="C298" s="205"/>
      <c r="D298" s="195" t="s">
        <v>180</v>
      </c>
      <c r="E298" s="206" t="s">
        <v>32</v>
      </c>
      <c r="F298" s="207" t="s">
        <v>4872</v>
      </c>
      <c r="G298" s="205"/>
      <c r="H298" s="208">
        <v>2.5950000000000002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1:65" s="2" customFormat="1" ht="24.15" customHeight="1">
      <c r="A299" s="36"/>
      <c r="B299" s="37"/>
      <c r="C299" s="180" t="s">
        <v>420</v>
      </c>
      <c r="D299" s="180" t="s">
        <v>173</v>
      </c>
      <c r="E299" s="181" t="s">
        <v>3039</v>
      </c>
      <c r="F299" s="182" t="s">
        <v>3040</v>
      </c>
      <c r="G299" s="183" t="s">
        <v>176</v>
      </c>
      <c r="H299" s="184">
        <v>453.339</v>
      </c>
      <c r="I299" s="185"/>
      <c r="J299" s="186">
        <f>ROUND(I299*H299,2)</f>
        <v>0</v>
      </c>
      <c r="K299" s="182" t="s">
        <v>177</v>
      </c>
      <c r="L299" s="41"/>
      <c r="M299" s="187" t="s">
        <v>32</v>
      </c>
      <c r="N299" s="188" t="s">
        <v>51</v>
      </c>
      <c r="O299" s="66"/>
      <c r="P299" s="189">
        <f>O299*H299</f>
        <v>0</v>
      </c>
      <c r="Q299" s="189">
        <v>3.48E-3</v>
      </c>
      <c r="R299" s="189">
        <f>Q299*H299</f>
        <v>1.5776197199999999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178</v>
      </c>
      <c r="AT299" s="191" t="s">
        <v>173</v>
      </c>
      <c r="AU299" s="191" t="s">
        <v>89</v>
      </c>
      <c r="AY299" s="18" t="s">
        <v>171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8" t="s">
        <v>40</v>
      </c>
      <c r="BK299" s="192">
        <f>ROUND(I299*H299,2)</f>
        <v>0</v>
      </c>
      <c r="BL299" s="18" t="s">
        <v>178</v>
      </c>
      <c r="BM299" s="191" t="s">
        <v>4873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4746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4788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4862</v>
      </c>
      <c r="G302" s="205"/>
      <c r="H302" s="208">
        <v>143.61699999999999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14" customFormat="1" ht="10.199999999999999">
      <c r="B303" s="204"/>
      <c r="C303" s="205"/>
      <c r="D303" s="195" t="s">
        <v>180</v>
      </c>
      <c r="E303" s="206" t="s">
        <v>32</v>
      </c>
      <c r="F303" s="207" t="s">
        <v>4863</v>
      </c>
      <c r="G303" s="205"/>
      <c r="H303" s="208">
        <v>92.647000000000006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1:65" s="14" customFormat="1" ht="10.199999999999999">
      <c r="B304" s="204"/>
      <c r="C304" s="205"/>
      <c r="D304" s="195" t="s">
        <v>180</v>
      </c>
      <c r="E304" s="206" t="s">
        <v>32</v>
      </c>
      <c r="F304" s="207" t="s">
        <v>4864</v>
      </c>
      <c r="G304" s="205"/>
      <c r="H304" s="208">
        <v>204.03299999999999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4865</v>
      </c>
      <c r="G305" s="205"/>
      <c r="H305" s="208">
        <v>109.133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3" customFormat="1" ht="10.199999999999999">
      <c r="B306" s="193"/>
      <c r="C306" s="194"/>
      <c r="D306" s="195" t="s">
        <v>180</v>
      </c>
      <c r="E306" s="196" t="s">
        <v>32</v>
      </c>
      <c r="F306" s="197" t="s">
        <v>202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4824</v>
      </c>
      <c r="G307" s="205"/>
      <c r="H307" s="208">
        <v>-2.8130000000000002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4825</v>
      </c>
      <c r="G308" s="205"/>
      <c r="H308" s="208">
        <v>-4.5599999999999996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4826</v>
      </c>
      <c r="G309" s="205"/>
      <c r="H309" s="208">
        <v>-27.338000000000001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4" customFormat="1" ht="10.199999999999999">
      <c r="B310" s="204"/>
      <c r="C310" s="205"/>
      <c r="D310" s="195" t="s">
        <v>180</v>
      </c>
      <c r="E310" s="206" t="s">
        <v>32</v>
      </c>
      <c r="F310" s="207" t="s">
        <v>4827</v>
      </c>
      <c r="G310" s="205"/>
      <c r="H310" s="208">
        <v>-85.477999999999994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180</v>
      </c>
      <c r="AU310" s="214" t="s">
        <v>89</v>
      </c>
      <c r="AV310" s="14" t="s">
        <v>89</v>
      </c>
      <c r="AW310" s="14" t="s">
        <v>38</v>
      </c>
      <c r="AX310" s="14" t="s">
        <v>80</v>
      </c>
      <c r="AY310" s="214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4828</v>
      </c>
      <c r="G311" s="205"/>
      <c r="H311" s="208">
        <v>-2.02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4829</v>
      </c>
      <c r="G312" s="205"/>
      <c r="H312" s="208">
        <v>-3.6219999999999999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3" customFormat="1" ht="10.199999999999999">
      <c r="B313" s="193"/>
      <c r="C313" s="194"/>
      <c r="D313" s="195" t="s">
        <v>180</v>
      </c>
      <c r="E313" s="196" t="s">
        <v>32</v>
      </c>
      <c r="F313" s="197" t="s">
        <v>210</v>
      </c>
      <c r="G313" s="194"/>
      <c r="H313" s="196" t="s">
        <v>32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180</v>
      </c>
      <c r="AU313" s="203" t="s">
        <v>89</v>
      </c>
      <c r="AV313" s="13" t="s">
        <v>40</v>
      </c>
      <c r="AW313" s="13" t="s">
        <v>38</v>
      </c>
      <c r="AX313" s="13" t="s">
        <v>80</v>
      </c>
      <c r="AY313" s="203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4866</v>
      </c>
      <c r="G314" s="205"/>
      <c r="H314" s="208">
        <v>1.6879999999999999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4867</v>
      </c>
      <c r="G315" s="205"/>
      <c r="H315" s="208">
        <v>1.095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4868</v>
      </c>
      <c r="G316" s="205"/>
      <c r="H316" s="208">
        <v>6.6829999999999998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4869</v>
      </c>
      <c r="G317" s="205"/>
      <c r="H317" s="208">
        <v>14.472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4870</v>
      </c>
      <c r="G318" s="205"/>
      <c r="H318" s="208">
        <v>0.75600000000000001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4871</v>
      </c>
      <c r="G319" s="205"/>
      <c r="H319" s="208">
        <v>2.4510000000000001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4872</v>
      </c>
      <c r="G320" s="205"/>
      <c r="H320" s="208">
        <v>2.5950000000000002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2" customFormat="1" ht="24.15" customHeight="1">
      <c r="A321" s="36"/>
      <c r="B321" s="37"/>
      <c r="C321" s="180" t="s">
        <v>424</v>
      </c>
      <c r="D321" s="180" t="s">
        <v>173</v>
      </c>
      <c r="E321" s="181" t="s">
        <v>354</v>
      </c>
      <c r="F321" s="182" t="s">
        <v>355</v>
      </c>
      <c r="G321" s="183" t="s">
        <v>176</v>
      </c>
      <c r="H321" s="184">
        <v>87.212000000000003</v>
      </c>
      <c r="I321" s="185"/>
      <c r="J321" s="186">
        <f>ROUND(I321*H321,2)</f>
        <v>0</v>
      </c>
      <c r="K321" s="182" t="s">
        <v>177</v>
      </c>
      <c r="L321" s="41"/>
      <c r="M321" s="187" t="s">
        <v>32</v>
      </c>
      <c r="N321" s="188" t="s">
        <v>51</v>
      </c>
      <c r="O321" s="66"/>
      <c r="P321" s="189">
        <f>O321*H321</f>
        <v>0</v>
      </c>
      <c r="Q321" s="189">
        <v>6.28E-3</v>
      </c>
      <c r="R321" s="189">
        <f>Q321*H321</f>
        <v>0.54769136000000007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178</v>
      </c>
      <c r="AT321" s="191" t="s">
        <v>173</v>
      </c>
      <c r="AU321" s="191" t="s">
        <v>89</v>
      </c>
      <c r="AY321" s="18" t="s">
        <v>171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8" t="s">
        <v>40</v>
      </c>
      <c r="BK321" s="192">
        <f>ROUND(I321*H321,2)</f>
        <v>0</v>
      </c>
      <c r="BL321" s="18" t="s">
        <v>178</v>
      </c>
      <c r="BM321" s="191" t="s">
        <v>4874</v>
      </c>
    </row>
    <row r="322" spans="1:65" s="13" customFormat="1" ht="10.199999999999999">
      <c r="B322" s="193"/>
      <c r="C322" s="194"/>
      <c r="D322" s="195" t="s">
        <v>180</v>
      </c>
      <c r="E322" s="196" t="s">
        <v>32</v>
      </c>
      <c r="F322" s="197" t="s">
        <v>4746</v>
      </c>
      <c r="G322" s="194"/>
      <c r="H322" s="196" t="s">
        <v>32</v>
      </c>
      <c r="I322" s="198"/>
      <c r="J322" s="194"/>
      <c r="K322" s="194"/>
      <c r="L322" s="199"/>
      <c r="M322" s="200"/>
      <c r="N322" s="201"/>
      <c r="O322" s="201"/>
      <c r="P322" s="201"/>
      <c r="Q322" s="201"/>
      <c r="R322" s="201"/>
      <c r="S322" s="201"/>
      <c r="T322" s="202"/>
      <c r="AT322" s="203" t="s">
        <v>180</v>
      </c>
      <c r="AU322" s="203" t="s">
        <v>89</v>
      </c>
      <c r="AV322" s="13" t="s">
        <v>40</v>
      </c>
      <c r="AW322" s="13" t="s">
        <v>38</v>
      </c>
      <c r="AX322" s="13" t="s">
        <v>80</v>
      </c>
      <c r="AY322" s="203" t="s">
        <v>171</v>
      </c>
    </row>
    <row r="323" spans="1:65" s="13" customFormat="1" ht="10.199999999999999">
      <c r="B323" s="193"/>
      <c r="C323" s="194"/>
      <c r="D323" s="195" t="s">
        <v>180</v>
      </c>
      <c r="E323" s="196" t="s">
        <v>32</v>
      </c>
      <c r="F323" s="197" t="s">
        <v>4773</v>
      </c>
      <c r="G323" s="194"/>
      <c r="H323" s="196" t="s">
        <v>32</v>
      </c>
      <c r="I323" s="198"/>
      <c r="J323" s="194"/>
      <c r="K323" s="194"/>
      <c r="L323" s="199"/>
      <c r="M323" s="200"/>
      <c r="N323" s="201"/>
      <c r="O323" s="201"/>
      <c r="P323" s="201"/>
      <c r="Q323" s="201"/>
      <c r="R323" s="201"/>
      <c r="S323" s="201"/>
      <c r="T323" s="202"/>
      <c r="AT323" s="203" t="s">
        <v>180</v>
      </c>
      <c r="AU323" s="203" t="s">
        <v>89</v>
      </c>
      <c r="AV323" s="13" t="s">
        <v>40</v>
      </c>
      <c r="AW323" s="13" t="s">
        <v>38</v>
      </c>
      <c r="AX323" s="13" t="s">
        <v>80</v>
      </c>
      <c r="AY323" s="203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4787</v>
      </c>
      <c r="G324" s="205"/>
      <c r="H324" s="208">
        <v>87.212000000000003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2" customFormat="1" ht="14.4" customHeight="1">
      <c r="A325" s="36"/>
      <c r="B325" s="37"/>
      <c r="C325" s="180" t="s">
        <v>430</v>
      </c>
      <c r="D325" s="180" t="s">
        <v>173</v>
      </c>
      <c r="E325" s="181" t="s">
        <v>358</v>
      </c>
      <c r="F325" s="182" t="s">
        <v>359</v>
      </c>
      <c r="G325" s="183" t="s">
        <v>190</v>
      </c>
      <c r="H325" s="184">
        <v>64.5</v>
      </c>
      <c r="I325" s="185"/>
      <c r="J325" s="186">
        <f>ROUND(I325*H325,2)</f>
        <v>0</v>
      </c>
      <c r="K325" s="182" t="s">
        <v>177</v>
      </c>
      <c r="L325" s="41"/>
      <c r="M325" s="187" t="s">
        <v>32</v>
      </c>
      <c r="N325" s="188" t="s">
        <v>51</v>
      </c>
      <c r="O325" s="66"/>
      <c r="P325" s="189">
        <f>O325*H325</f>
        <v>0</v>
      </c>
      <c r="Q325" s="189">
        <v>2.0650000000000002E-2</v>
      </c>
      <c r="R325" s="189">
        <f>Q325*H325</f>
        <v>1.331925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178</v>
      </c>
      <c r="AT325" s="191" t="s">
        <v>173</v>
      </c>
      <c r="AU325" s="191" t="s">
        <v>89</v>
      </c>
      <c r="AY325" s="18" t="s">
        <v>171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8" t="s">
        <v>40</v>
      </c>
      <c r="BK325" s="192">
        <f>ROUND(I325*H325,2)</f>
        <v>0</v>
      </c>
      <c r="BL325" s="18" t="s">
        <v>178</v>
      </c>
      <c r="BM325" s="191" t="s">
        <v>4875</v>
      </c>
    </row>
    <row r="326" spans="1:65" s="13" customFormat="1" ht="10.199999999999999">
      <c r="B326" s="193"/>
      <c r="C326" s="194"/>
      <c r="D326" s="195" t="s">
        <v>180</v>
      </c>
      <c r="E326" s="196" t="s">
        <v>32</v>
      </c>
      <c r="F326" s="197" t="s">
        <v>4746</v>
      </c>
      <c r="G326" s="194"/>
      <c r="H326" s="196" t="s">
        <v>32</v>
      </c>
      <c r="I326" s="198"/>
      <c r="J326" s="194"/>
      <c r="K326" s="194"/>
      <c r="L326" s="199"/>
      <c r="M326" s="200"/>
      <c r="N326" s="201"/>
      <c r="O326" s="201"/>
      <c r="P326" s="201"/>
      <c r="Q326" s="201"/>
      <c r="R326" s="201"/>
      <c r="S326" s="201"/>
      <c r="T326" s="202"/>
      <c r="AT326" s="203" t="s">
        <v>180</v>
      </c>
      <c r="AU326" s="203" t="s">
        <v>89</v>
      </c>
      <c r="AV326" s="13" t="s">
        <v>40</v>
      </c>
      <c r="AW326" s="13" t="s">
        <v>38</v>
      </c>
      <c r="AX326" s="13" t="s">
        <v>80</v>
      </c>
      <c r="AY326" s="203" t="s">
        <v>171</v>
      </c>
    </row>
    <row r="327" spans="1:65" s="13" customFormat="1" ht="10.199999999999999">
      <c r="B327" s="193"/>
      <c r="C327" s="194"/>
      <c r="D327" s="195" t="s">
        <v>180</v>
      </c>
      <c r="E327" s="196" t="s">
        <v>32</v>
      </c>
      <c r="F327" s="197" t="s">
        <v>4773</v>
      </c>
      <c r="G327" s="194"/>
      <c r="H327" s="196" t="s">
        <v>32</v>
      </c>
      <c r="I327" s="198"/>
      <c r="J327" s="194"/>
      <c r="K327" s="194"/>
      <c r="L327" s="199"/>
      <c r="M327" s="200"/>
      <c r="N327" s="201"/>
      <c r="O327" s="201"/>
      <c r="P327" s="201"/>
      <c r="Q327" s="201"/>
      <c r="R327" s="201"/>
      <c r="S327" s="201"/>
      <c r="T327" s="202"/>
      <c r="AT327" s="203" t="s">
        <v>180</v>
      </c>
      <c r="AU327" s="203" t="s">
        <v>89</v>
      </c>
      <c r="AV327" s="13" t="s">
        <v>40</v>
      </c>
      <c r="AW327" s="13" t="s">
        <v>38</v>
      </c>
      <c r="AX327" s="13" t="s">
        <v>80</v>
      </c>
      <c r="AY327" s="203" t="s">
        <v>171</v>
      </c>
    </row>
    <row r="328" spans="1:65" s="13" customFormat="1" ht="10.199999999999999">
      <c r="B328" s="193"/>
      <c r="C328" s="194"/>
      <c r="D328" s="195" t="s">
        <v>180</v>
      </c>
      <c r="E328" s="196" t="s">
        <v>32</v>
      </c>
      <c r="F328" s="197" t="s">
        <v>4876</v>
      </c>
      <c r="G328" s="194"/>
      <c r="H328" s="196" t="s">
        <v>32</v>
      </c>
      <c r="I328" s="198"/>
      <c r="J328" s="194"/>
      <c r="K328" s="194"/>
      <c r="L328" s="199"/>
      <c r="M328" s="200"/>
      <c r="N328" s="201"/>
      <c r="O328" s="201"/>
      <c r="P328" s="201"/>
      <c r="Q328" s="201"/>
      <c r="R328" s="201"/>
      <c r="S328" s="201"/>
      <c r="T328" s="202"/>
      <c r="AT328" s="203" t="s">
        <v>180</v>
      </c>
      <c r="AU328" s="203" t="s">
        <v>89</v>
      </c>
      <c r="AV328" s="13" t="s">
        <v>40</v>
      </c>
      <c r="AW328" s="13" t="s">
        <v>38</v>
      </c>
      <c r="AX328" s="13" t="s">
        <v>80</v>
      </c>
      <c r="AY328" s="203" t="s">
        <v>171</v>
      </c>
    </row>
    <row r="329" spans="1:65" s="14" customFormat="1" ht="10.199999999999999">
      <c r="B329" s="204"/>
      <c r="C329" s="205"/>
      <c r="D329" s="195" t="s">
        <v>180</v>
      </c>
      <c r="E329" s="206" t="s">
        <v>32</v>
      </c>
      <c r="F329" s="207" t="s">
        <v>4877</v>
      </c>
      <c r="G329" s="205"/>
      <c r="H329" s="208">
        <v>64.5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180</v>
      </c>
      <c r="AU329" s="214" t="s">
        <v>89</v>
      </c>
      <c r="AV329" s="14" t="s">
        <v>89</v>
      </c>
      <c r="AW329" s="14" t="s">
        <v>38</v>
      </c>
      <c r="AX329" s="14" t="s">
        <v>80</v>
      </c>
      <c r="AY329" s="214" t="s">
        <v>171</v>
      </c>
    </row>
    <row r="330" spans="1:65" s="2" customFormat="1" ht="24.15" customHeight="1">
      <c r="A330" s="36"/>
      <c r="B330" s="37"/>
      <c r="C330" s="180" t="s">
        <v>435</v>
      </c>
      <c r="D330" s="180" t="s">
        <v>173</v>
      </c>
      <c r="E330" s="181" t="s">
        <v>364</v>
      </c>
      <c r="F330" s="182" t="s">
        <v>365</v>
      </c>
      <c r="G330" s="183" t="s">
        <v>176</v>
      </c>
      <c r="H330" s="184">
        <v>207.07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4878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4746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4773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4748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4" customFormat="1" ht="20.399999999999999">
      <c r="B334" s="204"/>
      <c r="C334" s="205"/>
      <c r="D334" s="195" t="s">
        <v>180</v>
      </c>
      <c r="E334" s="206" t="s">
        <v>32</v>
      </c>
      <c r="F334" s="207" t="s">
        <v>4879</v>
      </c>
      <c r="G334" s="205"/>
      <c r="H334" s="208">
        <v>207.07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24.15" customHeight="1">
      <c r="A335" s="36"/>
      <c r="B335" s="37"/>
      <c r="C335" s="180" t="s">
        <v>439</v>
      </c>
      <c r="D335" s="180" t="s">
        <v>173</v>
      </c>
      <c r="E335" s="181" t="s">
        <v>369</v>
      </c>
      <c r="F335" s="182" t="s">
        <v>370</v>
      </c>
      <c r="G335" s="183" t="s">
        <v>176</v>
      </c>
      <c r="H335" s="184">
        <v>122.209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4880</v>
      </c>
    </row>
    <row r="336" spans="1:65" s="13" customFormat="1" ht="10.199999999999999">
      <c r="B336" s="193"/>
      <c r="C336" s="194"/>
      <c r="D336" s="195" t="s">
        <v>180</v>
      </c>
      <c r="E336" s="196" t="s">
        <v>32</v>
      </c>
      <c r="F336" s="197" t="s">
        <v>4746</v>
      </c>
      <c r="G336" s="194"/>
      <c r="H336" s="196" t="s">
        <v>32</v>
      </c>
      <c r="I336" s="198"/>
      <c r="J336" s="194"/>
      <c r="K336" s="194"/>
      <c r="L336" s="199"/>
      <c r="M336" s="200"/>
      <c r="N336" s="201"/>
      <c r="O336" s="201"/>
      <c r="P336" s="201"/>
      <c r="Q336" s="201"/>
      <c r="R336" s="201"/>
      <c r="S336" s="201"/>
      <c r="T336" s="202"/>
      <c r="AT336" s="203" t="s">
        <v>180</v>
      </c>
      <c r="AU336" s="203" t="s">
        <v>89</v>
      </c>
      <c r="AV336" s="13" t="s">
        <v>40</v>
      </c>
      <c r="AW336" s="13" t="s">
        <v>38</v>
      </c>
      <c r="AX336" s="13" t="s">
        <v>80</v>
      </c>
      <c r="AY336" s="203" t="s">
        <v>171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4788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4" customFormat="1" ht="10.199999999999999">
      <c r="B338" s="204"/>
      <c r="C338" s="205"/>
      <c r="D338" s="195" t="s">
        <v>180</v>
      </c>
      <c r="E338" s="206" t="s">
        <v>32</v>
      </c>
      <c r="F338" s="207" t="s">
        <v>4881</v>
      </c>
      <c r="G338" s="205"/>
      <c r="H338" s="208">
        <v>2.8130000000000002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180</v>
      </c>
      <c r="AU338" s="214" t="s">
        <v>89</v>
      </c>
      <c r="AV338" s="14" t="s">
        <v>89</v>
      </c>
      <c r="AW338" s="14" t="s">
        <v>38</v>
      </c>
      <c r="AX338" s="14" t="s">
        <v>80</v>
      </c>
      <c r="AY338" s="214" t="s">
        <v>171</v>
      </c>
    </row>
    <row r="339" spans="1:65" s="14" customFormat="1" ht="10.199999999999999">
      <c r="B339" s="204"/>
      <c r="C339" s="205"/>
      <c r="D339" s="195" t="s">
        <v>180</v>
      </c>
      <c r="E339" s="206" t="s">
        <v>32</v>
      </c>
      <c r="F339" s="207" t="s">
        <v>4882</v>
      </c>
      <c r="G339" s="205"/>
      <c r="H339" s="208">
        <v>4.5599999999999996</v>
      </c>
      <c r="I339" s="209"/>
      <c r="J339" s="205"/>
      <c r="K339" s="205"/>
      <c r="L339" s="210"/>
      <c r="M339" s="211"/>
      <c r="N339" s="212"/>
      <c r="O339" s="212"/>
      <c r="P339" s="212"/>
      <c r="Q339" s="212"/>
      <c r="R339" s="212"/>
      <c r="S339" s="212"/>
      <c r="T339" s="213"/>
      <c r="AT339" s="214" t="s">
        <v>180</v>
      </c>
      <c r="AU339" s="214" t="s">
        <v>89</v>
      </c>
      <c r="AV339" s="14" t="s">
        <v>89</v>
      </c>
      <c r="AW339" s="14" t="s">
        <v>38</v>
      </c>
      <c r="AX339" s="14" t="s">
        <v>80</v>
      </c>
      <c r="AY339" s="214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4883</v>
      </c>
      <c r="G340" s="205"/>
      <c r="H340" s="208">
        <v>27.338000000000001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4884</v>
      </c>
      <c r="G341" s="205"/>
      <c r="H341" s="208">
        <v>85.477999999999994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4885</v>
      </c>
      <c r="G342" s="205"/>
      <c r="H342" s="208">
        <v>2.02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2" customFormat="1" ht="14.4" customHeight="1">
      <c r="A343" s="36"/>
      <c r="B343" s="37"/>
      <c r="C343" s="180" t="s">
        <v>444</v>
      </c>
      <c r="D343" s="180" t="s">
        <v>173</v>
      </c>
      <c r="E343" s="181" t="s">
        <v>380</v>
      </c>
      <c r="F343" s="182" t="s">
        <v>381</v>
      </c>
      <c r="G343" s="183" t="s">
        <v>176</v>
      </c>
      <c r="H343" s="184">
        <v>540.55100000000004</v>
      </c>
      <c r="I343" s="185"/>
      <c r="J343" s="186">
        <f>ROUND(I343*H343,2)</f>
        <v>0</v>
      </c>
      <c r="K343" s="182" t="s">
        <v>177</v>
      </c>
      <c r="L343" s="41"/>
      <c r="M343" s="187" t="s">
        <v>32</v>
      </c>
      <c r="N343" s="188" t="s">
        <v>51</v>
      </c>
      <c r="O343" s="66"/>
      <c r="P343" s="189">
        <f>O343*H343</f>
        <v>0</v>
      </c>
      <c r="Q343" s="189">
        <v>0</v>
      </c>
      <c r="R343" s="189">
        <f>Q343*H343</f>
        <v>0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178</v>
      </c>
      <c r="AT343" s="191" t="s">
        <v>173</v>
      </c>
      <c r="AU343" s="191" t="s">
        <v>89</v>
      </c>
      <c r="AY343" s="18" t="s">
        <v>171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8" t="s">
        <v>40</v>
      </c>
      <c r="BK343" s="192">
        <f>ROUND(I343*H343,2)</f>
        <v>0</v>
      </c>
      <c r="BL343" s="18" t="s">
        <v>178</v>
      </c>
      <c r="BM343" s="191" t="s">
        <v>4886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4746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3" customFormat="1" ht="10.199999999999999">
      <c r="B345" s="193"/>
      <c r="C345" s="194"/>
      <c r="D345" s="195" t="s">
        <v>180</v>
      </c>
      <c r="E345" s="196" t="s">
        <v>32</v>
      </c>
      <c r="F345" s="197" t="s">
        <v>4788</v>
      </c>
      <c r="G345" s="194"/>
      <c r="H345" s="196" t="s">
        <v>32</v>
      </c>
      <c r="I345" s="198"/>
      <c r="J345" s="194"/>
      <c r="K345" s="194"/>
      <c r="L345" s="199"/>
      <c r="M345" s="200"/>
      <c r="N345" s="201"/>
      <c r="O345" s="201"/>
      <c r="P345" s="201"/>
      <c r="Q345" s="201"/>
      <c r="R345" s="201"/>
      <c r="S345" s="201"/>
      <c r="T345" s="202"/>
      <c r="AT345" s="203" t="s">
        <v>180</v>
      </c>
      <c r="AU345" s="203" t="s">
        <v>89</v>
      </c>
      <c r="AV345" s="13" t="s">
        <v>40</v>
      </c>
      <c r="AW345" s="13" t="s">
        <v>38</v>
      </c>
      <c r="AX345" s="13" t="s">
        <v>80</v>
      </c>
      <c r="AY345" s="203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4887</v>
      </c>
      <c r="G346" s="205"/>
      <c r="H346" s="208">
        <v>87.212000000000003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4888</v>
      </c>
      <c r="G347" s="205"/>
      <c r="H347" s="208">
        <v>453.339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2" customFormat="1" ht="24.15" customHeight="1">
      <c r="A348" s="36"/>
      <c r="B348" s="37"/>
      <c r="C348" s="180" t="s">
        <v>449</v>
      </c>
      <c r="D348" s="180" t="s">
        <v>173</v>
      </c>
      <c r="E348" s="181" t="s">
        <v>3064</v>
      </c>
      <c r="F348" s="182" t="s">
        <v>3065</v>
      </c>
      <c r="G348" s="183" t="s">
        <v>176</v>
      </c>
      <c r="H348" s="184">
        <v>87.212000000000003</v>
      </c>
      <c r="I348" s="185"/>
      <c r="J348" s="186">
        <f>ROUND(I348*H348,2)</f>
        <v>0</v>
      </c>
      <c r="K348" s="182" t="s">
        <v>177</v>
      </c>
      <c r="L348" s="41"/>
      <c r="M348" s="187" t="s">
        <v>32</v>
      </c>
      <c r="N348" s="188" t="s">
        <v>51</v>
      </c>
      <c r="O348" s="66"/>
      <c r="P348" s="189">
        <f>O348*H348</f>
        <v>0</v>
      </c>
      <c r="Q348" s="189">
        <v>5.0600000000000003E-3</v>
      </c>
      <c r="R348" s="189">
        <f>Q348*H348</f>
        <v>0.44129272000000003</v>
      </c>
      <c r="S348" s="189">
        <v>5.0000000000000001E-3</v>
      </c>
      <c r="T348" s="190">
        <f>S348*H348</f>
        <v>0.43606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178</v>
      </c>
      <c r="AT348" s="191" t="s">
        <v>173</v>
      </c>
      <c r="AU348" s="191" t="s">
        <v>89</v>
      </c>
      <c r="AY348" s="18" t="s">
        <v>171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8" t="s">
        <v>40</v>
      </c>
      <c r="BK348" s="192">
        <f>ROUND(I348*H348,2)</f>
        <v>0</v>
      </c>
      <c r="BL348" s="18" t="s">
        <v>178</v>
      </c>
      <c r="BM348" s="191" t="s">
        <v>4889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4746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3" customFormat="1" ht="10.199999999999999">
      <c r="B350" s="193"/>
      <c r="C350" s="194"/>
      <c r="D350" s="195" t="s">
        <v>180</v>
      </c>
      <c r="E350" s="196" t="s">
        <v>32</v>
      </c>
      <c r="F350" s="197" t="s">
        <v>4788</v>
      </c>
      <c r="G350" s="194"/>
      <c r="H350" s="196" t="s">
        <v>32</v>
      </c>
      <c r="I350" s="198"/>
      <c r="J350" s="194"/>
      <c r="K350" s="194"/>
      <c r="L350" s="199"/>
      <c r="M350" s="200"/>
      <c r="N350" s="201"/>
      <c r="O350" s="201"/>
      <c r="P350" s="201"/>
      <c r="Q350" s="201"/>
      <c r="R350" s="201"/>
      <c r="S350" s="201"/>
      <c r="T350" s="202"/>
      <c r="AT350" s="203" t="s">
        <v>180</v>
      </c>
      <c r="AU350" s="203" t="s">
        <v>89</v>
      </c>
      <c r="AV350" s="13" t="s">
        <v>40</v>
      </c>
      <c r="AW350" s="13" t="s">
        <v>38</v>
      </c>
      <c r="AX350" s="13" t="s">
        <v>80</v>
      </c>
      <c r="AY350" s="203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4887</v>
      </c>
      <c r="G351" s="205"/>
      <c r="H351" s="208">
        <v>87.212000000000003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2" customFormat="1" ht="14.4" customHeight="1">
      <c r="A352" s="36"/>
      <c r="B352" s="37"/>
      <c r="C352" s="180" t="s">
        <v>453</v>
      </c>
      <c r="D352" s="180" t="s">
        <v>173</v>
      </c>
      <c r="E352" s="181" t="s">
        <v>3072</v>
      </c>
      <c r="F352" s="182" t="s">
        <v>3073</v>
      </c>
      <c r="G352" s="183" t="s">
        <v>176</v>
      </c>
      <c r="H352" s="184">
        <v>767.97400000000005</v>
      </c>
      <c r="I352" s="185"/>
      <c r="J352" s="186">
        <f>ROUND(I352*H352,2)</f>
        <v>0</v>
      </c>
      <c r="K352" s="182" t="s">
        <v>177</v>
      </c>
      <c r="L352" s="41"/>
      <c r="M352" s="187" t="s">
        <v>32</v>
      </c>
      <c r="N352" s="188" t="s">
        <v>51</v>
      </c>
      <c r="O352" s="66"/>
      <c r="P352" s="189">
        <f>O352*H352</f>
        <v>0</v>
      </c>
      <c r="Q352" s="189">
        <v>2.0400000000000001E-2</v>
      </c>
      <c r="R352" s="189">
        <f>Q352*H352</f>
        <v>15.666669600000002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178</v>
      </c>
      <c r="AT352" s="191" t="s">
        <v>173</v>
      </c>
      <c r="AU352" s="191" t="s">
        <v>89</v>
      </c>
      <c r="AY352" s="18" t="s">
        <v>171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8" t="s">
        <v>40</v>
      </c>
      <c r="BK352" s="192">
        <f>ROUND(I352*H352,2)</f>
        <v>0</v>
      </c>
      <c r="BL352" s="18" t="s">
        <v>178</v>
      </c>
      <c r="BM352" s="191" t="s">
        <v>4890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4746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4748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4891</v>
      </c>
      <c r="G355" s="205"/>
      <c r="H355" s="208">
        <v>767.97400000000005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458</v>
      </c>
      <c r="D356" s="180" t="s">
        <v>173</v>
      </c>
      <c r="E356" s="181" t="s">
        <v>3078</v>
      </c>
      <c r="F356" s="182" t="s">
        <v>3079</v>
      </c>
      <c r="G356" s="183" t="s">
        <v>176</v>
      </c>
      <c r="H356" s="184">
        <v>6.6420000000000003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2.3460000000000002E-2</v>
      </c>
      <c r="R356" s="189">
        <f>Q356*H356</f>
        <v>0.15582132000000001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4892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4746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4773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4893</v>
      </c>
      <c r="G359" s="205"/>
      <c r="H359" s="208">
        <v>6.6420000000000003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2" customFormat="1" ht="14.4" customHeight="1">
      <c r="A360" s="36"/>
      <c r="B360" s="37"/>
      <c r="C360" s="180" t="s">
        <v>463</v>
      </c>
      <c r="D360" s="180" t="s">
        <v>173</v>
      </c>
      <c r="E360" s="181" t="s">
        <v>3083</v>
      </c>
      <c r="F360" s="182" t="s">
        <v>3084</v>
      </c>
      <c r="G360" s="183" t="s">
        <v>176</v>
      </c>
      <c r="H360" s="184">
        <v>774.61599999999999</v>
      </c>
      <c r="I360" s="185"/>
      <c r="J360" s="186">
        <f>ROUND(I360*H360,2)</f>
        <v>0</v>
      </c>
      <c r="K360" s="182" t="s">
        <v>177</v>
      </c>
      <c r="L360" s="41"/>
      <c r="M360" s="187" t="s">
        <v>32</v>
      </c>
      <c r="N360" s="188" t="s">
        <v>51</v>
      </c>
      <c r="O360" s="66"/>
      <c r="P360" s="189">
        <f>O360*H360</f>
        <v>0</v>
      </c>
      <c r="Q360" s="189">
        <v>4.1000000000000003E-3</v>
      </c>
      <c r="R360" s="189">
        <f>Q360*H360</f>
        <v>3.1759256000000002</v>
      </c>
      <c r="S360" s="189">
        <v>0</v>
      </c>
      <c r="T360" s="190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91" t="s">
        <v>178</v>
      </c>
      <c r="AT360" s="191" t="s">
        <v>173</v>
      </c>
      <c r="AU360" s="191" t="s">
        <v>89</v>
      </c>
      <c r="AY360" s="18" t="s">
        <v>171</v>
      </c>
      <c r="BE360" s="192">
        <f>IF(N360="základní",J360,0)</f>
        <v>0</v>
      </c>
      <c r="BF360" s="192">
        <f>IF(N360="snížená",J360,0)</f>
        <v>0</v>
      </c>
      <c r="BG360" s="192">
        <f>IF(N360="zákl. přenesená",J360,0)</f>
        <v>0</v>
      </c>
      <c r="BH360" s="192">
        <f>IF(N360="sníž. přenesená",J360,0)</f>
        <v>0</v>
      </c>
      <c r="BI360" s="192">
        <f>IF(N360="nulová",J360,0)</f>
        <v>0</v>
      </c>
      <c r="BJ360" s="18" t="s">
        <v>40</v>
      </c>
      <c r="BK360" s="192">
        <f>ROUND(I360*H360,2)</f>
        <v>0</v>
      </c>
      <c r="BL360" s="18" t="s">
        <v>178</v>
      </c>
      <c r="BM360" s="191" t="s">
        <v>4894</v>
      </c>
    </row>
    <row r="361" spans="1:65" s="13" customFormat="1" ht="10.199999999999999">
      <c r="B361" s="193"/>
      <c r="C361" s="194"/>
      <c r="D361" s="195" t="s">
        <v>180</v>
      </c>
      <c r="E361" s="196" t="s">
        <v>32</v>
      </c>
      <c r="F361" s="197" t="s">
        <v>4746</v>
      </c>
      <c r="G361" s="194"/>
      <c r="H361" s="196" t="s">
        <v>32</v>
      </c>
      <c r="I361" s="198"/>
      <c r="J361" s="194"/>
      <c r="K361" s="194"/>
      <c r="L361" s="199"/>
      <c r="M361" s="200"/>
      <c r="N361" s="201"/>
      <c r="O361" s="201"/>
      <c r="P361" s="201"/>
      <c r="Q361" s="201"/>
      <c r="R361" s="201"/>
      <c r="S361" s="201"/>
      <c r="T361" s="202"/>
      <c r="AT361" s="203" t="s">
        <v>180</v>
      </c>
      <c r="AU361" s="203" t="s">
        <v>89</v>
      </c>
      <c r="AV361" s="13" t="s">
        <v>40</v>
      </c>
      <c r="AW361" s="13" t="s">
        <v>38</v>
      </c>
      <c r="AX361" s="13" t="s">
        <v>80</v>
      </c>
      <c r="AY361" s="203" t="s">
        <v>171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4773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4893</v>
      </c>
      <c r="G363" s="205"/>
      <c r="H363" s="208">
        <v>6.6420000000000003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3" customFormat="1" ht="10.199999999999999">
      <c r="B364" s="193"/>
      <c r="C364" s="194"/>
      <c r="D364" s="195" t="s">
        <v>180</v>
      </c>
      <c r="E364" s="196" t="s">
        <v>32</v>
      </c>
      <c r="F364" s="197" t="s">
        <v>4746</v>
      </c>
      <c r="G364" s="194"/>
      <c r="H364" s="196" t="s">
        <v>32</v>
      </c>
      <c r="I364" s="198"/>
      <c r="J364" s="194"/>
      <c r="K364" s="194"/>
      <c r="L364" s="199"/>
      <c r="M364" s="200"/>
      <c r="N364" s="201"/>
      <c r="O364" s="201"/>
      <c r="P364" s="201"/>
      <c r="Q364" s="201"/>
      <c r="R364" s="201"/>
      <c r="S364" s="201"/>
      <c r="T364" s="202"/>
      <c r="AT364" s="203" t="s">
        <v>180</v>
      </c>
      <c r="AU364" s="203" t="s">
        <v>89</v>
      </c>
      <c r="AV364" s="13" t="s">
        <v>40</v>
      </c>
      <c r="AW364" s="13" t="s">
        <v>38</v>
      </c>
      <c r="AX364" s="13" t="s">
        <v>80</v>
      </c>
      <c r="AY364" s="203" t="s">
        <v>171</v>
      </c>
    </row>
    <row r="365" spans="1:65" s="13" customFormat="1" ht="10.199999999999999">
      <c r="B365" s="193"/>
      <c r="C365" s="194"/>
      <c r="D365" s="195" t="s">
        <v>180</v>
      </c>
      <c r="E365" s="196" t="s">
        <v>32</v>
      </c>
      <c r="F365" s="197" t="s">
        <v>4748</v>
      </c>
      <c r="G365" s="194"/>
      <c r="H365" s="196" t="s">
        <v>32</v>
      </c>
      <c r="I365" s="198"/>
      <c r="J365" s="194"/>
      <c r="K365" s="194"/>
      <c r="L365" s="199"/>
      <c r="M365" s="200"/>
      <c r="N365" s="201"/>
      <c r="O365" s="201"/>
      <c r="P365" s="201"/>
      <c r="Q365" s="201"/>
      <c r="R365" s="201"/>
      <c r="S365" s="201"/>
      <c r="T365" s="202"/>
      <c r="AT365" s="203" t="s">
        <v>180</v>
      </c>
      <c r="AU365" s="203" t="s">
        <v>89</v>
      </c>
      <c r="AV365" s="13" t="s">
        <v>40</v>
      </c>
      <c r="AW365" s="13" t="s">
        <v>38</v>
      </c>
      <c r="AX365" s="13" t="s">
        <v>80</v>
      </c>
      <c r="AY365" s="203" t="s">
        <v>171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4891</v>
      </c>
      <c r="G366" s="205"/>
      <c r="H366" s="208">
        <v>767.97400000000005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467</v>
      </c>
      <c r="D367" s="180" t="s">
        <v>173</v>
      </c>
      <c r="E367" s="181" t="s">
        <v>2458</v>
      </c>
      <c r="F367" s="182" t="s">
        <v>2459</v>
      </c>
      <c r="G367" s="183" t="s">
        <v>176</v>
      </c>
      <c r="H367" s="184">
        <v>62.121000000000002</v>
      </c>
      <c r="I367" s="185"/>
      <c r="J367" s="186">
        <f>ROUND(I367*H367,2)</f>
        <v>0</v>
      </c>
      <c r="K367" s="182" t="s">
        <v>32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0.14410500000000001</v>
      </c>
      <c r="R367" s="189">
        <f>Q367*H367</f>
        <v>8.951946705000001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4895</v>
      </c>
    </row>
    <row r="368" spans="1:65" s="2" customFormat="1" ht="28.8">
      <c r="A368" s="36"/>
      <c r="B368" s="37"/>
      <c r="C368" s="38"/>
      <c r="D368" s="195" t="s">
        <v>258</v>
      </c>
      <c r="E368" s="38"/>
      <c r="F368" s="225" t="s">
        <v>3088</v>
      </c>
      <c r="G368" s="38"/>
      <c r="H368" s="38"/>
      <c r="I368" s="226"/>
      <c r="J368" s="38"/>
      <c r="K368" s="38"/>
      <c r="L368" s="41"/>
      <c r="M368" s="227"/>
      <c r="N368" s="228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8" t="s">
        <v>258</v>
      </c>
      <c r="AU368" s="18" t="s">
        <v>89</v>
      </c>
    </row>
    <row r="369" spans="1:65" s="13" customFormat="1" ht="10.199999999999999">
      <c r="B369" s="193"/>
      <c r="C369" s="194"/>
      <c r="D369" s="195" t="s">
        <v>180</v>
      </c>
      <c r="E369" s="196" t="s">
        <v>32</v>
      </c>
      <c r="F369" s="197" t="s">
        <v>4746</v>
      </c>
      <c r="G369" s="194"/>
      <c r="H369" s="196" t="s">
        <v>32</v>
      </c>
      <c r="I369" s="198"/>
      <c r="J369" s="194"/>
      <c r="K369" s="194"/>
      <c r="L369" s="199"/>
      <c r="M369" s="200"/>
      <c r="N369" s="201"/>
      <c r="O369" s="201"/>
      <c r="P369" s="201"/>
      <c r="Q369" s="201"/>
      <c r="R369" s="201"/>
      <c r="S369" s="201"/>
      <c r="T369" s="202"/>
      <c r="AT369" s="203" t="s">
        <v>180</v>
      </c>
      <c r="AU369" s="203" t="s">
        <v>89</v>
      </c>
      <c r="AV369" s="13" t="s">
        <v>40</v>
      </c>
      <c r="AW369" s="13" t="s">
        <v>38</v>
      </c>
      <c r="AX369" s="13" t="s">
        <v>80</v>
      </c>
      <c r="AY369" s="203" t="s">
        <v>171</v>
      </c>
    </row>
    <row r="370" spans="1:65" s="13" customFormat="1" ht="10.199999999999999">
      <c r="B370" s="193"/>
      <c r="C370" s="194"/>
      <c r="D370" s="195" t="s">
        <v>180</v>
      </c>
      <c r="E370" s="196" t="s">
        <v>32</v>
      </c>
      <c r="F370" s="197" t="s">
        <v>4773</v>
      </c>
      <c r="G370" s="194"/>
      <c r="H370" s="196" t="s">
        <v>32</v>
      </c>
      <c r="I370" s="198"/>
      <c r="J370" s="194"/>
      <c r="K370" s="194"/>
      <c r="L370" s="199"/>
      <c r="M370" s="200"/>
      <c r="N370" s="201"/>
      <c r="O370" s="201"/>
      <c r="P370" s="201"/>
      <c r="Q370" s="201"/>
      <c r="R370" s="201"/>
      <c r="S370" s="201"/>
      <c r="T370" s="202"/>
      <c r="AT370" s="203" t="s">
        <v>180</v>
      </c>
      <c r="AU370" s="203" t="s">
        <v>89</v>
      </c>
      <c r="AV370" s="13" t="s">
        <v>40</v>
      </c>
      <c r="AW370" s="13" t="s">
        <v>38</v>
      </c>
      <c r="AX370" s="13" t="s">
        <v>80</v>
      </c>
      <c r="AY370" s="203" t="s">
        <v>171</v>
      </c>
    </row>
    <row r="371" spans="1:65" s="13" customFormat="1" ht="10.199999999999999">
      <c r="B371" s="193"/>
      <c r="C371" s="194"/>
      <c r="D371" s="195" t="s">
        <v>180</v>
      </c>
      <c r="E371" s="196" t="s">
        <v>32</v>
      </c>
      <c r="F371" s="197" t="s">
        <v>4748</v>
      </c>
      <c r="G371" s="194"/>
      <c r="H371" s="196" t="s">
        <v>32</v>
      </c>
      <c r="I371" s="198"/>
      <c r="J371" s="194"/>
      <c r="K371" s="194"/>
      <c r="L371" s="199"/>
      <c r="M371" s="200"/>
      <c r="N371" s="201"/>
      <c r="O371" s="201"/>
      <c r="P371" s="201"/>
      <c r="Q371" s="201"/>
      <c r="R371" s="201"/>
      <c r="S371" s="201"/>
      <c r="T371" s="202"/>
      <c r="AT371" s="203" t="s">
        <v>180</v>
      </c>
      <c r="AU371" s="203" t="s">
        <v>89</v>
      </c>
      <c r="AV371" s="13" t="s">
        <v>40</v>
      </c>
      <c r="AW371" s="13" t="s">
        <v>38</v>
      </c>
      <c r="AX371" s="13" t="s">
        <v>80</v>
      </c>
      <c r="AY371" s="203" t="s">
        <v>171</v>
      </c>
    </row>
    <row r="372" spans="1:65" s="14" customFormat="1" ht="20.399999999999999">
      <c r="B372" s="204"/>
      <c r="C372" s="205"/>
      <c r="D372" s="195" t="s">
        <v>180</v>
      </c>
      <c r="E372" s="206" t="s">
        <v>32</v>
      </c>
      <c r="F372" s="207" t="s">
        <v>4749</v>
      </c>
      <c r="G372" s="205"/>
      <c r="H372" s="208">
        <v>62.121000000000002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2" customFormat="1" ht="24.15" customHeight="1">
      <c r="A373" s="36"/>
      <c r="B373" s="37"/>
      <c r="C373" s="180" t="s">
        <v>472</v>
      </c>
      <c r="D373" s="180" t="s">
        <v>173</v>
      </c>
      <c r="E373" s="181" t="s">
        <v>401</v>
      </c>
      <c r="F373" s="182" t="s">
        <v>402</v>
      </c>
      <c r="G373" s="183" t="s">
        <v>190</v>
      </c>
      <c r="H373" s="184">
        <v>97.025000000000006</v>
      </c>
      <c r="I373" s="185"/>
      <c r="J373" s="186">
        <f>ROUND(I373*H373,2)</f>
        <v>0</v>
      </c>
      <c r="K373" s="182" t="s">
        <v>177</v>
      </c>
      <c r="L373" s="41"/>
      <c r="M373" s="187" t="s">
        <v>32</v>
      </c>
      <c r="N373" s="188" t="s">
        <v>51</v>
      </c>
      <c r="O373" s="66"/>
      <c r="P373" s="189">
        <f>O373*H373</f>
        <v>0</v>
      </c>
      <c r="Q373" s="189">
        <v>0.12895000000000001</v>
      </c>
      <c r="R373" s="189">
        <f>Q373*H373</f>
        <v>12.511373750000002</v>
      </c>
      <c r="S373" s="189">
        <v>0</v>
      </c>
      <c r="T373" s="190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91" t="s">
        <v>178</v>
      </c>
      <c r="AT373" s="191" t="s">
        <v>173</v>
      </c>
      <c r="AU373" s="191" t="s">
        <v>89</v>
      </c>
      <c r="AY373" s="18" t="s">
        <v>171</v>
      </c>
      <c r="BE373" s="192">
        <f>IF(N373="základní",J373,0)</f>
        <v>0</v>
      </c>
      <c r="BF373" s="192">
        <f>IF(N373="snížená",J373,0)</f>
        <v>0</v>
      </c>
      <c r="BG373" s="192">
        <f>IF(N373="zákl. přenesená",J373,0)</f>
        <v>0</v>
      </c>
      <c r="BH373" s="192">
        <f>IF(N373="sníž. přenesená",J373,0)</f>
        <v>0</v>
      </c>
      <c r="BI373" s="192">
        <f>IF(N373="nulová",J373,0)</f>
        <v>0</v>
      </c>
      <c r="BJ373" s="18" t="s">
        <v>40</v>
      </c>
      <c r="BK373" s="192">
        <f>ROUND(I373*H373,2)</f>
        <v>0</v>
      </c>
      <c r="BL373" s="18" t="s">
        <v>178</v>
      </c>
      <c r="BM373" s="191" t="s">
        <v>4896</v>
      </c>
    </row>
    <row r="374" spans="1:65" s="13" customFormat="1" ht="10.199999999999999">
      <c r="B374" s="193"/>
      <c r="C374" s="194"/>
      <c r="D374" s="195" t="s">
        <v>180</v>
      </c>
      <c r="E374" s="196" t="s">
        <v>32</v>
      </c>
      <c r="F374" s="197" t="s">
        <v>4746</v>
      </c>
      <c r="G374" s="194"/>
      <c r="H374" s="196" t="s">
        <v>32</v>
      </c>
      <c r="I374" s="198"/>
      <c r="J374" s="194"/>
      <c r="K374" s="194"/>
      <c r="L374" s="199"/>
      <c r="M374" s="200"/>
      <c r="N374" s="201"/>
      <c r="O374" s="201"/>
      <c r="P374" s="201"/>
      <c r="Q374" s="201"/>
      <c r="R374" s="201"/>
      <c r="S374" s="201"/>
      <c r="T374" s="202"/>
      <c r="AT374" s="203" t="s">
        <v>180</v>
      </c>
      <c r="AU374" s="203" t="s">
        <v>89</v>
      </c>
      <c r="AV374" s="13" t="s">
        <v>40</v>
      </c>
      <c r="AW374" s="13" t="s">
        <v>38</v>
      </c>
      <c r="AX374" s="13" t="s">
        <v>80</v>
      </c>
      <c r="AY374" s="203" t="s">
        <v>171</v>
      </c>
    </row>
    <row r="375" spans="1:65" s="13" customFormat="1" ht="10.199999999999999">
      <c r="B375" s="193"/>
      <c r="C375" s="194"/>
      <c r="D375" s="195" t="s">
        <v>180</v>
      </c>
      <c r="E375" s="196" t="s">
        <v>32</v>
      </c>
      <c r="F375" s="197" t="s">
        <v>4773</v>
      </c>
      <c r="G375" s="194"/>
      <c r="H375" s="196" t="s">
        <v>32</v>
      </c>
      <c r="I375" s="198"/>
      <c r="J375" s="194"/>
      <c r="K375" s="194"/>
      <c r="L375" s="199"/>
      <c r="M375" s="200"/>
      <c r="N375" s="201"/>
      <c r="O375" s="201"/>
      <c r="P375" s="201"/>
      <c r="Q375" s="201"/>
      <c r="R375" s="201"/>
      <c r="S375" s="201"/>
      <c r="T375" s="202"/>
      <c r="AT375" s="203" t="s">
        <v>180</v>
      </c>
      <c r="AU375" s="203" t="s">
        <v>89</v>
      </c>
      <c r="AV375" s="13" t="s">
        <v>40</v>
      </c>
      <c r="AW375" s="13" t="s">
        <v>38</v>
      </c>
      <c r="AX375" s="13" t="s">
        <v>80</v>
      </c>
      <c r="AY375" s="203" t="s">
        <v>171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4748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20.399999999999999">
      <c r="B377" s="204"/>
      <c r="C377" s="205"/>
      <c r="D377" s="195" t="s">
        <v>180</v>
      </c>
      <c r="E377" s="206" t="s">
        <v>32</v>
      </c>
      <c r="F377" s="207" t="s">
        <v>4897</v>
      </c>
      <c r="G377" s="205"/>
      <c r="H377" s="208">
        <v>97.025000000000006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2" customFormat="1" ht="22.8" customHeight="1">
      <c r="B378" s="164"/>
      <c r="C378" s="165"/>
      <c r="D378" s="166" t="s">
        <v>79</v>
      </c>
      <c r="E378" s="178" t="s">
        <v>253</v>
      </c>
      <c r="F378" s="178" t="s">
        <v>405</v>
      </c>
      <c r="G378" s="165"/>
      <c r="H378" s="165"/>
      <c r="I378" s="168"/>
      <c r="J378" s="179">
        <f>BK378</f>
        <v>0</v>
      </c>
      <c r="K378" s="165"/>
      <c r="L378" s="170"/>
      <c r="M378" s="171"/>
      <c r="N378" s="172"/>
      <c r="O378" s="172"/>
      <c r="P378" s="173">
        <f>SUM(P379:P524)</f>
        <v>0</v>
      </c>
      <c r="Q378" s="172"/>
      <c r="R378" s="173">
        <f>SUM(R379:R524)</f>
        <v>0.64370506000000005</v>
      </c>
      <c r="S378" s="172"/>
      <c r="T378" s="174">
        <f>SUM(T379:T524)</f>
        <v>5.1802400000000004</v>
      </c>
      <c r="AR378" s="175" t="s">
        <v>40</v>
      </c>
      <c r="AT378" s="176" t="s">
        <v>79</v>
      </c>
      <c r="AU378" s="176" t="s">
        <v>40</v>
      </c>
      <c r="AY378" s="175" t="s">
        <v>171</v>
      </c>
      <c r="BK378" s="177">
        <f>SUM(BK379:BK524)</f>
        <v>0</v>
      </c>
    </row>
    <row r="379" spans="1:65" s="2" customFormat="1" ht="24.15" customHeight="1">
      <c r="A379" s="36"/>
      <c r="B379" s="37"/>
      <c r="C379" s="180" t="s">
        <v>476</v>
      </c>
      <c r="D379" s="180" t="s">
        <v>173</v>
      </c>
      <c r="E379" s="181" t="s">
        <v>1082</v>
      </c>
      <c r="F379" s="182" t="s">
        <v>1083</v>
      </c>
      <c r="G379" s="183" t="s">
        <v>176</v>
      </c>
      <c r="H379" s="184">
        <v>529.351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4898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4746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3" customFormat="1" ht="10.199999999999999">
      <c r="B381" s="193"/>
      <c r="C381" s="194"/>
      <c r="D381" s="195" t="s">
        <v>180</v>
      </c>
      <c r="E381" s="196" t="s">
        <v>32</v>
      </c>
      <c r="F381" s="197" t="s">
        <v>4773</v>
      </c>
      <c r="G381" s="194"/>
      <c r="H381" s="196" t="s">
        <v>32</v>
      </c>
      <c r="I381" s="198"/>
      <c r="J381" s="194"/>
      <c r="K381" s="194"/>
      <c r="L381" s="199"/>
      <c r="M381" s="200"/>
      <c r="N381" s="201"/>
      <c r="O381" s="201"/>
      <c r="P381" s="201"/>
      <c r="Q381" s="201"/>
      <c r="R381" s="201"/>
      <c r="S381" s="201"/>
      <c r="T381" s="202"/>
      <c r="AT381" s="203" t="s">
        <v>180</v>
      </c>
      <c r="AU381" s="203" t="s">
        <v>89</v>
      </c>
      <c r="AV381" s="13" t="s">
        <v>40</v>
      </c>
      <c r="AW381" s="13" t="s">
        <v>38</v>
      </c>
      <c r="AX381" s="13" t="s">
        <v>80</v>
      </c>
      <c r="AY381" s="203" t="s">
        <v>171</v>
      </c>
    </row>
    <row r="382" spans="1:65" s="13" customFormat="1" ht="10.199999999999999">
      <c r="B382" s="193"/>
      <c r="C382" s="194"/>
      <c r="D382" s="195" t="s">
        <v>180</v>
      </c>
      <c r="E382" s="196" t="s">
        <v>32</v>
      </c>
      <c r="F382" s="197" t="s">
        <v>4899</v>
      </c>
      <c r="G382" s="194"/>
      <c r="H382" s="196" t="s">
        <v>32</v>
      </c>
      <c r="I382" s="198"/>
      <c r="J382" s="194"/>
      <c r="K382" s="194"/>
      <c r="L382" s="199"/>
      <c r="M382" s="200"/>
      <c r="N382" s="201"/>
      <c r="O382" s="201"/>
      <c r="P382" s="201"/>
      <c r="Q382" s="201"/>
      <c r="R382" s="201"/>
      <c r="S382" s="201"/>
      <c r="T382" s="202"/>
      <c r="AT382" s="203" t="s">
        <v>180</v>
      </c>
      <c r="AU382" s="203" t="s">
        <v>89</v>
      </c>
      <c r="AV382" s="13" t="s">
        <v>40</v>
      </c>
      <c r="AW382" s="13" t="s">
        <v>38</v>
      </c>
      <c r="AX382" s="13" t="s">
        <v>80</v>
      </c>
      <c r="AY382" s="203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4900</v>
      </c>
      <c r="G383" s="205"/>
      <c r="H383" s="208">
        <v>25.3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4901</v>
      </c>
      <c r="G384" s="205"/>
      <c r="H384" s="208">
        <v>73.650000000000006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4902</v>
      </c>
      <c r="G385" s="205"/>
      <c r="H385" s="208">
        <v>66.676000000000002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4903</v>
      </c>
      <c r="G386" s="205"/>
      <c r="H386" s="208">
        <v>267.52499999999998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4904</v>
      </c>
      <c r="G387" s="205"/>
      <c r="H387" s="208">
        <v>96.2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24.15" customHeight="1">
      <c r="A388" s="36"/>
      <c r="B388" s="37"/>
      <c r="C388" s="180" t="s">
        <v>481</v>
      </c>
      <c r="D388" s="180" t="s">
        <v>173</v>
      </c>
      <c r="E388" s="181" t="s">
        <v>416</v>
      </c>
      <c r="F388" s="182" t="s">
        <v>417</v>
      </c>
      <c r="G388" s="183" t="s">
        <v>176</v>
      </c>
      <c r="H388" s="184">
        <v>63522.12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4905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4906</v>
      </c>
      <c r="G389" s="205"/>
      <c r="H389" s="208">
        <v>63522.12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487</v>
      </c>
      <c r="D390" s="180" t="s">
        <v>173</v>
      </c>
      <c r="E390" s="181" t="s">
        <v>1090</v>
      </c>
      <c r="F390" s="182" t="s">
        <v>1091</v>
      </c>
      <c r="G390" s="183" t="s">
        <v>176</v>
      </c>
      <c r="H390" s="184">
        <v>529.351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4907</v>
      </c>
    </row>
    <row r="391" spans="1:65" s="2" customFormat="1" ht="14.4" customHeight="1">
      <c r="A391" s="36"/>
      <c r="B391" s="37"/>
      <c r="C391" s="180" t="s">
        <v>492</v>
      </c>
      <c r="D391" s="180" t="s">
        <v>173</v>
      </c>
      <c r="E391" s="181" t="s">
        <v>425</v>
      </c>
      <c r="F391" s="182" t="s">
        <v>426</v>
      </c>
      <c r="G391" s="183" t="s">
        <v>190</v>
      </c>
      <c r="H391" s="184">
        <v>157.10499999999999</v>
      </c>
      <c r="I391" s="185"/>
      <c r="J391" s="186">
        <f>ROUND(I391*H391,2)</f>
        <v>0</v>
      </c>
      <c r="K391" s="182" t="s">
        <v>177</v>
      </c>
      <c r="L391" s="41"/>
      <c r="M391" s="187" t="s">
        <v>32</v>
      </c>
      <c r="N391" s="188" t="s">
        <v>51</v>
      </c>
      <c r="O391" s="66"/>
      <c r="P391" s="189">
        <f>O391*H391</f>
        <v>0</v>
      </c>
      <c r="Q391" s="189">
        <v>0</v>
      </c>
      <c r="R391" s="189">
        <f>Q391*H391</f>
        <v>0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178</v>
      </c>
      <c r="AT391" s="191" t="s">
        <v>173</v>
      </c>
      <c r="AU391" s="191" t="s">
        <v>89</v>
      </c>
      <c r="AY391" s="18" t="s">
        <v>171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8" t="s">
        <v>40</v>
      </c>
      <c r="BK391" s="192">
        <f>ROUND(I391*H391,2)</f>
        <v>0</v>
      </c>
      <c r="BL391" s="18" t="s">
        <v>178</v>
      </c>
      <c r="BM391" s="191" t="s">
        <v>4908</v>
      </c>
    </row>
    <row r="392" spans="1:65" s="13" customFormat="1" ht="10.199999999999999">
      <c r="B392" s="193"/>
      <c r="C392" s="194"/>
      <c r="D392" s="195" t="s">
        <v>180</v>
      </c>
      <c r="E392" s="196" t="s">
        <v>32</v>
      </c>
      <c r="F392" s="197" t="s">
        <v>4746</v>
      </c>
      <c r="G392" s="194"/>
      <c r="H392" s="196" t="s">
        <v>32</v>
      </c>
      <c r="I392" s="198"/>
      <c r="J392" s="194"/>
      <c r="K392" s="194"/>
      <c r="L392" s="199"/>
      <c r="M392" s="200"/>
      <c r="N392" s="201"/>
      <c r="O392" s="201"/>
      <c r="P392" s="201"/>
      <c r="Q392" s="201"/>
      <c r="R392" s="201"/>
      <c r="S392" s="201"/>
      <c r="T392" s="202"/>
      <c r="AT392" s="203" t="s">
        <v>180</v>
      </c>
      <c r="AU392" s="203" t="s">
        <v>89</v>
      </c>
      <c r="AV392" s="13" t="s">
        <v>40</v>
      </c>
      <c r="AW392" s="13" t="s">
        <v>38</v>
      </c>
      <c r="AX392" s="13" t="s">
        <v>80</v>
      </c>
      <c r="AY392" s="203" t="s">
        <v>171</v>
      </c>
    </row>
    <row r="393" spans="1:65" s="13" customFormat="1" ht="10.199999999999999">
      <c r="B393" s="193"/>
      <c r="C393" s="194"/>
      <c r="D393" s="195" t="s">
        <v>180</v>
      </c>
      <c r="E393" s="196" t="s">
        <v>32</v>
      </c>
      <c r="F393" s="197" t="s">
        <v>4773</v>
      </c>
      <c r="G393" s="194"/>
      <c r="H393" s="196" t="s">
        <v>32</v>
      </c>
      <c r="I393" s="198"/>
      <c r="J393" s="194"/>
      <c r="K393" s="194"/>
      <c r="L393" s="199"/>
      <c r="M393" s="200"/>
      <c r="N393" s="201"/>
      <c r="O393" s="201"/>
      <c r="P393" s="201"/>
      <c r="Q393" s="201"/>
      <c r="R393" s="201"/>
      <c r="S393" s="201"/>
      <c r="T393" s="202"/>
      <c r="AT393" s="203" t="s">
        <v>180</v>
      </c>
      <c r="AU393" s="203" t="s">
        <v>89</v>
      </c>
      <c r="AV393" s="13" t="s">
        <v>40</v>
      </c>
      <c r="AW393" s="13" t="s">
        <v>38</v>
      </c>
      <c r="AX393" s="13" t="s">
        <v>80</v>
      </c>
      <c r="AY393" s="203" t="s">
        <v>171</v>
      </c>
    </row>
    <row r="394" spans="1:65" s="13" customFormat="1" ht="10.199999999999999">
      <c r="B394" s="193"/>
      <c r="C394" s="194"/>
      <c r="D394" s="195" t="s">
        <v>180</v>
      </c>
      <c r="E394" s="196" t="s">
        <v>32</v>
      </c>
      <c r="F394" s="197" t="s">
        <v>4909</v>
      </c>
      <c r="G394" s="194"/>
      <c r="H394" s="196" t="s">
        <v>32</v>
      </c>
      <c r="I394" s="198"/>
      <c r="J394" s="194"/>
      <c r="K394" s="194"/>
      <c r="L394" s="199"/>
      <c r="M394" s="200"/>
      <c r="N394" s="201"/>
      <c r="O394" s="201"/>
      <c r="P394" s="201"/>
      <c r="Q394" s="201"/>
      <c r="R394" s="201"/>
      <c r="S394" s="201"/>
      <c r="T394" s="202"/>
      <c r="AT394" s="203" t="s">
        <v>180</v>
      </c>
      <c r="AU394" s="203" t="s">
        <v>89</v>
      </c>
      <c r="AV394" s="13" t="s">
        <v>40</v>
      </c>
      <c r="AW394" s="13" t="s">
        <v>38</v>
      </c>
      <c r="AX394" s="13" t="s">
        <v>80</v>
      </c>
      <c r="AY394" s="203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4910</v>
      </c>
      <c r="G395" s="205"/>
      <c r="H395" s="208">
        <v>42.11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4911</v>
      </c>
      <c r="G396" s="205"/>
      <c r="H396" s="208">
        <v>23.395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4912</v>
      </c>
      <c r="G397" s="205"/>
      <c r="H397" s="208">
        <v>43.5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4913</v>
      </c>
      <c r="G398" s="205"/>
      <c r="H398" s="208">
        <v>48.1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496</v>
      </c>
      <c r="D399" s="180" t="s">
        <v>173</v>
      </c>
      <c r="E399" s="181" t="s">
        <v>431</v>
      </c>
      <c r="F399" s="182" t="s">
        <v>432</v>
      </c>
      <c r="G399" s="183" t="s">
        <v>190</v>
      </c>
      <c r="H399" s="184">
        <v>18852.599999999999</v>
      </c>
      <c r="I399" s="185"/>
      <c r="J399" s="186">
        <f>ROUND(I399*H399,2)</f>
        <v>0</v>
      </c>
      <c r="K399" s="182" t="s">
        <v>177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4914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4915</v>
      </c>
      <c r="G400" s="205"/>
      <c r="H400" s="208">
        <v>18852.599999999999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2" customFormat="1" ht="14.4" customHeight="1">
      <c r="A401" s="36"/>
      <c r="B401" s="37"/>
      <c r="C401" s="180" t="s">
        <v>500</v>
      </c>
      <c r="D401" s="180" t="s">
        <v>173</v>
      </c>
      <c r="E401" s="181" t="s">
        <v>436</v>
      </c>
      <c r="F401" s="182" t="s">
        <v>437</v>
      </c>
      <c r="G401" s="183" t="s">
        <v>190</v>
      </c>
      <c r="H401" s="184">
        <v>157.10499999999999</v>
      </c>
      <c r="I401" s="185"/>
      <c r="J401" s="186">
        <f>ROUND(I401*H401,2)</f>
        <v>0</v>
      </c>
      <c r="K401" s="182" t="s">
        <v>177</v>
      </c>
      <c r="L401" s="41"/>
      <c r="M401" s="187" t="s">
        <v>32</v>
      </c>
      <c r="N401" s="188" t="s">
        <v>51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178</v>
      </c>
      <c r="AT401" s="191" t="s">
        <v>173</v>
      </c>
      <c r="AU401" s="191" t="s">
        <v>89</v>
      </c>
      <c r="AY401" s="18" t="s">
        <v>171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8" t="s">
        <v>40</v>
      </c>
      <c r="BK401" s="192">
        <f>ROUND(I401*H401,2)</f>
        <v>0</v>
      </c>
      <c r="BL401" s="18" t="s">
        <v>178</v>
      </c>
      <c r="BM401" s="191" t="s">
        <v>4916</v>
      </c>
    </row>
    <row r="402" spans="1:65" s="2" customFormat="1" ht="24.15" customHeight="1">
      <c r="A402" s="36"/>
      <c r="B402" s="37"/>
      <c r="C402" s="180" t="s">
        <v>504</v>
      </c>
      <c r="D402" s="180" t="s">
        <v>173</v>
      </c>
      <c r="E402" s="181" t="s">
        <v>440</v>
      </c>
      <c r="F402" s="182" t="s">
        <v>441</v>
      </c>
      <c r="G402" s="183" t="s">
        <v>190</v>
      </c>
      <c r="H402" s="184">
        <v>146.66499999999999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4917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4746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4748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4918</v>
      </c>
      <c r="G405" s="205"/>
      <c r="H405" s="208">
        <v>146.66499999999999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2" customFormat="1" ht="24.15" customHeight="1">
      <c r="A406" s="36"/>
      <c r="B406" s="37"/>
      <c r="C406" s="180" t="s">
        <v>508</v>
      </c>
      <c r="D406" s="180" t="s">
        <v>173</v>
      </c>
      <c r="E406" s="181" t="s">
        <v>445</v>
      </c>
      <c r="F406" s="182" t="s">
        <v>446</v>
      </c>
      <c r="G406" s="183" t="s">
        <v>190</v>
      </c>
      <c r="H406" s="184">
        <v>8799.9</v>
      </c>
      <c r="I406" s="185"/>
      <c r="J406" s="186">
        <f>ROUND(I406*H406,2)</f>
        <v>0</v>
      </c>
      <c r="K406" s="182" t="s">
        <v>177</v>
      </c>
      <c r="L406" s="41"/>
      <c r="M406" s="187" t="s">
        <v>32</v>
      </c>
      <c r="N406" s="188" t="s">
        <v>51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178</v>
      </c>
      <c r="AT406" s="191" t="s">
        <v>173</v>
      </c>
      <c r="AU406" s="191" t="s">
        <v>89</v>
      </c>
      <c r="AY406" s="18" t="s">
        <v>171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8" t="s">
        <v>40</v>
      </c>
      <c r="BK406" s="192">
        <f>ROUND(I406*H406,2)</f>
        <v>0</v>
      </c>
      <c r="BL406" s="18" t="s">
        <v>178</v>
      </c>
      <c r="BM406" s="191" t="s">
        <v>4919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4920</v>
      </c>
      <c r="G407" s="205"/>
      <c r="H407" s="208">
        <v>8799.9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24.15" customHeight="1">
      <c r="A408" s="36"/>
      <c r="B408" s="37"/>
      <c r="C408" s="180" t="s">
        <v>512</v>
      </c>
      <c r="D408" s="180" t="s">
        <v>173</v>
      </c>
      <c r="E408" s="181" t="s">
        <v>450</v>
      </c>
      <c r="F408" s="182" t="s">
        <v>451</v>
      </c>
      <c r="G408" s="183" t="s">
        <v>190</v>
      </c>
      <c r="H408" s="184">
        <v>146.66499999999999</v>
      </c>
      <c r="I408" s="185"/>
      <c r="J408" s="186">
        <f>ROUND(I408*H408,2)</f>
        <v>0</v>
      </c>
      <c r="K408" s="182" t="s">
        <v>177</v>
      </c>
      <c r="L408" s="41"/>
      <c r="M408" s="187" t="s">
        <v>32</v>
      </c>
      <c r="N408" s="188" t="s">
        <v>51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178</v>
      </c>
      <c r="AT408" s="191" t="s">
        <v>173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178</v>
      </c>
      <c r="BM408" s="191" t="s">
        <v>4921</v>
      </c>
    </row>
    <row r="409" spans="1:65" s="2" customFormat="1" ht="14.4" customHeight="1">
      <c r="A409" s="36"/>
      <c r="B409" s="37"/>
      <c r="C409" s="180" t="s">
        <v>516</v>
      </c>
      <c r="D409" s="180" t="s">
        <v>173</v>
      </c>
      <c r="E409" s="181" t="s">
        <v>454</v>
      </c>
      <c r="F409" s="182" t="s">
        <v>455</v>
      </c>
      <c r="G409" s="183" t="s">
        <v>176</v>
      </c>
      <c r="H409" s="184">
        <v>702.16600000000005</v>
      </c>
      <c r="I409" s="185"/>
      <c r="J409" s="186">
        <f>ROUND(I409*H409,2)</f>
        <v>0</v>
      </c>
      <c r="K409" s="182" t="s">
        <v>177</v>
      </c>
      <c r="L409" s="41"/>
      <c r="M409" s="187" t="s">
        <v>32</v>
      </c>
      <c r="N409" s="188" t="s">
        <v>51</v>
      </c>
      <c r="O409" s="66"/>
      <c r="P409" s="189">
        <f>O409*H409</f>
        <v>0</v>
      </c>
      <c r="Q409" s="189">
        <v>0</v>
      </c>
      <c r="R409" s="189">
        <f>Q409*H409</f>
        <v>0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178</v>
      </c>
      <c r="AT409" s="191" t="s">
        <v>173</v>
      </c>
      <c r="AU409" s="191" t="s">
        <v>89</v>
      </c>
      <c r="AY409" s="18" t="s">
        <v>171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8" t="s">
        <v>40</v>
      </c>
      <c r="BK409" s="192">
        <f>ROUND(I409*H409,2)</f>
        <v>0</v>
      </c>
      <c r="BL409" s="18" t="s">
        <v>178</v>
      </c>
      <c r="BM409" s="191" t="s">
        <v>4922</v>
      </c>
    </row>
    <row r="410" spans="1:65" s="13" customFormat="1" ht="10.199999999999999">
      <c r="B410" s="193"/>
      <c r="C410" s="194"/>
      <c r="D410" s="195" t="s">
        <v>180</v>
      </c>
      <c r="E410" s="196" t="s">
        <v>32</v>
      </c>
      <c r="F410" s="197" t="s">
        <v>4746</v>
      </c>
      <c r="G410" s="194"/>
      <c r="H410" s="196" t="s">
        <v>32</v>
      </c>
      <c r="I410" s="198"/>
      <c r="J410" s="194"/>
      <c r="K410" s="194"/>
      <c r="L410" s="199"/>
      <c r="M410" s="200"/>
      <c r="N410" s="201"/>
      <c r="O410" s="201"/>
      <c r="P410" s="201"/>
      <c r="Q410" s="201"/>
      <c r="R410" s="201"/>
      <c r="S410" s="201"/>
      <c r="T410" s="202"/>
      <c r="AT410" s="203" t="s">
        <v>180</v>
      </c>
      <c r="AU410" s="203" t="s">
        <v>89</v>
      </c>
      <c r="AV410" s="13" t="s">
        <v>40</v>
      </c>
      <c r="AW410" s="13" t="s">
        <v>38</v>
      </c>
      <c r="AX410" s="13" t="s">
        <v>80</v>
      </c>
      <c r="AY410" s="203" t="s">
        <v>171</v>
      </c>
    </row>
    <row r="411" spans="1:65" s="13" customFormat="1" ht="10.199999999999999">
      <c r="B411" s="193"/>
      <c r="C411" s="194"/>
      <c r="D411" s="195" t="s">
        <v>180</v>
      </c>
      <c r="E411" s="196" t="s">
        <v>32</v>
      </c>
      <c r="F411" s="197" t="s">
        <v>4773</v>
      </c>
      <c r="G411" s="194"/>
      <c r="H411" s="196" t="s">
        <v>32</v>
      </c>
      <c r="I411" s="198"/>
      <c r="J411" s="194"/>
      <c r="K411" s="194"/>
      <c r="L411" s="199"/>
      <c r="M411" s="200"/>
      <c r="N411" s="201"/>
      <c r="O411" s="201"/>
      <c r="P411" s="201"/>
      <c r="Q411" s="201"/>
      <c r="R411" s="201"/>
      <c r="S411" s="201"/>
      <c r="T411" s="202"/>
      <c r="AT411" s="203" t="s">
        <v>180</v>
      </c>
      <c r="AU411" s="203" t="s">
        <v>89</v>
      </c>
      <c r="AV411" s="13" t="s">
        <v>40</v>
      </c>
      <c r="AW411" s="13" t="s">
        <v>38</v>
      </c>
      <c r="AX411" s="13" t="s">
        <v>80</v>
      </c>
      <c r="AY411" s="203" t="s">
        <v>171</v>
      </c>
    </row>
    <row r="412" spans="1:65" s="13" customFormat="1" ht="10.199999999999999">
      <c r="B412" s="193"/>
      <c r="C412" s="194"/>
      <c r="D412" s="195" t="s">
        <v>180</v>
      </c>
      <c r="E412" s="196" t="s">
        <v>32</v>
      </c>
      <c r="F412" s="197" t="s">
        <v>4923</v>
      </c>
      <c r="G412" s="194"/>
      <c r="H412" s="196" t="s">
        <v>32</v>
      </c>
      <c r="I412" s="198"/>
      <c r="J412" s="194"/>
      <c r="K412" s="194"/>
      <c r="L412" s="199"/>
      <c r="M412" s="200"/>
      <c r="N412" s="201"/>
      <c r="O412" s="201"/>
      <c r="P412" s="201"/>
      <c r="Q412" s="201"/>
      <c r="R412" s="201"/>
      <c r="S412" s="201"/>
      <c r="T412" s="202"/>
      <c r="AT412" s="203" t="s">
        <v>180</v>
      </c>
      <c r="AU412" s="203" t="s">
        <v>89</v>
      </c>
      <c r="AV412" s="13" t="s">
        <v>40</v>
      </c>
      <c r="AW412" s="13" t="s">
        <v>38</v>
      </c>
      <c r="AX412" s="13" t="s">
        <v>80</v>
      </c>
      <c r="AY412" s="203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4924</v>
      </c>
      <c r="G413" s="205"/>
      <c r="H413" s="208">
        <v>39.215000000000003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4925</v>
      </c>
      <c r="G414" s="205"/>
      <c r="H414" s="208">
        <v>106.056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4926</v>
      </c>
      <c r="G415" s="205"/>
      <c r="H415" s="208">
        <v>92.41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4927</v>
      </c>
      <c r="G416" s="205"/>
      <c r="H416" s="208">
        <v>315.375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4928</v>
      </c>
      <c r="G417" s="205"/>
      <c r="H417" s="208">
        <v>149.11000000000001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2" customFormat="1" ht="14.4" customHeight="1">
      <c r="A418" s="36"/>
      <c r="B418" s="37"/>
      <c r="C418" s="180" t="s">
        <v>520</v>
      </c>
      <c r="D418" s="180" t="s">
        <v>173</v>
      </c>
      <c r="E418" s="181" t="s">
        <v>459</v>
      </c>
      <c r="F418" s="182" t="s">
        <v>460</v>
      </c>
      <c r="G418" s="183" t="s">
        <v>176</v>
      </c>
      <c r="H418" s="184">
        <v>84259.92</v>
      </c>
      <c r="I418" s="185"/>
      <c r="J418" s="186">
        <f>ROUND(I418*H418,2)</f>
        <v>0</v>
      </c>
      <c r="K418" s="182" t="s">
        <v>177</v>
      </c>
      <c r="L418" s="41"/>
      <c r="M418" s="187" t="s">
        <v>32</v>
      </c>
      <c r="N418" s="188" t="s">
        <v>51</v>
      </c>
      <c r="O418" s="66"/>
      <c r="P418" s="189">
        <f>O418*H418</f>
        <v>0</v>
      </c>
      <c r="Q418" s="189">
        <v>0</v>
      </c>
      <c r="R418" s="189">
        <f>Q418*H418</f>
        <v>0</v>
      </c>
      <c r="S418" s="189">
        <v>0</v>
      </c>
      <c r="T418" s="190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91" t="s">
        <v>178</v>
      </c>
      <c r="AT418" s="191" t="s">
        <v>173</v>
      </c>
      <c r="AU418" s="191" t="s">
        <v>89</v>
      </c>
      <c r="AY418" s="18" t="s">
        <v>171</v>
      </c>
      <c r="BE418" s="192">
        <f>IF(N418="základní",J418,0)</f>
        <v>0</v>
      </c>
      <c r="BF418" s="192">
        <f>IF(N418="snížená",J418,0)</f>
        <v>0</v>
      </c>
      <c r="BG418" s="192">
        <f>IF(N418="zákl. přenesená",J418,0)</f>
        <v>0</v>
      </c>
      <c r="BH418" s="192">
        <f>IF(N418="sníž. přenesená",J418,0)</f>
        <v>0</v>
      </c>
      <c r="BI418" s="192">
        <f>IF(N418="nulová",J418,0)</f>
        <v>0</v>
      </c>
      <c r="BJ418" s="18" t="s">
        <v>40</v>
      </c>
      <c r="BK418" s="192">
        <f>ROUND(I418*H418,2)</f>
        <v>0</v>
      </c>
      <c r="BL418" s="18" t="s">
        <v>178</v>
      </c>
      <c r="BM418" s="191" t="s">
        <v>4929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4930</v>
      </c>
      <c r="G419" s="205"/>
      <c r="H419" s="208">
        <v>84259.92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2" customFormat="1" ht="14.4" customHeight="1">
      <c r="A420" s="36"/>
      <c r="B420" s="37"/>
      <c r="C420" s="180" t="s">
        <v>524</v>
      </c>
      <c r="D420" s="180" t="s">
        <v>173</v>
      </c>
      <c r="E420" s="181" t="s">
        <v>464</v>
      </c>
      <c r="F420" s="182" t="s">
        <v>465</v>
      </c>
      <c r="G420" s="183" t="s">
        <v>176</v>
      </c>
      <c r="H420" s="184">
        <v>702.16600000000005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0</v>
      </c>
      <c r="R420" s="189">
        <f>Q420*H420</f>
        <v>0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178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178</v>
      </c>
      <c r="BM420" s="191" t="s">
        <v>4931</v>
      </c>
    </row>
    <row r="421" spans="1:65" s="2" customFormat="1" ht="24.15" customHeight="1">
      <c r="A421" s="36"/>
      <c r="B421" s="37"/>
      <c r="C421" s="180" t="s">
        <v>529</v>
      </c>
      <c r="D421" s="180" t="s">
        <v>173</v>
      </c>
      <c r="E421" s="181" t="s">
        <v>2495</v>
      </c>
      <c r="F421" s="182" t="s">
        <v>2496</v>
      </c>
      <c r="G421" s="183" t="s">
        <v>190</v>
      </c>
      <c r="H421" s="184">
        <v>2</v>
      </c>
      <c r="I421" s="185"/>
      <c r="J421" s="186">
        <f>ROUND(I421*H421,2)</f>
        <v>0</v>
      </c>
      <c r="K421" s="182" t="s">
        <v>177</v>
      </c>
      <c r="L421" s="41"/>
      <c r="M421" s="187" t="s">
        <v>32</v>
      </c>
      <c r="N421" s="188" t="s">
        <v>51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178</v>
      </c>
      <c r="AT421" s="191" t="s">
        <v>173</v>
      </c>
      <c r="AU421" s="191" t="s">
        <v>89</v>
      </c>
      <c r="AY421" s="18" t="s">
        <v>171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8" t="s">
        <v>40</v>
      </c>
      <c r="BK421" s="192">
        <f>ROUND(I421*H421,2)</f>
        <v>0</v>
      </c>
      <c r="BL421" s="18" t="s">
        <v>178</v>
      </c>
      <c r="BM421" s="191" t="s">
        <v>4932</v>
      </c>
    </row>
    <row r="422" spans="1:65" s="2" customFormat="1" ht="14.4" customHeight="1">
      <c r="A422" s="36"/>
      <c r="B422" s="37"/>
      <c r="C422" s="180" t="s">
        <v>533</v>
      </c>
      <c r="D422" s="180" t="s">
        <v>173</v>
      </c>
      <c r="E422" s="181" t="s">
        <v>2499</v>
      </c>
      <c r="F422" s="182" t="s">
        <v>2500</v>
      </c>
      <c r="G422" s="183" t="s">
        <v>190</v>
      </c>
      <c r="H422" s="184">
        <v>240</v>
      </c>
      <c r="I422" s="185"/>
      <c r="J422" s="186">
        <f>ROUND(I422*H422,2)</f>
        <v>0</v>
      </c>
      <c r="K422" s="182" t="s">
        <v>177</v>
      </c>
      <c r="L422" s="41"/>
      <c r="M422" s="187" t="s">
        <v>32</v>
      </c>
      <c r="N422" s="188" t="s">
        <v>51</v>
      </c>
      <c r="O422" s="66"/>
      <c r="P422" s="189">
        <f>O422*H422</f>
        <v>0</v>
      </c>
      <c r="Q422" s="189">
        <v>0</v>
      </c>
      <c r="R422" s="189">
        <f>Q422*H422</f>
        <v>0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178</v>
      </c>
      <c r="AT422" s="191" t="s">
        <v>173</v>
      </c>
      <c r="AU422" s="191" t="s">
        <v>89</v>
      </c>
      <c r="AY422" s="18" t="s">
        <v>171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8" t="s">
        <v>40</v>
      </c>
      <c r="BK422" s="192">
        <f>ROUND(I422*H422,2)</f>
        <v>0</v>
      </c>
      <c r="BL422" s="18" t="s">
        <v>178</v>
      </c>
      <c r="BM422" s="191" t="s">
        <v>4933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4934</v>
      </c>
      <c r="G423" s="205"/>
      <c r="H423" s="208">
        <v>240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2" customFormat="1" ht="24.15" customHeight="1">
      <c r="A424" s="36"/>
      <c r="B424" s="37"/>
      <c r="C424" s="180" t="s">
        <v>537</v>
      </c>
      <c r="D424" s="180" t="s">
        <v>173</v>
      </c>
      <c r="E424" s="181" t="s">
        <v>2503</v>
      </c>
      <c r="F424" s="182" t="s">
        <v>2504</v>
      </c>
      <c r="G424" s="183" t="s">
        <v>190</v>
      </c>
      <c r="H424" s="184">
        <v>2</v>
      </c>
      <c r="I424" s="185"/>
      <c r="J424" s="186">
        <f>ROUND(I424*H424,2)</f>
        <v>0</v>
      </c>
      <c r="K424" s="182" t="s">
        <v>177</v>
      </c>
      <c r="L424" s="41"/>
      <c r="M424" s="187" t="s">
        <v>32</v>
      </c>
      <c r="N424" s="188" t="s">
        <v>51</v>
      </c>
      <c r="O424" s="66"/>
      <c r="P424" s="189">
        <f>O424*H424</f>
        <v>0</v>
      </c>
      <c r="Q424" s="189">
        <v>0</v>
      </c>
      <c r="R424" s="189">
        <f>Q424*H424</f>
        <v>0</v>
      </c>
      <c r="S424" s="189">
        <v>0</v>
      </c>
      <c r="T424" s="190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91" t="s">
        <v>178</v>
      </c>
      <c r="AT424" s="191" t="s">
        <v>173</v>
      </c>
      <c r="AU424" s="191" t="s">
        <v>89</v>
      </c>
      <c r="AY424" s="18" t="s">
        <v>171</v>
      </c>
      <c r="BE424" s="192">
        <f>IF(N424="základní",J424,0)</f>
        <v>0</v>
      </c>
      <c r="BF424" s="192">
        <f>IF(N424="snížená",J424,0)</f>
        <v>0</v>
      </c>
      <c r="BG424" s="192">
        <f>IF(N424="zákl. přenesená",J424,0)</f>
        <v>0</v>
      </c>
      <c r="BH424" s="192">
        <f>IF(N424="sníž. přenesená",J424,0)</f>
        <v>0</v>
      </c>
      <c r="BI424" s="192">
        <f>IF(N424="nulová",J424,0)</f>
        <v>0</v>
      </c>
      <c r="BJ424" s="18" t="s">
        <v>40</v>
      </c>
      <c r="BK424" s="192">
        <f>ROUND(I424*H424,2)</f>
        <v>0</v>
      </c>
      <c r="BL424" s="18" t="s">
        <v>178</v>
      </c>
      <c r="BM424" s="191" t="s">
        <v>4935</v>
      </c>
    </row>
    <row r="425" spans="1:65" s="2" customFormat="1" ht="24.15" customHeight="1">
      <c r="A425" s="36"/>
      <c r="B425" s="37"/>
      <c r="C425" s="180" t="s">
        <v>541</v>
      </c>
      <c r="D425" s="180" t="s">
        <v>173</v>
      </c>
      <c r="E425" s="181" t="s">
        <v>3124</v>
      </c>
      <c r="F425" s="182" t="s">
        <v>3125</v>
      </c>
      <c r="G425" s="183" t="s">
        <v>176</v>
      </c>
      <c r="H425" s="184">
        <v>2.8130000000000002</v>
      </c>
      <c r="I425" s="185"/>
      <c r="J425" s="186">
        <f>ROUND(I425*H425,2)</f>
        <v>0</v>
      </c>
      <c r="K425" s="182" t="s">
        <v>177</v>
      </c>
      <c r="L425" s="41"/>
      <c r="M425" s="187" t="s">
        <v>32</v>
      </c>
      <c r="N425" s="188" t="s">
        <v>51</v>
      </c>
      <c r="O425" s="66"/>
      <c r="P425" s="189">
        <f>O425*H425</f>
        <v>0</v>
      </c>
      <c r="Q425" s="189">
        <v>1.0000000000000001E-5</v>
      </c>
      <c r="R425" s="189">
        <f>Q425*H425</f>
        <v>2.8130000000000003E-5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178</v>
      </c>
      <c r="AT425" s="191" t="s">
        <v>173</v>
      </c>
      <c r="AU425" s="191" t="s">
        <v>89</v>
      </c>
      <c r="AY425" s="18" t="s">
        <v>171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8" t="s">
        <v>40</v>
      </c>
      <c r="BK425" s="192">
        <f>ROUND(I425*H425,2)</f>
        <v>0</v>
      </c>
      <c r="BL425" s="18" t="s">
        <v>178</v>
      </c>
      <c r="BM425" s="191" t="s">
        <v>4936</v>
      </c>
    </row>
    <row r="426" spans="1:65" s="13" customFormat="1" ht="10.199999999999999">
      <c r="B426" s="193"/>
      <c r="C426" s="194"/>
      <c r="D426" s="195" t="s">
        <v>180</v>
      </c>
      <c r="E426" s="196" t="s">
        <v>32</v>
      </c>
      <c r="F426" s="197" t="s">
        <v>4746</v>
      </c>
      <c r="G426" s="194"/>
      <c r="H426" s="196" t="s">
        <v>32</v>
      </c>
      <c r="I426" s="198"/>
      <c r="J426" s="194"/>
      <c r="K426" s="194"/>
      <c r="L426" s="199"/>
      <c r="M426" s="200"/>
      <c r="N426" s="201"/>
      <c r="O426" s="201"/>
      <c r="P426" s="201"/>
      <c r="Q426" s="201"/>
      <c r="R426" s="201"/>
      <c r="S426" s="201"/>
      <c r="T426" s="202"/>
      <c r="AT426" s="203" t="s">
        <v>180</v>
      </c>
      <c r="AU426" s="203" t="s">
        <v>89</v>
      </c>
      <c r="AV426" s="13" t="s">
        <v>40</v>
      </c>
      <c r="AW426" s="13" t="s">
        <v>38</v>
      </c>
      <c r="AX426" s="13" t="s">
        <v>80</v>
      </c>
      <c r="AY426" s="203" t="s">
        <v>171</v>
      </c>
    </row>
    <row r="427" spans="1:65" s="13" customFormat="1" ht="10.199999999999999">
      <c r="B427" s="193"/>
      <c r="C427" s="194"/>
      <c r="D427" s="195" t="s">
        <v>180</v>
      </c>
      <c r="E427" s="196" t="s">
        <v>32</v>
      </c>
      <c r="F427" s="197" t="s">
        <v>4788</v>
      </c>
      <c r="G427" s="194"/>
      <c r="H427" s="196" t="s">
        <v>32</v>
      </c>
      <c r="I427" s="198"/>
      <c r="J427" s="194"/>
      <c r="K427" s="194"/>
      <c r="L427" s="199"/>
      <c r="M427" s="200"/>
      <c r="N427" s="201"/>
      <c r="O427" s="201"/>
      <c r="P427" s="201"/>
      <c r="Q427" s="201"/>
      <c r="R427" s="201"/>
      <c r="S427" s="201"/>
      <c r="T427" s="202"/>
      <c r="AT427" s="203" t="s">
        <v>180</v>
      </c>
      <c r="AU427" s="203" t="s">
        <v>89</v>
      </c>
      <c r="AV427" s="13" t="s">
        <v>40</v>
      </c>
      <c r="AW427" s="13" t="s">
        <v>38</v>
      </c>
      <c r="AX427" s="13" t="s">
        <v>80</v>
      </c>
      <c r="AY427" s="203" t="s">
        <v>171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4881</v>
      </c>
      <c r="G428" s="205"/>
      <c r="H428" s="208">
        <v>2.8130000000000002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2" customFormat="1" ht="24.15" customHeight="1">
      <c r="A429" s="36"/>
      <c r="B429" s="37"/>
      <c r="C429" s="180" t="s">
        <v>545</v>
      </c>
      <c r="D429" s="180" t="s">
        <v>173</v>
      </c>
      <c r="E429" s="181" t="s">
        <v>3129</v>
      </c>
      <c r="F429" s="182" t="s">
        <v>3130</v>
      </c>
      <c r="G429" s="183" t="s">
        <v>176</v>
      </c>
      <c r="H429" s="184">
        <v>112.816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1.0000000000000001E-5</v>
      </c>
      <c r="R429" s="189">
        <f>Q429*H429</f>
        <v>1.12816E-3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178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178</v>
      </c>
      <c r="BM429" s="191" t="s">
        <v>4937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4746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4788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4883</v>
      </c>
      <c r="G432" s="205"/>
      <c r="H432" s="208">
        <v>27.338000000000001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14" customFormat="1" ht="10.199999999999999">
      <c r="B433" s="204"/>
      <c r="C433" s="205"/>
      <c r="D433" s="195" t="s">
        <v>180</v>
      </c>
      <c r="E433" s="206" t="s">
        <v>32</v>
      </c>
      <c r="F433" s="207" t="s">
        <v>4884</v>
      </c>
      <c r="G433" s="205"/>
      <c r="H433" s="208">
        <v>85.477999999999994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180</v>
      </c>
      <c r="AU433" s="214" t="s">
        <v>89</v>
      </c>
      <c r="AV433" s="14" t="s">
        <v>89</v>
      </c>
      <c r="AW433" s="14" t="s">
        <v>38</v>
      </c>
      <c r="AX433" s="14" t="s">
        <v>80</v>
      </c>
      <c r="AY433" s="214" t="s">
        <v>171</v>
      </c>
    </row>
    <row r="434" spans="1:65" s="2" customFormat="1" ht="14.4" customHeight="1">
      <c r="A434" s="36"/>
      <c r="B434" s="37"/>
      <c r="C434" s="180" t="s">
        <v>551</v>
      </c>
      <c r="D434" s="180" t="s">
        <v>173</v>
      </c>
      <c r="E434" s="181" t="s">
        <v>3615</v>
      </c>
      <c r="F434" s="182" t="s">
        <v>3616</v>
      </c>
      <c r="G434" s="183" t="s">
        <v>176</v>
      </c>
      <c r="H434" s="184">
        <v>2.02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1.0000000000000001E-5</v>
      </c>
      <c r="R434" s="189">
        <f>Q434*H434</f>
        <v>2.0200000000000003E-5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178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178</v>
      </c>
      <c r="BM434" s="191" t="s">
        <v>4938</v>
      </c>
    </row>
    <row r="435" spans="1:65" s="13" customFormat="1" ht="10.199999999999999">
      <c r="B435" s="193"/>
      <c r="C435" s="194"/>
      <c r="D435" s="195" t="s">
        <v>180</v>
      </c>
      <c r="E435" s="196" t="s">
        <v>32</v>
      </c>
      <c r="F435" s="197" t="s">
        <v>4746</v>
      </c>
      <c r="G435" s="194"/>
      <c r="H435" s="196" t="s">
        <v>32</v>
      </c>
      <c r="I435" s="198"/>
      <c r="J435" s="194"/>
      <c r="K435" s="194"/>
      <c r="L435" s="199"/>
      <c r="M435" s="200"/>
      <c r="N435" s="201"/>
      <c r="O435" s="201"/>
      <c r="P435" s="201"/>
      <c r="Q435" s="201"/>
      <c r="R435" s="201"/>
      <c r="S435" s="201"/>
      <c r="T435" s="202"/>
      <c r="AT435" s="203" t="s">
        <v>180</v>
      </c>
      <c r="AU435" s="203" t="s">
        <v>89</v>
      </c>
      <c r="AV435" s="13" t="s">
        <v>40</v>
      </c>
      <c r="AW435" s="13" t="s">
        <v>38</v>
      </c>
      <c r="AX435" s="13" t="s">
        <v>80</v>
      </c>
      <c r="AY435" s="203" t="s">
        <v>171</v>
      </c>
    </row>
    <row r="436" spans="1:65" s="13" customFormat="1" ht="10.199999999999999">
      <c r="B436" s="193"/>
      <c r="C436" s="194"/>
      <c r="D436" s="195" t="s">
        <v>180</v>
      </c>
      <c r="E436" s="196" t="s">
        <v>32</v>
      </c>
      <c r="F436" s="197" t="s">
        <v>4788</v>
      </c>
      <c r="G436" s="194"/>
      <c r="H436" s="196" t="s">
        <v>32</v>
      </c>
      <c r="I436" s="198"/>
      <c r="J436" s="194"/>
      <c r="K436" s="194"/>
      <c r="L436" s="199"/>
      <c r="M436" s="200"/>
      <c r="N436" s="201"/>
      <c r="O436" s="201"/>
      <c r="P436" s="201"/>
      <c r="Q436" s="201"/>
      <c r="R436" s="201"/>
      <c r="S436" s="201"/>
      <c r="T436" s="202"/>
      <c r="AT436" s="203" t="s">
        <v>180</v>
      </c>
      <c r="AU436" s="203" t="s">
        <v>89</v>
      </c>
      <c r="AV436" s="13" t="s">
        <v>40</v>
      </c>
      <c r="AW436" s="13" t="s">
        <v>38</v>
      </c>
      <c r="AX436" s="13" t="s">
        <v>80</v>
      </c>
      <c r="AY436" s="203" t="s">
        <v>171</v>
      </c>
    </row>
    <row r="437" spans="1:65" s="14" customFormat="1" ht="10.199999999999999">
      <c r="B437" s="204"/>
      <c r="C437" s="205"/>
      <c r="D437" s="195" t="s">
        <v>180</v>
      </c>
      <c r="E437" s="206" t="s">
        <v>32</v>
      </c>
      <c r="F437" s="207" t="s">
        <v>4885</v>
      </c>
      <c r="G437" s="205"/>
      <c r="H437" s="208">
        <v>2.02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38</v>
      </c>
      <c r="AX437" s="14" t="s">
        <v>80</v>
      </c>
      <c r="AY437" s="214" t="s">
        <v>171</v>
      </c>
    </row>
    <row r="438" spans="1:65" s="2" customFormat="1" ht="14.4" customHeight="1">
      <c r="A438" s="36"/>
      <c r="B438" s="37"/>
      <c r="C438" s="180" t="s">
        <v>556</v>
      </c>
      <c r="D438" s="180" t="s">
        <v>173</v>
      </c>
      <c r="E438" s="181" t="s">
        <v>3135</v>
      </c>
      <c r="F438" s="182" t="s">
        <v>3136</v>
      </c>
      <c r="G438" s="183" t="s">
        <v>176</v>
      </c>
      <c r="H438" s="184">
        <v>4.5599999999999996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1.0000000000000001E-5</v>
      </c>
      <c r="R438" s="189">
        <f>Q438*H438</f>
        <v>4.5599999999999997E-5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4939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4746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3" customFormat="1" ht="10.199999999999999">
      <c r="B440" s="193"/>
      <c r="C440" s="194"/>
      <c r="D440" s="195" t="s">
        <v>180</v>
      </c>
      <c r="E440" s="196" t="s">
        <v>32</v>
      </c>
      <c r="F440" s="197" t="s">
        <v>4788</v>
      </c>
      <c r="G440" s="194"/>
      <c r="H440" s="196" t="s">
        <v>32</v>
      </c>
      <c r="I440" s="198"/>
      <c r="J440" s="194"/>
      <c r="K440" s="194"/>
      <c r="L440" s="199"/>
      <c r="M440" s="200"/>
      <c r="N440" s="201"/>
      <c r="O440" s="201"/>
      <c r="P440" s="201"/>
      <c r="Q440" s="201"/>
      <c r="R440" s="201"/>
      <c r="S440" s="201"/>
      <c r="T440" s="202"/>
      <c r="AT440" s="203" t="s">
        <v>180</v>
      </c>
      <c r="AU440" s="203" t="s">
        <v>89</v>
      </c>
      <c r="AV440" s="13" t="s">
        <v>40</v>
      </c>
      <c r="AW440" s="13" t="s">
        <v>38</v>
      </c>
      <c r="AX440" s="13" t="s">
        <v>80</v>
      </c>
      <c r="AY440" s="203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4882</v>
      </c>
      <c r="G441" s="205"/>
      <c r="H441" s="208">
        <v>4.5599999999999996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560</v>
      </c>
      <c r="D442" s="180" t="s">
        <v>173</v>
      </c>
      <c r="E442" s="181" t="s">
        <v>468</v>
      </c>
      <c r="F442" s="182" t="s">
        <v>469</v>
      </c>
      <c r="G442" s="183" t="s">
        <v>176</v>
      </c>
      <c r="H442" s="184">
        <v>767.97400000000005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178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178</v>
      </c>
      <c r="BM442" s="191" t="s">
        <v>4940</v>
      </c>
    </row>
    <row r="443" spans="1:65" s="13" customFormat="1" ht="10.199999999999999">
      <c r="B443" s="193"/>
      <c r="C443" s="194"/>
      <c r="D443" s="195" t="s">
        <v>180</v>
      </c>
      <c r="E443" s="196" t="s">
        <v>32</v>
      </c>
      <c r="F443" s="197" t="s">
        <v>4746</v>
      </c>
      <c r="G443" s="194"/>
      <c r="H443" s="196" t="s">
        <v>32</v>
      </c>
      <c r="I443" s="198"/>
      <c r="J443" s="194"/>
      <c r="K443" s="194"/>
      <c r="L443" s="199"/>
      <c r="M443" s="200"/>
      <c r="N443" s="201"/>
      <c r="O443" s="201"/>
      <c r="P443" s="201"/>
      <c r="Q443" s="201"/>
      <c r="R443" s="201"/>
      <c r="S443" s="201"/>
      <c r="T443" s="202"/>
      <c r="AT443" s="203" t="s">
        <v>180</v>
      </c>
      <c r="AU443" s="203" t="s">
        <v>89</v>
      </c>
      <c r="AV443" s="13" t="s">
        <v>40</v>
      </c>
      <c r="AW443" s="13" t="s">
        <v>38</v>
      </c>
      <c r="AX443" s="13" t="s">
        <v>80</v>
      </c>
      <c r="AY443" s="203" t="s">
        <v>171</v>
      </c>
    </row>
    <row r="444" spans="1:65" s="13" customFormat="1" ht="10.199999999999999">
      <c r="B444" s="193"/>
      <c r="C444" s="194"/>
      <c r="D444" s="195" t="s">
        <v>180</v>
      </c>
      <c r="E444" s="196" t="s">
        <v>32</v>
      </c>
      <c r="F444" s="197" t="s">
        <v>4748</v>
      </c>
      <c r="G444" s="194"/>
      <c r="H444" s="196" t="s">
        <v>32</v>
      </c>
      <c r="I444" s="198"/>
      <c r="J444" s="194"/>
      <c r="K444" s="194"/>
      <c r="L444" s="199"/>
      <c r="M444" s="200"/>
      <c r="N444" s="201"/>
      <c r="O444" s="201"/>
      <c r="P444" s="201"/>
      <c r="Q444" s="201"/>
      <c r="R444" s="201"/>
      <c r="S444" s="201"/>
      <c r="T444" s="202"/>
      <c r="AT444" s="203" t="s">
        <v>180</v>
      </c>
      <c r="AU444" s="203" t="s">
        <v>89</v>
      </c>
      <c r="AV444" s="13" t="s">
        <v>40</v>
      </c>
      <c r="AW444" s="13" t="s">
        <v>38</v>
      </c>
      <c r="AX444" s="13" t="s">
        <v>80</v>
      </c>
      <c r="AY444" s="203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4891</v>
      </c>
      <c r="G445" s="205"/>
      <c r="H445" s="208">
        <v>767.97400000000005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180" t="s">
        <v>565</v>
      </c>
      <c r="D446" s="180" t="s">
        <v>173</v>
      </c>
      <c r="E446" s="181" t="s">
        <v>473</v>
      </c>
      <c r="F446" s="182" t="s">
        <v>474</v>
      </c>
      <c r="G446" s="183" t="s">
        <v>176</v>
      </c>
      <c r="H446" s="184">
        <v>670.97400000000005</v>
      </c>
      <c r="I446" s="185"/>
      <c r="J446" s="186">
        <f>ROUND(I446*H446,2)</f>
        <v>0</v>
      </c>
      <c r="K446" s="182" t="s">
        <v>177</v>
      </c>
      <c r="L446" s="41"/>
      <c r="M446" s="187" t="s">
        <v>32</v>
      </c>
      <c r="N446" s="188" t="s">
        <v>51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178</v>
      </c>
      <c r="AT446" s="191" t="s">
        <v>173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4941</v>
      </c>
    </row>
    <row r="447" spans="1:65" s="2" customFormat="1" ht="24.15" customHeight="1">
      <c r="A447" s="36"/>
      <c r="B447" s="37"/>
      <c r="C447" s="180" t="s">
        <v>571</v>
      </c>
      <c r="D447" s="180" t="s">
        <v>173</v>
      </c>
      <c r="E447" s="181" t="s">
        <v>3621</v>
      </c>
      <c r="F447" s="182" t="s">
        <v>3622</v>
      </c>
      <c r="G447" s="183" t="s">
        <v>582</v>
      </c>
      <c r="H447" s="184">
        <v>60</v>
      </c>
      <c r="I447" s="185"/>
      <c r="J447" s="186">
        <f>ROUND(I447*H447,2)</f>
        <v>0</v>
      </c>
      <c r="K447" s="182" t="s">
        <v>177</v>
      </c>
      <c r="L447" s="41"/>
      <c r="M447" s="187" t="s">
        <v>32</v>
      </c>
      <c r="N447" s="188" t="s">
        <v>51</v>
      </c>
      <c r="O447" s="66"/>
      <c r="P447" s="189">
        <f>O447*H447</f>
        <v>0</v>
      </c>
      <c r="Q447" s="189">
        <v>1.0000000000000001E-5</v>
      </c>
      <c r="R447" s="189">
        <f>Q447*H447</f>
        <v>6.0000000000000006E-4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178</v>
      </c>
      <c r="AT447" s="191" t="s">
        <v>173</v>
      </c>
      <c r="AU447" s="191" t="s">
        <v>89</v>
      </c>
      <c r="AY447" s="18" t="s">
        <v>171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8" t="s">
        <v>40</v>
      </c>
      <c r="BK447" s="192">
        <f>ROUND(I447*H447,2)</f>
        <v>0</v>
      </c>
      <c r="BL447" s="18" t="s">
        <v>178</v>
      </c>
      <c r="BM447" s="191" t="s">
        <v>4942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4746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3" customFormat="1" ht="10.199999999999999">
      <c r="B449" s="193"/>
      <c r="C449" s="194"/>
      <c r="D449" s="195" t="s">
        <v>180</v>
      </c>
      <c r="E449" s="196" t="s">
        <v>32</v>
      </c>
      <c r="F449" s="197" t="s">
        <v>4748</v>
      </c>
      <c r="G449" s="194"/>
      <c r="H449" s="196" t="s">
        <v>32</v>
      </c>
      <c r="I449" s="198"/>
      <c r="J449" s="194"/>
      <c r="K449" s="194"/>
      <c r="L449" s="199"/>
      <c r="M449" s="200"/>
      <c r="N449" s="201"/>
      <c r="O449" s="201"/>
      <c r="P449" s="201"/>
      <c r="Q449" s="201"/>
      <c r="R449" s="201"/>
      <c r="S449" s="201"/>
      <c r="T449" s="202"/>
      <c r="AT449" s="203" t="s">
        <v>180</v>
      </c>
      <c r="AU449" s="203" t="s">
        <v>89</v>
      </c>
      <c r="AV449" s="13" t="s">
        <v>40</v>
      </c>
      <c r="AW449" s="13" t="s">
        <v>38</v>
      </c>
      <c r="AX449" s="13" t="s">
        <v>80</v>
      </c>
      <c r="AY449" s="203" t="s">
        <v>171</v>
      </c>
    </row>
    <row r="450" spans="1:65" s="13" customFormat="1" ht="10.199999999999999">
      <c r="B450" s="193"/>
      <c r="C450" s="194"/>
      <c r="D450" s="195" t="s">
        <v>180</v>
      </c>
      <c r="E450" s="196" t="s">
        <v>32</v>
      </c>
      <c r="F450" s="197" t="s">
        <v>4943</v>
      </c>
      <c r="G450" s="194"/>
      <c r="H450" s="196" t="s">
        <v>32</v>
      </c>
      <c r="I450" s="198"/>
      <c r="J450" s="194"/>
      <c r="K450" s="194"/>
      <c r="L450" s="199"/>
      <c r="M450" s="200"/>
      <c r="N450" s="201"/>
      <c r="O450" s="201"/>
      <c r="P450" s="201"/>
      <c r="Q450" s="201"/>
      <c r="R450" s="201"/>
      <c r="S450" s="201"/>
      <c r="T450" s="202"/>
      <c r="AT450" s="203" t="s">
        <v>180</v>
      </c>
      <c r="AU450" s="203" t="s">
        <v>89</v>
      </c>
      <c r="AV450" s="13" t="s">
        <v>40</v>
      </c>
      <c r="AW450" s="13" t="s">
        <v>38</v>
      </c>
      <c r="AX450" s="13" t="s">
        <v>80</v>
      </c>
      <c r="AY450" s="203" t="s">
        <v>171</v>
      </c>
    </row>
    <row r="451" spans="1:65" s="14" customFormat="1" ht="10.199999999999999">
      <c r="B451" s="204"/>
      <c r="C451" s="205"/>
      <c r="D451" s="195" t="s">
        <v>180</v>
      </c>
      <c r="E451" s="206" t="s">
        <v>32</v>
      </c>
      <c r="F451" s="207" t="s">
        <v>4944</v>
      </c>
      <c r="G451" s="205"/>
      <c r="H451" s="208">
        <v>60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38</v>
      </c>
      <c r="AX451" s="14" t="s">
        <v>80</v>
      </c>
      <c r="AY451" s="214" t="s">
        <v>171</v>
      </c>
    </row>
    <row r="452" spans="1:65" s="2" customFormat="1" ht="14.4" customHeight="1">
      <c r="A452" s="36"/>
      <c r="B452" s="37"/>
      <c r="C452" s="180" t="s">
        <v>579</v>
      </c>
      <c r="D452" s="180" t="s">
        <v>173</v>
      </c>
      <c r="E452" s="181" t="s">
        <v>3625</v>
      </c>
      <c r="F452" s="182" t="s">
        <v>3626</v>
      </c>
      <c r="G452" s="183" t="s">
        <v>582</v>
      </c>
      <c r="H452" s="184">
        <v>60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1.4999999999999999E-4</v>
      </c>
      <c r="R452" s="189">
        <f>Q452*H452</f>
        <v>8.9999999999999993E-3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178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4945</v>
      </c>
    </row>
    <row r="453" spans="1:65" s="13" customFormat="1" ht="10.199999999999999">
      <c r="B453" s="193"/>
      <c r="C453" s="194"/>
      <c r="D453" s="195" t="s">
        <v>180</v>
      </c>
      <c r="E453" s="196" t="s">
        <v>32</v>
      </c>
      <c r="F453" s="197" t="s">
        <v>4746</v>
      </c>
      <c r="G453" s="194"/>
      <c r="H453" s="196" t="s">
        <v>32</v>
      </c>
      <c r="I453" s="198"/>
      <c r="J453" s="194"/>
      <c r="K453" s="194"/>
      <c r="L453" s="199"/>
      <c r="M453" s="200"/>
      <c r="N453" s="201"/>
      <c r="O453" s="201"/>
      <c r="P453" s="201"/>
      <c r="Q453" s="201"/>
      <c r="R453" s="201"/>
      <c r="S453" s="201"/>
      <c r="T453" s="202"/>
      <c r="AT453" s="203" t="s">
        <v>180</v>
      </c>
      <c r="AU453" s="203" t="s">
        <v>89</v>
      </c>
      <c r="AV453" s="13" t="s">
        <v>40</v>
      </c>
      <c r="AW453" s="13" t="s">
        <v>38</v>
      </c>
      <c r="AX453" s="13" t="s">
        <v>80</v>
      </c>
      <c r="AY453" s="203" t="s">
        <v>171</v>
      </c>
    </row>
    <row r="454" spans="1:65" s="13" customFormat="1" ht="10.199999999999999">
      <c r="B454" s="193"/>
      <c r="C454" s="194"/>
      <c r="D454" s="195" t="s">
        <v>180</v>
      </c>
      <c r="E454" s="196" t="s">
        <v>32</v>
      </c>
      <c r="F454" s="197" t="s">
        <v>4748</v>
      </c>
      <c r="G454" s="194"/>
      <c r="H454" s="196" t="s">
        <v>32</v>
      </c>
      <c r="I454" s="198"/>
      <c r="J454" s="194"/>
      <c r="K454" s="194"/>
      <c r="L454" s="199"/>
      <c r="M454" s="200"/>
      <c r="N454" s="201"/>
      <c r="O454" s="201"/>
      <c r="P454" s="201"/>
      <c r="Q454" s="201"/>
      <c r="R454" s="201"/>
      <c r="S454" s="201"/>
      <c r="T454" s="202"/>
      <c r="AT454" s="203" t="s">
        <v>180</v>
      </c>
      <c r="AU454" s="203" t="s">
        <v>89</v>
      </c>
      <c r="AV454" s="13" t="s">
        <v>40</v>
      </c>
      <c r="AW454" s="13" t="s">
        <v>38</v>
      </c>
      <c r="AX454" s="13" t="s">
        <v>80</v>
      </c>
      <c r="AY454" s="203" t="s">
        <v>171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4943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4" customFormat="1" ht="10.199999999999999">
      <c r="B456" s="204"/>
      <c r="C456" s="205"/>
      <c r="D456" s="195" t="s">
        <v>180</v>
      </c>
      <c r="E456" s="206" t="s">
        <v>32</v>
      </c>
      <c r="F456" s="207" t="s">
        <v>4944</v>
      </c>
      <c r="G456" s="205"/>
      <c r="H456" s="208">
        <v>60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180</v>
      </c>
      <c r="AU456" s="214" t="s">
        <v>89</v>
      </c>
      <c r="AV456" s="14" t="s">
        <v>89</v>
      </c>
      <c r="AW456" s="14" t="s">
        <v>38</v>
      </c>
      <c r="AX456" s="14" t="s">
        <v>80</v>
      </c>
      <c r="AY456" s="214" t="s">
        <v>171</v>
      </c>
    </row>
    <row r="457" spans="1:65" s="2" customFormat="1" ht="24.15" customHeight="1">
      <c r="A457" s="36"/>
      <c r="B457" s="37"/>
      <c r="C457" s="180" t="s">
        <v>584</v>
      </c>
      <c r="D457" s="180" t="s">
        <v>173</v>
      </c>
      <c r="E457" s="181" t="s">
        <v>3144</v>
      </c>
      <c r="F457" s="182" t="s">
        <v>3145</v>
      </c>
      <c r="G457" s="183" t="s">
        <v>176</v>
      </c>
      <c r="H457" s="184">
        <v>11.643000000000001</v>
      </c>
      <c r="I457" s="185"/>
      <c r="J457" s="186">
        <f>ROUND(I457*H457,2)</f>
        <v>0</v>
      </c>
      <c r="K457" s="182" t="s">
        <v>177</v>
      </c>
      <c r="L457" s="41"/>
      <c r="M457" s="187" t="s">
        <v>32</v>
      </c>
      <c r="N457" s="188" t="s">
        <v>51</v>
      </c>
      <c r="O457" s="66"/>
      <c r="P457" s="189">
        <f>O457*H457</f>
        <v>0</v>
      </c>
      <c r="Q457" s="189">
        <v>0</v>
      </c>
      <c r="R457" s="189">
        <f>Q457*H457</f>
        <v>0</v>
      </c>
      <c r="S457" s="189">
        <v>5.5E-2</v>
      </c>
      <c r="T457" s="190">
        <f>S457*H457</f>
        <v>0.64036500000000007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178</v>
      </c>
      <c r="AT457" s="191" t="s">
        <v>173</v>
      </c>
      <c r="AU457" s="191" t="s">
        <v>89</v>
      </c>
      <c r="AY457" s="18" t="s">
        <v>171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8" t="s">
        <v>40</v>
      </c>
      <c r="BK457" s="192">
        <f>ROUND(I457*H457,2)</f>
        <v>0</v>
      </c>
      <c r="BL457" s="18" t="s">
        <v>178</v>
      </c>
      <c r="BM457" s="191" t="s">
        <v>4946</v>
      </c>
    </row>
    <row r="458" spans="1:65" s="13" customFormat="1" ht="10.199999999999999">
      <c r="B458" s="193"/>
      <c r="C458" s="194"/>
      <c r="D458" s="195" t="s">
        <v>180</v>
      </c>
      <c r="E458" s="196" t="s">
        <v>32</v>
      </c>
      <c r="F458" s="197" t="s">
        <v>4746</v>
      </c>
      <c r="G458" s="194"/>
      <c r="H458" s="196" t="s">
        <v>32</v>
      </c>
      <c r="I458" s="198"/>
      <c r="J458" s="194"/>
      <c r="K458" s="194"/>
      <c r="L458" s="199"/>
      <c r="M458" s="200"/>
      <c r="N458" s="201"/>
      <c r="O458" s="201"/>
      <c r="P458" s="201"/>
      <c r="Q458" s="201"/>
      <c r="R458" s="201"/>
      <c r="S458" s="201"/>
      <c r="T458" s="202"/>
      <c r="AT458" s="203" t="s">
        <v>180</v>
      </c>
      <c r="AU458" s="203" t="s">
        <v>89</v>
      </c>
      <c r="AV458" s="13" t="s">
        <v>40</v>
      </c>
      <c r="AW458" s="13" t="s">
        <v>38</v>
      </c>
      <c r="AX458" s="13" t="s">
        <v>80</v>
      </c>
      <c r="AY458" s="203" t="s">
        <v>171</v>
      </c>
    </row>
    <row r="459" spans="1:65" s="13" customFormat="1" ht="10.199999999999999">
      <c r="B459" s="193"/>
      <c r="C459" s="194"/>
      <c r="D459" s="195" t="s">
        <v>180</v>
      </c>
      <c r="E459" s="196" t="s">
        <v>32</v>
      </c>
      <c r="F459" s="197" t="s">
        <v>4773</v>
      </c>
      <c r="G459" s="194"/>
      <c r="H459" s="196" t="s">
        <v>32</v>
      </c>
      <c r="I459" s="198"/>
      <c r="J459" s="194"/>
      <c r="K459" s="194"/>
      <c r="L459" s="199"/>
      <c r="M459" s="200"/>
      <c r="N459" s="201"/>
      <c r="O459" s="201"/>
      <c r="P459" s="201"/>
      <c r="Q459" s="201"/>
      <c r="R459" s="201"/>
      <c r="S459" s="201"/>
      <c r="T459" s="202"/>
      <c r="AT459" s="203" t="s">
        <v>180</v>
      </c>
      <c r="AU459" s="203" t="s">
        <v>89</v>
      </c>
      <c r="AV459" s="13" t="s">
        <v>40</v>
      </c>
      <c r="AW459" s="13" t="s">
        <v>38</v>
      </c>
      <c r="AX459" s="13" t="s">
        <v>80</v>
      </c>
      <c r="AY459" s="203" t="s">
        <v>171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4774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4" customFormat="1" ht="10.199999999999999">
      <c r="B461" s="204"/>
      <c r="C461" s="205"/>
      <c r="D461" s="195" t="s">
        <v>180</v>
      </c>
      <c r="E461" s="206" t="s">
        <v>32</v>
      </c>
      <c r="F461" s="207" t="s">
        <v>4775</v>
      </c>
      <c r="G461" s="205"/>
      <c r="H461" s="208">
        <v>9.5779999999999994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180</v>
      </c>
      <c r="AU461" s="214" t="s">
        <v>89</v>
      </c>
      <c r="AV461" s="14" t="s">
        <v>89</v>
      </c>
      <c r="AW461" s="14" t="s">
        <v>38</v>
      </c>
      <c r="AX461" s="14" t="s">
        <v>80</v>
      </c>
      <c r="AY461" s="214" t="s">
        <v>171</v>
      </c>
    </row>
    <row r="462" spans="1:65" s="14" customFormat="1" ht="10.199999999999999">
      <c r="B462" s="204"/>
      <c r="C462" s="205"/>
      <c r="D462" s="195" t="s">
        <v>180</v>
      </c>
      <c r="E462" s="206" t="s">
        <v>32</v>
      </c>
      <c r="F462" s="207" t="s">
        <v>4776</v>
      </c>
      <c r="G462" s="205"/>
      <c r="H462" s="208">
        <v>0.96799999999999997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4777</v>
      </c>
      <c r="G463" s="205"/>
      <c r="H463" s="208">
        <v>1.097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24.15" customHeight="1">
      <c r="A464" s="36"/>
      <c r="B464" s="37"/>
      <c r="C464" s="180" t="s">
        <v>588</v>
      </c>
      <c r="D464" s="180" t="s">
        <v>173</v>
      </c>
      <c r="E464" s="181" t="s">
        <v>2515</v>
      </c>
      <c r="F464" s="182" t="s">
        <v>2516</v>
      </c>
      <c r="G464" s="183" t="s">
        <v>176</v>
      </c>
      <c r="H464" s="184">
        <v>1.125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0</v>
      </c>
      <c r="R464" s="189">
        <f>Q464*H464</f>
        <v>0</v>
      </c>
      <c r="S464" s="189">
        <v>4.8000000000000001E-2</v>
      </c>
      <c r="T464" s="190">
        <f>S464*H464</f>
        <v>5.3999999999999999E-2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178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178</v>
      </c>
      <c r="BM464" s="191" t="s">
        <v>4947</v>
      </c>
    </row>
    <row r="465" spans="1:65" s="13" customFormat="1" ht="10.199999999999999">
      <c r="B465" s="193"/>
      <c r="C465" s="194"/>
      <c r="D465" s="195" t="s">
        <v>180</v>
      </c>
      <c r="E465" s="196" t="s">
        <v>32</v>
      </c>
      <c r="F465" s="197" t="s">
        <v>4746</v>
      </c>
      <c r="G465" s="194"/>
      <c r="H465" s="196" t="s">
        <v>32</v>
      </c>
      <c r="I465" s="198"/>
      <c r="J465" s="194"/>
      <c r="K465" s="194"/>
      <c r="L465" s="199"/>
      <c r="M465" s="200"/>
      <c r="N465" s="201"/>
      <c r="O465" s="201"/>
      <c r="P465" s="201"/>
      <c r="Q465" s="201"/>
      <c r="R465" s="201"/>
      <c r="S465" s="201"/>
      <c r="T465" s="202"/>
      <c r="AT465" s="203" t="s">
        <v>180</v>
      </c>
      <c r="AU465" s="203" t="s">
        <v>89</v>
      </c>
      <c r="AV465" s="13" t="s">
        <v>40</v>
      </c>
      <c r="AW465" s="13" t="s">
        <v>38</v>
      </c>
      <c r="AX465" s="13" t="s">
        <v>80</v>
      </c>
      <c r="AY465" s="203" t="s">
        <v>171</v>
      </c>
    </row>
    <row r="466" spans="1:65" s="13" customFormat="1" ht="10.199999999999999">
      <c r="B466" s="193"/>
      <c r="C466" s="194"/>
      <c r="D466" s="195" t="s">
        <v>180</v>
      </c>
      <c r="E466" s="196" t="s">
        <v>32</v>
      </c>
      <c r="F466" s="197" t="s">
        <v>4773</v>
      </c>
      <c r="G466" s="194"/>
      <c r="H466" s="196" t="s">
        <v>32</v>
      </c>
      <c r="I466" s="198"/>
      <c r="J466" s="194"/>
      <c r="K466" s="194"/>
      <c r="L466" s="199"/>
      <c r="M466" s="200"/>
      <c r="N466" s="201"/>
      <c r="O466" s="201"/>
      <c r="P466" s="201"/>
      <c r="Q466" s="201"/>
      <c r="R466" s="201"/>
      <c r="S466" s="201"/>
      <c r="T466" s="202"/>
      <c r="AT466" s="203" t="s">
        <v>180</v>
      </c>
      <c r="AU466" s="203" t="s">
        <v>89</v>
      </c>
      <c r="AV466" s="13" t="s">
        <v>40</v>
      </c>
      <c r="AW466" s="13" t="s">
        <v>38</v>
      </c>
      <c r="AX466" s="13" t="s">
        <v>80</v>
      </c>
      <c r="AY466" s="203" t="s">
        <v>171</v>
      </c>
    </row>
    <row r="467" spans="1:65" s="13" customFormat="1" ht="10.199999999999999">
      <c r="B467" s="193"/>
      <c r="C467" s="194"/>
      <c r="D467" s="195" t="s">
        <v>180</v>
      </c>
      <c r="E467" s="196" t="s">
        <v>32</v>
      </c>
      <c r="F467" s="197" t="s">
        <v>4774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1:65" s="14" customFormat="1" ht="10.199999999999999">
      <c r="B468" s="204"/>
      <c r="C468" s="205"/>
      <c r="D468" s="195" t="s">
        <v>180</v>
      </c>
      <c r="E468" s="206" t="s">
        <v>32</v>
      </c>
      <c r="F468" s="207" t="s">
        <v>4948</v>
      </c>
      <c r="G468" s="205"/>
      <c r="H468" s="208">
        <v>1.125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1:65" s="2" customFormat="1" ht="24.15" customHeight="1">
      <c r="A469" s="36"/>
      <c r="B469" s="37"/>
      <c r="C469" s="180" t="s">
        <v>593</v>
      </c>
      <c r="D469" s="180" t="s">
        <v>173</v>
      </c>
      <c r="E469" s="181" t="s">
        <v>1113</v>
      </c>
      <c r="F469" s="182" t="s">
        <v>1114</v>
      </c>
      <c r="G469" s="183" t="s">
        <v>176</v>
      </c>
      <c r="H469" s="184">
        <v>27.338000000000001</v>
      </c>
      <c r="I469" s="185"/>
      <c r="J469" s="186">
        <f>ROUND(I469*H469,2)</f>
        <v>0</v>
      </c>
      <c r="K469" s="182" t="s">
        <v>177</v>
      </c>
      <c r="L469" s="41"/>
      <c r="M469" s="187" t="s">
        <v>32</v>
      </c>
      <c r="N469" s="188" t="s">
        <v>51</v>
      </c>
      <c r="O469" s="66"/>
      <c r="P469" s="189">
        <f>O469*H469</f>
        <v>0</v>
      </c>
      <c r="Q469" s="189">
        <v>0</v>
      </c>
      <c r="R469" s="189">
        <f>Q469*H469</f>
        <v>0</v>
      </c>
      <c r="S469" s="189">
        <v>3.4000000000000002E-2</v>
      </c>
      <c r="T469" s="190">
        <f>S469*H469</f>
        <v>0.9294920000000001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178</v>
      </c>
      <c r="AT469" s="191" t="s">
        <v>173</v>
      </c>
      <c r="AU469" s="191" t="s">
        <v>89</v>
      </c>
      <c r="AY469" s="18" t="s">
        <v>171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8" t="s">
        <v>40</v>
      </c>
      <c r="BK469" s="192">
        <f>ROUND(I469*H469,2)</f>
        <v>0</v>
      </c>
      <c r="BL469" s="18" t="s">
        <v>178</v>
      </c>
      <c r="BM469" s="191" t="s">
        <v>4949</v>
      </c>
    </row>
    <row r="470" spans="1:65" s="13" customFormat="1" ht="10.199999999999999">
      <c r="B470" s="193"/>
      <c r="C470" s="194"/>
      <c r="D470" s="195" t="s">
        <v>180</v>
      </c>
      <c r="E470" s="196" t="s">
        <v>32</v>
      </c>
      <c r="F470" s="197" t="s">
        <v>4746</v>
      </c>
      <c r="G470" s="194"/>
      <c r="H470" s="196" t="s">
        <v>32</v>
      </c>
      <c r="I470" s="198"/>
      <c r="J470" s="194"/>
      <c r="K470" s="194"/>
      <c r="L470" s="199"/>
      <c r="M470" s="200"/>
      <c r="N470" s="201"/>
      <c r="O470" s="201"/>
      <c r="P470" s="201"/>
      <c r="Q470" s="201"/>
      <c r="R470" s="201"/>
      <c r="S470" s="201"/>
      <c r="T470" s="202"/>
      <c r="AT470" s="203" t="s">
        <v>180</v>
      </c>
      <c r="AU470" s="203" t="s">
        <v>89</v>
      </c>
      <c r="AV470" s="13" t="s">
        <v>40</v>
      </c>
      <c r="AW470" s="13" t="s">
        <v>38</v>
      </c>
      <c r="AX470" s="13" t="s">
        <v>80</v>
      </c>
      <c r="AY470" s="203" t="s">
        <v>171</v>
      </c>
    </row>
    <row r="471" spans="1:65" s="13" customFormat="1" ht="10.199999999999999">
      <c r="B471" s="193"/>
      <c r="C471" s="194"/>
      <c r="D471" s="195" t="s">
        <v>180</v>
      </c>
      <c r="E471" s="196" t="s">
        <v>32</v>
      </c>
      <c r="F471" s="197" t="s">
        <v>4773</v>
      </c>
      <c r="G471" s="194"/>
      <c r="H471" s="196" t="s">
        <v>32</v>
      </c>
      <c r="I471" s="198"/>
      <c r="J471" s="194"/>
      <c r="K471" s="194"/>
      <c r="L471" s="199"/>
      <c r="M471" s="200"/>
      <c r="N471" s="201"/>
      <c r="O471" s="201"/>
      <c r="P471" s="201"/>
      <c r="Q471" s="201"/>
      <c r="R471" s="201"/>
      <c r="S471" s="201"/>
      <c r="T471" s="202"/>
      <c r="AT471" s="203" t="s">
        <v>180</v>
      </c>
      <c r="AU471" s="203" t="s">
        <v>89</v>
      </c>
      <c r="AV471" s="13" t="s">
        <v>40</v>
      </c>
      <c r="AW471" s="13" t="s">
        <v>38</v>
      </c>
      <c r="AX471" s="13" t="s">
        <v>80</v>
      </c>
      <c r="AY471" s="203" t="s">
        <v>171</v>
      </c>
    </row>
    <row r="472" spans="1:65" s="13" customFormat="1" ht="10.199999999999999">
      <c r="B472" s="193"/>
      <c r="C472" s="194"/>
      <c r="D472" s="195" t="s">
        <v>180</v>
      </c>
      <c r="E472" s="196" t="s">
        <v>32</v>
      </c>
      <c r="F472" s="197" t="s">
        <v>4774</v>
      </c>
      <c r="G472" s="194"/>
      <c r="H472" s="196" t="s">
        <v>32</v>
      </c>
      <c r="I472" s="198"/>
      <c r="J472" s="194"/>
      <c r="K472" s="194"/>
      <c r="L472" s="199"/>
      <c r="M472" s="200"/>
      <c r="N472" s="201"/>
      <c r="O472" s="201"/>
      <c r="P472" s="201"/>
      <c r="Q472" s="201"/>
      <c r="R472" s="201"/>
      <c r="S472" s="201"/>
      <c r="T472" s="202"/>
      <c r="AT472" s="203" t="s">
        <v>180</v>
      </c>
      <c r="AU472" s="203" t="s">
        <v>89</v>
      </c>
      <c r="AV472" s="13" t="s">
        <v>40</v>
      </c>
      <c r="AW472" s="13" t="s">
        <v>38</v>
      </c>
      <c r="AX472" s="13" t="s">
        <v>80</v>
      </c>
      <c r="AY472" s="203" t="s">
        <v>171</v>
      </c>
    </row>
    <row r="473" spans="1:65" s="14" customFormat="1" ht="10.199999999999999">
      <c r="B473" s="204"/>
      <c r="C473" s="205"/>
      <c r="D473" s="195" t="s">
        <v>180</v>
      </c>
      <c r="E473" s="206" t="s">
        <v>32</v>
      </c>
      <c r="F473" s="207" t="s">
        <v>4950</v>
      </c>
      <c r="G473" s="205"/>
      <c r="H473" s="208">
        <v>27.338000000000001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1:65" s="2" customFormat="1" ht="24.15" customHeight="1">
      <c r="A474" s="36"/>
      <c r="B474" s="37"/>
      <c r="C474" s="180" t="s">
        <v>597</v>
      </c>
      <c r="D474" s="180" t="s">
        <v>173</v>
      </c>
      <c r="E474" s="181" t="s">
        <v>1792</v>
      </c>
      <c r="F474" s="182" t="s">
        <v>1793</v>
      </c>
      <c r="G474" s="183" t="s">
        <v>176</v>
      </c>
      <c r="H474" s="184">
        <v>1.89</v>
      </c>
      <c r="I474" s="185"/>
      <c r="J474" s="186">
        <f>ROUND(I474*H474,2)</f>
        <v>0</v>
      </c>
      <c r="K474" s="182" t="s">
        <v>177</v>
      </c>
      <c r="L474" s="41"/>
      <c r="M474" s="187" t="s">
        <v>32</v>
      </c>
      <c r="N474" s="188" t="s">
        <v>51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7.5999999999999998E-2</v>
      </c>
      <c r="T474" s="190">
        <f>S474*H474</f>
        <v>0.14363999999999999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178</v>
      </c>
      <c r="AT474" s="191" t="s">
        <v>173</v>
      </c>
      <c r="AU474" s="191" t="s">
        <v>89</v>
      </c>
      <c r="AY474" s="18" t="s">
        <v>171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8" t="s">
        <v>40</v>
      </c>
      <c r="BK474" s="192">
        <f>ROUND(I474*H474,2)</f>
        <v>0</v>
      </c>
      <c r="BL474" s="18" t="s">
        <v>178</v>
      </c>
      <c r="BM474" s="191" t="s">
        <v>4951</v>
      </c>
    </row>
    <row r="475" spans="1:65" s="13" customFormat="1" ht="10.199999999999999">
      <c r="B475" s="193"/>
      <c r="C475" s="194"/>
      <c r="D475" s="195" t="s">
        <v>180</v>
      </c>
      <c r="E475" s="196" t="s">
        <v>32</v>
      </c>
      <c r="F475" s="197" t="s">
        <v>4746</v>
      </c>
      <c r="G475" s="194"/>
      <c r="H475" s="196" t="s">
        <v>32</v>
      </c>
      <c r="I475" s="198"/>
      <c r="J475" s="194"/>
      <c r="K475" s="194"/>
      <c r="L475" s="199"/>
      <c r="M475" s="200"/>
      <c r="N475" s="201"/>
      <c r="O475" s="201"/>
      <c r="P475" s="201"/>
      <c r="Q475" s="201"/>
      <c r="R475" s="201"/>
      <c r="S475" s="201"/>
      <c r="T475" s="202"/>
      <c r="AT475" s="203" t="s">
        <v>180</v>
      </c>
      <c r="AU475" s="203" t="s">
        <v>89</v>
      </c>
      <c r="AV475" s="13" t="s">
        <v>40</v>
      </c>
      <c r="AW475" s="13" t="s">
        <v>38</v>
      </c>
      <c r="AX475" s="13" t="s">
        <v>80</v>
      </c>
      <c r="AY475" s="203" t="s">
        <v>171</v>
      </c>
    </row>
    <row r="476" spans="1:65" s="13" customFormat="1" ht="10.199999999999999">
      <c r="B476" s="193"/>
      <c r="C476" s="194"/>
      <c r="D476" s="195" t="s">
        <v>180</v>
      </c>
      <c r="E476" s="196" t="s">
        <v>32</v>
      </c>
      <c r="F476" s="197" t="s">
        <v>4773</v>
      </c>
      <c r="G476" s="194"/>
      <c r="H476" s="196" t="s">
        <v>32</v>
      </c>
      <c r="I476" s="198"/>
      <c r="J476" s="194"/>
      <c r="K476" s="194"/>
      <c r="L476" s="199"/>
      <c r="M476" s="200"/>
      <c r="N476" s="201"/>
      <c r="O476" s="201"/>
      <c r="P476" s="201"/>
      <c r="Q476" s="201"/>
      <c r="R476" s="201"/>
      <c r="S476" s="201"/>
      <c r="T476" s="202"/>
      <c r="AT476" s="203" t="s">
        <v>180</v>
      </c>
      <c r="AU476" s="203" t="s">
        <v>89</v>
      </c>
      <c r="AV476" s="13" t="s">
        <v>40</v>
      </c>
      <c r="AW476" s="13" t="s">
        <v>38</v>
      </c>
      <c r="AX476" s="13" t="s">
        <v>80</v>
      </c>
      <c r="AY476" s="203" t="s">
        <v>171</v>
      </c>
    </row>
    <row r="477" spans="1:65" s="13" customFormat="1" ht="10.199999999999999">
      <c r="B477" s="193"/>
      <c r="C477" s="194"/>
      <c r="D477" s="195" t="s">
        <v>180</v>
      </c>
      <c r="E477" s="196" t="s">
        <v>32</v>
      </c>
      <c r="F477" s="197" t="s">
        <v>4774</v>
      </c>
      <c r="G477" s="194"/>
      <c r="H477" s="196" t="s">
        <v>32</v>
      </c>
      <c r="I477" s="198"/>
      <c r="J477" s="194"/>
      <c r="K477" s="194"/>
      <c r="L477" s="199"/>
      <c r="M477" s="200"/>
      <c r="N477" s="201"/>
      <c r="O477" s="201"/>
      <c r="P477" s="201"/>
      <c r="Q477" s="201"/>
      <c r="R477" s="201"/>
      <c r="S477" s="201"/>
      <c r="T477" s="202"/>
      <c r="AT477" s="203" t="s">
        <v>180</v>
      </c>
      <c r="AU477" s="203" t="s">
        <v>89</v>
      </c>
      <c r="AV477" s="13" t="s">
        <v>40</v>
      </c>
      <c r="AW477" s="13" t="s">
        <v>38</v>
      </c>
      <c r="AX477" s="13" t="s">
        <v>80</v>
      </c>
      <c r="AY477" s="203" t="s">
        <v>171</v>
      </c>
    </row>
    <row r="478" spans="1:65" s="14" customFormat="1" ht="10.199999999999999">
      <c r="B478" s="204"/>
      <c r="C478" s="205"/>
      <c r="D478" s="195" t="s">
        <v>180</v>
      </c>
      <c r="E478" s="206" t="s">
        <v>32</v>
      </c>
      <c r="F478" s="207" t="s">
        <v>4952</v>
      </c>
      <c r="G478" s="205"/>
      <c r="H478" s="208">
        <v>1.89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1:65" s="2" customFormat="1" ht="24.15" customHeight="1">
      <c r="A479" s="36"/>
      <c r="B479" s="37"/>
      <c r="C479" s="180" t="s">
        <v>603</v>
      </c>
      <c r="D479" s="180" t="s">
        <v>173</v>
      </c>
      <c r="E479" s="181" t="s">
        <v>3157</v>
      </c>
      <c r="F479" s="182" t="s">
        <v>3158</v>
      </c>
      <c r="G479" s="183" t="s">
        <v>176</v>
      </c>
      <c r="H479" s="184">
        <v>11.643000000000001</v>
      </c>
      <c r="I479" s="185"/>
      <c r="J479" s="186">
        <f>ROUND(I479*H479,2)</f>
        <v>0</v>
      </c>
      <c r="K479" s="182" t="s">
        <v>177</v>
      </c>
      <c r="L479" s="41"/>
      <c r="M479" s="187" t="s">
        <v>32</v>
      </c>
      <c r="N479" s="188" t="s">
        <v>51</v>
      </c>
      <c r="O479" s="66"/>
      <c r="P479" s="189">
        <f>O479*H479</f>
        <v>0</v>
      </c>
      <c r="Q479" s="189">
        <v>0</v>
      </c>
      <c r="R479" s="189">
        <f>Q479*H479</f>
        <v>0</v>
      </c>
      <c r="S479" s="189">
        <v>4.5999999999999999E-2</v>
      </c>
      <c r="T479" s="190">
        <f>S479*H479</f>
        <v>0.535578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91" t="s">
        <v>178</v>
      </c>
      <c r="AT479" s="191" t="s">
        <v>173</v>
      </c>
      <c r="AU479" s="191" t="s">
        <v>89</v>
      </c>
      <c r="AY479" s="18" t="s">
        <v>171</v>
      </c>
      <c r="BE479" s="192">
        <f>IF(N479="základní",J479,0)</f>
        <v>0</v>
      </c>
      <c r="BF479" s="192">
        <f>IF(N479="snížená",J479,0)</f>
        <v>0</v>
      </c>
      <c r="BG479" s="192">
        <f>IF(N479="zákl. přenesená",J479,0)</f>
        <v>0</v>
      </c>
      <c r="BH479" s="192">
        <f>IF(N479="sníž. přenesená",J479,0)</f>
        <v>0</v>
      </c>
      <c r="BI479" s="192">
        <f>IF(N479="nulová",J479,0)</f>
        <v>0</v>
      </c>
      <c r="BJ479" s="18" t="s">
        <v>40</v>
      </c>
      <c r="BK479" s="192">
        <f>ROUND(I479*H479,2)</f>
        <v>0</v>
      </c>
      <c r="BL479" s="18" t="s">
        <v>178</v>
      </c>
      <c r="BM479" s="191" t="s">
        <v>4953</v>
      </c>
    </row>
    <row r="480" spans="1:65" s="13" customFormat="1" ht="10.199999999999999">
      <c r="B480" s="193"/>
      <c r="C480" s="194"/>
      <c r="D480" s="195" t="s">
        <v>180</v>
      </c>
      <c r="E480" s="196" t="s">
        <v>32</v>
      </c>
      <c r="F480" s="197" t="s">
        <v>4746</v>
      </c>
      <c r="G480" s="194"/>
      <c r="H480" s="196" t="s">
        <v>32</v>
      </c>
      <c r="I480" s="198"/>
      <c r="J480" s="194"/>
      <c r="K480" s="194"/>
      <c r="L480" s="199"/>
      <c r="M480" s="200"/>
      <c r="N480" s="201"/>
      <c r="O480" s="201"/>
      <c r="P480" s="201"/>
      <c r="Q480" s="201"/>
      <c r="R480" s="201"/>
      <c r="S480" s="201"/>
      <c r="T480" s="202"/>
      <c r="AT480" s="203" t="s">
        <v>180</v>
      </c>
      <c r="AU480" s="203" t="s">
        <v>89</v>
      </c>
      <c r="AV480" s="13" t="s">
        <v>40</v>
      </c>
      <c r="AW480" s="13" t="s">
        <v>38</v>
      </c>
      <c r="AX480" s="13" t="s">
        <v>80</v>
      </c>
      <c r="AY480" s="203" t="s">
        <v>171</v>
      </c>
    </row>
    <row r="481" spans="1:65" s="13" customFormat="1" ht="10.199999999999999">
      <c r="B481" s="193"/>
      <c r="C481" s="194"/>
      <c r="D481" s="195" t="s">
        <v>180</v>
      </c>
      <c r="E481" s="196" t="s">
        <v>32</v>
      </c>
      <c r="F481" s="197" t="s">
        <v>4773</v>
      </c>
      <c r="G481" s="194"/>
      <c r="H481" s="196" t="s">
        <v>32</v>
      </c>
      <c r="I481" s="198"/>
      <c r="J481" s="194"/>
      <c r="K481" s="194"/>
      <c r="L481" s="199"/>
      <c r="M481" s="200"/>
      <c r="N481" s="201"/>
      <c r="O481" s="201"/>
      <c r="P481" s="201"/>
      <c r="Q481" s="201"/>
      <c r="R481" s="201"/>
      <c r="S481" s="201"/>
      <c r="T481" s="202"/>
      <c r="AT481" s="203" t="s">
        <v>180</v>
      </c>
      <c r="AU481" s="203" t="s">
        <v>89</v>
      </c>
      <c r="AV481" s="13" t="s">
        <v>40</v>
      </c>
      <c r="AW481" s="13" t="s">
        <v>38</v>
      </c>
      <c r="AX481" s="13" t="s">
        <v>80</v>
      </c>
      <c r="AY481" s="203" t="s">
        <v>171</v>
      </c>
    </row>
    <row r="482" spans="1:65" s="13" customFormat="1" ht="10.199999999999999">
      <c r="B482" s="193"/>
      <c r="C482" s="194"/>
      <c r="D482" s="195" t="s">
        <v>180</v>
      </c>
      <c r="E482" s="196" t="s">
        <v>32</v>
      </c>
      <c r="F482" s="197" t="s">
        <v>4774</v>
      </c>
      <c r="G482" s="194"/>
      <c r="H482" s="196" t="s">
        <v>32</v>
      </c>
      <c r="I482" s="198"/>
      <c r="J482" s="194"/>
      <c r="K482" s="194"/>
      <c r="L482" s="199"/>
      <c r="M482" s="200"/>
      <c r="N482" s="201"/>
      <c r="O482" s="201"/>
      <c r="P482" s="201"/>
      <c r="Q482" s="201"/>
      <c r="R482" s="201"/>
      <c r="S482" s="201"/>
      <c r="T482" s="202"/>
      <c r="AT482" s="203" t="s">
        <v>180</v>
      </c>
      <c r="AU482" s="203" t="s">
        <v>89</v>
      </c>
      <c r="AV482" s="13" t="s">
        <v>40</v>
      </c>
      <c r="AW482" s="13" t="s">
        <v>38</v>
      </c>
      <c r="AX482" s="13" t="s">
        <v>80</v>
      </c>
      <c r="AY482" s="203" t="s">
        <v>171</v>
      </c>
    </row>
    <row r="483" spans="1:65" s="14" customFormat="1" ht="10.199999999999999">
      <c r="B483" s="204"/>
      <c r="C483" s="205"/>
      <c r="D483" s="195" t="s">
        <v>180</v>
      </c>
      <c r="E483" s="206" t="s">
        <v>32</v>
      </c>
      <c r="F483" s="207" t="s">
        <v>4775</v>
      </c>
      <c r="G483" s="205"/>
      <c r="H483" s="208">
        <v>9.5779999999999994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1:65" s="14" customFormat="1" ht="10.199999999999999">
      <c r="B484" s="204"/>
      <c r="C484" s="205"/>
      <c r="D484" s="195" t="s">
        <v>180</v>
      </c>
      <c r="E484" s="206" t="s">
        <v>32</v>
      </c>
      <c r="F484" s="207" t="s">
        <v>4776</v>
      </c>
      <c r="G484" s="205"/>
      <c r="H484" s="208">
        <v>0.96799999999999997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1:65" s="14" customFormat="1" ht="10.199999999999999">
      <c r="B485" s="204"/>
      <c r="C485" s="205"/>
      <c r="D485" s="195" t="s">
        <v>180</v>
      </c>
      <c r="E485" s="206" t="s">
        <v>32</v>
      </c>
      <c r="F485" s="207" t="s">
        <v>4777</v>
      </c>
      <c r="G485" s="205"/>
      <c r="H485" s="208">
        <v>1.097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1:65" s="2" customFormat="1" ht="24.15" customHeight="1">
      <c r="A486" s="36"/>
      <c r="B486" s="37"/>
      <c r="C486" s="180" t="s">
        <v>607</v>
      </c>
      <c r="D486" s="180" t="s">
        <v>173</v>
      </c>
      <c r="E486" s="181" t="s">
        <v>3648</v>
      </c>
      <c r="F486" s="182" t="s">
        <v>3649</v>
      </c>
      <c r="G486" s="183" t="s">
        <v>176</v>
      </c>
      <c r="H486" s="184">
        <v>453.339</v>
      </c>
      <c r="I486" s="185"/>
      <c r="J486" s="186">
        <f>ROUND(I486*H486,2)</f>
        <v>0</v>
      </c>
      <c r="K486" s="182" t="s">
        <v>177</v>
      </c>
      <c r="L486" s="41"/>
      <c r="M486" s="187" t="s">
        <v>32</v>
      </c>
      <c r="N486" s="188" t="s">
        <v>51</v>
      </c>
      <c r="O486" s="66"/>
      <c r="P486" s="189">
        <f>O486*H486</f>
        <v>0</v>
      </c>
      <c r="Q486" s="189">
        <v>0</v>
      </c>
      <c r="R486" s="189">
        <f>Q486*H486</f>
        <v>0</v>
      </c>
      <c r="S486" s="189">
        <v>5.0000000000000001E-3</v>
      </c>
      <c r="T486" s="190">
        <f>S486*H486</f>
        <v>2.2666949999999999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178</v>
      </c>
      <c r="AT486" s="191" t="s">
        <v>173</v>
      </c>
      <c r="AU486" s="191" t="s">
        <v>89</v>
      </c>
      <c r="AY486" s="18" t="s">
        <v>171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8" t="s">
        <v>40</v>
      </c>
      <c r="BK486" s="192">
        <f>ROUND(I486*H486,2)</f>
        <v>0</v>
      </c>
      <c r="BL486" s="18" t="s">
        <v>178</v>
      </c>
      <c r="BM486" s="191" t="s">
        <v>4954</v>
      </c>
    </row>
    <row r="487" spans="1:65" s="13" customFormat="1" ht="10.199999999999999">
      <c r="B487" s="193"/>
      <c r="C487" s="194"/>
      <c r="D487" s="195" t="s">
        <v>180</v>
      </c>
      <c r="E487" s="196" t="s">
        <v>32</v>
      </c>
      <c r="F487" s="197" t="s">
        <v>4746</v>
      </c>
      <c r="G487" s="194"/>
      <c r="H487" s="196" t="s">
        <v>32</v>
      </c>
      <c r="I487" s="198"/>
      <c r="J487" s="194"/>
      <c r="K487" s="194"/>
      <c r="L487" s="199"/>
      <c r="M487" s="200"/>
      <c r="N487" s="201"/>
      <c r="O487" s="201"/>
      <c r="P487" s="201"/>
      <c r="Q487" s="201"/>
      <c r="R487" s="201"/>
      <c r="S487" s="201"/>
      <c r="T487" s="202"/>
      <c r="AT487" s="203" t="s">
        <v>180</v>
      </c>
      <c r="AU487" s="203" t="s">
        <v>89</v>
      </c>
      <c r="AV487" s="13" t="s">
        <v>40</v>
      </c>
      <c r="AW487" s="13" t="s">
        <v>38</v>
      </c>
      <c r="AX487" s="13" t="s">
        <v>80</v>
      </c>
      <c r="AY487" s="203" t="s">
        <v>171</v>
      </c>
    </row>
    <row r="488" spans="1:65" s="13" customFormat="1" ht="10.199999999999999">
      <c r="B488" s="193"/>
      <c r="C488" s="194"/>
      <c r="D488" s="195" t="s">
        <v>180</v>
      </c>
      <c r="E488" s="196" t="s">
        <v>32</v>
      </c>
      <c r="F488" s="197" t="s">
        <v>4788</v>
      </c>
      <c r="G488" s="194"/>
      <c r="H488" s="196" t="s">
        <v>32</v>
      </c>
      <c r="I488" s="198"/>
      <c r="J488" s="194"/>
      <c r="K488" s="194"/>
      <c r="L488" s="199"/>
      <c r="M488" s="200"/>
      <c r="N488" s="201"/>
      <c r="O488" s="201"/>
      <c r="P488" s="201"/>
      <c r="Q488" s="201"/>
      <c r="R488" s="201"/>
      <c r="S488" s="201"/>
      <c r="T488" s="202"/>
      <c r="AT488" s="203" t="s">
        <v>180</v>
      </c>
      <c r="AU488" s="203" t="s">
        <v>89</v>
      </c>
      <c r="AV488" s="13" t="s">
        <v>40</v>
      </c>
      <c r="AW488" s="13" t="s">
        <v>38</v>
      </c>
      <c r="AX488" s="13" t="s">
        <v>80</v>
      </c>
      <c r="AY488" s="203" t="s">
        <v>171</v>
      </c>
    </row>
    <row r="489" spans="1:65" s="14" customFormat="1" ht="10.199999999999999">
      <c r="B489" s="204"/>
      <c r="C489" s="205"/>
      <c r="D489" s="195" t="s">
        <v>180</v>
      </c>
      <c r="E489" s="206" t="s">
        <v>32</v>
      </c>
      <c r="F489" s="207" t="s">
        <v>4862</v>
      </c>
      <c r="G489" s="205"/>
      <c r="H489" s="208">
        <v>143.61699999999999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1:65" s="14" customFormat="1" ht="10.199999999999999">
      <c r="B490" s="204"/>
      <c r="C490" s="205"/>
      <c r="D490" s="195" t="s">
        <v>180</v>
      </c>
      <c r="E490" s="206" t="s">
        <v>32</v>
      </c>
      <c r="F490" s="207" t="s">
        <v>4863</v>
      </c>
      <c r="G490" s="205"/>
      <c r="H490" s="208">
        <v>92.647000000000006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1:65" s="14" customFormat="1" ht="10.199999999999999">
      <c r="B491" s="204"/>
      <c r="C491" s="205"/>
      <c r="D491" s="195" t="s">
        <v>180</v>
      </c>
      <c r="E491" s="206" t="s">
        <v>32</v>
      </c>
      <c r="F491" s="207" t="s">
        <v>4864</v>
      </c>
      <c r="G491" s="205"/>
      <c r="H491" s="208">
        <v>204.03299999999999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1:65" s="14" customFormat="1" ht="10.199999999999999">
      <c r="B492" s="204"/>
      <c r="C492" s="205"/>
      <c r="D492" s="195" t="s">
        <v>180</v>
      </c>
      <c r="E492" s="206" t="s">
        <v>32</v>
      </c>
      <c r="F492" s="207" t="s">
        <v>4865</v>
      </c>
      <c r="G492" s="205"/>
      <c r="H492" s="208">
        <v>109.133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1:65" s="13" customFormat="1" ht="10.199999999999999">
      <c r="B493" s="193"/>
      <c r="C493" s="194"/>
      <c r="D493" s="195" t="s">
        <v>180</v>
      </c>
      <c r="E493" s="196" t="s">
        <v>32</v>
      </c>
      <c r="F493" s="197" t="s">
        <v>202</v>
      </c>
      <c r="G493" s="194"/>
      <c r="H493" s="196" t="s">
        <v>32</v>
      </c>
      <c r="I493" s="198"/>
      <c r="J493" s="194"/>
      <c r="K493" s="194"/>
      <c r="L493" s="199"/>
      <c r="M493" s="200"/>
      <c r="N493" s="201"/>
      <c r="O493" s="201"/>
      <c r="P493" s="201"/>
      <c r="Q493" s="201"/>
      <c r="R493" s="201"/>
      <c r="S493" s="201"/>
      <c r="T493" s="202"/>
      <c r="AT493" s="203" t="s">
        <v>180</v>
      </c>
      <c r="AU493" s="203" t="s">
        <v>89</v>
      </c>
      <c r="AV493" s="13" t="s">
        <v>40</v>
      </c>
      <c r="AW493" s="13" t="s">
        <v>38</v>
      </c>
      <c r="AX493" s="13" t="s">
        <v>80</v>
      </c>
      <c r="AY493" s="203" t="s">
        <v>171</v>
      </c>
    </row>
    <row r="494" spans="1:65" s="14" customFormat="1" ht="10.199999999999999">
      <c r="B494" s="204"/>
      <c r="C494" s="205"/>
      <c r="D494" s="195" t="s">
        <v>180</v>
      </c>
      <c r="E494" s="206" t="s">
        <v>32</v>
      </c>
      <c r="F494" s="207" t="s">
        <v>4824</v>
      </c>
      <c r="G494" s="205"/>
      <c r="H494" s="208">
        <v>-2.8130000000000002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1:65" s="14" customFormat="1" ht="10.199999999999999">
      <c r="B495" s="204"/>
      <c r="C495" s="205"/>
      <c r="D495" s="195" t="s">
        <v>180</v>
      </c>
      <c r="E495" s="206" t="s">
        <v>32</v>
      </c>
      <c r="F495" s="207" t="s">
        <v>4825</v>
      </c>
      <c r="G495" s="205"/>
      <c r="H495" s="208">
        <v>-4.5599999999999996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1:65" s="14" customFormat="1" ht="10.199999999999999">
      <c r="B496" s="204"/>
      <c r="C496" s="205"/>
      <c r="D496" s="195" t="s">
        <v>180</v>
      </c>
      <c r="E496" s="206" t="s">
        <v>32</v>
      </c>
      <c r="F496" s="207" t="s">
        <v>4826</v>
      </c>
      <c r="G496" s="205"/>
      <c r="H496" s="208">
        <v>-27.338000000000001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4827</v>
      </c>
      <c r="G497" s="205"/>
      <c r="H497" s="208">
        <v>-85.477999999999994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4828</v>
      </c>
      <c r="G498" s="205"/>
      <c r="H498" s="208">
        <v>-2.02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4829</v>
      </c>
      <c r="G499" s="205"/>
      <c r="H499" s="208">
        <v>-3.6219999999999999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3" customFormat="1" ht="10.199999999999999">
      <c r="B500" s="193"/>
      <c r="C500" s="194"/>
      <c r="D500" s="195" t="s">
        <v>180</v>
      </c>
      <c r="E500" s="196" t="s">
        <v>32</v>
      </c>
      <c r="F500" s="197" t="s">
        <v>210</v>
      </c>
      <c r="G500" s="194"/>
      <c r="H500" s="196" t="s">
        <v>32</v>
      </c>
      <c r="I500" s="198"/>
      <c r="J500" s="194"/>
      <c r="K500" s="194"/>
      <c r="L500" s="199"/>
      <c r="M500" s="200"/>
      <c r="N500" s="201"/>
      <c r="O500" s="201"/>
      <c r="P500" s="201"/>
      <c r="Q500" s="201"/>
      <c r="R500" s="201"/>
      <c r="S500" s="201"/>
      <c r="T500" s="202"/>
      <c r="AT500" s="203" t="s">
        <v>180</v>
      </c>
      <c r="AU500" s="203" t="s">
        <v>89</v>
      </c>
      <c r="AV500" s="13" t="s">
        <v>40</v>
      </c>
      <c r="AW500" s="13" t="s">
        <v>38</v>
      </c>
      <c r="AX500" s="13" t="s">
        <v>80</v>
      </c>
      <c r="AY500" s="203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4866</v>
      </c>
      <c r="G501" s="205"/>
      <c r="H501" s="208">
        <v>1.6879999999999999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4867</v>
      </c>
      <c r="G502" s="205"/>
      <c r="H502" s="208">
        <v>1.095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4868</v>
      </c>
      <c r="G503" s="205"/>
      <c r="H503" s="208">
        <v>6.6829999999999998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4869</v>
      </c>
      <c r="G504" s="205"/>
      <c r="H504" s="208">
        <v>14.472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14" customFormat="1" ht="10.199999999999999">
      <c r="B505" s="204"/>
      <c r="C505" s="205"/>
      <c r="D505" s="195" t="s">
        <v>180</v>
      </c>
      <c r="E505" s="206" t="s">
        <v>32</v>
      </c>
      <c r="F505" s="207" t="s">
        <v>4870</v>
      </c>
      <c r="G505" s="205"/>
      <c r="H505" s="208">
        <v>0.75600000000000001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180</v>
      </c>
      <c r="AU505" s="214" t="s">
        <v>89</v>
      </c>
      <c r="AV505" s="14" t="s">
        <v>89</v>
      </c>
      <c r="AW505" s="14" t="s">
        <v>38</v>
      </c>
      <c r="AX505" s="14" t="s">
        <v>80</v>
      </c>
      <c r="AY505" s="214" t="s">
        <v>171</v>
      </c>
    </row>
    <row r="506" spans="1:65" s="14" customFormat="1" ht="10.199999999999999">
      <c r="B506" s="204"/>
      <c r="C506" s="205"/>
      <c r="D506" s="195" t="s">
        <v>180</v>
      </c>
      <c r="E506" s="206" t="s">
        <v>32</v>
      </c>
      <c r="F506" s="207" t="s">
        <v>4871</v>
      </c>
      <c r="G506" s="205"/>
      <c r="H506" s="208">
        <v>2.4510000000000001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180</v>
      </c>
      <c r="AU506" s="214" t="s">
        <v>89</v>
      </c>
      <c r="AV506" s="14" t="s">
        <v>89</v>
      </c>
      <c r="AW506" s="14" t="s">
        <v>38</v>
      </c>
      <c r="AX506" s="14" t="s">
        <v>80</v>
      </c>
      <c r="AY506" s="214" t="s">
        <v>171</v>
      </c>
    </row>
    <row r="507" spans="1:65" s="14" customFormat="1" ht="10.199999999999999">
      <c r="B507" s="204"/>
      <c r="C507" s="205"/>
      <c r="D507" s="195" t="s">
        <v>180</v>
      </c>
      <c r="E507" s="206" t="s">
        <v>32</v>
      </c>
      <c r="F507" s="207" t="s">
        <v>4872</v>
      </c>
      <c r="G507" s="205"/>
      <c r="H507" s="208">
        <v>2.5950000000000002</v>
      </c>
      <c r="I507" s="209"/>
      <c r="J507" s="205"/>
      <c r="K507" s="205"/>
      <c r="L507" s="210"/>
      <c r="M507" s="211"/>
      <c r="N507" s="212"/>
      <c r="O507" s="212"/>
      <c r="P507" s="212"/>
      <c r="Q507" s="212"/>
      <c r="R507" s="212"/>
      <c r="S507" s="212"/>
      <c r="T507" s="213"/>
      <c r="AT507" s="214" t="s">
        <v>180</v>
      </c>
      <c r="AU507" s="214" t="s">
        <v>89</v>
      </c>
      <c r="AV507" s="14" t="s">
        <v>89</v>
      </c>
      <c r="AW507" s="14" t="s">
        <v>38</v>
      </c>
      <c r="AX507" s="14" t="s">
        <v>80</v>
      </c>
      <c r="AY507" s="214" t="s">
        <v>171</v>
      </c>
    </row>
    <row r="508" spans="1:65" s="2" customFormat="1" ht="14.4" customHeight="1">
      <c r="A508" s="36"/>
      <c r="B508" s="37"/>
      <c r="C508" s="180" t="s">
        <v>611</v>
      </c>
      <c r="D508" s="180" t="s">
        <v>173</v>
      </c>
      <c r="E508" s="181" t="s">
        <v>3160</v>
      </c>
      <c r="F508" s="182" t="s">
        <v>3161</v>
      </c>
      <c r="G508" s="183" t="s">
        <v>176</v>
      </c>
      <c r="H508" s="184">
        <v>8.7210000000000001</v>
      </c>
      <c r="I508" s="185"/>
      <c r="J508" s="186">
        <f>ROUND(I508*H508,2)</f>
        <v>0</v>
      </c>
      <c r="K508" s="182" t="s">
        <v>177</v>
      </c>
      <c r="L508" s="41"/>
      <c r="M508" s="187" t="s">
        <v>32</v>
      </c>
      <c r="N508" s="188" t="s">
        <v>51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2.1999999999999999E-2</v>
      </c>
      <c r="T508" s="190">
        <f>S508*H508</f>
        <v>0.19186199999999998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178</v>
      </c>
      <c r="AT508" s="191" t="s">
        <v>173</v>
      </c>
      <c r="AU508" s="191" t="s">
        <v>89</v>
      </c>
      <c r="AY508" s="18" t="s">
        <v>171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8" t="s">
        <v>40</v>
      </c>
      <c r="BK508" s="192">
        <f>ROUND(I508*H508,2)</f>
        <v>0</v>
      </c>
      <c r="BL508" s="18" t="s">
        <v>178</v>
      </c>
      <c r="BM508" s="191" t="s">
        <v>4955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4746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3" customFormat="1" ht="10.199999999999999">
      <c r="B510" s="193"/>
      <c r="C510" s="194"/>
      <c r="D510" s="195" t="s">
        <v>180</v>
      </c>
      <c r="E510" s="196" t="s">
        <v>32</v>
      </c>
      <c r="F510" s="197" t="s">
        <v>4773</v>
      </c>
      <c r="G510" s="194"/>
      <c r="H510" s="196" t="s">
        <v>32</v>
      </c>
      <c r="I510" s="198"/>
      <c r="J510" s="194"/>
      <c r="K510" s="194"/>
      <c r="L510" s="199"/>
      <c r="M510" s="200"/>
      <c r="N510" s="201"/>
      <c r="O510" s="201"/>
      <c r="P510" s="201"/>
      <c r="Q510" s="201"/>
      <c r="R510" s="201"/>
      <c r="S510" s="201"/>
      <c r="T510" s="202"/>
      <c r="AT510" s="203" t="s">
        <v>180</v>
      </c>
      <c r="AU510" s="203" t="s">
        <v>89</v>
      </c>
      <c r="AV510" s="13" t="s">
        <v>40</v>
      </c>
      <c r="AW510" s="13" t="s">
        <v>38</v>
      </c>
      <c r="AX510" s="13" t="s">
        <v>80</v>
      </c>
      <c r="AY510" s="203" t="s">
        <v>171</v>
      </c>
    </row>
    <row r="511" spans="1:65" s="13" customFormat="1" ht="10.199999999999999">
      <c r="B511" s="193"/>
      <c r="C511" s="194"/>
      <c r="D511" s="195" t="s">
        <v>180</v>
      </c>
      <c r="E511" s="196" t="s">
        <v>32</v>
      </c>
      <c r="F511" s="197" t="s">
        <v>4956</v>
      </c>
      <c r="G511" s="194"/>
      <c r="H511" s="196" t="s">
        <v>32</v>
      </c>
      <c r="I511" s="198"/>
      <c r="J511" s="194"/>
      <c r="K511" s="194"/>
      <c r="L511" s="199"/>
      <c r="M511" s="200"/>
      <c r="N511" s="201"/>
      <c r="O511" s="201"/>
      <c r="P511" s="201"/>
      <c r="Q511" s="201"/>
      <c r="R511" s="201"/>
      <c r="S511" s="201"/>
      <c r="T511" s="202"/>
      <c r="AT511" s="203" t="s">
        <v>180</v>
      </c>
      <c r="AU511" s="203" t="s">
        <v>89</v>
      </c>
      <c r="AV511" s="13" t="s">
        <v>40</v>
      </c>
      <c r="AW511" s="13" t="s">
        <v>38</v>
      </c>
      <c r="AX511" s="13" t="s">
        <v>80</v>
      </c>
      <c r="AY511" s="203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4957</v>
      </c>
      <c r="G512" s="205"/>
      <c r="H512" s="208">
        <v>8.7210000000000001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2" customFormat="1" ht="14.4" customHeight="1">
      <c r="A513" s="36"/>
      <c r="B513" s="37"/>
      <c r="C513" s="180" t="s">
        <v>617</v>
      </c>
      <c r="D513" s="180" t="s">
        <v>173</v>
      </c>
      <c r="E513" s="181" t="s">
        <v>3165</v>
      </c>
      <c r="F513" s="182" t="s">
        <v>3166</v>
      </c>
      <c r="G513" s="183" t="s">
        <v>176</v>
      </c>
      <c r="H513" s="184">
        <v>8.7210000000000001</v>
      </c>
      <c r="I513" s="185"/>
      <c r="J513" s="186">
        <f t="shared" ref="J513:J524" si="0">ROUND(I513*H513,2)</f>
        <v>0</v>
      </c>
      <c r="K513" s="182" t="s">
        <v>177</v>
      </c>
      <c r="L513" s="41"/>
      <c r="M513" s="187" t="s">
        <v>32</v>
      </c>
      <c r="N513" s="188" t="s">
        <v>51</v>
      </c>
      <c r="O513" s="66"/>
      <c r="P513" s="189">
        <f t="shared" ref="P513:P524" si="1">O513*H513</f>
        <v>0</v>
      </c>
      <c r="Q513" s="189">
        <v>4.8000000000000001E-2</v>
      </c>
      <c r="R513" s="189">
        <f t="shared" ref="R513:R524" si="2">Q513*H513</f>
        <v>0.41860800000000004</v>
      </c>
      <c r="S513" s="189">
        <v>4.8000000000000001E-2</v>
      </c>
      <c r="T513" s="190">
        <f t="shared" ref="T513:T524" si="3">S513*H513</f>
        <v>0.41860800000000004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178</v>
      </c>
      <c r="AT513" s="191" t="s">
        <v>173</v>
      </c>
      <c r="AU513" s="191" t="s">
        <v>89</v>
      </c>
      <c r="AY513" s="18" t="s">
        <v>171</v>
      </c>
      <c r="BE513" s="192">
        <f t="shared" ref="BE513:BE524" si="4">IF(N513="základní",J513,0)</f>
        <v>0</v>
      </c>
      <c r="BF513" s="192">
        <f t="shared" ref="BF513:BF524" si="5">IF(N513="snížená",J513,0)</f>
        <v>0</v>
      </c>
      <c r="BG513" s="192">
        <f t="shared" ref="BG513:BG524" si="6">IF(N513="zákl. přenesená",J513,0)</f>
        <v>0</v>
      </c>
      <c r="BH513" s="192">
        <f t="shared" ref="BH513:BH524" si="7">IF(N513="sníž. přenesená",J513,0)</f>
        <v>0</v>
      </c>
      <c r="BI513" s="192">
        <f t="shared" ref="BI513:BI524" si="8">IF(N513="nulová",J513,0)</f>
        <v>0</v>
      </c>
      <c r="BJ513" s="18" t="s">
        <v>40</v>
      </c>
      <c r="BK513" s="192">
        <f t="shared" ref="BK513:BK524" si="9">ROUND(I513*H513,2)</f>
        <v>0</v>
      </c>
      <c r="BL513" s="18" t="s">
        <v>178</v>
      </c>
      <c r="BM513" s="191" t="s">
        <v>4958</v>
      </c>
    </row>
    <row r="514" spans="1:65" s="2" customFormat="1" ht="14.4" customHeight="1">
      <c r="A514" s="36"/>
      <c r="B514" s="37"/>
      <c r="C514" s="180" t="s">
        <v>623</v>
      </c>
      <c r="D514" s="180" t="s">
        <v>173</v>
      </c>
      <c r="E514" s="181" t="s">
        <v>1806</v>
      </c>
      <c r="F514" s="182" t="s">
        <v>1807</v>
      </c>
      <c r="G514" s="183" t="s">
        <v>176</v>
      </c>
      <c r="H514" s="184">
        <v>8.7210000000000001</v>
      </c>
      <c r="I514" s="185"/>
      <c r="J514" s="186">
        <f t="shared" si="0"/>
        <v>0</v>
      </c>
      <c r="K514" s="182" t="s">
        <v>177</v>
      </c>
      <c r="L514" s="41"/>
      <c r="M514" s="187" t="s">
        <v>32</v>
      </c>
      <c r="N514" s="188" t="s">
        <v>51</v>
      </c>
      <c r="O514" s="66"/>
      <c r="P514" s="189">
        <f t="shared" si="1"/>
        <v>0</v>
      </c>
      <c r="Q514" s="189">
        <v>0</v>
      </c>
      <c r="R514" s="189">
        <f t="shared" si="2"/>
        <v>0</v>
      </c>
      <c r="S514" s="189">
        <v>0</v>
      </c>
      <c r="T514" s="190">
        <f t="shared" si="3"/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178</v>
      </c>
      <c r="AT514" s="191" t="s">
        <v>173</v>
      </c>
      <c r="AU514" s="191" t="s">
        <v>89</v>
      </c>
      <c r="AY514" s="18" t="s">
        <v>171</v>
      </c>
      <c r="BE514" s="192">
        <f t="shared" si="4"/>
        <v>0</v>
      </c>
      <c r="BF514" s="192">
        <f t="shared" si="5"/>
        <v>0</v>
      </c>
      <c r="BG514" s="192">
        <f t="shared" si="6"/>
        <v>0</v>
      </c>
      <c r="BH514" s="192">
        <f t="shared" si="7"/>
        <v>0</v>
      </c>
      <c r="BI514" s="192">
        <f t="shared" si="8"/>
        <v>0</v>
      </c>
      <c r="BJ514" s="18" t="s">
        <v>40</v>
      </c>
      <c r="BK514" s="192">
        <f t="shared" si="9"/>
        <v>0</v>
      </c>
      <c r="BL514" s="18" t="s">
        <v>178</v>
      </c>
      <c r="BM514" s="191" t="s">
        <v>4959</v>
      </c>
    </row>
    <row r="515" spans="1:65" s="2" customFormat="1" ht="14.4" customHeight="1">
      <c r="A515" s="36"/>
      <c r="B515" s="37"/>
      <c r="C515" s="180" t="s">
        <v>630</v>
      </c>
      <c r="D515" s="180" t="s">
        <v>173</v>
      </c>
      <c r="E515" s="181" t="s">
        <v>3170</v>
      </c>
      <c r="F515" s="182" t="s">
        <v>3171</v>
      </c>
      <c r="G515" s="183" t="s">
        <v>176</v>
      </c>
      <c r="H515" s="184">
        <v>8.7210000000000001</v>
      </c>
      <c r="I515" s="185"/>
      <c r="J515" s="186">
        <f t="shared" si="0"/>
        <v>0</v>
      </c>
      <c r="K515" s="182" t="s">
        <v>177</v>
      </c>
      <c r="L515" s="41"/>
      <c r="M515" s="187" t="s">
        <v>32</v>
      </c>
      <c r="N515" s="188" t="s">
        <v>51</v>
      </c>
      <c r="O515" s="66"/>
      <c r="P515" s="189">
        <f t="shared" si="1"/>
        <v>0</v>
      </c>
      <c r="Q515" s="189">
        <v>0</v>
      </c>
      <c r="R515" s="189">
        <f t="shared" si="2"/>
        <v>0</v>
      </c>
      <c r="S515" s="189">
        <v>0</v>
      </c>
      <c r="T515" s="190">
        <f t="shared" si="3"/>
        <v>0</v>
      </c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R515" s="191" t="s">
        <v>178</v>
      </c>
      <c r="AT515" s="191" t="s">
        <v>173</v>
      </c>
      <c r="AU515" s="191" t="s">
        <v>89</v>
      </c>
      <c r="AY515" s="18" t="s">
        <v>171</v>
      </c>
      <c r="BE515" s="192">
        <f t="shared" si="4"/>
        <v>0</v>
      </c>
      <c r="BF515" s="192">
        <f t="shared" si="5"/>
        <v>0</v>
      </c>
      <c r="BG515" s="192">
        <f t="shared" si="6"/>
        <v>0</v>
      </c>
      <c r="BH515" s="192">
        <f t="shared" si="7"/>
        <v>0</v>
      </c>
      <c r="BI515" s="192">
        <f t="shared" si="8"/>
        <v>0</v>
      </c>
      <c r="BJ515" s="18" t="s">
        <v>40</v>
      </c>
      <c r="BK515" s="192">
        <f t="shared" si="9"/>
        <v>0</v>
      </c>
      <c r="BL515" s="18" t="s">
        <v>178</v>
      </c>
      <c r="BM515" s="191" t="s">
        <v>4960</v>
      </c>
    </row>
    <row r="516" spans="1:65" s="2" customFormat="1" ht="14.4" customHeight="1">
      <c r="A516" s="36"/>
      <c r="B516" s="37"/>
      <c r="C516" s="180" t="s">
        <v>633</v>
      </c>
      <c r="D516" s="180" t="s">
        <v>173</v>
      </c>
      <c r="E516" s="181" t="s">
        <v>3173</v>
      </c>
      <c r="F516" s="182" t="s">
        <v>3174</v>
      </c>
      <c r="G516" s="183" t="s">
        <v>176</v>
      </c>
      <c r="H516" s="184">
        <v>8.7210000000000001</v>
      </c>
      <c r="I516" s="185"/>
      <c r="J516" s="186">
        <f t="shared" si="0"/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 t="shared" si="1"/>
        <v>0</v>
      </c>
      <c r="Q516" s="189">
        <v>1.9429999999999999E-2</v>
      </c>
      <c r="R516" s="189">
        <f t="shared" si="2"/>
        <v>0.16944903</v>
      </c>
      <c r="S516" s="189">
        <v>0</v>
      </c>
      <c r="T516" s="190">
        <f t="shared" si="3"/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 t="shared" si="4"/>
        <v>0</v>
      </c>
      <c r="BF516" s="192">
        <f t="shared" si="5"/>
        <v>0</v>
      </c>
      <c r="BG516" s="192">
        <f t="shared" si="6"/>
        <v>0</v>
      </c>
      <c r="BH516" s="192">
        <f t="shared" si="7"/>
        <v>0</v>
      </c>
      <c r="BI516" s="192">
        <f t="shared" si="8"/>
        <v>0</v>
      </c>
      <c r="BJ516" s="18" t="s">
        <v>40</v>
      </c>
      <c r="BK516" s="192">
        <f t="shared" si="9"/>
        <v>0</v>
      </c>
      <c r="BL516" s="18" t="s">
        <v>178</v>
      </c>
      <c r="BM516" s="191" t="s">
        <v>4961</v>
      </c>
    </row>
    <row r="517" spans="1:65" s="2" customFormat="1" ht="24.15" customHeight="1">
      <c r="A517" s="36"/>
      <c r="B517" s="37"/>
      <c r="C517" s="180" t="s">
        <v>640</v>
      </c>
      <c r="D517" s="180" t="s">
        <v>173</v>
      </c>
      <c r="E517" s="181" t="s">
        <v>3176</v>
      </c>
      <c r="F517" s="182" t="s">
        <v>3177</v>
      </c>
      <c r="G517" s="183" t="s">
        <v>176</v>
      </c>
      <c r="H517" s="184">
        <v>8.7210000000000001</v>
      </c>
      <c r="I517" s="185"/>
      <c r="J517" s="186">
        <f t="shared" si="0"/>
        <v>0</v>
      </c>
      <c r="K517" s="182" t="s">
        <v>177</v>
      </c>
      <c r="L517" s="41"/>
      <c r="M517" s="187" t="s">
        <v>32</v>
      </c>
      <c r="N517" s="188" t="s">
        <v>51</v>
      </c>
      <c r="O517" s="66"/>
      <c r="P517" s="189">
        <f t="shared" si="1"/>
        <v>0</v>
      </c>
      <c r="Q517" s="189">
        <v>0</v>
      </c>
      <c r="R517" s="189">
        <f t="shared" si="2"/>
        <v>0</v>
      </c>
      <c r="S517" s="189">
        <v>0</v>
      </c>
      <c r="T517" s="190">
        <f t="shared" si="3"/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178</v>
      </c>
      <c r="AT517" s="191" t="s">
        <v>173</v>
      </c>
      <c r="AU517" s="191" t="s">
        <v>89</v>
      </c>
      <c r="AY517" s="18" t="s">
        <v>171</v>
      </c>
      <c r="BE517" s="192">
        <f t="shared" si="4"/>
        <v>0</v>
      </c>
      <c r="BF517" s="192">
        <f t="shared" si="5"/>
        <v>0</v>
      </c>
      <c r="BG517" s="192">
        <f t="shared" si="6"/>
        <v>0</v>
      </c>
      <c r="BH517" s="192">
        <f t="shared" si="7"/>
        <v>0</v>
      </c>
      <c r="BI517" s="192">
        <f t="shared" si="8"/>
        <v>0</v>
      </c>
      <c r="BJ517" s="18" t="s">
        <v>40</v>
      </c>
      <c r="BK517" s="192">
        <f t="shared" si="9"/>
        <v>0</v>
      </c>
      <c r="BL517" s="18" t="s">
        <v>178</v>
      </c>
      <c r="BM517" s="191" t="s">
        <v>4962</v>
      </c>
    </row>
    <row r="518" spans="1:65" s="2" customFormat="1" ht="24.15" customHeight="1">
      <c r="A518" s="36"/>
      <c r="B518" s="37"/>
      <c r="C518" s="180" t="s">
        <v>645</v>
      </c>
      <c r="D518" s="180" t="s">
        <v>173</v>
      </c>
      <c r="E518" s="181" t="s">
        <v>509</v>
      </c>
      <c r="F518" s="182" t="s">
        <v>510</v>
      </c>
      <c r="G518" s="183" t="s">
        <v>176</v>
      </c>
      <c r="H518" s="184">
        <v>8.7210000000000001</v>
      </c>
      <c r="I518" s="185"/>
      <c r="J518" s="186">
        <f t="shared" si="0"/>
        <v>0</v>
      </c>
      <c r="K518" s="182" t="s">
        <v>177</v>
      </c>
      <c r="L518" s="41"/>
      <c r="M518" s="187" t="s">
        <v>32</v>
      </c>
      <c r="N518" s="188" t="s">
        <v>51</v>
      </c>
      <c r="O518" s="66"/>
      <c r="P518" s="189">
        <f t="shared" si="1"/>
        <v>0</v>
      </c>
      <c r="Q518" s="189">
        <v>0</v>
      </c>
      <c r="R518" s="189">
        <f t="shared" si="2"/>
        <v>0</v>
      </c>
      <c r="S518" s="189">
        <v>0</v>
      </c>
      <c r="T518" s="190">
        <f t="shared" si="3"/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178</v>
      </c>
      <c r="AT518" s="191" t="s">
        <v>173</v>
      </c>
      <c r="AU518" s="191" t="s">
        <v>89</v>
      </c>
      <c r="AY518" s="18" t="s">
        <v>171</v>
      </c>
      <c r="BE518" s="192">
        <f t="shared" si="4"/>
        <v>0</v>
      </c>
      <c r="BF518" s="192">
        <f t="shared" si="5"/>
        <v>0</v>
      </c>
      <c r="BG518" s="192">
        <f t="shared" si="6"/>
        <v>0</v>
      </c>
      <c r="BH518" s="192">
        <f t="shared" si="7"/>
        <v>0</v>
      </c>
      <c r="BI518" s="192">
        <f t="shared" si="8"/>
        <v>0</v>
      </c>
      <c r="BJ518" s="18" t="s">
        <v>40</v>
      </c>
      <c r="BK518" s="192">
        <f t="shared" si="9"/>
        <v>0</v>
      </c>
      <c r="BL518" s="18" t="s">
        <v>178</v>
      </c>
      <c r="BM518" s="191" t="s">
        <v>4963</v>
      </c>
    </row>
    <row r="519" spans="1:65" s="2" customFormat="1" ht="14.4" customHeight="1">
      <c r="A519" s="36"/>
      <c r="B519" s="37"/>
      <c r="C519" s="180" t="s">
        <v>649</v>
      </c>
      <c r="D519" s="180" t="s">
        <v>173</v>
      </c>
      <c r="E519" s="181" t="s">
        <v>3180</v>
      </c>
      <c r="F519" s="182" t="s">
        <v>3181</v>
      </c>
      <c r="G519" s="183" t="s">
        <v>176</v>
      </c>
      <c r="H519" s="184">
        <v>8.7210000000000001</v>
      </c>
      <c r="I519" s="185"/>
      <c r="J519" s="186">
        <f t="shared" si="0"/>
        <v>0</v>
      </c>
      <c r="K519" s="182" t="s">
        <v>177</v>
      </c>
      <c r="L519" s="41"/>
      <c r="M519" s="187" t="s">
        <v>32</v>
      </c>
      <c r="N519" s="188" t="s">
        <v>51</v>
      </c>
      <c r="O519" s="66"/>
      <c r="P519" s="189">
        <f t="shared" si="1"/>
        <v>0</v>
      </c>
      <c r="Q519" s="189">
        <v>3.5599999999999998E-3</v>
      </c>
      <c r="R519" s="189">
        <f t="shared" si="2"/>
        <v>3.104676E-2</v>
      </c>
      <c r="S519" s="189">
        <v>0</v>
      </c>
      <c r="T519" s="190">
        <f t="shared" si="3"/>
        <v>0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91" t="s">
        <v>178</v>
      </c>
      <c r="AT519" s="191" t="s">
        <v>173</v>
      </c>
      <c r="AU519" s="191" t="s">
        <v>89</v>
      </c>
      <c r="AY519" s="18" t="s">
        <v>171</v>
      </c>
      <c r="BE519" s="192">
        <f t="shared" si="4"/>
        <v>0</v>
      </c>
      <c r="BF519" s="192">
        <f t="shared" si="5"/>
        <v>0</v>
      </c>
      <c r="BG519" s="192">
        <f t="shared" si="6"/>
        <v>0</v>
      </c>
      <c r="BH519" s="192">
        <f t="shared" si="7"/>
        <v>0</v>
      </c>
      <c r="BI519" s="192">
        <f t="shared" si="8"/>
        <v>0</v>
      </c>
      <c r="BJ519" s="18" t="s">
        <v>40</v>
      </c>
      <c r="BK519" s="192">
        <f t="shared" si="9"/>
        <v>0</v>
      </c>
      <c r="BL519" s="18" t="s">
        <v>178</v>
      </c>
      <c r="BM519" s="191" t="s">
        <v>4964</v>
      </c>
    </row>
    <row r="520" spans="1:65" s="2" customFormat="1" ht="14.4" customHeight="1">
      <c r="A520" s="36"/>
      <c r="B520" s="37"/>
      <c r="C520" s="180" t="s">
        <v>653</v>
      </c>
      <c r="D520" s="180" t="s">
        <v>173</v>
      </c>
      <c r="E520" s="181" t="s">
        <v>3183</v>
      </c>
      <c r="F520" s="182" t="s">
        <v>3184</v>
      </c>
      <c r="G520" s="183" t="s">
        <v>176</v>
      </c>
      <c r="H520" s="184">
        <v>8.7210000000000001</v>
      </c>
      <c r="I520" s="185"/>
      <c r="J520" s="186">
        <f t="shared" si="0"/>
        <v>0</v>
      </c>
      <c r="K520" s="182" t="s">
        <v>177</v>
      </c>
      <c r="L520" s="41"/>
      <c r="M520" s="187" t="s">
        <v>32</v>
      </c>
      <c r="N520" s="188" t="s">
        <v>51</v>
      </c>
      <c r="O520" s="66"/>
      <c r="P520" s="189">
        <f t="shared" si="1"/>
        <v>0</v>
      </c>
      <c r="Q520" s="189">
        <v>0</v>
      </c>
      <c r="R520" s="189">
        <f t="shared" si="2"/>
        <v>0</v>
      </c>
      <c r="S520" s="189">
        <v>0</v>
      </c>
      <c r="T520" s="190">
        <f t="shared" si="3"/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91" t="s">
        <v>178</v>
      </c>
      <c r="AT520" s="191" t="s">
        <v>173</v>
      </c>
      <c r="AU520" s="191" t="s">
        <v>89</v>
      </c>
      <c r="AY520" s="18" t="s">
        <v>171</v>
      </c>
      <c r="BE520" s="192">
        <f t="shared" si="4"/>
        <v>0</v>
      </c>
      <c r="BF520" s="192">
        <f t="shared" si="5"/>
        <v>0</v>
      </c>
      <c r="BG520" s="192">
        <f t="shared" si="6"/>
        <v>0</v>
      </c>
      <c r="BH520" s="192">
        <f t="shared" si="7"/>
        <v>0</v>
      </c>
      <c r="BI520" s="192">
        <f t="shared" si="8"/>
        <v>0</v>
      </c>
      <c r="BJ520" s="18" t="s">
        <v>40</v>
      </c>
      <c r="BK520" s="192">
        <f t="shared" si="9"/>
        <v>0</v>
      </c>
      <c r="BL520" s="18" t="s">
        <v>178</v>
      </c>
      <c r="BM520" s="191" t="s">
        <v>4965</v>
      </c>
    </row>
    <row r="521" spans="1:65" s="2" customFormat="1" ht="14.4" customHeight="1">
      <c r="A521" s="36"/>
      <c r="B521" s="37"/>
      <c r="C521" s="180" t="s">
        <v>661</v>
      </c>
      <c r="D521" s="180" t="s">
        <v>173</v>
      </c>
      <c r="E521" s="181" t="s">
        <v>521</v>
      </c>
      <c r="F521" s="182" t="s">
        <v>522</v>
      </c>
      <c r="G521" s="183" t="s">
        <v>176</v>
      </c>
      <c r="H521" s="184">
        <v>8.7210000000000001</v>
      </c>
      <c r="I521" s="185"/>
      <c r="J521" s="186">
        <f t="shared" si="0"/>
        <v>0</v>
      </c>
      <c r="K521" s="182" t="s">
        <v>177</v>
      </c>
      <c r="L521" s="41"/>
      <c r="M521" s="187" t="s">
        <v>32</v>
      </c>
      <c r="N521" s="188" t="s">
        <v>51</v>
      </c>
      <c r="O521" s="66"/>
      <c r="P521" s="189">
        <f t="shared" si="1"/>
        <v>0</v>
      </c>
      <c r="Q521" s="189">
        <v>0</v>
      </c>
      <c r="R521" s="189">
        <f t="shared" si="2"/>
        <v>0</v>
      </c>
      <c r="S521" s="189">
        <v>0</v>
      </c>
      <c r="T521" s="190">
        <f t="shared" si="3"/>
        <v>0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91" t="s">
        <v>178</v>
      </c>
      <c r="AT521" s="191" t="s">
        <v>173</v>
      </c>
      <c r="AU521" s="191" t="s">
        <v>89</v>
      </c>
      <c r="AY521" s="18" t="s">
        <v>171</v>
      </c>
      <c r="BE521" s="192">
        <f t="shared" si="4"/>
        <v>0</v>
      </c>
      <c r="BF521" s="192">
        <f t="shared" si="5"/>
        <v>0</v>
      </c>
      <c r="BG521" s="192">
        <f t="shared" si="6"/>
        <v>0</v>
      </c>
      <c r="BH521" s="192">
        <f t="shared" si="7"/>
        <v>0</v>
      </c>
      <c r="BI521" s="192">
        <f t="shared" si="8"/>
        <v>0</v>
      </c>
      <c r="BJ521" s="18" t="s">
        <v>40</v>
      </c>
      <c r="BK521" s="192">
        <f t="shared" si="9"/>
        <v>0</v>
      </c>
      <c r="BL521" s="18" t="s">
        <v>178</v>
      </c>
      <c r="BM521" s="191" t="s">
        <v>4966</v>
      </c>
    </row>
    <row r="522" spans="1:65" s="2" customFormat="1" ht="14.4" customHeight="1">
      <c r="A522" s="36"/>
      <c r="B522" s="37"/>
      <c r="C522" s="180" t="s">
        <v>666</v>
      </c>
      <c r="D522" s="180" t="s">
        <v>173</v>
      </c>
      <c r="E522" s="181" t="s">
        <v>534</v>
      </c>
      <c r="F522" s="182" t="s">
        <v>535</v>
      </c>
      <c r="G522" s="183" t="s">
        <v>176</v>
      </c>
      <c r="H522" s="184">
        <v>8.7210000000000001</v>
      </c>
      <c r="I522" s="185"/>
      <c r="J522" s="186">
        <f t="shared" si="0"/>
        <v>0</v>
      </c>
      <c r="K522" s="182" t="s">
        <v>177</v>
      </c>
      <c r="L522" s="41"/>
      <c r="M522" s="187" t="s">
        <v>32</v>
      </c>
      <c r="N522" s="188" t="s">
        <v>51</v>
      </c>
      <c r="O522" s="66"/>
      <c r="P522" s="189">
        <f t="shared" si="1"/>
        <v>0</v>
      </c>
      <c r="Q522" s="189">
        <v>1.58E-3</v>
      </c>
      <c r="R522" s="189">
        <f t="shared" si="2"/>
        <v>1.377918E-2</v>
      </c>
      <c r="S522" s="189">
        <v>0</v>
      </c>
      <c r="T522" s="190">
        <f t="shared" si="3"/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178</v>
      </c>
      <c r="AT522" s="191" t="s">
        <v>173</v>
      </c>
      <c r="AU522" s="191" t="s">
        <v>89</v>
      </c>
      <c r="AY522" s="18" t="s">
        <v>171</v>
      </c>
      <c r="BE522" s="192">
        <f t="shared" si="4"/>
        <v>0</v>
      </c>
      <c r="BF522" s="192">
        <f t="shared" si="5"/>
        <v>0</v>
      </c>
      <c r="BG522" s="192">
        <f t="shared" si="6"/>
        <v>0</v>
      </c>
      <c r="BH522" s="192">
        <f t="shared" si="7"/>
        <v>0</v>
      </c>
      <c r="BI522" s="192">
        <f t="shared" si="8"/>
        <v>0</v>
      </c>
      <c r="BJ522" s="18" t="s">
        <v>40</v>
      </c>
      <c r="BK522" s="192">
        <f t="shared" si="9"/>
        <v>0</v>
      </c>
      <c r="BL522" s="18" t="s">
        <v>178</v>
      </c>
      <c r="BM522" s="191" t="s">
        <v>4967</v>
      </c>
    </row>
    <row r="523" spans="1:65" s="2" customFormat="1" ht="14.4" customHeight="1">
      <c r="A523" s="36"/>
      <c r="B523" s="37"/>
      <c r="C523" s="180" t="s">
        <v>672</v>
      </c>
      <c r="D523" s="180" t="s">
        <v>173</v>
      </c>
      <c r="E523" s="181" t="s">
        <v>3188</v>
      </c>
      <c r="F523" s="182" t="s">
        <v>3189</v>
      </c>
      <c r="G523" s="183" t="s">
        <v>176</v>
      </c>
      <c r="H523" s="184">
        <v>8.7210000000000001</v>
      </c>
      <c r="I523" s="185"/>
      <c r="J523" s="186">
        <f t="shared" si="0"/>
        <v>0</v>
      </c>
      <c r="K523" s="182" t="s">
        <v>177</v>
      </c>
      <c r="L523" s="41"/>
      <c r="M523" s="187" t="s">
        <v>32</v>
      </c>
      <c r="N523" s="188" t="s">
        <v>51</v>
      </c>
      <c r="O523" s="66"/>
      <c r="P523" s="189">
        <f t="shared" si="1"/>
        <v>0</v>
      </c>
      <c r="Q523" s="189">
        <v>0</v>
      </c>
      <c r="R523" s="189">
        <f t="shared" si="2"/>
        <v>0</v>
      </c>
      <c r="S523" s="189">
        <v>0</v>
      </c>
      <c r="T523" s="190">
        <f t="shared" si="3"/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178</v>
      </c>
      <c r="AT523" s="191" t="s">
        <v>173</v>
      </c>
      <c r="AU523" s="191" t="s">
        <v>89</v>
      </c>
      <c r="AY523" s="18" t="s">
        <v>171</v>
      </c>
      <c r="BE523" s="192">
        <f t="shared" si="4"/>
        <v>0</v>
      </c>
      <c r="BF523" s="192">
        <f t="shared" si="5"/>
        <v>0</v>
      </c>
      <c r="BG523" s="192">
        <f t="shared" si="6"/>
        <v>0</v>
      </c>
      <c r="BH523" s="192">
        <f t="shared" si="7"/>
        <v>0</v>
      </c>
      <c r="BI523" s="192">
        <f t="shared" si="8"/>
        <v>0</v>
      </c>
      <c r="BJ523" s="18" t="s">
        <v>40</v>
      </c>
      <c r="BK523" s="192">
        <f t="shared" si="9"/>
        <v>0</v>
      </c>
      <c r="BL523" s="18" t="s">
        <v>178</v>
      </c>
      <c r="BM523" s="191" t="s">
        <v>4968</v>
      </c>
    </row>
    <row r="524" spans="1:65" s="2" customFormat="1" ht="14.4" customHeight="1">
      <c r="A524" s="36"/>
      <c r="B524" s="37"/>
      <c r="C524" s="180" t="s">
        <v>676</v>
      </c>
      <c r="D524" s="180" t="s">
        <v>173</v>
      </c>
      <c r="E524" s="181" t="s">
        <v>538</v>
      </c>
      <c r="F524" s="182" t="s">
        <v>539</v>
      </c>
      <c r="G524" s="183" t="s">
        <v>176</v>
      </c>
      <c r="H524" s="184">
        <v>8.7210000000000001</v>
      </c>
      <c r="I524" s="185"/>
      <c r="J524" s="186">
        <f t="shared" si="0"/>
        <v>0</v>
      </c>
      <c r="K524" s="182" t="s">
        <v>177</v>
      </c>
      <c r="L524" s="41"/>
      <c r="M524" s="187" t="s">
        <v>32</v>
      </c>
      <c r="N524" s="188" t="s">
        <v>51</v>
      </c>
      <c r="O524" s="66"/>
      <c r="P524" s="189">
        <f t="shared" si="1"/>
        <v>0</v>
      </c>
      <c r="Q524" s="189">
        <v>0</v>
      </c>
      <c r="R524" s="189">
        <f t="shared" si="2"/>
        <v>0</v>
      </c>
      <c r="S524" s="189">
        <v>0</v>
      </c>
      <c r="T524" s="190">
        <f t="shared" si="3"/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178</v>
      </c>
      <c r="AT524" s="191" t="s">
        <v>173</v>
      </c>
      <c r="AU524" s="191" t="s">
        <v>89</v>
      </c>
      <c r="AY524" s="18" t="s">
        <v>171</v>
      </c>
      <c r="BE524" s="192">
        <f t="shared" si="4"/>
        <v>0</v>
      </c>
      <c r="BF524" s="192">
        <f t="shared" si="5"/>
        <v>0</v>
      </c>
      <c r="BG524" s="192">
        <f t="shared" si="6"/>
        <v>0</v>
      </c>
      <c r="BH524" s="192">
        <f t="shared" si="7"/>
        <v>0</v>
      </c>
      <c r="BI524" s="192">
        <f t="shared" si="8"/>
        <v>0</v>
      </c>
      <c r="BJ524" s="18" t="s">
        <v>40</v>
      </c>
      <c r="BK524" s="192">
        <f t="shared" si="9"/>
        <v>0</v>
      </c>
      <c r="BL524" s="18" t="s">
        <v>178</v>
      </c>
      <c r="BM524" s="191" t="s">
        <v>4969</v>
      </c>
    </row>
    <row r="525" spans="1:65" s="12" customFormat="1" ht="22.8" customHeight="1">
      <c r="B525" s="164"/>
      <c r="C525" s="165"/>
      <c r="D525" s="166" t="s">
        <v>79</v>
      </c>
      <c r="E525" s="178" t="s">
        <v>549</v>
      </c>
      <c r="F525" s="178" t="s">
        <v>550</v>
      </c>
      <c r="G525" s="165"/>
      <c r="H525" s="165"/>
      <c r="I525" s="168"/>
      <c r="J525" s="179">
        <f>BK525</f>
        <v>0</v>
      </c>
      <c r="K525" s="165"/>
      <c r="L525" s="170"/>
      <c r="M525" s="171"/>
      <c r="N525" s="172"/>
      <c r="O525" s="172"/>
      <c r="P525" s="173">
        <f>SUM(P526:P539)</f>
        <v>0</v>
      </c>
      <c r="Q525" s="172"/>
      <c r="R525" s="173">
        <f>SUM(R526:R539)</f>
        <v>0</v>
      </c>
      <c r="S525" s="172"/>
      <c r="T525" s="174">
        <f>SUM(T526:T539)</f>
        <v>0</v>
      </c>
      <c r="AR525" s="175" t="s">
        <v>40</v>
      </c>
      <c r="AT525" s="176" t="s">
        <v>79</v>
      </c>
      <c r="AU525" s="176" t="s">
        <v>40</v>
      </c>
      <c r="AY525" s="175" t="s">
        <v>171</v>
      </c>
      <c r="BK525" s="177">
        <f>SUM(BK526:BK539)</f>
        <v>0</v>
      </c>
    </row>
    <row r="526" spans="1:65" s="2" customFormat="1" ht="24.15" customHeight="1">
      <c r="A526" s="36"/>
      <c r="B526" s="37"/>
      <c r="C526" s="180" t="s">
        <v>681</v>
      </c>
      <c r="D526" s="180" t="s">
        <v>173</v>
      </c>
      <c r="E526" s="181" t="s">
        <v>3192</v>
      </c>
      <c r="F526" s="182" t="s">
        <v>3193</v>
      </c>
      <c r="G526" s="183" t="s">
        <v>554</v>
      </c>
      <c r="H526" s="184">
        <v>48.103000000000002</v>
      </c>
      <c r="I526" s="185"/>
      <c r="J526" s="186">
        <f>ROUND(I526*H526,2)</f>
        <v>0</v>
      </c>
      <c r="K526" s="182" t="s">
        <v>177</v>
      </c>
      <c r="L526" s="41"/>
      <c r="M526" s="187" t="s">
        <v>32</v>
      </c>
      <c r="N526" s="188" t="s">
        <v>51</v>
      </c>
      <c r="O526" s="66"/>
      <c r="P526" s="189">
        <f>O526*H526</f>
        <v>0</v>
      </c>
      <c r="Q526" s="189">
        <v>0</v>
      </c>
      <c r="R526" s="189">
        <f>Q526*H526</f>
        <v>0</v>
      </c>
      <c r="S526" s="189">
        <v>0</v>
      </c>
      <c r="T526" s="190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178</v>
      </c>
      <c r="AT526" s="191" t="s">
        <v>173</v>
      </c>
      <c r="AU526" s="191" t="s">
        <v>89</v>
      </c>
      <c r="AY526" s="18" t="s">
        <v>171</v>
      </c>
      <c r="BE526" s="192">
        <f>IF(N526="základní",J526,0)</f>
        <v>0</v>
      </c>
      <c r="BF526" s="192">
        <f>IF(N526="snížená",J526,0)</f>
        <v>0</v>
      </c>
      <c r="BG526" s="192">
        <f>IF(N526="zákl. přenesená",J526,0)</f>
        <v>0</v>
      </c>
      <c r="BH526" s="192">
        <f>IF(N526="sníž. přenesená",J526,0)</f>
        <v>0</v>
      </c>
      <c r="BI526" s="192">
        <f>IF(N526="nulová",J526,0)</f>
        <v>0</v>
      </c>
      <c r="BJ526" s="18" t="s">
        <v>40</v>
      </c>
      <c r="BK526" s="192">
        <f>ROUND(I526*H526,2)</f>
        <v>0</v>
      </c>
      <c r="BL526" s="18" t="s">
        <v>178</v>
      </c>
      <c r="BM526" s="191" t="s">
        <v>4970</v>
      </c>
    </row>
    <row r="527" spans="1:65" s="2" customFormat="1" ht="14.4" customHeight="1">
      <c r="A527" s="36"/>
      <c r="B527" s="37"/>
      <c r="C527" s="180" t="s">
        <v>685</v>
      </c>
      <c r="D527" s="180" t="s">
        <v>173</v>
      </c>
      <c r="E527" s="181" t="s">
        <v>557</v>
      </c>
      <c r="F527" s="182" t="s">
        <v>558</v>
      </c>
      <c r="G527" s="183" t="s">
        <v>554</v>
      </c>
      <c r="H527" s="184">
        <v>48.103000000000002</v>
      </c>
      <c r="I527" s="185"/>
      <c r="J527" s="186">
        <f>ROUND(I527*H527,2)</f>
        <v>0</v>
      </c>
      <c r="K527" s="182" t="s">
        <v>177</v>
      </c>
      <c r="L527" s="41"/>
      <c r="M527" s="187" t="s">
        <v>32</v>
      </c>
      <c r="N527" s="188" t="s">
        <v>51</v>
      </c>
      <c r="O527" s="66"/>
      <c r="P527" s="189">
        <f>O527*H527</f>
        <v>0</v>
      </c>
      <c r="Q527" s="189">
        <v>0</v>
      </c>
      <c r="R527" s="189">
        <f>Q527*H527</f>
        <v>0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178</v>
      </c>
      <c r="AT527" s="191" t="s">
        <v>173</v>
      </c>
      <c r="AU527" s="191" t="s">
        <v>89</v>
      </c>
      <c r="AY527" s="18" t="s">
        <v>171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8" t="s">
        <v>40</v>
      </c>
      <c r="BK527" s="192">
        <f>ROUND(I527*H527,2)</f>
        <v>0</v>
      </c>
      <c r="BL527" s="18" t="s">
        <v>178</v>
      </c>
      <c r="BM527" s="191" t="s">
        <v>4971</v>
      </c>
    </row>
    <row r="528" spans="1:65" s="2" customFormat="1" ht="24.15" customHeight="1">
      <c r="A528" s="36"/>
      <c r="B528" s="37"/>
      <c r="C528" s="180" t="s">
        <v>689</v>
      </c>
      <c r="D528" s="180" t="s">
        <v>173</v>
      </c>
      <c r="E528" s="181" t="s">
        <v>561</v>
      </c>
      <c r="F528" s="182" t="s">
        <v>562</v>
      </c>
      <c r="G528" s="183" t="s">
        <v>554</v>
      </c>
      <c r="H528" s="184">
        <v>529.13300000000004</v>
      </c>
      <c r="I528" s="185"/>
      <c r="J528" s="186">
        <f>ROUND(I528*H528,2)</f>
        <v>0</v>
      </c>
      <c r="K528" s="182" t="s">
        <v>177</v>
      </c>
      <c r="L528" s="41"/>
      <c r="M528" s="187" t="s">
        <v>32</v>
      </c>
      <c r="N528" s="188" t="s">
        <v>51</v>
      </c>
      <c r="O528" s="66"/>
      <c r="P528" s="189">
        <f>O528*H528</f>
        <v>0</v>
      </c>
      <c r="Q528" s="189">
        <v>0</v>
      </c>
      <c r="R528" s="189">
        <f>Q528*H528</f>
        <v>0</v>
      </c>
      <c r="S528" s="189">
        <v>0</v>
      </c>
      <c r="T528" s="190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178</v>
      </c>
      <c r="AT528" s="191" t="s">
        <v>173</v>
      </c>
      <c r="AU528" s="191" t="s">
        <v>89</v>
      </c>
      <c r="AY528" s="18" t="s">
        <v>171</v>
      </c>
      <c r="BE528" s="192">
        <f>IF(N528="základní",J528,0)</f>
        <v>0</v>
      </c>
      <c r="BF528" s="192">
        <f>IF(N528="snížená",J528,0)</f>
        <v>0</v>
      </c>
      <c r="BG528" s="192">
        <f>IF(N528="zákl. přenesená",J528,0)</f>
        <v>0</v>
      </c>
      <c r="BH528" s="192">
        <f>IF(N528="sníž. přenesená",J528,0)</f>
        <v>0</v>
      </c>
      <c r="BI528" s="192">
        <f>IF(N528="nulová",J528,0)</f>
        <v>0</v>
      </c>
      <c r="BJ528" s="18" t="s">
        <v>40</v>
      </c>
      <c r="BK528" s="192">
        <f>ROUND(I528*H528,2)</f>
        <v>0</v>
      </c>
      <c r="BL528" s="18" t="s">
        <v>178</v>
      </c>
      <c r="BM528" s="191" t="s">
        <v>4972</v>
      </c>
    </row>
    <row r="529" spans="1:65" s="14" customFormat="1" ht="10.199999999999999">
      <c r="B529" s="204"/>
      <c r="C529" s="205"/>
      <c r="D529" s="195" t="s">
        <v>180</v>
      </c>
      <c r="E529" s="205"/>
      <c r="F529" s="207" t="s">
        <v>4973</v>
      </c>
      <c r="G529" s="205"/>
      <c r="H529" s="208">
        <v>529.13300000000004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4</v>
      </c>
      <c r="AX529" s="14" t="s">
        <v>40</v>
      </c>
      <c r="AY529" s="214" t="s">
        <v>171</v>
      </c>
    </row>
    <row r="530" spans="1:65" s="2" customFormat="1" ht="24.15" customHeight="1">
      <c r="A530" s="36"/>
      <c r="B530" s="37"/>
      <c r="C530" s="180" t="s">
        <v>695</v>
      </c>
      <c r="D530" s="180" t="s">
        <v>173</v>
      </c>
      <c r="E530" s="181" t="s">
        <v>3198</v>
      </c>
      <c r="F530" s="182" t="s">
        <v>3199</v>
      </c>
      <c r="G530" s="183" t="s">
        <v>554</v>
      </c>
      <c r="H530" s="184">
        <v>15.840999999999999</v>
      </c>
      <c r="I530" s="185"/>
      <c r="J530" s="186">
        <f>ROUND(I530*H530,2)</f>
        <v>0</v>
      </c>
      <c r="K530" s="182" t="s">
        <v>177</v>
      </c>
      <c r="L530" s="41"/>
      <c r="M530" s="187" t="s">
        <v>32</v>
      </c>
      <c r="N530" s="188" t="s">
        <v>51</v>
      </c>
      <c r="O530" s="66"/>
      <c r="P530" s="189">
        <f>O530*H530</f>
        <v>0</v>
      </c>
      <c r="Q530" s="189">
        <v>0</v>
      </c>
      <c r="R530" s="189">
        <f>Q530*H530</f>
        <v>0</v>
      </c>
      <c r="S530" s="189">
        <v>0</v>
      </c>
      <c r="T530" s="190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178</v>
      </c>
      <c r="AT530" s="191" t="s">
        <v>173</v>
      </c>
      <c r="AU530" s="191" t="s">
        <v>89</v>
      </c>
      <c r="AY530" s="18" t="s">
        <v>171</v>
      </c>
      <c r="BE530" s="192">
        <f>IF(N530="základní",J530,0)</f>
        <v>0</v>
      </c>
      <c r="BF530" s="192">
        <f>IF(N530="snížená",J530,0)</f>
        <v>0</v>
      </c>
      <c r="BG530" s="192">
        <f>IF(N530="zákl. přenesená",J530,0)</f>
        <v>0</v>
      </c>
      <c r="BH530" s="192">
        <f>IF(N530="sníž. přenesená",J530,0)</f>
        <v>0</v>
      </c>
      <c r="BI530" s="192">
        <f>IF(N530="nulová",J530,0)</f>
        <v>0</v>
      </c>
      <c r="BJ530" s="18" t="s">
        <v>40</v>
      </c>
      <c r="BK530" s="192">
        <f>ROUND(I530*H530,2)</f>
        <v>0</v>
      </c>
      <c r="BL530" s="18" t="s">
        <v>178</v>
      </c>
      <c r="BM530" s="191" t="s">
        <v>4974</v>
      </c>
    </row>
    <row r="531" spans="1:65" s="14" customFormat="1" ht="10.199999999999999">
      <c r="B531" s="204"/>
      <c r="C531" s="205"/>
      <c r="D531" s="195" t="s">
        <v>180</v>
      </c>
      <c r="E531" s="206" t="s">
        <v>32</v>
      </c>
      <c r="F531" s="207" t="s">
        <v>4975</v>
      </c>
      <c r="G531" s="205"/>
      <c r="H531" s="208">
        <v>15.840999999999999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1:65" s="2" customFormat="1" ht="24.15" customHeight="1">
      <c r="A532" s="36"/>
      <c r="B532" s="37"/>
      <c r="C532" s="180" t="s">
        <v>702</v>
      </c>
      <c r="D532" s="180" t="s">
        <v>173</v>
      </c>
      <c r="E532" s="181" t="s">
        <v>3202</v>
      </c>
      <c r="F532" s="182" t="s">
        <v>3203</v>
      </c>
      <c r="G532" s="183" t="s">
        <v>554</v>
      </c>
      <c r="H532" s="184">
        <v>6.9710000000000001</v>
      </c>
      <c r="I532" s="185"/>
      <c r="J532" s="186">
        <f>ROUND(I532*H532,2)</f>
        <v>0</v>
      </c>
      <c r="K532" s="182" t="s">
        <v>177</v>
      </c>
      <c r="L532" s="41"/>
      <c r="M532" s="187" t="s">
        <v>32</v>
      </c>
      <c r="N532" s="188" t="s">
        <v>51</v>
      </c>
      <c r="O532" s="66"/>
      <c r="P532" s="189">
        <f>O532*H532</f>
        <v>0</v>
      </c>
      <c r="Q532" s="189">
        <v>0</v>
      </c>
      <c r="R532" s="189">
        <f>Q532*H532</f>
        <v>0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178</v>
      </c>
      <c r="AT532" s="191" t="s">
        <v>173</v>
      </c>
      <c r="AU532" s="191" t="s">
        <v>89</v>
      </c>
      <c r="AY532" s="18" t="s">
        <v>171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8" t="s">
        <v>40</v>
      </c>
      <c r="BK532" s="192">
        <f>ROUND(I532*H532,2)</f>
        <v>0</v>
      </c>
      <c r="BL532" s="18" t="s">
        <v>178</v>
      </c>
      <c r="BM532" s="191" t="s">
        <v>4976</v>
      </c>
    </row>
    <row r="533" spans="1:65" s="14" customFormat="1" ht="10.199999999999999">
      <c r="B533" s="204"/>
      <c r="C533" s="205"/>
      <c r="D533" s="195" t="s">
        <v>180</v>
      </c>
      <c r="E533" s="206" t="s">
        <v>32</v>
      </c>
      <c r="F533" s="207" t="s">
        <v>4977</v>
      </c>
      <c r="G533" s="205"/>
      <c r="H533" s="208">
        <v>6.9710000000000001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1:65" s="2" customFormat="1" ht="24.15" customHeight="1">
      <c r="A534" s="36"/>
      <c r="B534" s="37"/>
      <c r="C534" s="180" t="s">
        <v>705</v>
      </c>
      <c r="D534" s="180" t="s">
        <v>173</v>
      </c>
      <c r="E534" s="181" t="s">
        <v>3206</v>
      </c>
      <c r="F534" s="182" t="s">
        <v>3207</v>
      </c>
      <c r="G534" s="183" t="s">
        <v>554</v>
      </c>
      <c r="H534" s="184">
        <v>2.4420000000000002</v>
      </c>
      <c r="I534" s="185"/>
      <c r="J534" s="186">
        <f>ROUND(I534*H534,2)</f>
        <v>0</v>
      </c>
      <c r="K534" s="182" t="s">
        <v>177</v>
      </c>
      <c r="L534" s="41"/>
      <c r="M534" s="187" t="s">
        <v>32</v>
      </c>
      <c r="N534" s="188" t="s">
        <v>51</v>
      </c>
      <c r="O534" s="66"/>
      <c r="P534" s="189">
        <f>O534*H534</f>
        <v>0</v>
      </c>
      <c r="Q534" s="189">
        <v>0</v>
      </c>
      <c r="R534" s="189">
        <f>Q534*H534</f>
        <v>0</v>
      </c>
      <c r="S534" s="189">
        <v>0</v>
      </c>
      <c r="T534" s="190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91" t="s">
        <v>178</v>
      </c>
      <c r="AT534" s="191" t="s">
        <v>173</v>
      </c>
      <c r="AU534" s="191" t="s">
        <v>89</v>
      </c>
      <c r="AY534" s="18" t="s">
        <v>171</v>
      </c>
      <c r="BE534" s="192">
        <f>IF(N534="základní",J534,0)</f>
        <v>0</v>
      </c>
      <c r="BF534" s="192">
        <f>IF(N534="snížená",J534,0)</f>
        <v>0</v>
      </c>
      <c r="BG534" s="192">
        <f>IF(N534="zákl. přenesená",J534,0)</f>
        <v>0</v>
      </c>
      <c r="BH534" s="192">
        <f>IF(N534="sníž. přenesená",J534,0)</f>
        <v>0</v>
      </c>
      <c r="BI534" s="192">
        <f>IF(N534="nulová",J534,0)</f>
        <v>0</v>
      </c>
      <c r="BJ534" s="18" t="s">
        <v>40</v>
      </c>
      <c r="BK534" s="192">
        <f>ROUND(I534*H534,2)</f>
        <v>0</v>
      </c>
      <c r="BL534" s="18" t="s">
        <v>178</v>
      </c>
      <c r="BM534" s="191" t="s">
        <v>4978</v>
      </c>
    </row>
    <row r="535" spans="1:65" s="14" customFormat="1" ht="10.199999999999999">
      <c r="B535" s="204"/>
      <c r="C535" s="205"/>
      <c r="D535" s="195" t="s">
        <v>180</v>
      </c>
      <c r="E535" s="206" t="s">
        <v>32</v>
      </c>
      <c r="F535" s="207" t="s">
        <v>4979</v>
      </c>
      <c r="G535" s="205"/>
      <c r="H535" s="208">
        <v>2.4420000000000002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1:65" s="2" customFormat="1" ht="24.15" customHeight="1">
      <c r="A536" s="36"/>
      <c r="B536" s="37"/>
      <c r="C536" s="180" t="s">
        <v>711</v>
      </c>
      <c r="D536" s="180" t="s">
        <v>173</v>
      </c>
      <c r="E536" s="181" t="s">
        <v>3210</v>
      </c>
      <c r="F536" s="182" t="s">
        <v>3211</v>
      </c>
      <c r="G536" s="183" t="s">
        <v>554</v>
      </c>
      <c r="H536" s="184">
        <v>12.288</v>
      </c>
      <c r="I536" s="185"/>
      <c r="J536" s="186">
        <f>ROUND(I536*H536,2)</f>
        <v>0</v>
      </c>
      <c r="K536" s="182" t="s">
        <v>177</v>
      </c>
      <c r="L536" s="41"/>
      <c r="M536" s="187" t="s">
        <v>32</v>
      </c>
      <c r="N536" s="188" t="s">
        <v>51</v>
      </c>
      <c r="O536" s="66"/>
      <c r="P536" s="189">
        <f>O536*H536</f>
        <v>0</v>
      </c>
      <c r="Q536" s="189">
        <v>0</v>
      </c>
      <c r="R536" s="189">
        <f>Q536*H536</f>
        <v>0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178</v>
      </c>
      <c r="AT536" s="191" t="s">
        <v>173</v>
      </c>
      <c r="AU536" s="191" t="s">
        <v>89</v>
      </c>
      <c r="AY536" s="18" t="s">
        <v>171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8" t="s">
        <v>40</v>
      </c>
      <c r="BK536" s="192">
        <f>ROUND(I536*H536,2)</f>
        <v>0</v>
      </c>
      <c r="BL536" s="18" t="s">
        <v>178</v>
      </c>
      <c r="BM536" s="191" t="s">
        <v>4980</v>
      </c>
    </row>
    <row r="537" spans="1:65" s="14" customFormat="1" ht="10.199999999999999">
      <c r="B537" s="204"/>
      <c r="C537" s="205"/>
      <c r="D537" s="195" t="s">
        <v>180</v>
      </c>
      <c r="E537" s="206" t="s">
        <v>32</v>
      </c>
      <c r="F537" s="207" t="s">
        <v>4981</v>
      </c>
      <c r="G537" s="205"/>
      <c r="H537" s="208">
        <v>12.288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1:65" s="2" customFormat="1" ht="24.15" customHeight="1">
      <c r="A538" s="36"/>
      <c r="B538" s="37"/>
      <c r="C538" s="180" t="s">
        <v>716</v>
      </c>
      <c r="D538" s="180" t="s">
        <v>173</v>
      </c>
      <c r="E538" s="181" t="s">
        <v>3214</v>
      </c>
      <c r="F538" s="182" t="s">
        <v>1549</v>
      </c>
      <c r="G538" s="183" t="s">
        <v>554</v>
      </c>
      <c r="H538" s="184">
        <v>10.561</v>
      </c>
      <c r="I538" s="185"/>
      <c r="J538" s="186">
        <f>ROUND(I538*H538,2)</f>
        <v>0</v>
      </c>
      <c r="K538" s="182" t="s">
        <v>177</v>
      </c>
      <c r="L538" s="41"/>
      <c r="M538" s="187" t="s">
        <v>32</v>
      </c>
      <c r="N538" s="188" t="s">
        <v>51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178</v>
      </c>
      <c r="AT538" s="191" t="s">
        <v>173</v>
      </c>
      <c r="AU538" s="191" t="s">
        <v>89</v>
      </c>
      <c r="AY538" s="18" t="s">
        <v>171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8" t="s">
        <v>40</v>
      </c>
      <c r="BK538" s="192">
        <f>ROUND(I538*H538,2)</f>
        <v>0</v>
      </c>
      <c r="BL538" s="18" t="s">
        <v>178</v>
      </c>
      <c r="BM538" s="191" t="s">
        <v>4982</v>
      </c>
    </row>
    <row r="539" spans="1:65" s="14" customFormat="1" ht="10.199999999999999">
      <c r="B539" s="204"/>
      <c r="C539" s="205"/>
      <c r="D539" s="195" t="s">
        <v>180</v>
      </c>
      <c r="E539" s="206" t="s">
        <v>32</v>
      </c>
      <c r="F539" s="207" t="s">
        <v>4983</v>
      </c>
      <c r="G539" s="205"/>
      <c r="H539" s="208">
        <v>10.561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1:65" s="12" customFormat="1" ht="22.8" customHeight="1">
      <c r="B540" s="164"/>
      <c r="C540" s="165"/>
      <c r="D540" s="166" t="s">
        <v>79</v>
      </c>
      <c r="E540" s="178" t="s">
        <v>569</v>
      </c>
      <c r="F540" s="178" t="s">
        <v>570</v>
      </c>
      <c r="G540" s="165"/>
      <c r="H540" s="165"/>
      <c r="I540" s="168"/>
      <c r="J540" s="179">
        <f>BK540</f>
        <v>0</v>
      </c>
      <c r="K540" s="165"/>
      <c r="L540" s="170"/>
      <c r="M540" s="171"/>
      <c r="N540" s="172"/>
      <c r="O540" s="172"/>
      <c r="P540" s="173">
        <f>P541</f>
        <v>0</v>
      </c>
      <c r="Q540" s="172"/>
      <c r="R540" s="173">
        <f>R541</f>
        <v>0</v>
      </c>
      <c r="S540" s="172"/>
      <c r="T540" s="174">
        <f>T541</f>
        <v>0</v>
      </c>
      <c r="AR540" s="175" t="s">
        <v>40</v>
      </c>
      <c r="AT540" s="176" t="s">
        <v>79</v>
      </c>
      <c r="AU540" s="176" t="s">
        <v>40</v>
      </c>
      <c r="AY540" s="175" t="s">
        <v>171</v>
      </c>
      <c r="BK540" s="177">
        <f>BK541</f>
        <v>0</v>
      </c>
    </row>
    <row r="541" spans="1:65" s="2" customFormat="1" ht="24.15" customHeight="1">
      <c r="A541" s="36"/>
      <c r="B541" s="37"/>
      <c r="C541" s="180" t="s">
        <v>722</v>
      </c>
      <c r="D541" s="180" t="s">
        <v>173</v>
      </c>
      <c r="E541" s="181" t="s">
        <v>1138</v>
      </c>
      <c r="F541" s="182" t="s">
        <v>1139</v>
      </c>
      <c r="G541" s="183" t="s">
        <v>554</v>
      </c>
      <c r="H541" s="184">
        <v>63.462000000000003</v>
      </c>
      <c r="I541" s="185"/>
      <c r="J541" s="186">
        <f>ROUND(I541*H541,2)</f>
        <v>0</v>
      </c>
      <c r="K541" s="182" t="s">
        <v>177</v>
      </c>
      <c r="L541" s="41"/>
      <c r="M541" s="187" t="s">
        <v>32</v>
      </c>
      <c r="N541" s="188" t="s">
        <v>51</v>
      </c>
      <c r="O541" s="66"/>
      <c r="P541" s="189">
        <f>O541*H541</f>
        <v>0</v>
      </c>
      <c r="Q541" s="189">
        <v>0</v>
      </c>
      <c r="R541" s="189">
        <f>Q541*H541</f>
        <v>0</v>
      </c>
      <c r="S541" s="189">
        <v>0</v>
      </c>
      <c r="T541" s="190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91" t="s">
        <v>178</v>
      </c>
      <c r="AT541" s="191" t="s">
        <v>173</v>
      </c>
      <c r="AU541" s="191" t="s">
        <v>89</v>
      </c>
      <c r="AY541" s="18" t="s">
        <v>171</v>
      </c>
      <c r="BE541" s="192">
        <f>IF(N541="základní",J541,0)</f>
        <v>0</v>
      </c>
      <c r="BF541" s="192">
        <f>IF(N541="snížená",J541,0)</f>
        <v>0</v>
      </c>
      <c r="BG541" s="192">
        <f>IF(N541="zákl. přenesená",J541,0)</f>
        <v>0</v>
      </c>
      <c r="BH541" s="192">
        <f>IF(N541="sníž. přenesená",J541,0)</f>
        <v>0</v>
      </c>
      <c r="BI541" s="192">
        <f>IF(N541="nulová",J541,0)</f>
        <v>0</v>
      </c>
      <c r="BJ541" s="18" t="s">
        <v>40</v>
      </c>
      <c r="BK541" s="192">
        <f>ROUND(I541*H541,2)</f>
        <v>0</v>
      </c>
      <c r="BL541" s="18" t="s">
        <v>178</v>
      </c>
      <c r="BM541" s="191" t="s">
        <v>4984</v>
      </c>
    </row>
    <row r="542" spans="1:65" s="12" customFormat="1" ht="25.95" customHeight="1">
      <c r="B542" s="164"/>
      <c r="C542" s="165"/>
      <c r="D542" s="166" t="s">
        <v>79</v>
      </c>
      <c r="E542" s="167" t="s">
        <v>575</v>
      </c>
      <c r="F542" s="167" t="s">
        <v>576</v>
      </c>
      <c r="G542" s="165"/>
      <c r="H542" s="165"/>
      <c r="I542" s="168"/>
      <c r="J542" s="169">
        <f>BK542</f>
        <v>0</v>
      </c>
      <c r="K542" s="165"/>
      <c r="L542" s="170"/>
      <c r="M542" s="171"/>
      <c r="N542" s="172"/>
      <c r="O542" s="172"/>
      <c r="P542" s="173">
        <f>P543+P554+P614+P641+P673+P751+P793+P829</f>
        <v>0</v>
      </c>
      <c r="Q542" s="172"/>
      <c r="R542" s="173">
        <f>R543+R554+R614+R641+R673+R751+R793+R829</f>
        <v>15.029320976500003</v>
      </c>
      <c r="S542" s="172"/>
      <c r="T542" s="174">
        <f>T543+T554+T614+T641+T673+T751+T793+T829</f>
        <v>13.643532549999998</v>
      </c>
      <c r="AR542" s="175" t="s">
        <v>89</v>
      </c>
      <c r="AT542" s="176" t="s">
        <v>79</v>
      </c>
      <c r="AU542" s="176" t="s">
        <v>80</v>
      </c>
      <c r="AY542" s="175" t="s">
        <v>171</v>
      </c>
      <c r="BK542" s="177">
        <f>BK543+BK554+BK614+BK641+BK673+BK751+BK793+BK829</f>
        <v>0</v>
      </c>
    </row>
    <row r="543" spans="1:65" s="12" customFormat="1" ht="22.8" customHeight="1">
      <c r="B543" s="164"/>
      <c r="C543" s="165"/>
      <c r="D543" s="166" t="s">
        <v>79</v>
      </c>
      <c r="E543" s="178" t="s">
        <v>1842</v>
      </c>
      <c r="F543" s="178" t="s">
        <v>1843</v>
      </c>
      <c r="G543" s="165"/>
      <c r="H543" s="165"/>
      <c r="I543" s="168"/>
      <c r="J543" s="179">
        <f>BK543</f>
        <v>0</v>
      </c>
      <c r="K543" s="165"/>
      <c r="L543" s="170"/>
      <c r="M543" s="171"/>
      <c r="N543" s="172"/>
      <c r="O543" s="172"/>
      <c r="P543" s="173">
        <f>SUM(P544:P553)</f>
        <v>0</v>
      </c>
      <c r="Q543" s="172"/>
      <c r="R543" s="173">
        <f>SUM(R544:R553)</f>
        <v>9.9371939999999992E-2</v>
      </c>
      <c r="S543" s="172"/>
      <c r="T543" s="174">
        <f>SUM(T544:T553)</f>
        <v>0</v>
      </c>
      <c r="AR543" s="175" t="s">
        <v>89</v>
      </c>
      <c r="AT543" s="176" t="s">
        <v>79</v>
      </c>
      <c r="AU543" s="176" t="s">
        <v>40</v>
      </c>
      <c r="AY543" s="175" t="s">
        <v>171</v>
      </c>
      <c r="BK543" s="177">
        <f>SUM(BK544:BK553)</f>
        <v>0</v>
      </c>
    </row>
    <row r="544" spans="1:65" s="2" customFormat="1" ht="24.15" customHeight="1">
      <c r="A544" s="36"/>
      <c r="B544" s="37"/>
      <c r="C544" s="180" t="s">
        <v>729</v>
      </c>
      <c r="D544" s="180" t="s">
        <v>173</v>
      </c>
      <c r="E544" s="181" t="s">
        <v>1844</v>
      </c>
      <c r="F544" s="182" t="s">
        <v>1845</v>
      </c>
      <c r="G544" s="183" t="s">
        <v>176</v>
      </c>
      <c r="H544" s="184">
        <v>87.212000000000003</v>
      </c>
      <c r="I544" s="185"/>
      <c r="J544" s="186">
        <f>ROUND(I544*H544,2)</f>
        <v>0</v>
      </c>
      <c r="K544" s="182" t="s">
        <v>177</v>
      </c>
      <c r="L544" s="41"/>
      <c r="M544" s="187" t="s">
        <v>32</v>
      </c>
      <c r="N544" s="188" t="s">
        <v>51</v>
      </c>
      <c r="O544" s="66"/>
      <c r="P544" s="189">
        <f>O544*H544</f>
        <v>0</v>
      </c>
      <c r="Q544" s="189">
        <v>8.7000000000000001E-4</v>
      </c>
      <c r="R544" s="189">
        <f>Q544*H544</f>
        <v>7.5874440000000001E-2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297</v>
      </c>
      <c r="AT544" s="191" t="s">
        <v>173</v>
      </c>
      <c r="AU544" s="191" t="s">
        <v>89</v>
      </c>
      <c r="AY544" s="18" t="s">
        <v>171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8" t="s">
        <v>40</v>
      </c>
      <c r="BK544" s="192">
        <f>ROUND(I544*H544,2)</f>
        <v>0</v>
      </c>
      <c r="BL544" s="18" t="s">
        <v>297</v>
      </c>
      <c r="BM544" s="191" t="s">
        <v>4985</v>
      </c>
    </row>
    <row r="545" spans="1:65" s="13" customFormat="1" ht="10.199999999999999">
      <c r="B545" s="193"/>
      <c r="C545" s="194"/>
      <c r="D545" s="195" t="s">
        <v>180</v>
      </c>
      <c r="E545" s="196" t="s">
        <v>32</v>
      </c>
      <c r="F545" s="197" t="s">
        <v>4746</v>
      </c>
      <c r="G545" s="194"/>
      <c r="H545" s="196" t="s">
        <v>32</v>
      </c>
      <c r="I545" s="198"/>
      <c r="J545" s="194"/>
      <c r="K545" s="194"/>
      <c r="L545" s="199"/>
      <c r="M545" s="200"/>
      <c r="N545" s="201"/>
      <c r="O545" s="201"/>
      <c r="P545" s="201"/>
      <c r="Q545" s="201"/>
      <c r="R545" s="201"/>
      <c r="S545" s="201"/>
      <c r="T545" s="202"/>
      <c r="AT545" s="203" t="s">
        <v>180</v>
      </c>
      <c r="AU545" s="203" t="s">
        <v>89</v>
      </c>
      <c r="AV545" s="13" t="s">
        <v>40</v>
      </c>
      <c r="AW545" s="13" t="s">
        <v>38</v>
      </c>
      <c r="AX545" s="13" t="s">
        <v>80</v>
      </c>
      <c r="AY545" s="203" t="s">
        <v>171</v>
      </c>
    </row>
    <row r="546" spans="1:65" s="13" customFormat="1" ht="10.199999999999999">
      <c r="B546" s="193"/>
      <c r="C546" s="194"/>
      <c r="D546" s="195" t="s">
        <v>180</v>
      </c>
      <c r="E546" s="196" t="s">
        <v>32</v>
      </c>
      <c r="F546" s="197" t="s">
        <v>4773</v>
      </c>
      <c r="G546" s="194"/>
      <c r="H546" s="196" t="s">
        <v>32</v>
      </c>
      <c r="I546" s="198"/>
      <c r="J546" s="194"/>
      <c r="K546" s="194"/>
      <c r="L546" s="199"/>
      <c r="M546" s="200"/>
      <c r="N546" s="201"/>
      <c r="O546" s="201"/>
      <c r="P546" s="201"/>
      <c r="Q546" s="201"/>
      <c r="R546" s="201"/>
      <c r="S546" s="201"/>
      <c r="T546" s="202"/>
      <c r="AT546" s="203" t="s">
        <v>180</v>
      </c>
      <c r="AU546" s="203" t="s">
        <v>89</v>
      </c>
      <c r="AV546" s="13" t="s">
        <v>40</v>
      </c>
      <c r="AW546" s="13" t="s">
        <v>38</v>
      </c>
      <c r="AX546" s="13" t="s">
        <v>80</v>
      </c>
      <c r="AY546" s="203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4787</v>
      </c>
      <c r="G547" s="205"/>
      <c r="H547" s="208">
        <v>87.212000000000003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2" customFormat="1" ht="14.4" customHeight="1">
      <c r="A548" s="36"/>
      <c r="B548" s="37"/>
      <c r="C548" s="180" t="s">
        <v>733</v>
      </c>
      <c r="D548" s="180" t="s">
        <v>173</v>
      </c>
      <c r="E548" s="181" t="s">
        <v>3220</v>
      </c>
      <c r="F548" s="182" t="s">
        <v>3221</v>
      </c>
      <c r="G548" s="183" t="s">
        <v>190</v>
      </c>
      <c r="H548" s="184">
        <v>90.375</v>
      </c>
      <c r="I548" s="185"/>
      <c r="J548" s="186">
        <f>ROUND(I548*H548,2)</f>
        <v>0</v>
      </c>
      <c r="K548" s="182" t="s">
        <v>177</v>
      </c>
      <c r="L548" s="41"/>
      <c r="M548" s="187" t="s">
        <v>32</v>
      </c>
      <c r="N548" s="188" t="s">
        <v>51</v>
      </c>
      <c r="O548" s="66"/>
      <c r="P548" s="189">
        <f>O548*H548</f>
        <v>0</v>
      </c>
      <c r="Q548" s="189">
        <v>2.5999999999999998E-4</v>
      </c>
      <c r="R548" s="189">
        <f>Q548*H548</f>
        <v>2.3497499999999998E-2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297</v>
      </c>
      <c r="AT548" s="191" t="s">
        <v>173</v>
      </c>
      <c r="AU548" s="191" t="s">
        <v>89</v>
      </c>
      <c r="AY548" s="18" t="s">
        <v>171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8" t="s">
        <v>40</v>
      </c>
      <c r="BK548" s="192">
        <f>ROUND(I548*H548,2)</f>
        <v>0</v>
      </c>
      <c r="BL548" s="18" t="s">
        <v>297</v>
      </c>
      <c r="BM548" s="191" t="s">
        <v>4986</v>
      </c>
    </row>
    <row r="549" spans="1:65" s="13" customFormat="1" ht="10.199999999999999">
      <c r="B549" s="193"/>
      <c r="C549" s="194"/>
      <c r="D549" s="195" t="s">
        <v>180</v>
      </c>
      <c r="E549" s="196" t="s">
        <v>32</v>
      </c>
      <c r="F549" s="197" t="s">
        <v>4746</v>
      </c>
      <c r="G549" s="194"/>
      <c r="H549" s="196" t="s">
        <v>32</v>
      </c>
      <c r="I549" s="198"/>
      <c r="J549" s="194"/>
      <c r="K549" s="194"/>
      <c r="L549" s="199"/>
      <c r="M549" s="200"/>
      <c r="N549" s="201"/>
      <c r="O549" s="201"/>
      <c r="P549" s="201"/>
      <c r="Q549" s="201"/>
      <c r="R549" s="201"/>
      <c r="S549" s="201"/>
      <c r="T549" s="202"/>
      <c r="AT549" s="203" t="s">
        <v>180</v>
      </c>
      <c r="AU549" s="203" t="s">
        <v>89</v>
      </c>
      <c r="AV549" s="13" t="s">
        <v>40</v>
      </c>
      <c r="AW549" s="13" t="s">
        <v>38</v>
      </c>
      <c r="AX549" s="13" t="s">
        <v>80</v>
      </c>
      <c r="AY549" s="203" t="s">
        <v>171</v>
      </c>
    </row>
    <row r="550" spans="1:65" s="13" customFormat="1" ht="10.199999999999999">
      <c r="B550" s="193"/>
      <c r="C550" s="194"/>
      <c r="D550" s="195" t="s">
        <v>180</v>
      </c>
      <c r="E550" s="196" t="s">
        <v>32</v>
      </c>
      <c r="F550" s="197" t="s">
        <v>4773</v>
      </c>
      <c r="G550" s="194"/>
      <c r="H550" s="196" t="s">
        <v>32</v>
      </c>
      <c r="I550" s="198"/>
      <c r="J550" s="194"/>
      <c r="K550" s="194"/>
      <c r="L550" s="199"/>
      <c r="M550" s="200"/>
      <c r="N550" s="201"/>
      <c r="O550" s="201"/>
      <c r="P550" s="201"/>
      <c r="Q550" s="201"/>
      <c r="R550" s="201"/>
      <c r="S550" s="201"/>
      <c r="T550" s="202"/>
      <c r="AT550" s="203" t="s">
        <v>180</v>
      </c>
      <c r="AU550" s="203" t="s">
        <v>89</v>
      </c>
      <c r="AV550" s="13" t="s">
        <v>40</v>
      </c>
      <c r="AW550" s="13" t="s">
        <v>38</v>
      </c>
      <c r="AX550" s="13" t="s">
        <v>80</v>
      </c>
      <c r="AY550" s="203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4987</v>
      </c>
      <c r="G551" s="205"/>
      <c r="H551" s="208">
        <v>90.375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2" customFormat="1" ht="24.15" customHeight="1">
      <c r="A552" s="36"/>
      <c r="B552" s="37"/>
      <c r="C552" s="180" t="s">
        <v>738</v>
      </c>
      <c r="D552" s="180" t="s">
        <v>173</v>
      </c>
      <c r="E552" s="181" t="s">
        <v>1848</v>
      </c>
      <c r="F552" s="182" t="s">
        <v>1849</v>
      </c>
      <c r="G552" s="183" t="s">
        <v>554</v>
      </c>
      <c r="H552" s="184">
        <v>9.9000000000000005E-2</v>
      </c>
      <c r="I552" s="185"/>
      <c r="J552" s="186">
        <f>ROUND(I552*H552,2)</f>
        <v>0</v>
      </c>
      <c r="K552" s="182" t="s">
        <v>177</v>
      </c>
      <c r="L552" s="41"/>
      <c r="M552" s="187" t="s">
        <v>32</v>
      </c>
      <c r="N552" s="188" t="s">
        <v>51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297</v>
      </c>
      <c r="AT552" s="191" t="s">
        <v>173</v>
      </c>
      <c r="AU552" s="191" t="s">
        <v>89</v>
      </c>
      <c r="AY552" s="18" t="s">
        <v>171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8" t="s">
        <v>40</v>
      </c>
      <c r="BK552" s="192">
        <f>ROUND(I552*H552,2)</f>
        <v>0</v>
      </c>
      <c r="BL552" s="18" t="s">
        <v>297</v>
      </c>
      <c r="BM552" s="191" t="s">
        <v>4988</v>
      </c>
    </row>
    <row r="553" spans="1:65" s="2" customFormat="1" ht="24.15" customHeight="1">
      <c r="A553" s="36"/>
      <c r="B553" s="37"/>
      <c r="C553" s="180" t="s">
        <v>742</v>
      </c>
      <c r="D553" s="180" t="s">
        <v>173</v>
      </c>
      <c r="E553" s="181" t="s">
        <v>1851</v>
      </c>
      <c r="F553" s="182" t="s">
        <v>1852</v>
      </c>
      <c r="G553" s="183" t="s">
        <v>554</v>
      </c>
      <c r="H553" s="184">
        <v>9.9000000000000005E-2</v>
      </c>
      <c r="I553" s="185"/>
      <c r="J553" s="186">
        <f>ROUND(I553*H553,2)</f>
        <v>0</v>
      </c>
      <c r="K553" s="182" t="s">
        <v>177</v>
      </c>
      <c r="L553" s="41"/>
      <c r="M553" s="187" t="s">
        <v>32</v>
      </c>
      <c r="N553" s="188" t="s">
        <v>51</v>
      </c>
      <c r="O553" s="66"/>
      <c r="P553" s="189">
        <f>O553*H553</f>
        <v>0</v>
      </c>
      <c r="Q553" s="189">
        <v>0</v>
      </c>
      <c r="R553" s="189">
        <f>Q553*H553</f>
        <v>0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297</v>
      </c>
      <c r="AT553" s="191" t="s">
        <v>173</v>
      </c>
      <c r="AU553" s="191" t="s">
        <v>89</v>
      </c>
      <c r="AY553" s="18" t="s">
        <v>171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8" t="s">
        <v>40</v>
      </c>
      <c r="BK553" s="192">
        <f>ROUND(I553*H553,2)</f>
        <v>0</v>
      </c>
      <c r="BL553" s="18" t="s">
        <v>297</v>
      </c>
      <c r="BM553" s="191" t="s">
        <v>4989</v>
      </c>
    </row>
    <row r="554" spans="1:65" s="12" customFormat="1" ht="22.8" customHeight="1">
      <c r="B554" s="164"/>
      <c r="C554" s="165"/>
      <c r="D554" s="166" t="s">
        <v>79</v>
      </c>
      <c r="E554" s="178" t="s">
        <v>577</v>
      </c>
      <c r="F554" s="178" t="s">
        <v>578</v>
      </c>
      <c r="G554" s="165"/>
      <c r="H554" s="165"/>
      <c r="I554" s="168"/>
      <c r="J554" s="179">
        <f>BK554</f>
        <v>0</v>
      </c>
      <c r="K554" s="165"/>
      <c r="L554" s="170"/>
      <c r="M554" s="171"/>
      <c r="N554" s="172"/>
      <c r="O554" s="172"/>
      <c r="P554" s="173">
        <f>SUM(P555:P613)</f>
        <v>0</v>
      </c>
      <c r="Q554" s="172"/>
      <c r="R554" s="173">
        <f>SUM(R555:R613)</f>
        <v>3.5481073025000001</v>
      </c>
      <c r="S554" s="172"/>
      <c r="T554" s="174">
        <f>SUM(T555:T613)</f>
        <v>12.287884</v>
      </c>
      <c r="AR554" s="175" t="s">
        <v>89</v>
      </c>
      <c r="AT554" s="176" t="s">
        <v>79</v>
      </c>
      <c r="AU554" s="176" t="s">
        <v>40</v>
      </c>
      <c r="AY554" s="175" t="s">
        <v>171</v>
      </c>
      <c r="BK554" s="177">
        <f>SUM(BK555:BK613)</f>
        <v>0</v>
      </c>
    </row>
    <row r="555" spans="1:65" s="2" customFormat="1" ht="14.4" customHeight="1">
      <c r="A555" s="36"/>
      <c r="B555" s="37"/>
      <c r="C555" s="180" t="s">
        <v>746</v>
      </c>
      <c r="D555" s="180" t="s">
        <v>173</v>
      </c>
      <c r="E555" s="181" t="s">
        <v>1141</v>
      </c>
      <c r="F555" s="182" t="s">
        <v>1142</v>
      </c>
      <c r="G555" s="183" t="s">
        <v>176</v>
      </c>
      <c r="H555" s="184">
        <v>767.97400000000005</v>
      </c>
      <c r="I555" s="185"/>
      <c r="J555" s="186">
        <f>ROUND(I555*H555,2)</f>
        <v>0</v>
      </c>
      <c r="K555" s="182" t="s">
        <v>177</v>
      </c>
      <c r="L555" s="41"/>
      <c r="M555" s="187" t="s">
        <v>32</v>
      </c>
      <c r="N555" s="188" t="s">
        <v>51</v>
      </c>
      <c r="O555" s="66"/>
      <c r="P555" s="189">
        <f>O555*H555</f>
        <v>0</v>
      </c>
      <c r="Q555" s="189">
        <v>0</v>
      </c>
      <c r="R555" s="189">
        <f>Q555*H555</f>
        <v>0</v>
      </c>
      <c r="S555" s="189">
        <v>1.4E-2</v>
      </c>
      <c r="T555" s="190">
        <f>S555*H555</f>
        <v>10.751636000000001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91" t="s">
        <v>297</v>
      </c>
      <c r="AT555" s="191" t="s">
        <v>173</v>
      </c>
      <c r="AU555" s="191" t="s">
        <v>89</v>
      </c>
      <c r="AY555" s="18" t="s">
        <v>171</v>
      </c>
      <c r="BE555" s="192">
        <f>IF(N555="základní",J555,0)</f>
        <v>0</v>
      </c>
      <c r="BF555" s="192">
        <f>IF(N555="snížená",J555,0)</f>
        <v>0</v>
      </c>
      <c r="BG555" s="192">
        <f>IF(N555="zákl. přenesená",J555,0)</f>
        <v>0</v>
      </c>
      <c r="BH555" s="192">
        <f>IF(N555="sníž. přenesená",J555,0)</f>
        <v>0</v>
      </c>
      <c r="BI555" s="192">
        <f>IF(N555="nulová",J555,0)</f>
        <v>0</v>
      </c>
      <c r="BJ555" s="18" t="s">
        <v>40</v>
      </c>
      <c r="BK555" s="192">
        <f>ROUND(I555*H555,2)</f>
        <v>0</v>
      </c>
      <c r="BL555" s="18" t="s">
        <v>297</v>
      </c>
      <c r="BM555" s="191" t="s">
        <v>4990</v>
      </c>
    </row>
    <row r="556" spans="1:65" s="13" customFormat="1" ht="10.199999999999999">
      <c r="B556" s="193"/>
      <c r="C556" s="194"/>
      <c r="D556" s="195" t="s">
        <v>180</v>
      </c>
      <c r="E556" s="196" t="s">
        <v>32</v>
      </c>
      <c r="F556" s="197" t="s">
        <v>4746</v>
      </c>
      <c r="G556" s="194"/>
      <c r="H556" s="196" t="s">
        <v>32</v>
      </c>
      <c r="I556" s="198"/>
      <c r="J556" s="194"/>
      <c r="K556" s="194"/>
      <c r="L556" s="199"/>
      <c r="M556" s="200"/>
      <c r="N556" s="201"/>
      <c r="O556" s="201"/>
      <c r="P556" s="201"/>
      <c r="Q556" s="201"/>
      <c r="R556" s="201"/>
      <c r="S556" s="201"/>
      <c r="T556" s="202"/>
      <c r="AT556" s="203" t="s">
        <v>180</v>
      </c>
      <c r="AU556" s="203" t="s">
        <v>89</v>
      </c>
      <c r="AV556" s="13" t="s">
        <v>40</v>
      </c>
      <c r="AW556" s="13" t="s">
        <v>38</v>
      </c>
      <c r="AX556" s="13" t="s">
        <v>80</v>
      </c>
      <c r="AY556" s="203" t="s">
        <v>171</v>
      </c>
    </row>
    <row r="557" spans="1:65" s="13" customFormat="1" ht="10.199999999999999">
      <c r="B557" s="193"/>
      <c r="C557" s="194"/>
      <c r="D557" s="195" t="s">
        <v>180</v>
      </c>
      <c r="E557" s="196" t="s">
        <v>32</v>
      </c>
      <c r="F557" s="197" t="s">
        <v>4748</v>
      </c>
      <c r="G557" s="194"/>
      <c r="H557" s="196" t="s">
        <v>32</v>
      </c>
      <c r="I557" s="198"/>
      <c r="J557" s="194"/>
      <c r="K557" s="194"/>
      <c r="L557" s="199"/>
      <c r="M557" s="200"/>
      <c r="N557" s="201"/>
      <c r="O557" s="201"/>
      <c r="P557" s="201"/>
      <c r="Q557" s="201"/>
      <c r="R557" s="201"/>
      <c r="S557" s="201"/>
      <c r="T557" s="202"/>
      <c r="AT557" s="203" t="s">
        <v>180</v>
      </c>
      <c r="AU557" s="203" t="s">
        <v>89</v>
      </c>
      <c r="AV557" s="13" t="s">
        <v>40</v>
      </c>
      <c r="AW557" s="13" t="s">
        <v>38</v>
      </c>
      <c r="AX557" s="13" t="s">
        <v>80</v>
      </c>
      <c r="AY557" s="203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4891</v>
      </c>
      <c r="G558" s="205"/>
      <c r="H558" s="208">
        <v>767.97400000000005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750</v>
      </c>
      <c r="D559" s="180" t="s">
        <v>173</v>
      </c>
      <c r="E559" s="181" t="s">
        <v>1144</v>
      </c>
      <c r="F559" s="182" t="s">
        <v>1145</v>
      </c>
      <c r="G559" s="183" t="s">
        <v>176</v>
      </c>
      <c r="H559" s="184">
        <v>767.97400000000005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0</v>
      </c>
      <c r="R559" s="189">
        <f>Q559*H559</f>
        <v>0</v>
      </c>
      <c r="S559" s="189">
        <v>2E-3</v>
      </c>
      <c r="T559" s="190">
        <f>S559*H559</f>
        <v>1.5359480000000001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297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297</v>
      </c>
      <c r="BM559" s="191" t="s">
        <v>4991</v>
      </c>
    </row>
    <row r="560" spans="1:65" s="2" customFormat="1" ht="14.4" customHeight="1">
      <c r="A560" s="36"/>
      <c r="B560" s="37"/>
      <c r="C560" s="180" t="s">
        <v>755</v>
      </c>
      <c r="D560" s="180" t="s">
        <v>173</v>
      </c>
      <c r="E560" s="181" t="s">
        <v>2574</v>
      </c>
      <c r="F560" s="182" t="s">
        <v>2575</v>
      </c>
      <c r="G560" s="183" t="s">
        <v>582</v>
      </c>
      <c r="H560" s="184">
        <v>1</v>
      </c>
      <c r="I560" s="185"/>
      <c r="J560" s="186">
        <f>ROUND(I560*H560,2)</f>
        <v>0</v>
      </c>
      <c r="K560" s="182" t="s">
        <v>177</v>
      </c>
      <c r="L560" s="41"/>
      <c r="M560" s="187" t="s">
        <v>32</v>
      </c>
      <c r="N560" s="188" t="s">
        <v>51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2.9999999999999997E-4</v>
      </c>
      <c r="T560" s="190">
        <f>S560*H560</f>
        <v>2.9999999999999997E-4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297</v>
      </c>
      <c r="AT560" s="191" t="s">
        <v>173</v>
      </c>
      <c r="AU560" s="191" t="s">
        <v>89</v>
      </c>
      <c r="AY560" s="18" t="s">
        <v>171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8" t="s">
        <v>40</v>
      </c>
      <c r="BK560" s="192">
        <f>ROUND(I560*H560,2)</f>
        <v>0</v>
      </c>
      <c r="BL560" s="18" t="s">
        <v>297</v>
      </c>
      <c r="BM560" s="191" t="s">
        <v>4992</v>
      </c>
    </row>
    <row r="561" spans="1:65" s="2" customFormat="1" ht="24.15" customHeight="1">
      <c r="A561" s="36"/>
      <c r="B561" s="37"/>
      <c r="C561" s="180" t="s">
        <v>759</v>
      </c>
      <c r="D561" s="180" t="s">
        <v>173</v>
      </c>
      <c r="E561" s="181" t="s">
        <v>585</v>
      </c>
      <c r="F561" s="182" t="s">
        <v>586</v>
      </c>
      <c r="G561" s="183" t="s">
        <v>176</v>
      </c>
      <c r="H561" s="184">
        <v>767.97400000000005</v>
      </c>
      <c r="I561" s="185"/>
      <c r="J561" s="186">
        <f>ROUND(I561*H561,2)</f>
        <v>0</v>
      </c>
      <c r="K561" s="182" t="s">
        <v>177</v>
      </c>
      <c r="L561" s="41"/>
      <c r="M561" s="187" t="s">
        <v>32</v>
      </c>
      <c r="N561" s="188" t="s">
        <v>51</v>
      </c>
      <c r="O561" s="66"/>
      <c r="P561" s="189">
        <f>O561*H561</f>
        <v>0</v>
      </c>
      <c r="Q561" s="189">
        <v>0</v>
      </c>
      <c r="R561" s="189">
        <f>Q561*H561</f>
        <v>0</v>
      </c>
      <c r="S561" s="189">
        <v>0</v>
      </c>
      <c r="T561" s="190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91" t="s">
        <v>297</v>
      </c>
      <c r="AT561" s="191" t="s">
        <v>173</v>
      </c>
      <c r="AU561" s="191" t="s">
        <v>89</v>
      </c>
      <c r="AY561" s="18" t="s">
        <v>171</v>
      </c>
      <c r="BE561" s="192">
        <f>IF(N561="základní",J561,0)</f>
        <v>0</v>
      </c>
      <c r="BF561" s="192">
        <f>IF(N561="snížená",J561,0)</f>
        <v>0</v>
      </c>
      <c r="BG561" s="192">
        <f>IF(N561="zákl. přenesená",J561,0)</f>
        <v>0</v>
      </c>
      <c r="BH561" s="192">
        <f>IF(N561="sníž. přenesená",J561,0)</f>
        <v>0</v>
      </c>
      <c r="BI561" s="192">
        <f>IF(N561="nulová",J561,0)</f>
        <v>0</v>
      </c>
      <c r="BJ561" s="18" t="s">
        <v>40</v>
      </c>
      <c r="BK561" s="192">
        <f>ROUND(I561*H561,2)</f>
        <v>0</v>
      </c>
      <c r="BL561" s="18" t="s">
        <v>297</v>
      </c>
      <c r="BM561" s="191" t="s">
        <v>4993</v>
      </c>
    </row>
    <row r="562" spans="1:65" s="13" customFormat="1" ht="10.199999999999999">
      <c r="B562" s="193"/>
      <c r="C562" s="194"/>
      <c r="D562" s="195" t="s">
        <v>180</v>
      </c>
      <c r="E562" s="196" t="s">
        <v>32</v>
      </c>
      <c r="F562" s="197" t="s">
        <v>4746</v>
      </c>
      <c r="G562" s="194"/>
      <c r="H562" s="196" t="s">
        <v>32</v>
      </c>
      <c r="I562" s="198"/>
      <c r="J562" s="194"/>
      <c r="K562" s="194"/>
      <c r="L562" s="199"/>
      <c r="M562" s="200"/>
      <c r="N562" s="201"/>
      <c r="O562" s="201"/>
      <c r="P562" s="201"/>
      <c r="Q562" s="201"/>
      <c r="R562" s="201"/>
      <c r="S562" s="201"/>
      <c r="T562" s="202"/>
      <c r="AT562" s="203" t="s">
        <v>180</v>
      </c>
      <c r="AU562" s="203" t="s">
        <v>89</v>
      </c>
      <c r="AV562" s="13" t="s">
        <v>40</v>
      </c>
      <c r="AW562" s="13" t="s">
        <v>38</v>
      </c>
      <c r="AX562" s="13" t="s">
        <v>80</v>
      </c>
      <c r="AY562" s="203" t="s">
        <v>171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4748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4891</v>
      </c>
      <c r="G564" s="205"/>
      <c r="H564" s="208">
        <v>767.97400000000005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2" customFormat="1" ht="14.4" customHeight="1">
      <c r="A565" s="36"/>
      <c r="B565" s="37"/>
      <c r="C565" s="215" t="s">
        <v>764</v>
      </c>
      <c r="D565" s="215" t="s">
        <v>254</v>
      </c>
      <c r="E565" s="216" t="s">
        <v>589</v>
      </c>
      <c r="F565" s="217" t="s">
        <v>590</v>
      </c>
      <c r="G565" s="218" t="s">
        <v>554</v>
      </c>
      <c r="H565" s="219">
        <v>0.26900000000000002</v>
      </c>
      <c r="I565" s="220"/>
      <c r="J565" s="221">
        <f>ROUND(I565*H565,2)</f>
        <v>0</v>
      </c>
      <c r="K565" s="217" t="s">
        <v>177</v>
      </c>
      <c r="L565" s="222"/>
      <c r="M565" s="223" t="s">
        <v>32</v>
      </c>
      <c r="N565" s="224" t="s">
        <v>51</v>
      </c>
      <c r="O565" s="66"/>
      <c r="P565" s="189">
        <f>O565*H565</f>
        <v>0</v>
      </c>
      <c r="Q565" s="189">
        <v>1</v>
      </c>
      <c r="R565" s="189">
        <f>Q565*H565</f>
        <v>0.26900000000000002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389</v>
      </c>
      <c r="AT565" s="191" t="s">
        <v>254</v>
      </c>
      <c r="AU565" s="191" t="s">
        <v>89</v>
      </c>
      <c r="AY565" s="18" t="s">
        <v>171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8" t="s">
        <v>40</v>
      </c>
      <c r="BK565" s="192">
        <f>ROUND(I565*H565,2)</f>
        <v>0</v>
      </c>
      <c r="BL565" s="18" t="s">
        <v>297</v>
      </c>
      <c r="BM565" s="191" t="s">
        <v>4994</v>
      </c>
    </row>
    <row r="566" spans="1:65" s="14" customFormat="1" ht="10.199999999999999">
      <c r="B566" s="204"/>
      <c r="C566" s="205"/>
      <c r="D566" s="195" t="s">
        <v>180</v>
      </c>
      <c r="E566" s="205"/>
      <c r="F566" s="207" t="s">
        <v>4995</v>
      </c>
      <c r="G566" s="205"/>
      <c r="H566" s="208">
        <v>0.26900000000000002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4</v>
      </c>
      <c r="AX566" s="14" t="s">
        <v>40</v>
      </c>
      <c r="AY566" s="214" t="s">
        <v>171</v>
      </c>
    </row>
    <row r="567" spans="1:65" s="2" customFormat="1" ht="14.4" customHeight="1">
      <c r="A567" s="36"/>
      <c r="B567" s="37"/>
      <c r="C567" s="180" t="s">
        <v>769</v>
      </c>
      <c r="D567" s="180" t="s">
        <v>173</v>
      </c>
      <c r="E567" s="181" t="s">
        <v>1150</v>
      </c>
      <c r="F567" s="182" t="s">
        <v>1151</v>
      </c>
      <c r="G567" s="183" t="s">
        <v>176</v>
      </c>
      <c r="H567" s="184">
        <v>53.537999999999997</v>
      </c>
      <c r="I567" s="185"/>
      <c r="J567" s="186">
        <f>ROUND(I567*H567,2)</f>
        <v>0</v>
      </c>
      <c r="K567" s="182" t="s">
        <v>177</v>
      </c>
      <c r="L567" s="41"/>
      <c r="M567" s="187" t="s">
        <v>32</v>
      </c>
      <c r="N567" s="188" t="s">
        <v>51</v>
      </c>
      <c r="O567" s="66"/>
      <c r="P567" s="189">
        <f>O567*H567</f>
        <v>0</v>
      </c>
      <c r="Q567" s="189">
        <v>0</v>
      </c>
      <c r="R567" s="189">
        <f>Q567*H567</f>
        <v>0</v>
      </c>
      <c r="S567" s="189">
        <v>0</v>
      </c>
      <c r="T567" s="190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91" t="s">
        <v>297</v>
      </c>
      <c r="AT567" s="191" t="s">
        <v>173</v>
      </c>
      <c r="AU567" s="191" t="s">
        <v>89</v>
      </c>
      <c r="AY567" s="18" t="s">
        <v>171</v>
      </c>
      <c r="BE567" s="192">
        <f>IF(N567="základní",J567,0)</f>
        <v>0</v>
      </c>
      <c r="BF567" s="192">
        <f>IF(N567="snížená",J567,0)</f>
        <v>0</v>
      </c>
      <c r="BG567" s="192">
        <f>IF(N567="zákl. přenesená",J567,0)</f>
        <v>0</v>
      </c>
      <c r="BH567" s="192">
        <f>IF(N567="sníž. přenesená",J567,0)</f>
        <v>0</v>
      </c>
      <c r="BI567" s="192">
        <f>IF(N567="nulová",J567,0)</f>
        <v>0</v>
      </c>
      <c r="BJ567" s="18" t="s">
        <v>40</v>
      </c>
      <c r="BK567" s="192">
        <f>ROUND(I567*H567,2)</f>
        <v>0</v>
      </c>
      <c r="BL567" s="18" t="s">
        <v>297</v>
      </c>
      <c r="BM567" s="191" t="s">
        <v>4996</v>
      </c>
    </row>
    <row r="568" spans="1:65" s="13" customFormat="1" ht="10.199999999999999">
      <c r="B568" s="193"/>
      <c r="C568" s="194"/>
      <c r="D568" s="195" t="s">
        <v>180</v>
      </c>
      <c r="E568" s="196" t="s">
        <v>32</v>
      </c>
      <c r="F568" s="197" t="s">
        <v>4746</v>
      </c>
      <c r="G568" s="194"/>
      <c r="H568" s="196" t="s">
        <v>32</v>
      </c>
      <c r="I568" s="198"/>
      <c r="J568" s="194"/>
      <c r="K568" s="194"/>
      <c r="L568" s="199"/>
      <c r="M568" s="200"/>
      <c r="N568" s="201"/>
      <c r="O568" s="201"/>
      <c r="P568" s="201"/>
      <c r="Q568" s="201"/>
      <c r="R568" s="201"/>
      <c r="S568" s="201"/>
      <c r="T568" s="202"/>
      <c r="AT568" s="203" t="s">
        <v>180</v>
      </c>
      <c r="AU568" s="203" t="s">
        <v>89</v>
      </c>
      <c r="AV568" s="13" t="s">
        <v>40</v>
      </c>
      <c r="AW568" s="13" t="s">
        <v>38</v>
      </c>
      <c r="AX568" s="13" t="s">
        <v>80</v>
      </c>
      <c r="AY568" s="203" t="s">
        <v>171</v>
      </c>
    </row>
    <row r="569" spans="1:65" s="13" customFormat="1" ht="10.199999999999999">
      <c r="B569" s="193"/>
      <c r="C569" s="194"/>
      <c r="D569" s="195" t="s">
        <v>180</v>
      </c>
      <c r="E569" s="196" t="s">
        <v>32</v>
      </c>
      <c r="F569" s="197" t="s">
        <v>4748</v>
      </c>
      <c r="G569" s="194"/>
      <c r="H569" s="196" t="s">
        <v>32</v>
      </c>
      <c r="I569" s="198"/>
      <c r="J569" s="194"/>
      <c r="K569" s="194"/>
      <c r="L569" s="199"/>
      <c r="M569" s="200"/>
      <c r="N569" s="201"/>
      <c r="O569" s="201"/>
      <c r="P569" s="201"/>
      <c r="Q569" s="201"/>
      <c r="R569" s="201"/>
      <c r="S569" s="201"/>
      <c r="T569" s="202"/>
      <c r="AT569" s="203" t="s">
        <v>180</v>
      </c>
      <c r="AU569" s="203" t="s">
        <v>89</v>
      </c>
      <c r="AV569" s="13" t="s">
        <v>40</v>
      </c>
      <c r="AW569" s="13" t="s">
        <v>38</v>
      </c>
      <c r="AX569" s="13" t="s">
        <v>80</v>
      </c>
      <c r="AY569" s="203" t="s">
        <v>171</v>
      </c>
    </row>
    <row r="570" spans="1:65" s="13" customFormat="1" ht="10.199999999999999">
      <c r="B570" s="193"/>
      <c r="C570" s="194"/>
      <c r="D570" s="195" t="s">
        <v>180</v>
      </c>
      <c r="E570" s="196" t="s">
        <v>32</v>
      </c>
      <c r="F570" s="197" t="s">
        <v>4997</v>
      </c>
      <c r="G570" s="194"/>
      <c r="H570" s="196" t="s">
        <v>32</v>
      </c>
      <c r="I570" s="198"/>
      <c r="J570" s="194"/>
      <c r="K570" s="194"/>
      <c r="L570" s="199"/>
      <c r="M570" s="200"/>
      <c r="N570" s="201"/>
      <c r="O570" s="201"/>
      <c r="P570" s="201"/>
      <c r="Q570" s="201"/>
      <c r="R570" s="201"/>
      <c r="S570" s="201"/>
      <c r="T570" s="202"/>
      <c r="AT570" s="203" t="s">
        <v>180</v>
      </c>
      <c r="AU570" s="203" t="s">
        <v>89</v>
      </c>
      <c r="AV570" s="13" t="s">
        <v>40</v>
      </c>
      <c r="AW570" s="13" t="s">
        <v>38</v>
      </c>
      <c r="AX570" s="13" t="s">
        <v>80</v>
      </c>
      <c r="AY570" s="203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4998</v>
      </c>
      <c r="G571" s="205"/>
      <c r="H571" s="208">
        <v>25.878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14" customFormat="1" ht="10.199999999999999">
      <c r="B572" s="204"/>
      <c r="C572" s="205"/>
      <c r="D572" s="195" t="s">
        <v>180</v>
      </c>
      <c r="E572" s="206" t="s">
        <v>32</v>
      </c>
      <c r="F572" s="207" t="s">
        <v>4999</v>
      </c>
      <c r="G572" s="205"/>
      <c r="H572" s="208">
        <v>27.66</v>
      </c>
      <c r="I572" s="209"/>
      <c r="J572" s="205"/>
      <c r="K572" s="205"/>
      <c r="L572" s="210"/>
      <c r="M572" s="211"/>
      <c r="N572" s="212"/>
      <c r="O572" s="212"/>
      <c r="P572" s="212"/>
      <c r="Q572" s="212"/>
      <c r="R572" s="212"/>
      <c r="S572" s="212"/>
      <c r="T572" s="213"/>
      <c r="AT572" s="214" t="s">
        <v>180</v>
      </c>
      <c r="AU572" s="214" t="s">
        <v>89</v>
      </c>
      <c r="AV572" s="14" t="s">
        <v>89</v>
      </c>
      <c r="AW572" s="14" t="s">
        <v>38</v>
      </c>
      <c r="AX572" s="14" t="s">
        <v>80</v>
      </c>
      <c r="AY572" s="214" t="s">
        <v>171</v>
      </c>
    </row>
    <row r="573" spans="1:65" s="2" customFormat="1" ht="24.15" customHeight="1">
      <c r="A573" s="36"/>
      <c r="B573" s="37"/>
      <c r="C573" s="215" t="s">
        <v>773</v>
      </c>
      <c r="D573" s="215" t="s">
        <v>254</v>
      </c>
      <c r="E573" s="216" t="s">
        <v>618</v>
      </c>
      <c r="F573" s="217" t="s">
        <v>619</v>
      </c>
      <c r="G573" s="218" t="s">
        <v>176</v>
      </c>
      <c r="H573" s="219">
        <v>61.569000000000003</v>
      </c>
      <c r="I573" s="220"/>
      <c r="J573" s="221">
        <f>ROUND(I573*H573,2)</f>
        <v>0</v>
      </c>
      <c r="K573" s="217" t="s">
        <v>177</v>
      </c>
      <c r="L573" s="222"/>
      <c r="M573" s="223" t="s">
        <v>32</v>
      </c>
      <c r="N573" s="224" t="s">
        <v>51</v>
      </c>
      <c r="O573" s="66"/>
      <c r="P573" s="189">
        <f>O573*H573</f>
        <v>0</v>
      </c>
      <c r="Q573" s="189">
        <v>4.0000000000000001E-3</v>
      </c>
      <c r="R573" s="189">
        <f>Q573*H573</f>
        <v>0.24627600000000002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389</v>
      </c>
      <c r="AT573" s="191" t="s">
        <v>254</v>
      </c>
      <c r="AU573" s="191" t="s">
        <v>89</v>
      </c>
      <c r="AY573" s="18" t="s">
        <v>171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8" t="s">
        <v>40</v>
      </c>
      <c r="BK573" s="192">
        <f>ROUND(I573*H573,2)</f>
        <v>0</v>
      </c>
      <c r="BL573" s="18" t="s">
        <v>297</v>
      </c>
      <c r="BM573" s="191" t="s">
        <v>5000</v>
      </c>
    </row>
    <row r="574" spans="1:65" s="14" customFormat="1" ht="10.199999999999999">
      <c r="B574" s="204"/>
      <c r="C574" s="205"/>
      <c r="D574" s="195" t="s">
        <v>180</v>
      </c>
      <c r="E574" s="205"/>
      <c r="F574" s="207" t="s">
        <v>5001</v>
      </c>
      <c r="G574" s="205"/>
      <c r="H574" s="208">
        <v>61.569000000000003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4</v>
      </c>
      <c r="AX574" s="14" t="s">
        <v>40</v>
      </c>
      <c r="AY574" s="214" t="s">
        <v>171</v>
      </c>
    </row>
    <row r="575" spans="1:65" s="2" customFormat="1" ht="14.4" customHeight="1">
      <c r="A575" s="36"/>
      <c r="B575" s="37"/>
      <c r="C575" s="180" t="s">
        <v>777</v>
      </c>
      <c r="D575" s="180" t="s">
        <v>173</v>
      </c>
      <c r="E575" s="181" t="s">
        <v>594</v>
      </c>
      <c r="F575" s="182" t="s">
        <v>595</v>
      </c>
      <c r="G575" s="183" t="s">
        <v>176</v>
      </c>
      <c r="H575" s="184">
        <v>767.97400000000005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8.8000000000000003E-4</v>
      </c>
      <c r="R575" s="189">
        <f>Q575*H575</f>
        <v>0.67581712000000005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297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297</v>
      </c>
      <c r="BM575" s="191" t="s">
        <v>5002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4746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1:65" s="13" customFormat="1" ht="10.199999999999999">
      <c r="B577" s="193"/>
      <c r="C577" s="194"/>
      <c r="D577" s="195" t="s">
        <v>180</v>
      </c>
      <c r="E577" s="196" t="s">
        <v>32</v>
      </c>
      <c r="F577" s="197" t="s">
        <v>4748</v>
      </c>
      <c r="G577" s="194"/>
      <c r="H577" s="196" t="s">
        <v>32</v>
      </c>
      <c r="I577" s="198"/>
      <c r="J577" s="194"/>
      <c r="K577" s="194"/>
      <c r="L577" s="199"/>
      <c r="M577" s="200"/>
      <c r="N577" s="201"/>
      <c r="O577" s="201"/>
      <c r="P577" s="201"/>
      <c r="Q577" s="201"/>
      <c r="R577" s="201"/>
      <c r="S577" s="201"/>
      <c r="T577" s="202"/>
      <c r="AT577" s="203" t="s">
        <v>180</v>
      </c>
      <c r="AU577" s="203" t="s">
        <v>89</v>
      </c>
      <c r="AV577" s="13" t="s">
        <v>40</v>
      </c>
      <c r="AW577" s="13" t="s">
        <v>38</v>
      </c>
      <c r="AX577" s="13" t="s">
        <v>80</v>
      </c>
      <c r="AY577" s="203" t="s">
        <v>171</v>
      </c>
    </row>
    <row r="578" spans="1:65" s="14" customFormat="1" ht="10.199999999999999">
      <c r="B578" s="204"/>
      <c r="C578" s="205"/>
      <c r="D578" s="195" t="s">
        <v>180</v>
      </c>
      <c r="E578" s="206" t="s">
        <v>32</v>
      </c>
      <c r="F578" s="207" t="s">
        <v>5003</v>
      </c>
      <c r="G578" s="205"/>
      <c r="H578" s="208">
        <v>763.39400000000001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1:65" s="14" customFormat="1" ht="10.199999999999999">
      <c r="B579" s="204"/>
      <c r="C579" s="205"/>
      <c r="D579" s="195" t="s">
        <v>180</v>
      </c>
      <c r="E579" s="206" t="s">
        <v>32</v>
      </c>
      <c r="F579" s="207" t="s">
        <v>5004</v>
      </c>
      <c r="G579" s="205"/>
      <c r="H579" s="208">
        <v>4.58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1:65" s="2" customFormat="1" ht="24.15" customHeight="1">
      <c r="A580" s="36"/>
      <c r="B580" s="37"/>
      <c r="C580" s="215" t="s">
        <v>783</v>
      </c>
      <c r="D580" s="215" t="s">
        <v>254</v>
      </c>
      <c r="E580" s="216" t="s">
        <v>598</v>
      </c>
      <c r="F580" s="217" t="s">
        <v>599</v>
      </c>
      <c r="G580" s="218" t="s">
        <v>176</v>
      </c>
      <c r="H580" s="219">
        <v>877.90300000000002</v>
      </c>
      <c r="I580" s="220"/>
      <c r="J580" s="221">
        <f>ROUND(I580*H580,2)</f>
        <v>0</v>
      </c>
      <c r="K580" s="217" t="s">
        <v>177</v>
      </c>
      <c r="L580" s="222"/>
      <c r="M580" s="223" t="s">
        <v>32</v>
      </c>
      <c r="N580" s="224" t="s">
        <v>51</v>
      </c>
      <c r="O580" s="66"/>
      <c r="P580" s="189">
        <f>O580*H580</f>
        <v>0</v>
      </c>
      <c r="Q580" s="189">
        <v>1E-3</v>
      </c>
      <c r="R580" s="189">
        <f>Q580*H580</f>
        <v>0.87790299999999999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389</v>
      </c>
      <c r="AT580" s="191" t="s">
        <v>254</v>
      </c>
      <c r="AU580" s="191" t="s">
        <v>89</v>
      </c>
      <c r="AY580" s="18" t="s">
        <v>171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8" t="s">
        <v>40</v>
      </c>
      <c r="BK580" s="192">
        <f>ROUND(I580*H580,2)</f>
        <v>0</v>
      </c>
      <c r="BL580" s="18" t="s">
        <v>297</v>
      </c>
      <c r="BM580" s="191" t="s">
        <v>5005</v>
      </c>
    </row>
    <row r="581" spans="1:65" s="2" customFormat="1" ht="19.2">
      <c r="A581" s="36"/>
      <c r="B581" s="37"/>
      <c r="C581" s="38"/>
      <c r="D581" s="195" t="s">
        <v>258</v>
      </c>
      <c r="E581" s="38"/>
      <c r="F581" s="225" t="s">
        <v>601</v>
      </c>
      <c r="G581" s="38"/>
      <c r="H581" s="38"/>
      <c r="I581" s="226"/>
      <c r="J581" s="38"/>
      <c r="K581" s="38"/>
      <c r="L581" s="41"/>
      <c r="M581" s="227"/>
      <c r="N581" s="228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8" t="s">
        <v>258</v>
      </c>
      <c r="AU581" s="18" t="s">
        <v>89</v>
      </c>
    </row>
    <row r="582" spans="1:65" s="14" customFormat="1" ht="10.199999999999999">
      <c r="B582" s="204"/>
      <c r="C582" s="205"/>
      <c r="D582" s="195" t="s">
        <v>180</v>
      </c>
      <c r="E582" s="206" t="s">
        <v>32</v>
      </c>
      <c r="F582" s="207" t="s">
        <v>5003</v>
      </c>
      <c r="G582" s="205"/>
      <c r="H582" s="208">
        <v>763.39400000000001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1:65" s="14" customFormat="1" ht="10.199999999999999">
      <c r="B583" s="204"/>
      <c r="C583" s="205"/>
      <c r="D583" s="195" t="s">
        <v>180</v>
      </c>
      <c r="E583" s="205"/>
      <c r="F583" s="207" t="s">
        <v>5006</v>
      </c>
      <c r="G583" s="205"/>
      <c r="H583" s="208">
        <v>877.90300000000002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4</v>
      </c>
      <c r="AX583" s="14" t="s">
        <v>40</v>
      </c>
      <c r="AY583" s="214" t="s">
        <v>171</v>
      </c>
    </row>
    <row r="584" spans="1:65" s="2" customFormat="1" ht="24.15" customHeight="1">
      <c r="A584" s="36"/>
      <c r="B584" s="37"/>
      <c r="C584" s="215" t="s">
        <v>789</v>
      </c>
      <c r="D584" s="215" t="s">
        <v>254</v>
      </c>
      <c r="E584" s="216" t="s">
        <v>3696</v>
      </c>
      <c r="F584" s="217" t="s">
        <v>3697</v>
      </c>
      <c r="G584" s="218" t="s">
        <v>176</v>
      </c>
      <c r="H584" s="219">
        <v>5.2670000000000003</v>
      </c>
      <c r="I584" s="220"/>
      <c r="J584" s="221">
        <f>ROUND(I584*H584,2)</f>
        <v>0</v>
      </c>
      <c r="K584" s="217" t="s">
        <v>177</v>
      </c>
      <c r="L584" s="222"/>
      <c r="M584" s="223" t="s">
        <v>32</v>
      </c>
      <c r="N584" s="224" t="s">
        <v>51</v>
      </c>
      <c r="O584" s="66"/>
      <c r="P584" s="189">
        <f>O584*H584</f>
        <v>0</v>
      </c>
      <c r="Q584" s="189">
        <v>1E-3</v>
      </c>
      <c r="R584" s="189">
        <f>Q584*H584</f>
        <v>5.2670000000000008E-3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389</v>
      </c>
      <c r="AT584" s="191" t="s">
        <v>254</v>
      </c>
      <c r="AU584" s="191" t="s">
        <v>89</v>
      </c>
      <c r="AY584" s="18" t="s">
        <v>171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8" t="s">
        <v>40</v>
      </c>
      <c r="BK584" s="192">
        <f>ROUND(I584*H584,2)</f>
        <v>0</v>
      </c>
      <c r="BL584" s="18" t="s">
        <v>297</v>
      </c>
      <c r="BM584" s="191" t="s">
        <v>5007</v>
      </c>
    </row>
    <row r="585" spans="1:65" s="2" customFormat="1" ht="19.2">
      <c r="A585" s="36"/>
      <c r="B585" s="37"/>
      <c r="C585" s="38"/>
      <c r="D585" s="195" t="s">
        <v>258</v>
      </c>
      <c r="E585" s="38"/>
      <c r="F585" s="225" t="s">
        <v>601</v>
      </c>
      <c r="G585" s="38"/>
      <c r="H585" s="38"/>
      <c r="I585" s="226"/>
      <c r="J585" s="38"/>
      <c r="K585" s="38"/>
      <c r="L585" s="41"/>
      <c r="M585" s="227"/>
      <c r="N585" s="228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8" t="s">
        <v>258</v>
      </c>
      <c r="AU585" s="18" t="s">
        <v>89</v>
      </c>
    </row>
    <row r="586" spans="1:65" s="14" customFormat="1" ht="10.199999999999999">
      <c r="B586" s="204"/>
      <c r="C586" s="205"/>
      <c r="D586" s="195" t="s">
        <v>180</v>
      </c>
      <c r="E586" s="206" t="s">
        <v>32</v>
      </c>
      <c r="F586" s="207" t="s">
        <v>5004</v>
      </c>
      <c r="G586" s="205"/>
      <c r="H586" s="208">
        <v>4.58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1:65" s="14" customFormat="1" ht="10.199999999999999">
      <c r="B587" s="204"/>
      <c r="C587" s="205"/>
      <c r="D587" s="195" t="s">
        <v>180</v>
      </c>
      <c r="E587" s="205"/>
      <c r="F587" s="207" t="s">
        <v>5008</v>
      </c>
      <c r="G587" s="205"/>
      <c r="H587" s="208">
        <v>5.2670000000000003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4</v>
      </c>
      <c r="AX587" s="14" t="s">
        <v>40</v>
      </c>
      <c r="AY587" s="214" t="s">
        <v>171</v>
      </c>
    </row>
    <row r="588" spans="1:65" s="2" customFormat="1" ht="24.15" customHeight="1">
      <c r="A588" s="36"/>
      <c r="B588" s="37"/>
      <c r="C588" s="180" t="s">
        <v>794</v>
      </c>
      <c r="D588" s="180" t="s">
        <v>173</v>
      </c>
      <c r="E588" s="181" t="s">
        <v>3241</v>
      </c>
      <c r="F588" s="182" t="s">
        <v>3242</v>
      </c>
      <c r="G588" s="183" t="s">
        <v>176</v>
      </c>
      <c r="H588" s="184">
        <v>767.97400000000005</v>
      </c>
      <c r="I588" s="185"/>
      <c r="J588" s="186">
        <f>ROUND(I588*H588,2)</f>
        <v>0</v>
      </c>
      <c r="K588" s="182" t="s">
        <v>393</v>
      </c>
      <c r="L588" s="41"/>
      <c r="M588" s="187" t="s">
        <v>32</v>
      </c>
      <c r="N588" s="188" t="s">
        <v>51</v>
      </c>
      <c r="O588" s="66"/>
      <c r="P588" s="189">
        <f>O588*H588</f>
        <v>0</v>
      </c>
      <c r="Q588" s="189">
        <v>3.6374999999999998E-4</v>
      </c>
      <c r="R588" s="189">
        <f>Q588*H588</f>
        <v>0.27935054250000002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297</v>
      </c>
      <c r="AT588" s="191" t="s">
        <v>173</v>
      </c>
      <c r="AU588" s="191" t="s">
        <v>89</v>
      </c>
      <c r="AY588" s="18" t="s">
        <v>171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8" t="s">
        <v>40</v>
      </c>
      <c r="BK588" s="192">
        <f>ROUND(I588*H588,2)</f>
        <v>0</v>
      </c>
      <c r="BL588" s="18" t="s">
        <v>297</v>
      </c>
      <c r="BM588" s="191" t="s">
        <v>5009</v>
      </c>
    </row>
    <row r="589" spans="1:65" s="13" customFormat="1" ht="10.199999999999999">
      <c r="B589" s="193"/>
      <c r="C589" s="194"/>
      <c r="D589" s="195" t="s">
        <v>180</v>
      </c>
      <c r="E589" s="196" t="s">
        <v>32</v>
      </c>
      <c r="F589" s="197" t="s">
        <v>4746</v>
      </c>
      <c r="G589" s="194"/>
      <c r="H589" s="196" t="s">
        <v>32</v>
      </c>
      <c r="I589" s="198"/>
      <c r="J589" s="194"/>
      <c r="K589" s="194"/>
      <c r="L589" s="199"/>
      <c r="M589" s="200"/>
      <c r="N589" s="201"/>
      <c r="O589" s="201"/>
      <c r="P589" s="201"/>
      <c r="Q589" s="201"/>
      <c r="R589" s="201"/>
      <c r="S589" s="201"/>
      <c r="T589" s="202"/>
      <c r="AT589" s="203" t="s">
        <v>180</v>
      </c>
      <c r="AU589" s="203" t="s">
        <v>89</v>
      </c>
      <c r="AV589" s="13" t="s">
        <v>40</v>
      </c>
      <c r="AW589" s="13" t="s">
        <v>38</v>
      </c>
      <c r="AX589" s="13" t="s">
        <v>80</v>
      </c>
      <c r="AY589" s="203" t="s">
        <v>171</v>
      </c>
    </row>
    <row r="590" spans="1:65" s="13" customFormat="1" ht="10.199999999999999">
      <c r="B590" s="193"/>
      <c r="C590" s="194"/>
      <c r="D590" s="195" t="s">
        <v>180</v>
      </c>
      <c r="E590" s="196" t="s">
        <v>32</v>
      </c>
      <c r="F590" s="197" t="s">
        <v>4748</v>
      </c>
      <c r="G590" s="194"/>
      <c r="H590" s="196" t="s">
        <v>32</v>
      </c>
      <c r="I590" s="198"/>
      <c r="J590" s="194"/>
      <c r="K590" s="194"/>
      <c r="L590" s="199"/>
      <c r="M590" s="200"/>
      <c r="N590" s="201"/>
      <c r="O590" s="201"/>
      <c r="P590" s="201"/>
      <c r="Q590" s="201"/>
      <c r="R590" s="201"/>
      <c r="S590" s="201"/>
      <c r="T590" s="202"/>
      <c r="AT590" s="203" t="s">
        <v>180</v>
      </c>
      <c r="AU590" s="203" t="s">
        <v>89</v>
      </c>
      <c r="AV590" s="13" t="s">
        <v>40</v>
      </c>
      <c r="AW590" s="13" t="s">
        <v>38</v>
      </c>
      <c r="AX590" s="13" t="s">
        <v>80</v>
      </c>
      <c r="AY590" s="203" t="s">
        <v>171</v>
      </c>
    </row>
    <row r="591" spans="1:65" s="14" customFormat="1" ht="20.399999999999999">
      <c r="B591" s="204"/>
      <c r="C591" s="205"/>
      <c r="D591" s="195" t="s">
        <v>180</v>
      </c>
      <c r="E591" s="206" t="s">
        <v>32</v>
      </c>
      <c r="F591" s="207" t="s">
        <v>5010</v>
      </c>
      <c r="G591" s="205"/>
      <c r="H591" s="208">
        <v>767.97400000000005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1:65" s="2" customFormat="1" ht="14.4" customHeight="1">
      <c r="A592" s="36"/>
      <c r="B592" s="37"/>
      <c r="C592" s="180" t="s">
        <v>799</v>
      </c>
      <c r="D592" s="180" t="s">
        <v>173</v>
      </c>
      <c r="E592" s="181" t="s">
        <v>604</v>
      </c>
      <c r="F592" s="182" t="s">
        <v>605</v>
      </c>
      <c r="G592" s="183" t="s">
        <v>176</v>
      </c>
      <c r="H592" s="184">
        <v>767.97400000000005</v>
      </c>
      <c r="I592" s="185"/>
      <c r="J592" s="186">
        <f>ROUND(I592*H592,2)</f>
        <v>0</v>
      </c>
      <c r="K592" s="182" t="s">
        <v>177</v>
      </c>
      <c r="L592" s="41"/>
      <c r="M592" s="187" t="s">
        <v>32</v>
      </c>
      <c r="N592" s="188" t="s">
        <v>51</v>
      </c>
      <c r="O592" s="66"/>
      <c r="P592" s="189">
        <f>O592*H592</f>
        <v>0</v>
      </c>
      <c r="Q592" s="189">
        <v>3.6000000000000002E-4</v>
      </c>
      <c r="R592" s="189">
        <f>Q592*H592</f>
        <v>0.27647064000000005</v>
      </c>
      <c r="S592" s="189">
        <v>0</v>
      </c>
      <c r="T592" s="190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91" t="s">
        <v>297</v>
      </c>
      <c r="AT592" s="191" t="s">
        <v>173</v>
      </c>
      <c r="AU592" s="191" t="s">
        <v>89</v>
      </c>
      <c r="AY592" s="18" t="s">
        <v>171</v>
      </c>
      <c r="BE592" s="192">
        <f>IF(N592="základní",J592,0)</f>
        <v>0</v>
      </c>
      <c r="BF592" s="192">
        <f>IF(N592="snížená",J592,0)</f>
        <v>0</v>
      </c>
      <c r="BG592" s="192">
        <f>IF(N592="zákl. přenesená",J592,0)</f>
        <v>0</v>
      </c>
      <c r="BH592" s="192">
        <f>IF(N592="sníž. přenesená",J592,0)</f>
        <v>0</v>
      </c>
      <c r="BI592" s="192">
        <f>IF(N592="nulová",J592,0)</f>
        <v>0</v>
      </c>
      <c r="BJ592" s="18" t="s">
        <v>40</v>
      </c>
      <c r="BK592" s="192">
        <f>ROUND(I592*H592,2)</f>
        <v>0</v>
      </c>
      <c r="BL592" s="18" t="s">
        <v>297</v>
      </c>
      <c r="BM592" s="191" t="s">
        <v>5011</v>
      </c>
    </row>
    <row r="593" spans="1:65" s="13" customFormat="1" ht="10.199999999999999">
      <c r="B593" s="193"/>
      <c r="C593" s="194"/>
      <c r="D593" s="195" t="s">
        <v>180</v>
      </c>
      <c r="E593" s="196" t="s">
        <v>32</v>
      </c>
      <c r="F593" s="197" t="s">
        <v>4746</v>
      </c>
      <c r="G593" s="194"/>
      <c r="H593" s="196" t="s">
        <v>32</v>
      </c>
      <c r="I593" s="198"/>
      <c r="J593" s="194"/>
      <c r="K593" s="194"/>
      <c r="L593" s="199"/>
      <c r="M593" s="200"/>
      <c r="N593" s="201"/>
      <c r="O593" s="201"/>
      <c r="P593" s="201"/>
      <c r="Q593" s="201"/>
      <c r="R593" s="201"/>
      <c r="S593" s="201"/>
      <c r="T593" s="202"/>
      <c r="AT593" s="203" t="s">
        <v>180</v>
      </c>
      <c r="AU593" s="203" t="s">
        <v>89</v>
      </c>
      <c r="AV593" s="13" t="s">
        <v>40</v>
      </c>
      <c r="AW593" s="13" t="s">
        <v>38</v>
      </c>
      <c r="AX593" s="13" t="s">
        <v>80</v>
      </c>
      <c r="AY593" s="203" t="s">
        <v>171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4748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5012</v>
      </c>
      <c r="G595" s="205"/>
      <c r="H595" s="208">
        <v>767.97400000000005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2" customFormat="1" ht="24.15" customHeight="1">
      <c r="A596" s="36"/>
      <c r="B596" s="37"/>
      <c r="C596" s="215" t="s">
        <v>803</v>
      </c>
      <c r="D596" s="215" t="s">
        <v>254</v>
      </c>
      <c r="E596" s="216" t="s">
        <v>608</v>
      </c>
      <c r="F596" s="217" t="s">
        <v>609</v>
      </c>
      <c r="G596" s="218" t="s">
        <v>176</v>
      </c>
      <c r="H596" s="219">
        <v>883.17</v>
      </c>
      <c r="I596" s="220"/>
      <c r="J596" s="221">
        <f>ROUND(I596*H596,2)</f>
        <v>0</v>
      </c>
      <c r="K596" s="217" t="s">
        <v>177</v>
      </c>
      <c r="L596" s="222"/>
      <c r="M596" s="223" t="s">
        <v>32</v>
      </c>
      <c r="N596" s="224" t="s">
        <v>51</v>
      </c>
      <c r="O596" s="66"/>
      <c r="P596" s="189">
        <f>O596*H596</f>
        <v>0</v>
      </c>
      <c r="Q596" s="189">
        <v>1E-3</v>
      </c>
      <c r="R596" s="189">
        <f>Q596*H596</f>
        <v>0.88317000000000001</v>
      </c>
      <c r="S596" s="189">
        <v>0</v>
      </c>
      <c r="T596" s="190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91" t="s">
        <v>389</v>
      </c>
      <c r="AT596" s="191" t="s">
        <v>254</v>
      </c>
      <c r="AU596" s="191" t="s">
        <v>89</v>
      </c>
      <c r="AY596" s="18" t="s">
        <v>171</v>
      </c>
      <c r="BE596" s="192">
        <f>IF(N596="základní",J596,0)</f>
        <v>0</v>
      </c>
      <c r="BF596" s="192">
        <f>IF(N596="snížená",J596,0)</f>
        <v>0</v>
      </c>
      <c r="BG596" s="192">
        <f>IF(N596="zákl. přenesená",J596,0)</f>
        <v>0</v>
      </c>
      <c r="BH596" s="192">
        <f>IF(N596="sníž. přenesená",J596,0)</f>
        <v>0</v>
      </c>
      <c r="BI596" s="192">
        <f>IF(N596="nulová",J596,0)</f>
        <v>0</v>
      </c>
      <c r="BJ596" s="18" t="s">
        <v>40</v>
      </c>
      <c r="BK596" s="192">
        <f>ROUND(I596*H596,2)</f>
        <v>0</v>
      </c>
      <c r="BL596" s="18" t="s">
        <v>297</v>
      </c>
      <c r="BM596" s="191" t="s">
        <v>5013</v>
      </c>
    </row>
    <row r="597" spans="1:65" s="2" customFormat="1" ht="19.2">
      <c r="A597" s="36"/>
      <c r="B597" s="37"/>
      <c r="C597" s="38"/>
      <c r="D597" s="195" t="s">
        <v>258</v>
      </c>
      <c r="E597" s="38"/>
      <c r="F597" s="225" t="s">
        <v>601</v>
      </c>
      <c r="G597" s="38"/>
      <c r="H597" s="38"/>
      <c r="I597" s="226"/>
      <c r="J597" s="38"/>
      <c r="K597" s="38"/>
      <c r="L597" s="41"/>
      <c r="M597" s="227"/>
      <c r="N597" s="228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8" t="s">
        <v>258</v>
      </c>
      <c r="AU597" s="18" t="s">
        <v>89</v>
      </c>
    </row>
    <row r="598" spans="1:65" s="14" customFormat="1" ht="10.199999999999999">
      <c r="B598" s="204"/>
      <c r="C598" s="205"/>
      <c r="D598" s="195" t="s">
        <v>180</v>
      </c>
      <c r="E598" s="205"/>
      <c r="F598" s="207" t="s">
        <v>5014</v>
      </c>
      <c r="G598" s="205"/>
      <c r="H598" s="208">
        <v>883.17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180</v>
      </c>
      <c r="AU598" s="214" t="s">
        <v>89</v>
      </c>
      <c r="AV598" s="14" t="s">
        <v>89</v>
      </c>
      <c r="AW598" s="14" t="s">
        <v>4</v>
      </c>
      <c r="AX598" s="14" t="s">
        <v>40</v>
      </c>
      <c r="AY598" s="214" t="s">
        <v>171</v>
      </c>
    </row>
    <row r="599" spans="1:65" s="2" customFormat="1" ht="24.15" customHeight="1">
      <c r="A599" s="36"/>
      <c r="B599" s="37"/>
      <c r="C599" s="180" t="s">
        <v>807</v>
      </c>
      <c r="D599" s="180" t="s">
        <v>173</v>
      </c>
      <c r="E599" s="181" t="s">
        <v>4155</v>
      </c>
      <c r="F599" s="182" t="s">
        <v>4156</v>
      </c>
      <c r="G599" s="183" t="s">
        <v>176</v>
      </c>
      <c r="H599" s="184">
        <v>13.95</v>
      </c>
      <c r="I599" s="185"/>
      <c r="J599" s="186">
        <f>ROUND(I599*H599,2)</f>
        <v>0</v>
      </c>
      <c r="K599" s="182" t="s">
        <v>177</v>
      </c>
      <c r="L599" s="41"/>
      <c r="M599" s="187" t="s">
        <v>32</v>
      </c>
      <c r="N599" s="188" t="s">
        <v>51</v>
      </c>
      <c r="O599" s="66"/>
      <c r="P599" s="189">
        <f>O599*H599</f>
        <v>0</v>
      </c>
      <c r="Q599" s="189">
        <v>0</v>
      </c>
      <c r="R599" s="189">
        <f>Q599*H599</f>
        <v>0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297</v>
      </c>
      <c r="AT599" s="191" t="s">
        <v>173</v>
      </c>
      <c r="AU599" s="191" t="s">
        <v>89</v>
      </c>
      <c r="AY599" s="18" t="s">
        <v>171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8" t="s">
        <v>40</v>
      </c>
      <c r="BK599" s="192">
        <f>ROUND(I599*H599,2)</f>
        <v>0</v>
      </c>
      <c r="BL599" s="18" t="s">
        <v>297</v>
      </c>
      <c r="BM599" s="191" t="s">
        <v>5015</v>
      </c>
    </row>
    <row r="600" spans="1:65" s="13" customFormat="1" ht="10.199999999999999">
      <c r="B600" s="193"/>
      <c r="C600" s="194"/>
      <c r="D600" s="195" t="s">
        <v>180</v>
      </c>
      <c r="E600" s="196" t="s">
        <v>32</v>
      </c>
      <c r="F600" s="197" t="s">
        <v>4746</v>
      </c>
      <c r="G600" s="194"/>
      <c r="H600" s="196" t="s">
        <v>32</v>
      </c>
      <c r="I600" s="198"/>
      <c r="J600" s="194"/>
      <c r="K600" s="194"/>
      <c r="L600" s="199"/>
      <c r="M600" s="200"/>
      <c r="N600" s="201"/>
      <c r="O600" s="201"/>
      <c r="P600" s="201"/>
      <c r="Q600" s="201"/>
      <c r="R600" s="201"/>
      <c r="S600" s="201"/>
      <c r="T600" s="202"/>
      <c r="AT600" s="203" t="s">
        <v>180</v>
      </c>
      <c r="AU600" s="203" t="s">
        <v>89</v>
      </c>
      <c r="AV600" s="13" t="s">
        <v>40</v>
      </c>
      <c r="AW600" s="13" t="s">
        <v>38</v>
      </c>
      <c r="AX600" s="13" t="s">
        <v>80</v>
      </c>
      <c r="AY600" s="203" t="s">
        <v>171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4748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5016</v>
      </c>
      <c r="G602" s="205"/>
      <c r="H602" s="208">
        <v>13.95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2" customFormat="1" ht="14.4" customHeight="1">
      <c r="A603" s="36"/>
      <c r="B603" s="37"/>
      <c r="C603" s="215" t="s">
        <v>812</v>
      </c>
      <c r="D603" s="215" t="s">
        <v>254</v>
      </c>
      <c r="E603" s="216" t="s">
        <v>589</v>
      </c>
      <c r="F603" s="217" t="s">
        <v>590</v>
      </c>
      <c r="G603" s="218" t="s">
        <v>554</v>
      </c>
      <c r="H603" s="219">
        <v>5.0000000000000001E-3</v>
      </c>
      <c r="I603" s="220"/>
      <c r="J603" s="221">
        <f>ROUND(I603*H603,2)</f>
        <v>0</v>
      </c>
      <c r="K603" s="217" t="s">
        <v>177</v>
      </c>
      <c r="L603" s="222"/>
      <c r="M603" s="223" t="s">
        <v>32</v>
      </c>
      <c r="N603" s="224" t="s">
        <v>51</v>
      </c>
      <c r="O603" s="66"/>
      <c r="P603" s="189">
        <f>O603*H603</f>
        <v>0</v>
      </c>
      <c r="Q603" s="189">
        <v>1</v>
      </c>
      <c r="R603" s="189">
        <f>Q603*H603</f>
        <v>5.0000000000000001E-3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389</v>
      </c>
      <c r="AT603" s="191" t="s">
        <v>254</v>
      </c>
      <c r="AU603" s="191" t="s">
        <v>89</v>
      </c>
      <c r="AY603" s="18" t="s">
        <v>171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8" t="s">
        <v>40</v>
      </c>
      <c r="BK603" s="192">
        <f>ROUND(I603*H603,2)</f>
        <v>0</v>
      </c>
      <c r="BL603" s="18" t="s">
        <v>297</v>
      </c>
      <c r="BM603" s="191" t="s">
        <v>5017</v>
      </c>
    </row>
    <row r="604" spans="1:65" s="14" customFormat="1" ht="10.199999999999999">
      <c r="B604" s="204"/>
      <c r="C604" s="205"/>
      <c r="D604" s="195" t="s">
        <v>180</v>
      </c>
      <c r="E604" s="205"/>
      <c r="F604" s="207" t="s">
        <v>5018</v>
      </c>
      <c r="G604" s="205"/>
      <c r="H604" s="208">
        <v>5.0000000000000001E-3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180</v>
      </c>
      <c r="AU604" s="214" t="s">
        <v>89</v>
      </c>
      <c r="AV604" s="14" t="s">
        <v>89</v>
      </c>
      <c r="AW604" s="14" t="s">
        <v>4</v>
      </c>
      <c r="AX604" s="14" t="s">
        <v>40</v>
      </c>
      <c r="AY604" s="214" t="s">
        <v>171</v>
      </c>
    </row>
    <row r="605" spans="1:65" s="2" customFormat="1" ht="24.15" customHeight="1">
      <c r="A605" s="36"/>
      <c r="B605" s="37"/>
      <c r="C605" s="180" t="s">
        <v>817</v>
      </c>
      <c r="D605" s="180" t="s">
        <v>173</v>
      </c>
      <c r="E605" s="181" t="s">
        <v>624</v>
      </c>
      <c r="F605" s="182" t="s">
        <v>625</v>
      </c>
      <c r="G605" s="183" t="s">
        <v>176</v>
      </c>
      <c r="H605" s="184">
        <v>13.95</v>
      </c>
      <c r="I605" s="185"/>
      <c r="J605" s="186">
        <f>ROUND(I605*H605,2)</f>
        <v>0</v>
      </c>
      <c r="K605" s="182" t="s">
        <v>177</v>
      </c>
      <c r="L605" s="41"/>
      <c r="M605" s="187" t="s">
        <v>32</v>
      </c>
      <c r="N605" s="188" t="s">
        <v>51</v>
      </c>
      <c r="O605" s="66"/>
      <c r="P605" s="189">
        <f>O605*H605</f>
        <v>0</v>
      </c>
      <c r="Q605" s="189">
        <v>9.3999999999999997E-4</v>
      </c>
      <c r="R605" s="189">
        <f>Q605*H605</f>
        <v>1.3113E-2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297</v>
      </c>
      <c r="AT605" s="191" t="s">
        <v>173</v>
      </c>
      <c r="AU605" s="191" t="s">
        <v>89</v>
      </c>
      <c r="AY605" s="18" t="s">
        <v>171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8" t="s">
        <v>40</v>
      </c>
      <c r="BK605" s="192">
        <f>ROUND(I605*H605,2)</f>
        <v>0</v>
      </c>
      <c r="BL605" s="18" t="s">
        <v>297</v>
      </c>
      <c r="BM605" s="191" t="s">
        <v>5019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4746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4748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10.199999999999999">
      <c r="B608" s="204"/>
      <c r="C608" s="205"/>
      <c r="D608" s="195" t="s">
        <v>180</v>
      </c>
      <c r="E608" s="206" t="s">
        <v>32</v>
      </c>
      <c r="F608" s="207" t="s">
        <v>5016</v>
      </c>
      <c r="G608" s="205"/>
      <c r="H608" s="208">
        <v>13.95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215" t="s">
        <v>823</v>
      </c>
      <c r="D609" s="215" t="s">
        <v>254</v>
      </c>
      <c r="E609" s="216" t="s">
        <v>598</v>
      </c>
      <c r="F609" s="217" t="s">
        <v>599</v>
      </c>
      <c r="G609" s="218" t="s">
        <v>176</v>
      </c>
      <c r="H609" s="219">
        <v>16.739999999999998</v>
      </c>
      <c r="I609" s="220"/>
      <c r="J609" s="221">
        <f>ROUND(I609*H609,2)</f>
        <v>0</v>
      </c>
      <c r="K609" s="217" t="s">
        <v>177</v>
      </c>
      <c r="L609" s="222"/>
      <c r="M609" s="223" t="s">
        <v>32</v>
      </c>
      <c r="N609" s="224" t="s">
        <v>51</v>
      </c>
      <c r="O609" s="66"/>
      <c r="P609" s="189">
        <f>O609*H609</f>
        <v>0</v>
      </c>
      <c r="Q609" s="189">
        <v>1E-3</v>
      </c>
      <c r="R609" s="189">
        <f>Q609*H609</f>
        <v>1.6739999999999998E-2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389</v>
      </c>
      <c r="AT609" s="191" t="s">
        <v>254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297</v>
      </c>
      <c r="BM609" s="191" t="s">
        <v>5020</v>
      </c>
    </row>
    <row r="610" spans="1:65" s="2" customFormat="1" ht="19.2">
      <c r="A610" s="36"/>
      <c r="B610" s="37"/>
      <c r="C610" s="38"/>
      <c r="D610" s="195" t="s">
        <v>258</v>
      </c>
      <c r="E610" s="38"/>
      <c r="F610" s="225" t="s">
        <v>621</v>
      </c>
      <c r="G610" s="38"/>
      <c r="H610" s="38"/>
      <c r="I610" s="226"/>
      <c r="J610" s="38"/>
      <c r="K610" s="38"/>
      <c r="L610" s="41"/>
      <c r="M610" s="227"/>
      <c r="N610" s="228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8" t="s">
        <v>258</v>
      </c>
      <c r="AU610" s="18" t="s">
        <v>89</v>
      </c>
    </row>
    <row r="611" spans="1:65" s="14" customFormat="1" ht="10.199999999999999">
      <c r="B611" s="204"/>
      <c r="C611" s="205"/>
      <c r="D611" s="195" t="s">
        <v>180</v>
      </c>
      <c r="E611" s="206" t="s">
        <v>32</v>
      </c>
      <c r="F611" s="207" t="s">
        <v>5016</v>
      </c>
      <c r="G611" s="205"/>
      <c r="H611" s="208">
        <v>13.95</v>
      </c>
      <c r="I611" s="209"/>
      <c r="J611" s="205"/>
      <c r="K611" s="205"/>
      <c r="L611" s="210"/>
      <c r="M611" s="211"/>
      <c r="N611" s="212"/>
      <c r="O611" s="212"/>
      <c r="P611" s="212"/>
      <c r="Q611" s="212"/>
      <c r="R611" s="212"/>
      <c r="S611" s="212"/>
      <c r="T611" s="213"/>
      <c r="AT611" s="214" t="s">
        <v>180</v>
      </c>
      <c r="AU611" s="214" t="s">
        <v>89</v>
      </c>
      <c r="AV611" s="14" t="s">
        <v>89</v>
      </c>
      <c r="AW611" s="14" t="s">
        <v>38</v>
      </c>
      <c r="AX611" s="14" t="s">
        <v>80</v>
      </c>
      <c r="AY611" s="214" t="s">
        <v>171</v>
      </c>
    </row>
    <row r="612" spans="1:65" s="14" customFormat="1" ht="10.199999999999999">
      <c r="B612" s="204"/>
      <c r="C612" s="205"/>
      <c r="D612" s="195" t="s">
        <v>180</v>
      </c>
      <c r="E612" s="205"/>
      <c r="F612" s="207" t="s">
        <v>5021</v>
      </c>
      <c r="G612" s="205"/>
      <c r="H612" s="208">
        <v>16.739999999999998</v>
      </c>
      <c r="I612" s="209"/>
      <c r="J612" s="205"/>
      <c r="K612" s="205"/>
      <c r="L612" s="210"/>
      <c r="M612" s="211"/>
      <c r="N612" s="212"/>
      <c r="O612" s="212"/>
      <c r="P612" s="212"/>
      <c r="Q612" s="212"/>
      <c r="R612" s="212"/>
      <c r="S612" s="212"/>
      <c r="T612" s="213"/>
      <c r="AT612" s="214" t="s">
        <v>180</v>
      </c>
      <c r="AU612" s="214" t="s">
        <v>89</v>
      </c>
      <c r="AV612" s="14" t="s">
        <v>89</v>
      </c>
      <c r="AW612" s="14" t="s">
        <v>4</v>
      </c>
      <c r="AX612" s="14" t="s">
        <v>40</v>
      </c>
      <c r="AY612" s="214" t="s">
        <v>171</v>
      </c>
    </row>
    <row r="613" spans="1:65" s="2" customFormat="1" ht="24.15" customHeight="1">
      <c r="A613" s="36"/>
      <c r="B613" s="37"/>
      <c r="C613" s="180" t="s">
        <v>828</v>
      </c>
      <c r="D613" s="180" t="s">
        <v>173</v>
      </c>
      <c r="E613" s="181" t="s">
        <v>1199</v>
      </c>
      <c r="F613" s="182" t="s">
        <v>1200</v>
      </c>
      <c r="G613" s="183" t="s">
        <v>554</v>
      </c>
      <c r="H613" s="184">
        <v>3.548</v>
      </c>
      <c r="I613" s="185"/>
      <c r="J613" s="186">
        <f>ROUND(I613*H613,2)</f>
        <v>0</v>
      </c>
      <c r="K613" s="182" t="s">
        <v>177</v>
      </c>
      <c r="L613" s="41"/>
      <c r="M613" s="187" t="s">
        <v>32</v>
      </c>
      <c r="N613" s="188" t="s">
        <v>51</v>
      </c>
      <c r="O613" s="66"/>
      <c r="P613" s="189">
        <f>O613*H613</f>
        <v>0</v>
      </c>
      <c r="Q613" s="189">
        <v>0</v>
      </c>
      <c r="R613" s="189">
        <f>Q613*H613</f>
        <v>0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297</v>
      </c>
      <c r="AT613" s="191" t="s">
        <v>173</v>
      </c>
      <c r="AU613" s="191" t="s">
        <v>89</v>
      </c>
      <c r="AY613" s="18" t="s">
        <v>171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8" t="s">
        <v>40</v>
      </c>
      <c r="BK613" s="192">
        <f>ROUND(I613*H613,2)</f>
        <v>0</v>
      </c>
      <c r="BL613" s="18" t="s">
        <v>297</v>
      </c>
      <c r="BM613" s="191" t="s">
        <v>5022</v>
      </c>
    </row>
    <row r="614" spans="1:65" s="12" customFormat="1" ht="22.8" customHeight="1">
      <c r="B614" s="164"/>
      <c r="C614" s="165"/>
      <c r="D614" s="166" t="s">
        <v>79</v>
      </c>
      <c r="E614" s="178" t="s">
        <v>670</v>
      </c>
      <c r="F614" s="178" t="s">
        <v>671</v>
      </c>
      <c r="G614" s="165"/>
      <c r="H614" s="165"/>
      <c r="I614" s="168"/>
      <c r="J614" s="179">
        <f>BK614</f>
        <v>0</v>
      </c>
      <c r="K614" s="165"/>
      <c r="L614" s="170"/>
      <c r="M614" s="171"/>
      <c r="N614" s="172"/>
      <c r="O614" s="172"/>
      <c r="P614" s="173">
        <f>SUM(P615:P640)</f>
        <v>0</v>
      </c>
      <c r="Q614" s="172"/>
      <c r="R614" s="173">
        <f>SUM(R615:R640)</f>
        <v>6.2566684200000005</v>
      </c>
      <c r="S614" s="172"/>
      <c r="T614" s="174">
        <f>SUM(T615:T640)</f>
        <v>0</v>
      </c>
      <c r="AR614" s="175" t="s">
        <v>89</v>
      </c>
      <c r="AT614" s="176" t="s">
        <v>79</v>
      </c>
      <c r="AU614" s="176" t="s">
        <v>40</v>
      </c>
      <c r="AY614" s="175" t="s">
        <v>171</v>
      </c>
      <c r="BK614" s="177">
        <f>SUM(BK615:BK640)</f>
        <v>0</v>
      </c>
    </row>
    <row r="615" spans="1:65" s="2" customFormat="1" ht="24.15" customHeight="1">
      <c r="A615" s="36"/>
      <c r="B615" s="37"/>
      <c r="C615" s="180" t="s">
        <v>832</v>
      </c>
      <c r="D615" s="180" t="s">
        <v>173</v>
      </c>
      <c r="E615" s="181" t="s">
        <v>3256</v>
      </c>
      <c r="F615" s="182" t="s">
        <v>3257</v>
      </c>
      <c r="G615" s="183" t="s">
        <v>582</v>
      </c>
      <c r="H615" s="184">
        <v>1</v>
      </c>
      <c r="I615" s="185"/>
      <c r="J615" s="186">
        <f>ROUND(I615*H615,2)</f>
        <v>0</v>
      </c>
      <c r="K615" s="182" t="s">
        <v>177</v>
      </c>
      <c r="L615" s="41"/>
      <c r="M615" s="187" t="s">
        <v>32</v>
      </c>
      <c r="N615" s="188" t="s">
        <v>51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297</v>
      </c>
      <c r="AT615" s="191" t="s">
        <v>173</v>
      </c>
      <c r="AU615" s="191" t="s">
        <v>89</v>
      </c>
      <c r="AY615" s="18" t="s">
        <v>171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8" t="s">
        <v>40</v>
      </c>
      <c r="BK615" s="192">
        <f>ROUND(I615*H615,2)</f>
        <v>0</v>
      </c>
      <c r="BL615" s="18" t="s">
        <v>297</v>
      </c>
      <c r="BM615" s="191" t="s">
        <v>5023</v>
      </c>
    </row>
    <row r="616" spans="1:65" s="13" customFormat="1" ht="10.199999999999999">
      <c r="B616" s="193"/>
      <c r="C616" s="194"/>
      <c r="D616" s="195" t="s">
        <v>180</v>
      </c>
      <c r="E616" s="196" t="s">
        <v>32</v>
      </c>
      <c r="F616" s="197" t="s">
        <v>4746</v>
      </c>
      <c r="G616" s="194"/>
      <c r="H616" s="196" t="s">
        <v>32</v>
      </c>
      <c r="I616" s="198"/>
      <c r="J616" s="194"/>
      <c r="K616" s="194"/>
      <c r="L616" s="199"/>
      <c r="M616" s="200"/>
      <c r="N616" s="201"/>
      <c r="O616" s="201"/>
      <c r="P616" s="201"/>
      <c r="Q616" s="201"/>
      <c r="R616" s="201"/>
      <c r="S616" s="201"/>
      <c r="T616" s="202"/>
      <c r="AT616" s="203" t="s">
        <v>180</v>
      </c>
      <c r="AU616" s="203" t="s">
        <v>89</v>
      </c>
      <c r="AV616" s="13" t="s">
        <v>40</v>
      </c>
      <c r="AW616" s="13" t="s">
        <v>38</v>
      </c>
      <c r="AX616" s="13" t="s">
        <v>80</v>
      </c>
      <c r="AY616" s="203" t="s">
        <v>171</v>
      </c>
    </row>
    <row r="617" spans="1:65" s="13" customFormat="1" ht="10.199999999999999">
      <c r="B617" s="193"/>
      <c r="C617" s="194"/>
      <c r="D617" s="195" t="s">
        <v>180</v>
      </c>
      <c r="E617" s="196" t="s">
        <v>32</v>
      </c>
      <c r="F617" s="197" t="s">
        <v>4748</v>
      </c>
      <c r="G617" s="194"/>
      <c r="H617" s="196" t="s">
        <v>32</v>
      </c>
      <c r="I617" s="198"/>
      <c r="J617" s="194"/>
      <c r="K617" s="194"/>
      <c r="L617" s="199"/>
      <c r="M617" s="200"/>
      <c r="N617" s="201"/>
      <c r="O617" s="201"/>
      <c r="P617" s="201"/>
      <c r="Q617" s="201"/>
      <c r="R617" s="201"/>
      <c r="S617" s="201"/>
      <c r="T617" s="202"/>
      <c r="AT617" s="203" t="s">
        <v>180</v>
      </c>
      <c r="AU617" s="203" t="s">
        <v>89</v>
      </c>
      <c r="AV617" s="13" t="s">
        <v>40</v>
      </c>
      <c r="AW617" s="13" t="s">
        <v>38</v>
      </c>
      <c r="AX617" s="13" t="s">
        <v>80</v>
      </c>
      <c r="AY617" s="203" t="s">
        <v>171</v>
      </c>
    </row>
    <row r="618" spans="1:65" s="14" customFormat="1" ht="10.199999999999999">
      <c r="B618" s="204"/>
      <c r="C618" s="205"/>
      <c r="D618" s="195" t="s">
        <v>180</v>
      </c>
      <c r="E618" s="206" t="s">
        <v>32</v>
      </c>
      <c r="F618" s="207" t="s">
        <v>5024</v>
      </c>
      <c r="G618" s="205"/>
      <c r="H618" s="208">
        <v>1</v>
      </c>
      <c r="I618" s="209"/>
      <c r="J618" s="205"/>
      <c r="K618" s="205"/>
      <c r="L618" s="210"/>
      <c r="M618" s="211"/>
      <c r="N618" s="212"/>
      <c r="O618" s="212"/>
      <c r="P618" s="212"/>
      <c r="Q618" s="212"/>
      <c r="R618" s="212"/>
      <c r="S618" s="212"/>
      <c r="T618" s="213"/>
      <c r="AT618" s="214" t="s">
        <v>180</v>
      </c>
      <c r="AU618" s="214" t="s">
        <v>89</v>
      </c>
      <c r="AV618" s="14" t="s">
        <v>89</v>
      </c>
      <c r="AW618" s="14" t="s">
        <v>38</v>
      </c>
      <c r="AX618" s="14" t="s">
        <v>80</v>
      </c>
      <c r="AY618" s="214" t="s">
        <v>171</v>
      </c>
    </row>
    <row r="619" spans="1:65" s="2" customFormat="1" ht="24.15" customHeight="1">
      <c r="A619" s="36"/>
      <c r="B619" s="37"/>
      <c r="C619" s="180" t="s">
        <v>836</v>
      </c>
      <c r="D619" s="180" t="s">
        <v>173</v>
      </c>
      <c r="E619" s="181" t="s">
        <v>1216</v>
      </c>
      <c r="F619" s="182" t="s">
        <v>1217</v>
      </c>
      <c r="G619" s="183" t="s">
        <v>176</v>
      </c>
      <c r="H619" s="184">
        <v>53.537999999999997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5.0000000000000002E-5</v>
      </c>
      <c r="R619" s="189">
        <f>Q619*H619</f>
        <v>2.6768999999999999E-3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297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297</v>
      </c>
      <c r="BM619" s="191" t="s">
        <v>5025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4746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4748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3" customFormat="1" ht="10.199999999999999">
      <c r="B622" s="193"/>
      <c r="C622" s="194"/>
      <c r="D622" s="195" t="s">
        <v>180</v>
      </c>
      <c r="E622" s="196" t="s">
        <v>32</v>
      </c>
      <c r="F622" s="197" t="s">
        <v>4997</v>
      </c>
      <c r="G622" s="194"/>
      <c r="H622" s="196" t="s">
        <v>32</v>
      </c>
      <c r="I622" s="198"/>
      <c r="J622" s="194"/>
      <c r="K622" s="194"/>
      <c r="L622" s="199"/>
      <c r="M622" s="200"/>
      <c r="N622" s="201"/>
      <c r="O622" s="201"/>
      <c r="P622" s="201"/>
      <c r="Q622" s="201"/>
      <c r="R622" s="201"/>
      <c r="S622" s="201"/>
      <c r="T622" s="202"/>
      <c r="AT622" s="203" t="s">
        <v>180</v>
      </c>
      <c r="AU622" s="203" t="s">
        <v>89</v>
      </c>
      <c r="AV622" s="13" t="s">
        <v>40</v>
      </c>
      <c r="AW622" s="13" t="s">
        <v>38</v>
      </c>
      <c r="AX622" s="13" t="s">
        <v>80</v>
      </c>
      <c r="AY622" s="203" t="s">
        <v>171</v>
      </c>
    </row>
    <row r="623" spans="1:65" s="14" customFormat="1" ht="10.199999999999999">
      <c r="B623" s="204"/>
      <c r="C623" s="205"/>
      <c r="D623" s="195" t="s">
        <v>180</v>
      </c>
      <c r="E623" s="206" t="s">
        <v>32</v>
      </c>
      <c r="F623" s="207" t="s">
        <v>4998</v>
      </c>
      <c r="G623" s="205"/>
      <c r="H623" s="208">
        <v>25.878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180</v>
      </c>
      <c r="AU623" s="214" t="s">
        <v>89</v>
      </c>
      <c r="AV623" s="14" t="s">
        <v>89</v>
      </c>
      <c r="AW623" s="14" t="s">
        <v>38</v>
      </c>
      <c r="AX623" s="14" t="s">
        <v>80</v>
      </c>
      <c r="AY623" s="214" t="s">
        <v>171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4999</v>
      </c>
      <c r="G624" s="205"/>
      <c r="H624" s="208">
        <v>27.66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215" t="s">
        <v>841</v>
      </c>
      <c r="D625" s="215" t="s">
        <v>254</v>
      </c>
      <c r="E625" s="216" t="s">
        <v>266</v>
      </c>
      <c r="F625" s="217" t="s">
        <v>267</v>
      </c>
      <c r="G625" s="218" t="s">
        <v>176</v>
      </c>
      <c r="H625" s="219">
        <v>54.609000000000002</v>
      </c>
      <c r="I625" s="220"/>
      <c r="J625" s="221">
        <f>ROUND(I625*H625,2)</f>
        <v>0</v>
      </c>
      <c r="K625" s="217" t="s">
        <v>177</v>
      </c>
      <c r="L625" s="222"/>
      <c r="M625" s="223" t="s">
        <v>32</v>
      </c>
      <c r="N625" s="224" t="s">
        <v>51</v>
      </c>
      <c r="O625" s="66"/>
      <c r="P625" s="189">
        <f>O625*H625</f>
        <v>0</v>
      </c>
      <c r="Q625" s="189">
        <v>4.0000000000000001E-3</v>
      </c>
      <c r="R625" s="189">
        <f>Q625*H625</f>
        <v>0.21843600000000002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389</v>
      </c>
      <c r="AT625" s="191" t="s">
        <v>254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297</v>
      </c>
      <c r="BM625" s="191" t="s">
        <v>5026</v>
      </c>
    </row>
    <row r="626" spans="1:65" s="2" customFormat="1" ht="19.2">
      <c r="A626" s="36"/>
      <c r="B626" s="37"/>
      <c r="C626" s="38"/>
      <c r="D626" s="195" t="s">
        <v>258</v>
      </c>
      <c r="E626" s="38"/>
      <c r="F626" s="225" t="s">
        <v>269</v>
      </c>
      <c r="G626" s="38"/>
      <c r="H626" s="38"/>
      <c r="I626" s="226"/>
      <c r="J626" s="38"/>
      <c r="K626" s="38"/>
      <c r="L626" s="41"/>
      <c r="M626" s="227"/>
      <c r="N626" s="228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8" t="s">
        <v>258</v>
      </c>
      <c r="AU626" s="18" t="s">
        <v>89</v>
      </c>
    </row>
    <row r="627" spans="1:65" s="14" customFormat="1" ht="10.199999999999999">
      <c r="B627" s="204"/>
      <c r="C627" s="205"/>
      <c r="D627" s="195" t="s">
        <v>180</v>
      </c>
      <c r="E627" s="205"/>
      <c r="F627" s="207" t="s">
        <v>5027</v>
      </c>
      <c r="G627" s="205"/>
      <c r="H627" s="208">
        <v>54.609000000000002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180</v>
      </c>
      <c r="AU627" s="214" t="s">
        <v>89</v>
      </c>
      <c r="AV627" s="14" t="s">
        <v>89</v>
      </c>
      <c r="AW627" s="14" t="s">
        <v>4</v>
      </c>
      <c r="AX627" s="14" t="s">
        <v>40</v>
      </c>
      <c r="AY627" s="214" t="s">
        <v>171</v>
      </c>
    </row>
    <row r="628" spans="1:65" s="2" customFormat="1" ht="24.15" customHeight="1">
      <c r="A628" s="36"/>
      <c r="B628" s="37"/>
      <c r="C628" s="180" t="s">
        <v>846</v>
      </c>
      <c r="D628" s="180" t="s">
        <v>173</v>
      </c>
      <c r="E628" s="181" t="s">
        <v>682</v>
      </c>
      <c r="F628" s="182" t="s">
        <v>683</v>
      </c>
      <c r="G628" s="183" t="s">
        <v>176</v>
      </c>
      <c r="H628" s="184">
        <v>714.43600000000004</v>
      </c>
      <c r="I628" s="185"/>
      <c r="J628" s="186">
        <f>ROUND(I628*H628,2)</f>
        <v>0</v>
      </c>
      <c r="K628" s="182" t="s">
        <v>177</v>
      </c>
      <c r="L628" s="41"/>
      <c r="M628" s="187" t="s">
        <v>32</v>
      </c>
      <c r="N628" s="188" t="s">
        <v>51</v>
      </c>
      <c r="O628" s="66"/>
      <c r="P628" s="189">
        <f>O628*H628</f>
        <v>0</v>
      </c>
      <c r="Q628" s="189">
        <v>6.9999999999999994E-5</v>
      </c>
      <c r="R628" s="189">
        <f>Q628*H628</f>
        <v>5.0010519999999996E-2</v>
      </c>
      <c r="S628" s="189">
        <v>0</v>
      </c>
      <c r="T628" s="190">
        <f>S628*H628</f>
        <v>0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91" t="s">
        <v>297</v>
      </c>
      <c r="AT628" s="191" t="s">
        <v>173</v>
      </c>
      <c r="AU628" s="191" t="s">
        <v>89</v>
      </c>
      <c r="AY628" s="18" t="s">
        <v>171</v>
      </c>
      <c r="BE628" s="192">
        <f>IF(N628="základní",J628,0)</f>
        <v>0</v>
      </c>
      <c r="BF628" s="192">
        <f>IF(N628="snížená",J628,0)</f>
        <v>0</v>
      </c>
      <c r="BG628" s="192">
        <f>IF(N628="zákl. přenesená",J628,0)</f>
        <v>0</v>
      </c>
      <c r="BH628" s="192">
        <f>IF(N628="sníž. přenesená",J628,0)</f>
        <v>0</v>
      </c>
      <c r="BI628" s="192">
        <f>IF(N628="nulová",J628,0)</f>
        <v>0</v>
      </c>
      <c r="BJ628" s="18" t="s">
        <v>40</v>
      </c>
      <c r="BK628" s="192">
        <f>ROUND(I628*H628,2)</f>
        <v>0</v>
      </c>
      <c r="BL628" s="18" t="s">
        <v>297</v>
      </c>
      <c r="BM628" s="191" t="s">
        <v>5028</v>
      </c>
    </row>
    <row r="629" spans="1:65" s="13" customFormat="1" ht="10.199999999999999">
      <c r="B629" s="193"/>
      <c r="C629" s="194"/>
      <c r="D629" s="195" t="s">
        <v>180</v>
      </c>
      <c r="E629" s="196" t="s">
        <v>32</v>
      </c>
      <c r="F629" s="197" t="s">
        <v>4746</v>
      </c>
      <c r="G629" s="194"/>
      <c r="H629" s="196" t="s">
        <v>32</v>
      </c>
      <c r="I629" s="198"/>
      <c r="J629" s="194"/>
      <c r="K629" s="194"/>
      <c r="L629" s="199"/>
      <c r="M629" s="200"/>
      <c r="N629" s="201"/>
      <c r="O629" s="201"/>
      <c r="P629" s="201"/>
      <c r="Q629" s="201"/>
      <c r="R629" s="201"/>
      <c r="S629" s="201"/>
      <c r="T629" s="202"/>
      <c r="AT629" s="203" t="s">
        <v>180</v>
      </c>
      <c r="AU629" s="203" t="s">
        <v>89</v>
      </c>
      <c r="AV629" s="13" t="s">
        <v>40</v>
      </c>
      <c r="AW629" s="13" t="s">
        <v>38</v>
      </c>
      <c r="AX629" s="13" t="s">
        <v>80</v>
      </c>
      <c r="AY629" s="203" t="s">
        <v>171</v>
      </c>
    </row>
    <row r="630" spans="1:65" s="13" customFormat="1" ht="10.199999999999999">
      <c r="B630" s="193"/>
      <c r="C630" s="194"/>
      <c r="D630" s="195" t="s">
        <v>180</v>
      </c>
      <c r="E630" s="196" t="s">
        <v>32</v>
      </c>
      <c r="F630" s="197" t="s">
        <v>4748</v>
      </c>
      <c r="G630" s="194"/>
      <c r="H630" s="196" t="s">
        <v>32</v>
      </c>
      <c r="I630" s="198"/>
      <c r="J630" s="194"/>
      <c r="K630" s="194"/>
      <c r="L630" s="199"/>
      <c r="M630" s="200"/>
      <c r="N630" s="201"/>
      <c r="O630" s="201"/>
      <c r="P630" s="201"/>
      <c r="Q630" s="201"/>
      <c r="R630" s="201"/>
      <c r="S630" s="201"/>
      <c r="T630" s="202"/>
      <c r="AT630" s="203" t="s">
        <v>180</v>
      </c>
      <c r="AU630" s="203" t="s">
        <v>89</v>
      </c>
      <c r="AV630" s="13" t="s">
        <v>40</v>
      </c>
      <c r="AW630" s="13" t="s">
        <v>38</v>
      </c>
      <c r="AX630" s="13" t="s">
        <v>80</v>
      </c>
      <c r="AY630" s="203" t="s">
        <v>171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5029</v>
      </c>
      <c r="G631" s="205"/>
      <c r="H631" s="208">
        <v>709.85599999999999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14" customFormat="1" ht="10.199999999999999">
      <c r="B632" s="204"/>
      <c r="C632" s="205"/>
      <c r="D632" s="195" t="s">
        <v>180</v>
      </c>
      <c r="E632" s="206" t="s">
        <v>32</v>
      </c>
      <c r="F632" s="207" t="s">
        <v>5004</v>
      </c>
      <c r="G632" s="205"/>
      <c r="H632" s="208">
        <v>4.58</v>
      </c>
      <c r="I632" s="209"/>
      <c r="J632" s="205"/>
      <c r="K632" s="205"/>
      <c r="L632" s="210"/>
      <c r="M632" s="211"/>
      <c r="N632" s="212"/>
      <c r="O632" s="212"/>
      <c r="P632" s="212"/>
      <c r="Q632" s="212"/>
      <c r="R632" s="212"/>
      <c r="S632" s="212"/>
      <c r="T632" s="213"/>
      <c r="AT632" s="214" t="s">
        <v>180</v>
      </c>
      <c r="AU632" s="214" t="s">
        <v>89</v>
      </c>
      <c r="AV632" s="14" t="s">
        <v>89</v>
      </c>
      <c r="AW632" s="14" t="s">
        <v>38</v>
      </c>
      <c r="AX632" s="14" t="s">
        <v>80</v>
      </c>
      <c r="AY632" s="214" t="s">
        <v>171</v>
      </c>
    </row>
    <row r="633" spans="1:65" s="2" customFormat="1" ht="14.4" customHeight="1">
      <c r="A633" s="36"/>
      <c r="B633" s="37"/>
      <c r="C633" s="215" t="s">
        <v>851</v>
      </c>
      <c r="D633" s="215" t="s">
        <v>254</v>
      </c>
      <c r="E633" s="216" t="s">
        <v>3264</v>
      </c>
      <c r="F633" s="217" t="s">
        <v>3265</v>
      </c>
      <c r="G633" s="218" t="s">
        <v>176</v>
      </c>
      <c r="H633" s="219">
        <v>728.72500000000002</v>
      </c>
      <c r="I633" s="220"/>
      <c r="J633" s="221">
        <f>ROUND(I633*H633,2)</f>
        <v>0</v>
      </c>
      <c r="K633" s="217" t="s">
        <v>177</v>
      </c>
      <c r="L633" s="222"/>
      <c r="M633" s="223" t="s">
        <v>32</v>
      </c>
      <c r="N633" s="224" t="s">
        <v>51</v>
      </c>
      <c r="O633" s="66"/>
      <c r="P633" s="189">
        <f>O633*H633</f>
        <v>0</v>
      </c>
      <c r="Q633" s="189">
        <v>8.2000000000000007E-3</v>
      </c>
      <c r="R633" s="189">
        <f>Q633*H633</f>
        <v>5.9755450000000003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389</v>
      </c>
      <c r="AT633" s="191" t="s">
        <v>254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297</v>
      </c>
      <c r="BM633" s="191" t="s">
        <v>5030</v>
      </c>
    </row>
    <row r="634" spans="1:65" s="2" customFormat="1" ht="19.2">
      <c r="A634" s="36"/>
      <c r="B634" s="37"/>
      <c r="C634" s="38"/>
      <c r="D634" s="195" t="s">
        <v>258</v>
      </c>
      <c r="E634" s="38"/>
      <c r="F634" s="225" t="s">
        <v>269</v>
      </c>
      <c r="G634" s="38"/>
      <c r="H634" s="38"/>
      <c r="I634" s="226"/>
      <c r="J634" s="38"/>
      <c r="K634" s="38"/>
      <c r="L634" s="41"/>
      <c r="M634" s="227"/>
      <c r="N634" s="228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8" t="s">
        <v>258</v>
      </c>
      <c r="AU634" s="18" t="s">
        <v>89</v>
      </c>
    </row>
    <row r="635" spans="1:65" s="14" customFormat="1" ht="10.199999999999999">
      <c r="B635" s="204"/>
      <c r="C635" s="205"/>
      <c r="D635" s="195" t="s">
        <v>180</v>
      </c>
      <c r="E635" s="205"/>
      <c r="F635" s="207" t="s">
        <v>5031</v>
      </c>
      <c r="G635" s="205"/>
      <c r="H635" s="208">
        <v>728.72500000000002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180</v>
      </c>
      <c r="AU635" s="214" t="s">
        <v>89</v>
      </c>
      <c r="AV635" s="14" t="s">
        <v>89</v>
      </c>
      <c r="AW635" s="14" t="s">
        <v>4</v>
      </c>
      <c r="AX635" s="14" t="s">
        <v>40</v>
      </c>
      <c r="AY635" s="214" t="s">
        <v>171</v>
      </c>
    </row>
    <row r="636" spans="1:65" s="2" customFormat="1" ht="24.15" customHeight="1">
      <c r="A636" s="36"/>
      <c r="B636" s="37"/>
      <c r="C636" s="180" t="s">
        <v>855</v>
      </c>
      <c r="D636" s="180" t="s">
        <v>173</v>
      </c>
      <c r="E636" s="181" t="s">
        <v>1231</v>
      </c>
      <c r="F636" s="182" t="s">
        <v>1232</v>
      </c>
      <c r="G636" s="183" t="s">
        <v>392</v>
      </c>
      <c r="H636" s="184">
        <v>1</v>
      </c>
      <c r="I636" s="185"/>
      <c r="J636" s="186">
        <f>ROUND(I636*H636,2)</f>
        <v>0</v>
      </c>
      <c r="K636" s="182" t="s">
        <v>177</v>
      </c>
      <c r="L636" s="41"/>
      <c r="M636" s="187" t="s">
        <v>32</v>
      </c>
      <c r="N636" s="188" t="s">
        <v>51</v>
      </c>
      <c r="O636" s="66"/>
      <c r="P636" s="189">
        <f>O636*H636</f>
        <v>0</v>
      </c>
      <c r="Q636" s="189">
        <v>0.01</v>
      </c>
      <c r="R636" s="189">
        <f>Q636*H636</f>
        <v>0.01</v>
      </c>
      <c r="S636" s="189">
        <v>0</v>
      </c>
      <c r="T636" s="190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91" t="s">
        <v>297</v>
      </c>
      <c r="AT636" s="191" t="s">
        <v>173</v>
      </c>
      <c r="AU636" s="191" t="s">
        <v>89</v>
      </c>
      <c r="AY636" s="18" t="s">
        <v>171</v>
      </c>
      <c r="BE636" s="192">
        <f>IF(N636="základní",J636,0)</f>
        <v>0</v>
      </c>
      <c r="BF636" s="192">
        <f>IF(N636="snížená",J636,0)</f>
        <v>0</v>
      </c>
      <c r="BG636" s="192">
        <f>IF(N636="zákl. přenesená",J636,0)</f>
        <v>0</v>
      </c>
      <c r="BH636" s="192">
        <f>IF(N636="sníž. přenesená",J636,0)</f>
        <v>0</v>
      </c>
      <c r="BI636" s="192">
        <f>IF(N636="nulová",J636,0)</f>
        <v>0</v>
      </c>
      <c r="BJ636" s="18" t="s">
        <v>40</v>
      </c>
      <c r="BK636" s="192">
        <f>ROUND(I636*H636,2)</f>
        <v>0</v>
      </c>
      <c r="BL636" s="18" t="s">
        <v>297</v>
      </c>
      <c r="BM636" s="191" t="s">
        <v>5032</v>
      </c>
    </row>
    <row r="637" spans="1:65" s="13" customFormat="1" ht="10.199999999999999">
      <c r="B637" s="193"/>
      <c r="C637" s="194"/>
      <c r="D637" s="195" t="s">
        <v>180</v>
      </c>
      <c r="E637" s="196" t="s">
        <v>32</v>
      </c>
      <c r="F637" s="197" t="s">
        <v>4746</v>
      </c>
      <c r="G637" s="194"/>
      <c r="H637" s="196" t="s">
        <v>32</v>
      </c>
      <c r="I637" s="198"/>
      <c r="J637" s="194"/>
      <c r="K637" s="194"/>
      <c r="L637" s="199"/>
      <c r="M637" s="200"/>
      <c r="N637" s="201"/>
      <c r="O637" s="201"/>
      <c r="P637" s="201"/>
      <c r="Q637" s="201"/>
      <c r="R637" s="201"/>
      <c r="S637" s="201"/>
      <c r="T637" s="202"/>
      <c r="AT637" s="203" t="s">
        <v>180</v>
      </c>
      <c r="AU637" s="203" t="s">
        <v>89</v>
      </c>
      <c r="AV637" s="13" t="s">
        <v>40</v>
      </c>
      <c r="AW637" s="13" t="s">
        <v>38</v>
      </c>
      <c r="AX637" s="13" t="s">
        <v>80</v>
      </c>
      <c r="AY637" s="203" t="s">
        <v>171</v>
      </c>
    </row>
    <row r="638" spans="1:65" s="13" customFormat="1" ht="10.199999999999999">
      <c r="B638" s="193"/>
      <c r="C638" s="194"/>
      <c r="D638" s="195" t="s">
        <v>180</v>
      </c>
      <c r="E638" s="196" t="s">
        <v>32</v>
      </c>
      <c r="F638" s="197" t="s">
        <v>4748</v>
      </c>
      <c r="G638" s="194"/>
      <c r="H638" s="196" t="s">
        <v>32</v>
      </c>
      <c r="I638" s="198"/>
      <c r="J638" s="194"/>
      <c r="K638" s="194"/>
      <c r="L638" s="199"/>
      <c r="M638" s="200"/>
      <c r="N638" s="201"/>
      <c r="O638" s="201"/>
      <c r="P638" s="201"/>
      <c r="Q638" s="201"/>
      <c r="R638" s="201"/>
      <c r="S638" s="201"/>
      <c r="T638" s="202"/>
      <c r="AT638" s="203" t="s">
        <v>180</v>
      </c>
      <c r="AU638" s="203" t="s">
        <v>89</v>
      </c>
      <c r="AV638" s="13" t="s">
        <v>40</v>
      </c>
      <c r="AW638" s="13" t="s">
        <v>38</v>
      </c>
      <c r="AX638" s="13" t="s">
        <v>80</v>
      </c>
      <c r="AY638" s="203" t="s">
        <v>171</v>
      </c>
    </row>
    <row r="639" spans="1:65" s="14" customFormat="1" ht="10.199999999999999">
      <c r="B639" s="204"/>
      <c r="C639" s="205"/>
      <c r="D639" s="195" t="s">
        <v>180</v>
      </c>
      <c r="E639" s="206" t="s">
        <v>32</v>
      </c>
      <c r="F639" s="207" t="s">
        <v>5033</v>
      </c>
      <c r="G639" s="205"/>
      <c r="H639" s="208">
        <v>1</v>
      </c>
      <c r="I639" s="209"/>
      <c r="J639" s="205"/>
      <c r="K639" s="205"/>
      <c r="L639" s="210"/>
      <c r="M639" s="211"/>
      <c r="N639" s="212"/>
      <c r="O639" s="212"/>
      <c r="P639" s="212"/>
      <c r="Q639" s="212"/>
      <c r="R639" s="212"/>
      <c r="S639" s="212"/>
      <c r="T639" s="213"/>
      <c r="AT639" s="214" t="s">
        <v>180</v>
      </c>
      <c r="AU639" s="214" t="s">
        <v>89</v>
      </c>
      <c r="AV639" s="14" t="s">
        <v>89</v>
      </c>
      <c r="AW639" s="14" t="s">
        <v>38</v>
      </c>
      <c r="AX639" s="14" t="s">
        <v>80</v>
      </c>
      <c r="AY639" s="214" t="s">
        <v>171</v>
      </c>
    </row>
    <row r="640" spans="1:65" s="2" customFormat="1" ht="24.15" customHeight="1">
      <c r="A640" s="36"/>
      <c r="B640" s="37"/>
      <c r="C640" s="180" t="s">
        <v>861</v>
      </c>
      <c r="D640" s="180" t="s">
        <v>173</v>
      </c>
      <c r="E640" s="181" t="s">
        <v>1234</v>
      </c>
      <c r="F640" s="182" t="s">
        <v>1235</v>
      </c>
      <c r="G640" s="183" t="s">
        <v>554</v>
      </c>
      <c r="H640" s="184">
        <v>6.2569999999999997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0</v>
      </c>
      <c r="R640" s="189">
        <f>Q640*H640</f>
        <v>0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297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297</v>
      </c>
      <c r="BM640" s="191" t="s">
        <v>5034</v>
      </c>
    </row>
    <row r="641" spans="1:65" s="12" customFormat="1" ht="22.8" customHeight="1">
      <c r="B641" s="164"/>
      <c r="C641" s="165"/>
      <c r="D641" s="166" t="s">
        <v>79</v>
      </c>
      <c r="E641" s="178" t="s">
        <v>709</v>
      </c>
      <c r="F641" s="178" t="s">
        <v>710</v>
      </c>
      <c r="G641" s="165"/>
      <c r="H641" s="165"/>
      <c r="I641" s="168"/>
      <c r="J641" s="179">
        <f>BK641</f>
        <v>0</v>
      </c>
      <c r="K641" s="165"/>
      <c r="L641" s="170"/>
      <c r="M641" s="171"/>
      <c r="N641" s="172"/>
      <c r="O641" s="172"/>
      <c r="P641" s="173">
        <f>SUM(P642:P672)</f>
        <v>0</v>
      </c>
      <c r="Q641" s="172"/>
      <c r="R641" s="173">
        <f>SUM(R642:R672)</f>
        <v>2.2926467440000002</v>
      </c>
      <c r="S641" s="172"/>
      <c r="T641" s="174">
        <f>SUM(T642:T672)</f>
        <v>0</v>
      </c>
      <c r="AR641" s="175" t="s">
        <v>89</v>
      </c>
      <c r="AT641" s="176" t="s">
        <v>79</v>
      </c>
      <c r="AU641" s="176" t="s">
        <v>40</v>
      </c>
      <c r="AY641" s="175" t="s">
        <v>171</v>
      </c>
      <c r="BK641" s="177">
        <f>SUM(BK642:BK672)</f>
        <v>0</v>
      </c>
    </row>
    <row r="642" spans="1:65" s="2" customFormat="1" ht="24.15" customHeight="1">
      <c r="A642" s="36"/>
      <c r="B642" s="37"/>
      <c r="C642" s="180" t="s">
        <v>865</v>
      </c>
      <c r="D642" s="180" t="s">
        <v>173</v>
      </c>
      <c r="E642" s="181" t="s">
        <v>3271</v>
      </c>
      <c r="F642" s="182" t="s">
        <v>3272</v>
      </c>
      <c r="G642" s="183" t="s">
        <v>392</v>
      </c>
      <c r="H642" s="184">
        <v>1.504</v>
      </c>
      <c r="I642" s="185"/>
      <c r="J642" s="186">
        <f>ROUND(I642*H642,2)</f>
        <v>0</v>
      </c>
      <c r="K642" s="182" t="s">
        <v>177</v>
      </c>
      <c r="L642" s="41"/>
      <c r="M642" s="187" t="s">
        <v>32</v>
      </c>
      <c r="N642" s="188" t="s">
        <v>51</v>
      </c>
      <c r="O642" s="66"/>
      <c r="P642" s="189">
        <f>O642*H642</f>
        <v>0</v>
      </c>
      <c r="Q642" s="189">
        <v>1.89E-3</v>
      </c>
      <c r="R642" s="189">
        <f>Q642*H642</f>
        <v>2.8425600000000001E-3</v>
      </c>
      <c r="S642" s="189">
        <v>0</v>
      </c>
      <c r="T642" s="190">
        <f>S642*H642</f>
        <v>0</v>
      </c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R642" s="191" t="s">
        <v>297</v>
      </c>
      <c r="AT642" s="191" t="s">
        <v>173</v>
      </c>
      <c r="AU642" s="191" t="s">
        <v>89</v>
      </c>
      <c r="AY642" s="18" t="s">
        <v>171</v>
      </c>
      <c r="BE642" s="192">
        <f>IF(N642="základní",J642,0)</f>
        <v>0</v>
      </c>
      <c r="BF642" s="192">
        <f>IF(N642="snížená",J642,0)</f>
        <v>0</v>
      </c>
      <c r="BG642" s="192">
        <f>IF(N642="zákl. přenesená",J642,0)</f>
        <v>0</v>
      </c>
      <c r="BH642" s="192">
        <f>IF(N642="sníž. přenesená",J642,0)</f>
        <v>0</v>
      </c>
      <c r="BI642" s="192">
        <f>IF(N642="nulová",J642,0)</f>
        <v>0</v>
      </c>
      <c r="BJ642" s="18" t="s">
        <v>40</v>
      </c>
      <c r="BK642" s="192">
        <f>ROUND(I642*H642,2)</f>
        <v>0</v>
      </c>
      <c r="BL642" s="18" t="s">
        <v>297</v>
      </c>
      <c r="BM642" s="191" t="s">
        <v>5035</v>
      </c>
    </row>
    <row r="643" spans="1:65" s="14" customFormat="1" ht="10.199999999999999">
      <c r="B643" s="204"/>
      <c r="C643" s="205"/>
      <c r="D643" s="195" t="s">
        <v>180</v>
      </c>
      <c r="E643" s="206" t="s">
        <v>32</v>
      </c>
      <c r="F643" s="207" t="s">
        <v>5036</v>
      </c>
      <c r="G643" s="205"/>
      <c r="H643" s="208">
        <v>1.504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180</v>
      </c>
      <c r="AU643" s="214" t="s">
        <v>89</v>
      </c>
      <c r="AV643" s="14" t="s">
        <v>89</v>
      </c>
      <c r="AW643" s="14" t="s">
        <v>38</v>
      </c>
      <c r="AX643" s="14" t="s">
        <v>80</v>
      </c>
      <c r="AY643" s="214" t="s">
        <v>171</v>
      </c>
    </row>
    <row r="644" spans="1:65" s="2" customFormat="1" ht="37.799999999999997" customHeight="1">
      <c r="A644" s="36"/>
      <c r="B644" s="37"/>
      <c r="C644" s="180" t="s">
        <v>870</v>
      </c>
      <c r="D644" s="180" t="s">
        <v>173</v>
      </c>
      <c r="E644" s="181" t="s">
        <v>3275</v>
      </c>
      <c r="F644" s="182" t="s">
        <v>3276</v>
      </c>
      <c r="G644" s="183" t="s">
        <v>190</v>
      </c>
      <c r="H644" s="184">
        <v>53.715000000000003</v>
      </c>
      <c r="I644" s="185"/>
      <c r="J644" s="186">
        <f>ROUND(I644*H644,2)</f>
        <v>0</v>
      </c>
      <c r="K644" s="182" t="s">
        <v>177</v>
      </c>
      <c r="L644" s="41"/>
      <c r="M644" s="187" t="s">
        <v>32</v>
      </c>
      <c r="N644" s="188" t="s">
        <v>51</v>
      </c>
      <c r="O644" s="66"/>
      <c r="P644" s="189">
        <f>O644*H644</f>
        <v>0</v>
      </c>
      <c r="Q644" s="189">
        <v>0</v>
      </c>
      <c r="R644" s="189">
        <f>Q644*H644</f>
        <v>0</v>
      </c>
      <c r="S644" s="189">
        <v>0</v>
      </c>
      <c r="T644" s="190">
        <f>S644*H644</f>
        <v>0</v>
      </c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R644" s="191" t="s">
        <v>297</v>
      </c>
      <c r="AT644" s="191" t="s">
        <v>173</v>
      </c>
      <c r="AU644" s="191" t="s">
        <v>89</v>
      </c>
      <c r="AY644" s="18" t="s">
        <v>171</v>
      </c>
      <c r="BE644" s="192">
        <f>IF(N644="základní",J644,0)</f>
        <v>0</v>
      </c>
      <c r="BF644" s="192">
        <f>IF(N644="snížená",J644,0)</f>
        <v>0</v>
      </c>
      <c r="BG644" s="192">
        <f>IF(N644="zákl. přenesená",J644,0)</f>
        <v>0</v>
      </c>
      <c r="BH644" s="192">
        <f>IF(N644="sníž. přenesená",J644,0)</f>
        <v>0</v>
      </c>
      <c r="BI644" s="192">
        <f>IF(N644="nulová",J644,0)</f>
        <v>0</v>
      </c>
      <c r="BJ644" s="18" t="s">
        <v>40</v>
      </c>
      <c r="BK644" s="192">
        <f>ROUND(I644*H644,2)</f>
        <v>0</v>
      </c>
      <c r="BL644" s="18" t="s">
        <v>297</v>
      </c>
      <c r="BM644" s="191" t="s">
        <v>5037</v>
      </c>
    </row>
    <row r="645" spans="1:65" s="13" customFormat="1" ht="10.199999999999999">
      <c r="B645" s="193"/>
      <c r="C645" s="194"/>
      <c r="D645" s="195" t="s">
        <v>180</v>
      </c>
      <c r="E645" s="196" t="s">
        <v>32</v>
      </c>
      <c r="F645" s="197" t="s">
        <v>4746</v>
      </c>
      <c r="G645" s="194"/>
      <c r="H645" s="196" t="s">
        <v>32</v>
      </c>
      <c r="I645" s="198"/>
      <c r="J645" s="194"/>
      <c r="K645" s="194"/>
      <c r="L645" s="199"/>
      <c r="M645" s="200"/>
      <c r="N645" s="201"/>
      <c r="O645" s="201"/>
      <c r="P645" s="201"/>
      <c r="Q645" s="201"/>
      <c r="R645" s="201"/>
      <c r="S645" s="201"/>
      <c r="T645" s="202"/>
      <c r="AT645" s="203" t="s">
        <v>180</v>
      </c>
      <c r="AU645" s="203" t="s">
        <v>89</v>
      </c>
      <c r="AV645" s="13" t="s">
        <v>40</v>
      </c>
      <c r="AW645" s="13" t="s">
        <v>38</v>
      </c>
      <c r="AX645" s="13" t="s">
        <v>80</v>
      </c>
      <c r="AY645" s="203" t="s">
        <v>171</v>
      </c>
    </row>
    <row r="646" spans="1:65" s="13" customFormat="1" ht="10.199999999999999">
      <c r="B646" s="193"/>
      <c r="C646" s="194"/>
      <c r="D646" s="195" t="s">
        <v>180</v>
      </c>
      <c r="E646" s="196" t="s">
        <v>32</v>
      </c>
      <c r="F646" s="197" t="s">
        <v>4748</v>
      </c>
      <c r="G646" s="194"/>
      <c r="H646" s="196" t="s">
        <v>32</v>
      </c>
      <c r="I646" s="198"/>
      <c r="J646" s="194"/>
      <c r="K646" s="194"/>
      <c r="L646" s="199"/>
      <c r="M646" s="200"/>
      <c r="N646" s="201"/>
      <c r="O646" s="201"/>
      <c r="P646" s="201"/>
      <c r="Q646" s="201"/>
      <c r="R646" s="201"/>
      <c r="S646" s="201"/>
      <c r="T646" s="202"/>
      <c r="AT646" s="203" t="s">
        <v>180</v>
      </c>
      <c r="AU646" s="203" t="s">
        <v>89</v>
      </c>
      <c r="AV646" s="13" t="s">
        <v>40</v>
      </c>
      <c r="AW646" s="13" t="s">
        <v>38</v>
      </c>
      <c r="AX646" s="13" t="s">
        <v>80</v>
      </c>
      <c r="AY646" s="203" t="s">
        <v>171</v>
      </c>
    </row>
    <row r="647" spans="1:65" s="13" customFormat="1" ht="10.199999999999999">
      <c r="B647" s="193"/>
      <c r="C647" s="194"/>
      <c r="D647" s="195" t="s">
        <v>180</v>
      </c>
      <c r="E647" s="196" t="s">
        <v>32</v>
      </c>
      <c r="F647" s="197" t="s">
        <v>4943</v>
      </c>
      <c r="G647" s="194"/>
      <c r="H647" s="196" t="s">
        <v>32</v>
      </c>
      <c r="I647" s="198"/>
      <c r="J647" s="194"/>
      <c r="K647" s="194"/>
      <c r="L647" s="199"/>
      <c r="M647" s="200"/>
      <c r="N647" s="201"/>
      <c r="O647" s="201"/>
      <c r="P647" s="201"/>
      <c r="Q647" s="201"/>
      <c r="R647" s="201"/>
      <c r="S647" s="201"/>
      <c r="T647" s="202"/>
      <c r="AT647" s="203" t="s">
        <v>180</v>
      </c>
      <c r="AU647" s="203" t="s">
        <v>89</v>
      </c>
      <c r="AV647" s="13" t="s">
        <v>40</v>
      </c>
      <c r="AW647" s="13" t="s">
        <v>38</v>
      </c>
      <c r="AX647" s="13" t="s">
        <v>80</v>
      </c>
      <c r="AY647" s="203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5038</v>
      </c>
      <c r="G648" s="205"/>
      <c r="H648" s="208">
        <v>53.715000000000003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2" customFormat="1" ht="14.4" customHeight="1">
      <c r="A649" s="36"/>
      <c r="B649" s="37"/>
      <c r="C649" s="215" t="s">
        <v>874</v>
      </c>
      <c r="D649" s="215" t="s">
        <v>254</v>
      </c>
      <c r="E649" s="216" t="s">
        <v>3280</v>
      </c>
      <c r="F649" s="217" t="s">
        <v>3281</v>
      </c>
      <c r="G649" s="218" t="s">
        <v>392</v>
      </c>
      <c r="H649" s="219">
        <v>1.6539999999999999</v>
      </c>
      <c r="I649" s="220"/>
      <c r="J649" s="221">
        <f>ROUND(I649*H649,2)</f>
        <v>0</v>
      </c>
      <c r="K649" s="217" t="s">
        <v>177</v>
      </c>
      <c r="L649" s="222"/>
      <c r="M649" s="223" t="s">
        <v>32</v>
      </c>
      <c r="N649" s="224" t="s">
        <v>51</v>
      </c>
      <c r="O649" s="66"/>
      <c r="P649" s="189">
        <f>O649*H649</f>
        <v>0</v>
      </c>
      <c r="Q649" s="189">
        <v>0.55000000000000004</v>
      </c>
      <c r="R649" s="189">
        <f>Q649*H649</f>
        <v>0.90970000000000006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389</v>
      </c>
      <c r="AT649" s="191" t="s">
        <v>254</v>
      </c>
      <c r="AU649" s="191" t="s">
        <v>89</v>
      </c>
      <c r="AY649" s="18" t="s">
        <v>171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8" t="s">
        <v>40</v>
      </c>
      <c r="BK649" s="192">
        <f>ROUND(I649*H649,2)</f>
        <v>0</v>
      </c>
      <c r="BL649" s="18" t="s">
        <v>297</v>
      </c>
      <c r="BM649" s="191" t="s">
        <v>5039</v>
      </c>
    </row>
    <row r="650" spans="1:65" s="2" customFormat="1" ht="19.2">
      <c r="A650" s="36"/>
      <c r="B650" s="37"/>
      <c r="C650" s="38"/>
      <c r="D650" s="195" t="s">
        <v>258</v>
      </c>
      <c r="E650" s="38"/>
      <c r="F650" s="225" t="s">
        <v>293</v>
      </c>
      <c r="G650" s="38"/>
      <c r="H650" s="38"/>
      <c r="I650" s="226"/>
      <c r="J650" s="38"/>
      <c r="K650" s="38"/>
      <c r="L650" s="41"/>
      <c r="M650" s="227"/>
      <c r="N650" s="228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8" t="s">
        <v>258</v>
      </c>
      <c r="AU650" s="18" t="s">
        <v>89</v>
      </c>
    </row>
    <row r="651" spans="1:65" s="14" customFormat="1" ht="10.199999999999999">
      <c r="B651" s="204"/>
      <c r="C651" s="205"/>
      <c r="D651" s="195" t="s">
        <v>180</v>
      </c>
      <c r="E651" s="206" t="s">
        <v>32</v>
      </c>
      <c r="F651" s="207" t="s">
        <v>5036</v>
      </c>
      <c r="G651" s="205"/>
      <c r="H651" s="208">
        <v>1.504</v>
      </c>
      <c r="I651" s="209"/>
      <c r="J651" s="205"/>
      <c r="K651" s="205"/>
      <c r="L651" s="210"/>
      <c r="M651" s="211"/>
      <c r="N651" s="212"/>
      <c r="O651" s="212"/>
      <c r="P651" s="212"/>
      <c r="Q651" s="212"/>
      <c r="R651" s="212"/>
      <c r="S651" s="212"/>
      <c r="T651" s="213"/>
      <c r="AT651" s="214" t="s">
        <v>180</v>
      </c>
      <c r="AU651" s="214" t="s">
        <v>89</v>
      </c>
      <c r="AV651" s="14" t="s">
        <v>89</v>
      </c>
      <c r="AW651" s="14" t="s">
        <v>38</v>
      </c>
      <c r="AX651" s="14" t="s">
        <v>80</v>
      </c>
      <c r="AY651" s="214" t="s">
        <v>171</v>
      </c>
    </row>
    <row r="652" spans="1:65" s="14" customFormat="1" ht="10.199999999999999">
      <c r="B652" s="204"/>
      <c r="C652" s="205"/>
      <c r="D652" s="195" t="s">
        <v>180</v>
      </c>
      <c r="E652" s="205"/>
      <c r="F652" s="207" t="s">
        <v>5040</v>
      </c>
      <c r="G652" s="205"/>
      <c r="H652" s="208">
        <v>1.6539999999999999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180</v>
      </c>
      <c r="AU652" s="214" t="s">
        <v>89</v>
      </c>
      <c r="AV652" s="14" t="s">
        <v>89</v>
      </c>
      <c r="AW652" s="14" t="s">
        <v>4</v>
      </c>
      <c r="AX652" s="14" t="s">
        <v>40</v>
      </c>
      <c r="AY652" s="214" t="s">
        <v>171</v>
      </c>
    </row>
    <row r="653" spans="1:65" s="2" customFormat="1" ht="14.4" customHeight="1">
      <c r="A653" s="36"/>
      <c r="B653" s="37"/>
      <c r="C653" s="215" t="s">
        <v>879</v>
      </c>
      <c r="D653" s="215" t="s">
        <v>254</v>
      </c>
      <c r="E653" s="216" t="s">
        <v>3284</v>
      </c>
      <c r="F653" s="217" t="s">
        <v>3285</v>
      </c>
      <c r="G653" s="218" t="s">
        <v>582</v>
      </c>
      <c r="H653" s="219">
        <v>60</v>
      </c>
      <c r="I653" s="220"/>
      <c r="J653" s="221">
        <f>ROUND(I653*H653,2)</f>
        <v>0</v>
      </c>
      <c r="K653" s="217" t="s">
        <v>177</v>
      </c>
      <c r="L653" s="222"/>
      <c r="M653" s="223" t="s">
        <v>32</v>
      </c>
      <c r="N653" s="224" t="s">
        <v>51</v>
      </c>
      <c r="O653" s="66"/>
      <c r="P653" s="189">
        <f>O653*H653</f>
        <v>0</v>
      </c>
      <c r="Q653" s="189">
        <v>4.0000000000000002E-4</v>
      </c>
      <c r="R653" s="189">
        <f>Q653*H653</f>
        <v>2.4E-2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389</v>
      </c>
      <c r="AT653" s="191" t="s">
        <v>254</v>
      </c>
      <c r="AU653" s="191" t="s">
        <v>89</v>
      </c>
      <c r="AY653" s="18" t="s">
        <v>171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8" t="s">
        <v>40</v>
      </c>
      <c r="BK653" s="192">
        <f>ROUND(I653*H653,2)</f>
        <v>0</v>
      </c>
      <c r="BL653" s="18" t="s">
        <v>297</v>
      </c>
      <c r="BM653" s="191" t="s">
        <v>5041</v>
      </c>
    </row>
    <row r="654" spans="1:65" s="2" customFormat="1" ht="24.15" customHeight="1">
      <c r="A654" s="36"/>
      <c r="B654" s="37"/>
      <c r="C654" s="180" t="s">
        <v>884</v>
      </c>
      <c r="D654" s="180" t="s">
        <v>173</v>
      </c>
      <c r="E654" s="181" t="s">
        <v>1930</v>
      </c>
      <c r="F654" s="182" t="s">
        <v>1238</v>
      </c>
      <c r="G654" s="183" t="s">
        <v>176</v>
      </c>
      <c r="H654" s="184">
        <v>69.653000000000006</v>
      </c>
      <c r="I654" s="185"/>
      <c r="J654" s="186">
        <f>ROUND(I654*H654,2)</f>
        <v>0</v>
      </c>
      <c r="K654" s="182" t="s">
        <v>393</v>
      </c>
      <c r="L654" s="41"/>
      <c r="M654" s="187" t="s">
        <v>32</v>
      </c>
      <c r="N654" s="188" t="s">
        <v>51</v>
      </c>
      <c r="O654" s="66"/>
      <c r="P654" s="189">
        <f>O654*H654</f>
        <v>0</v>
      </c>
      <c r="Q654" s="189">
        <v>6.8279999999999999E-3</v>
      </c>
      <c r="R654" s="189">
        <f>Q654*H654</f>
        <v>0.47559068400000004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297</v>
      </c>
      <c r="AT654" s="191" t="s">
        <v>173</v>
      </c>
      <c r="AU654" s="191" t="s">
        <v>89</v>
      </c>
      <c r="AY654" s="18" t="s">
        <v>171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8" t="s">
        <v>40</v>
      </c>
      <c r="BK654" s="192">
        <f>ROUND(I654*H654,2)</f>
        <v>0</v>
      </c>
      <c r="BL654" s="18" t="s">
        <v>297</v>
      </c>
      <c r="BM654" s="191" t="s">
        <v>5042</v>
      </c>
    </row>
    <row r="655" spans="1:65" s="13" customFormat="1" ht="10.199999999999999">
      <c r="B655" s="193"/>
      <c r="C655" s="194"/>
      <c r="D655" s="195" t="s">
        <v>180</v>
      </c>
      <c r="E655" s="196" t="s">
        <v>32</v>
      </c>
      <c r="F655" s="197" t="s">
        <v>4746</v>
      </c>
      <c r="G655" s="194"/>
      <c r="H655" s="196" t="s">
        <v>32</v>
      </c>
      <c r="I655" s="198"/>
      <c r="J655" s="194"/>
      <c r="K655" s="194"/>
      <c r="L655" s="199"/>
      <c r="M655" s="200"/>
      <c r="N655" s="201"/>
      <c r="O655" s="201"/>
      <c r="P655" s="201"/>
      <c r="Q655" s="201"/>
      <c r="R655" s="201"/>
      <c r="S655" s="201"/>
      <c r="T655" s="202"/>
      <c r="AT655" s="203" t="s">
        <v>180</v>
      </c>
      <c r="AU655" s="203" t="s">
        <v>89</v>
      </c>
      <c r="AV655" s="13" t="s">
        <v>40</v>
      </c>
      <c r="AW655" s="13" t="s">
        <v>38</v>
      </c>
      <c r="AX655" s="13" t="s">
        <v>80</v>
      </c>
      <c r="AY655" s="203" t="s">
        <v>171</v>
      </c>
    </row>
    <row r="656" spans="1:65" s="13" customFormat="1" ht="10.199999999999999">
      <c r="B656" s="193"/>
      <c r="C656" s="194"/>
      <c r="D656" s="195" t="s">
        <v>180</v>
      </c>
      <c r="E656" s="196" t="s">
        <v>32</v>
      </c>
      <c r="F656" s="197" t="s">
        <v>4748</v>
      </c>
      <c r="G656" s="194"/>
      <c r="H656" s="196" t="s">
        <v>32</v>
      </c>
      <c r="I656" s="198"/>
      <c r="J656" s="194"/>
      <c r="K656" s="194"/>
      <c r="L656" s="199"/>
      <c r="M656" s="200"/>
      <c r="N656" s="201"/>
      <c r="O656" s="201"/>
      <c r="P656" s="201"/>
      <c r="Q656" s="201"/>
      <c r="R656" s="201"/>
      <c r="S656" s="201"/>
      <c r="T656" s="202"/>
      <c r="AT656" s="203" t="s">
        <v>180</v>
      </c>
      <c r="AU656" s="203" t="s">
        <v>89</v>
      </c>
      <c r="AV656" s="13" t="s">
        <v>40</v>
      </c>
      <c r="AW656" s="13" t="s">
        <v>38</v>
      </c>
      <c r="AX656" s="13" t="s">
        <v>80</v>
      </c>
      <c r="AY656" s="203" t="s">
        <v>171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4943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5043</v>
      </c>
      <c r="G658" s="205"/>
      <c r="H658" s="208">
        <v>16.114999999999998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3" customFormat="1" ht="10.199999999999999">
      <c r="B659" s="193"/>
      <c r="C659" s="194"/>
      <c r="D659" s="195" t="s">
        <v>180</v>
      </c>
      <c r="E659" s="196" t="s">
        <v>32</v>
      </c>
      <c r="F659" s="197" t="s">
        <v>4746</v>
      </c>
      <c r="G659" s="194"/>
      <c r="H659" s="196" t="s">
        <v>32</v>
      </c>
      <c r="I659" s="198"/>
      <c r="J659" s="194"/>
      <c r="K659" s="194"/>
      <c r="L659" s="199"/>
      <c r="M659" s="200"/>
      <c r="N659" s="201"/>
      <c r="O659" s="201"/>
      <c r="P659" s="201"/>
      <c r="Q659" s="201"/>
      <c r="R659" s="201"/>
      <c r="S659" s="201"/>
      <c r="T659" s="202"/>
      <c r="AT659" s="203" t="s">
        <v>180</v>
      </c>
      <c r="AU659" s="203" t="s">
        <v>89</v>
      </c>
      <c r="AV659" s="13" t="s">
        <v>40</v>
      </c>
      <c r="AW659" s="13" t="s">
        <v>38</v>
      </c>
      <c r="AX659" s="13" t="s">
        <v>80</v>
      </c>
      <c r="AY659" s="203" t="s">
        <v>171</v>
      </c>
    </row>
    <row r="660" spans="1:65" s="13" customFormat="1" ht="10.199999999999999">
      <c r="B660" s="193"/>
      <c r="C660" s="194"/>
      <c r="D660" s="195" t="s">
        <v>180</v>
      </c>
      <c r="E660" s="196" t="s">
        <v>32</v>
      </c>
      <c r="F660" s="197" t="s">
        <v>4748</v>
      </c>
      <c r="G660" s="194"/>
      <c r="H660" s="196" t="s">
        <v>32</v>
      </c>
      <c r="I660" s="198"/>
      <c r="J660" s="194"/>
      <c r="K660" s="194"/>
      <c r="L660" s="199"/>
      <c r="M660" s="200"/>
      <c r="N660" s="201"/>
      <c r="O660" s="201"/>
      <c r="P660" s="201"/>
      <c r="Q660" s="201"/>
      <c r="R660" s="201"/>
      <c r="S660" s="201"/>
      <c r="T660" s="202"/>
      <c r="AT660" s="203" t="s">
        <v>180</v>
      </c>
      <c r="AU660" s="203" t="s">
        <v>89</v>
      </c>
      <c r="AV660" s="13" t="s">
        <v>40</v>
      </c>
      <c r="AW660" s="13" t="s">
        <v>38</v>
      </c>
      <c r="AX660" s="13" t="s">
        <v>80</v>
      </c>
      <c r="AY660" s="203" t="s">
        <v>171</v>
      </c>
    </row>
    <row r="661" spans="1:65" s="13" customFormat="1" ht="10.199999999999999">
      <c r="B661" s="193"/>
      <c r="C661" s="194"/>
      <c r="D661" s="195" t="s">
        <v>180</v>
      </c>
      <c r="E661" s="196" t="s">
        <v>32</v>
      </c>
      <c r="F661" s="197" t="s">
        <v>4997</v>
      </c>
      <c r="G661" s="194"/>
      <c r="H661" s="196" t="s">
        <v>32</v>
      </c>
      <c r="I661" s="198"/>
      <c r="J661" s="194"/>
      <c r="K661" s="194"/>
      <c r="L661" s="199"/>
      <c r="M661" s="200"/>
      <c r="N661" s="201"/>
      <c r="O661" s="201"/>
      <c r="P661" s="201"/>
      <c r="Q661" s="201"/>
      <c r="R661" s="201"/>
      <c r="S661" s="201"/>
      <c r="T661" s="202"/>
      <c r="AT661" s="203" t="s">
        <v>180</v>
      </c>
      <c r="AU661" s="203" t="s">
        <v>89</v>
      </c>
      <c r="AV661" s="13" t="s">
        <v>40</v>
      </c>
      <c r="AW661" s="13" t="s">
        <v>38</v>
      </c>
      <c r="AX661" s="13" t="s">
        <v>80</v>
      </c>
      <c r="AY661" s="203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4998</v>
      </c>
      <c r="G662" s="205"/>
      <c r="H662" s="208">
        <v>25.878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14" customFormat="1" ht="10.199999999999999">
      <c r="B663" s="204"/>
      <c r="C663" s="205"/>
      <c r="D663" s="195" t="s">
        <v>180</v>
      </c>
      <c r="E663" s="206" t="s">
        <v>32</v>
      </c>
      <c r="F663" s="207" t="s">
        <v>4999</v>
      </c>
      <c r="G663" s="205"/>
      <c r="H663" s="208">
        <v>27.66</v>
      </c>
      <c r="I663" s="209"/>
      <c r="J663" s="205"/>
      <c r="K663" s="205"/>
      <c r="L663" s="210"/>
      <c r="M663" s="211"/>
      <c r="N663" s="212"/>
      <c r="O663" s="212"/>
      <c r="P663" s="212"/>
      <c r="Q663" s="212"/>
      <c r="R663" s="212"/>
      <c r="S663" s="212"/>
      <c r="T663" s="213"/>
      <c r="AT663" s="214" t="s">
        <v>180</v>
      </c>
      <c r="AU663" s="214" t="s">
        <v>89</v>
      </c>
      <c r="AV663" s="14" t="s">
        <v>89</v>
      </c>
      <c r="AW663" s="14" t="s">
        <v>38</v>
      </c>
      <c r="AX663" s="14" t="s">
        <v>80</v>
      </c>
      <c r="AY663" s="214" t="s">
        <v>171</v>
      </c>
    </row>
    <row r="664" spans="1:65" s="2" customFormat="1" ht="24.15" customHeight="1">
      <c r="A664" s="36"/>
      <c r="B664" s="37"/>
      <c r="C664" s="180" t="s">
        <v>888</v>
      </c>
      <c r="D664" s="180" t="s">
        <v>173</v>
      </c>
      <c r="E664" s="181" t="s">
        <v>712</v>
      </c>
      <c r="F664" s="182" t="s">
        <v>713</v>
      </c>
      <c r="G664" s="183" t="s">
        <v>176</v>
      </c>
      <c r="H664" s="184">
        <v>53.537999999999997</v>
      </c>
      <c r="I664" s="185"/>
      <c r="J664" s="186">
        <f>ROUND(I664*H664,2)</f>
        <v>0</v>
      </c>
      <c r="K664" s="182" t="s">
        <v>177</v>
      </c>
      <c r="L664" s="41"/>
      <c r="M664" s="187" t="s">
        <v>32</v>
      </c>
      <c r="N664" s="188" t="s">
        <v>51</v>
      </c>
      <c r="O664" s="66"/>
      <c r="P664" s="189">
        <f>O664*H664</f>
        <v>0</v>
      </c>
      <c r="Q664" s="189">
        <v>1.5789999999999998E-2</v>
      </c>
      <c r="R664" s="189">
        <f>Q664*H664</f>
        <v>0.84536501999999991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297</v>
      </c>
      <c r="AT664" s="191" t="s">
        <v>173</v>
      </c>
      <c r="AU664" s="191" t="s">
        <v>89</v>
      </c>
      <c r="AY664" s="18" t="s">
        <v>171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8" t="s">
        <v>40</v>
      </c>
      <c r="BK664" s="192">
        <f>ROUND(I664*H664,2)</f>
        <v>0</v>
      </c>
      <c r="BL664" s="18" t="s">
        <v>297</v>
      </c>
      <c r="BM664" s="191" t="s">
        <v>5044</v>
      </c>
    </row>
    <row r="665" spans="1:65" s="13" customFormat="1" ht="10.199999999999999">
      <c r="B665" s="193"/>
      <c r="C665" s="194"/>
      <c r="D665" s="195" t="s">
        <v>180</v>
      </c>
      <c r="E665" s="196" t="s">
        <v>32</v>
      </c>
      <c r="F665" s="197" t="s">
        <v>4746</v>
      </c>
      <c r="G665" s="194"/>
      <c r="H665" s="196" t="s">
        <v>32</v>
      </c>
      <c r="I665" s="198"/>
      <c r="J665" s="194"/>
      <c r="K665" s="194"/>
      <c r="L665" s="199"/>
      <c r="M665" s="200"/>
      <c r="N665" s="201"/>
      <c r="O665" s="201"/>
      <c r="P665" s="201"/>
      <c r="Q665" s="201"/>
      <c r="R665" s="201"/>
      <c r="S665" s="201"/>
      <c r="T665" s="202"/>
      <c r="AT665" s="203" t="s">
        <v>180</v>
      </c>
      <c r="AU665" s="203" t="s">
        <v>89</v>
      </c>
      <c r="AV665" s="13" t="s">
        <v>40</v>
      </c>
      <c r="AW665" s="13" t="s">
        <v>38</v>
      </c>
      <c r="AX665" s="13" t="s">
        <v>80</v>
      </c>
      <c r="AY665" s="203" t="s">
        <v>171</v>
      </c>
    </row>
    <row r="666" spans="1:65" s="13" customFormat="1" ht="10.199999999999999">
      <c r="B666" s="193"/>
      <c r="C666" s="194"/>
      <c r="D666" s="195" t="s">
        <v>180</v>
      </c>
      <c r="E666" s="196" t="s">
        <v>32</v>
      </c>
      <c r="F666" s="197" t="s">
        <v>4748</v>
      </c>
      <c r="G666" s="194"/>
      <c r="H666" s="196" t="s">
        <v>32</v>
      </c>
      <c r="I666" s="198"/>
      <c r="J666" s="194"/>
      <c r="K666" s="194"/>
      <c r="L666" s="199"/>
      <c r="M666" s="200"/>
      <c r="N666" s="201"/>
      <c r="O666" s="201"/>
      <c r="P666" s="201"/>
      <c r="Q666" s="201"/>
      <c r="R666" s="201"/>
      <c r="S666" s="201"/>
      <c r="T666" s="202"/>
      <c r="AT666" s="203" t="s">
        <v>180</v>
      </c>
      <c r="AU666" s="203" t="s">
        <v>89</v>
      </c>
      <c r="AV666" s="13" t="s">
        <v>40</v>
      </c>
      <c r="AW666" s="13" t="s">
        <v>38</v>
      </c>
      <c r="AX666" s="13" t="s">
        <v>80</v>
      </c>
      <c r="AY666" s="203" t="s">
        <v>171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4997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10.199999999999999">
      <c r="B668" s="204"/>
      <c r="C668" s="205"/>
      <c r="D668" s="195" t="s">
        <v>180</v>
      </c>
      <c r="E668" s="206" t="s">
        <v>32</v>
      </c>
      <c r="F668" s="207" t="s">
        <v>4998</v>
      </c>
      <c r="G668" s="205"/>
      <c r="H668" s="208">
        <v>25.878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14" customFormat="1" ht="10.199999999999999">
      <c r="B669" s="204"/>
      <c r="C669" s="205"/>
      <c r="D669" s="195" t="s">
        <v>180</v>
      </c>
      <c r="E669" s="206" t="s">
        <v>32</v>
      </c>
      <c r="F669" s="207" t="s">
        <v>4999</v>
      </c>
      <c r="G669" s="205"/>
      <c r="H669" s="208">
        <v>27.66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180</v>
      </c>
      <c r="AU669" s="214" t="s">
        <v>89</v>
      </c>
      <c r="AV669" s="14" t="s">
        <v>89</v>
      </c>
      <c r="AW669" s="14" t="s">
        <v>38</v>
      </c>
      <c r="AX669" s="14" t="s">
        <v>80</v>
      </c>
      <c r="AY669" s="214" t="s">
        <v>171</v>
      </c>
    </row>
    <row r="670" spans="1:65" s="2" customFormat="1" ht="14.4" customHeight="1">
      <c r="A670" s="36"/>
      <c r="B670" s="37"/>
      <c r="C670" s="180" t="s">
        <v>892</v>
      </c>
      <c r="D670" s="180" t="s">
        <v>173</v>
      </c>
      <c r="E670" s="181" t="s">
        <v>3290</v>
      </c>
      <c r="F670" s="182" t="s">
        <v>3291</v>
      </c>
      <c r="G670" s="183" t="s">
        <v>392</v>
      </c>
      <c r="H670" s="184">
        <v>1.504</v>
      </c>
      <c r="I670" s="185"/>
      <c r="J670" s="186">
        <f>ROUND(I670*H670,2)</f>
        <v>0</v>
      </c>
      <c r="K670" s="182" t="s">
        <v>177</v>
      </c>
      <c r="L670" s="41"/>
      <c r="M670" s="187" t="s">
        <v>32</v>
      </c>
      <c r="N670" s="188" t="s">
        <v>51</v>
      </c>
      <c r="O670" s="66"/>
      <c r="P670" s="189">
        <f>O670*H670</f>
        <v>0</v>
      </c>
      <c r="Q670" s="189">
        <v>2.3369999999999998E-2</v>
      </c>
      <c r="R670" s="189">
        <f>Q670*H670</f>
        <v>3.5148479999999996E-2</v>
      </c>
      <c r="S670" s="189">
        <v>0</v>
      </c>
      <c r="T670" s="190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91" t="s">
        <v>297</v>
      </c>
      <c r="AT670" s="191" t="s">
        <v>173</v>
      </c>
      <c r="AU670" s="191" t="s">
        <v>89</v>
      </c>
      <c r="AY670" s="18" t="s">
        <v>171</v>
      </c>
      <c r="BE670" s="192">
        <f>IF(N670="základní",J670,0)</f>
        <v>0</v>
      </c>
      <c r="BF670" s="192">
        <f>IF(N670="snížená",J670,0)</f>
        <v>0</v>
      </c>
      <c r="BG670" s="192">
        <f>IF(N670="zákl. přenesená",J670,0)</f>
        <v>0</v>
      </c>
      <c r="BH670" s="192">
        <f>IF(N670="sníž. přenesená",J670,0)</f>
        <v>0</v>
      </c>
      <c r="BI670" s="192">
        <f>IF(N670="nulová",J670,0)</f>
        <v>0</v>
      </c>
      <c r="BJ670" s="18" t="s">
        <v>40</v>
      </c>
      <c r="BK670" s="192">
        <f>ROUND(I670*H670,2)</f>
        <v>0</v>
      </c>
      <c r="BL670" s="18" t="s">
        <v>297</v>
      </c>
      <c r="BM670" s="191" t="s">
        <v>5045</v>
      </c>
    </row>
    <row r="671" spans="1:65" s="14" customFormat="1" ht="10.199999999999999">
      <c r="B671" s="204"/>
      <c r="C671" s="205"/>
      <c r="D671" s="195" t="s">
        <v>180</v>
      </c>
      <c r="E671" s="206" t="s">
        <v>32</v>
      </c>
      <c r="F671" s="207" t="s">
        <v>5036</v>
      </c>
      <c r="G671" s="205"/>
      <c r="H671" s="208">
        <v>1.504</v>
      </c>
      <c r="I671" s="209"/>
      <c r="J671" s="205"/>
      <c r="K671" s="205"/>
      <c r="L671" s="210"/>
      <c r="M671" s="211"/>
      <c r="N671" s="212"/>
      <c r="O671" s="212"/>
      <c r="P671" s="212"/>
      <c r="Q671" s="212"/>
      <c r="R671" s="212"/>
      <c r="S671" s="212"/>
      <c r="T671" s="213"/>
      <c r="AT671" s="214" t="s">
        <v>180</v>
      </c>
      <c r="AU671" s="214" t="s">
        <v>89</v>
      </c>
      <c r="AV671" s="14" t="s">
        <v>89</v>
      </c>
      <c r="AW671" s="14" t="s">
        <v>38</v>
      </c>
      <c r="AX671" s="14" t="s">
        <v>80</v>
      </c>
      <c r="AY671" s="214" t="s">
        <v>171</v>
      </c>
    </row>
    <row r="672" spans="1:65" s="2" customFormat="1" ht="24.15" customHeight="1">
      <c r="A672" s="36"/>
      <c r="B672" s="37"/>
      <c r="C672" s="180" t="s">
        <v>896</v>
      </c>
      <c r="D672" s="180" t="s">
        <v>173</v>
      </c>
      <c r="E672" s="181" t="s">
        <v>1249</v>
      </c>
      <c r="F672" s="182" t="s">
        <v>1250</v>
      </c>
      <c r="G672" s="183" t="s">
        <v>554</v>
      </c>
      <c r="H672" s="184">
        <v>2.2930000000000001</v>
      </c>
      <c r="I672" s="185"/>
      <c r="J672" s="186">
        <f>ROUND(I672*H672,2)</f>
        <v>0</v>
      </c>
      <c r="K672" s="182" t="s">
        <v>177</v>
      </c>
      <c r="L672" s="41"/>
      <c r="M672" s="187" t="s">
        <v>32</v>
      </c>
      <c r="N672" s="188" t="s">
        <v>51</v>
      </c>
      <c r="O672" s="66"/>
      <c r="P672" s="189">
        <f>O672*H672</f>
        <v>0</v>
      </c>
      <c r="Q672" s="189">
        <v>0</v>
      </c>
      <c r="R672" s="189">
        <f>Q672*H672</f>
        <v>0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297</v>
      </c>
      <c r="AT672" s="191" t="s">
        <v>173</v>
      </c>
      <c r="AU672" s="191" t="s">
        <v>89</v>
      </c>
      <c r="AY672" s="18" t="s">
        <v>171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8" t="s">
        <v>40</v>
      </c>
      <c r="BK672" s="192">
        <f>ROUND(I672*H672,2)</f>
        <v>0</v>
      </c>
      <c r="BL672" s="18" t="s">
        <v>297</v>
      </c>
      <c r="BM672" s="191" t="s">
        <v>5046</v>
      </c>
    </row>
    <row r="673" spans="1:65" s="12" customFormat="1" ht="22.8" customHeight="1">
      <c r="B673" s="164"/>
      <c r="C673" s="165"/>
      <c r="D673" s="166" t="s">
        <v>79</v>
      </c>
      <c r="E673" s="178" t="s">
        <v>720</v>
      </c>
      <c r="F673" s="178" t="s">
        <v>721</v>
      </c>
      <c r="G673" s="165"/>
      <c r="H673" s="165"/>
      <c r="I673" s="168"/>
      <c r="J673" s="179">
        <f>BK673</f>
        <v>0</v>
      </c>
      <c r="K673" s="165"/>
      <c r="L673" s="170"/>
      <c r="M673" s="171"/>
      <c r="N673" s="172"/>
      <c r="O673" s="172"/>
      <c r="P673" s="173">
        <f>SUM(P674:P750)</f>
        <v>0</v>
      </c>
      <c r="Q673" s="172"/>
      <c r="R673" s="173">
        <f>SUM(R674:R750)</f>
        <v>1.5513809999999999</v>
      </c>
      <c r="S673" s="172"/>
      <c r="T673" s="174">
        <f>SUM(T674:T750)</f>
        <v>1.1267552999999999</v>
      </c>
      <c r="AR673" s="175" t="s">
        <v>89</v>
      </c>
      <c r="AT673" s="176" t="s">
        <v>79</v>
      </c>
      <c r="AU673" s="176" t="s">
        <v>40</v>
      </c>
      <c r="AY673" s="175" t="s">
        <v>171</v>
      </c>
      <c r="BK673" s="177">
        <f>SUM(BK674:BK750)</f>
        <v>0</v>
      </c>
    </row>
    <row r="674" spans="1:65" s="2" customFormat="1" ht="14.4" customHeight="1">
      <c r="A674" s="36"/>
      <c r="B674" s="37"/>
      <c r="C674" s="180" t="s">
        <v>1319</v>
      </c>
      <c r="D674" s="180" t="s">
        <v>173</v>
      </c>
      <c r="E674" s="181" t="s">
        <v>723</v>
      </c>
      <c r="F674" s="182" t="s">
        <v>724</v>
      </c>
      <c r="G674" s="183" t="s">
        <v>190</v>
      </c>
      <c r="H674" s="184">
        <v>143.63</v>
      </c>
      <c r="I674" s="185"/>
      <c r="J674" s="186">
        <f>ROUND(I674*H674,2)</f>
        <v>0</v>
      </c>
      <c r="K674" s="182" t="s">
        <v>177</v>
      </c>
      <c r="L674" s="41"/>
      <c r="M674" s="187" t="s">
        <v>32</v>
      </c>
      <c r="N674" s="188" t="s">
        <v>51</v>
      </c>
      <c r="O674" s="66"/>
      <c r="P674" s="189">
        <f>O674*H674</f>
        <v>0</v>
      </c>
      <c r="Q674" s="189">
        <v>0</v>
      </c>
      <c r="R674" s="189">
        <f>Q674*H674</f>
        <v>0</v>
      </c>
      <c r="S674" s="189">
        <v>1.7600000000000001E-3</v>
      </c>
      <c r="T674" s="190">
        <f>S674*H674</f>
        <v>0.25278879999999998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91" t="s">
        <v>297</v>
      </c>
      <c r="AT674" s="191" t="s">
        <v>173</v>
      </c>
      <c r="AU674" s="191" t="s">
        <v>89</v>
      </c>
      <c r="AY674" s="18" t="s">
        <v>171</v>
      </c>
      <c r="BE674" s="192">
        <f>IF(N674="základní",J674,0)</f>
        <v>0</v>
      </c>
      <c r="BF674" s="192">
        <f>IF(N674="snížená",J674,0)</f>
        <v>0</v>
      </c>
      <c r="BG674" s="192">
        <f>IF(N674="zákl. přenesená",J674,0)</f>
        <v>0</v>
      </c>
      <c r="BH674" s="192">
        <f>IF(N674="sníž. přenesená",J674,0)</f>
        <v>0</v>
      </c>
      <c r="BI674" s="192">
        <f>IF(N674="nulová",J674,0)</f>
        <v>0</v>
      </c>
      <c r="BJ674" s="18" t="s">
        <v>40</v>
      </c>
      <c r="BK674" s="192">
        <f>ROUND(I674*H674,2)</f>
        <v>0</v>
      </c>
      <c r="BL674" s="18" t="s">
        <v>297</v>
      </c>
      <c r="BM674" s="191" t="s">
        <v>5047</v>
      </c>
    </row>
    <row r="675" spans="1:65" s="13" customFormat="1" ht="10.199999999999999">
      <c r="B675" s="193"/>
      <c r="C675" s="194"/>
      <c r="D675" s="195" t="s">
        <v>180</v>
      </c>
      <c r="E675" s="196" t="s">
        <v>32</v>
      </c>
      <c r="F675" s="197" t="s">
        <v>5048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1:65" s="14" customFormat="1" ht="10.199999999999999">
      <c r="B676" s="204"/>
      <c r="C676" s="205"/>
      <c r="D676" s="195" t="s">
        <v>180</v>
      </c>
      <c r="E676" s="206" t="s">
        <v>32</v>
      </c>
      <c r="F676" s="207" t="s">
        <v>5049</v>
      </c>
      <c r="G676" s="205"/>
      <c r="H676" s="208">
        <v>98.48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1:65" s="14" customFormat="1" ht="10.199999999999999">
      <c r="B677" s="204"/>
      <c r="C677" s="205"/>
      <c r="D677" s="195" t="s">
        <v>180</v>
      </c>
      <c r="E677" s="206" t="s">
        <v>32</v>
      </c>
      <c r="F677" s="207" t="s">
        <v>5050</v>
      </c>
      <c r="G677" s="205"/>
      <c r="H677" s="208">
        <v>45.15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1:65" s="2" customFormat="1" ht="14.4" customHeight="1">
      <c r="A678" s="36"/>
      <c r="B678" s="37"/>
      <c r="C678" s="180" t="s">
        <v>1323</v>
      </c>
      <c r="D678" s="180" t="s">
        <v>173</v>
      </c>
      <c r="E678" s="181" t="s">
        <v>730</v>
      </c>
      <c r="F678" s="182" t="s">
        <v>731</v>
      </c>
      <c r="G678" s="183" t="s">
        <v>190</v>
      </c>
      <c r="H678" s="184">
        <v>48.344999999999999</v>
      </c>
      <c r="I678" s="185"/>
      <c r="J678" s="186">
        <f>ROUND(I678*H678,2)</f>
        <v>0</v>
      </c>
      <c r="K678" s="182" t="s">
        <v>177</v>
      </c>
      <c r="L678" s="41"/>
      <c r="M678" s="187" t="s">
        <v>32</v>
      </c>
      <c r="N678" s="188" t="s">
        <v>51</v>
      </c>
      <c r="O678" s="66"/>
      <c r="P678" s="189">
        <f>O678*H678</f>
        <v>0</v>
      </c>
      <c r="Q678" s="189">
        <v>0</v>
      </c>
      <c r="R678" s="189">
        <f>Q678*H678</f>
        <v>0</v>
      </c>
      <c r="S678" s="189">
        <v>6.7000000000000002E-4</v>
      </c>
      <c r="T678" s="190">
        <f>S678*H678</f>
        <v>3.239115E-2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297</v>
      </c>
      <c r="AT678" s="191" t="s">
        <v>173</v>
      </c>
      <c r="AU678" s="191" t="s">
        <v>89</v>
      </c>
      <c r="AY678" s="18" t="s">
        <v>171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8" t="s">
        <v>40</v>
      </c>
      <c r="BK678" s="192">
        <f>ROUND(I678*H678,2)</f>
        <v>0</v>
      </c>
      <c r="BL678" s="18" t="s">
        <v>297</v>
      </c>
      <c r="BM678" s="191" t="s">
        <v>5051</v>
      </c>
    </row>
    <row r="679" spans="1:65" s="13" customFormat="1" ht="10.199999999999999">
      <c r="B679" s="193"/>
      <c r="C679" s="194"/>
      <c r="D679" s="195" t="s">
        <v>180</v>
      </c>
      <c r="E679" s="196" t="s">
        <v>32</v>
      </c>
      <c r="F679" s="197" t="s">
        <v>5048</v>
      </c>
      <c r="G679" s="194"/>
      <c r="H679" s="196" t="s">
        <v>32</v>
      </c>
      <c r="I679" s="198"/>
      <c r="J679" s="194"/>
      <c r="K679" s="194"/>
      <c r="L679" s="199"/>
      <c r="M679" s="200"/>
      <c r="N679" s="201"/>
      <c r="O679" s="201"/>
      <c r="P679" s="201"/>
      <c r="Q679" s="201"/>
      <c r="R679" s="201"/>
      <c r="S679" s="201"/>
      <c r="T679" s="202"/>
      <c r="AT679" s="203" t="s">
        <v>180</v>
      </c>
      <c r="AU679" s="203" t="s">
        <v>89</v>
      </c>
      <c r="AV679" s="13" t="s">
        <v>40</v>
      </c>
      <c r="AW679" s="13" t="s">
        <v>38</v>
      </c>
      <c r="AX679" s="13" t="s">
        <v>80</v>
      </c>
      <c r="AY679" s="203" t="s">
        <v>171</v>
      </c>
    </row>
    <row r="680" spans="1:65" s="14" customFormat="1" ht="10.199999999999999">
      <c r="B680" s="204"/>
      <c r="C680" s="205"/>
      <c r="D680" s="195" t="s">
        <v>180</v>
      </c>
      <c r="E680" s="206" t="s">
        <v>32</v>
      </c>
      <c r="F680" s="207" t="s">
        <v>5052</v>
      </c>
      <c r="G680" s="205"/>
      <c r="H680" s="208">
        <v>48.344999999999999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1:65" s="2" customFormat="1" ht="14.4" customHeight="1">
      <c r="A681" s="36"/>
      <c r="B681" s="37"/>
      <c r="C681" s="180" t="s">
        <v>1327</v>
      </c>
      <c r="D681" s="180" t="s">
        <v>173</v>
      </c>
      <c r="E681" s="181" t="s">
        <v>739</v>
      </c>
      <c r="F681" s="182" t="s">
        <v>740</v>
      </c>
      <c r="G681" s="183" t="s">
        <v>190</v>
      </c>
      <c r="H681" s="184">
        <v>45.15</v>
      </c>
      <c r="I681" s="185"/>
      <c r="J681" s="186">
        <f>ROUND(I681*H681,2)</f>
        <v>0</v>
      </c>
      <c r="K681" s="182" t="s">
        <v>177</v>
      </c>
      <c r="L681" s="41"/>
      <c r="M681" s="187" t="s">
        <v>32</v>
      </c>
      <c r="N681" s="188" t="s">
        <v>51</v>
      </c>
      <c r="O681" s="66"/>
      <c r="P681" s="189">
        <f>O681*H681</f>
        <v>0</v>
      </c>
      <c r="Q681" s="189">
        <v>0</v>
      </c>
      <c r="R681" s="189">
        <f>Q681*H681</f>
        <v>0</v>
      </c>
      <c r="S681" s="189">
        <v>1.6999999999999999E-3</v>
      </c>
      <c r="T681" s="190">
        <f>S681*H681</f>
        <v>7.675499999999999E-2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91" t="s">
        <v>297</v>
      </c>
      <c r="AT681" s="191" t="s">
        <v>173</v>
      </c>
      <c r="AU681" s="191" t="s">
        <v>89</v>
      </c>
      <c r="AY681" s="18" t="s">
        <v>171</v>
      </c>
      <c r="BE681" s="192">
        <f>IF(N681="základní",J681,0)</f>
        <v>0</v>
      </c>
      <c r="BF681" s="192">
        <f>IF(N681="snížená",J681,0)</f>
        <v>0</v>
      </c>
      <c r="BG681" s="192">
        <f>IF(N681="zákl. přenesená",J681,0)</f>
        <v>0</v>
      </c>
      <c r="BH681" s="192">
        <f>IF(N681="sníž. přenesená",J681,0)</f>
        <v>0</v>
      </c>
      <c r="BI681" s="192">
        <f>IF(N681="nulová",J681,0)</f>
        <v>0</v>
      </c>
      <c r="BJ681" s="18" t="s">
        <v>40</v>
      </c>
      <c r="BK681" s="192">
        <f>ROUND(I681*H681,2)</f>
        <v>0</v>
      </c>
      <c r="BL681" s="18" t="s">
        <v>297</v>
      </c>
      <c r="BM681" s="191" t="s">
        <v>5053</v>
      </c>
    </row>
    <row r="682" spans="1:65" s="13" customFormat="1" ht="10.199999999999999">
      <c r="B682" s="193"/>
      <c r="C682" s="194"/>
      <c r="D682" s="195" t="s">
        <v>180</v>
      </c>
      <c r="E682" s="196" t="s">
        <v>32</v>
      </c>
      <c r="F682" s="197" t="s">
        <v>5048</v>
      </c>
      <c r="G682" s="194"/>
      <c r="H682" s="196" t="s">
        <v>32</v>
      </c>
      <c r="I682" s="198"/>
      <c r="J682" s="194"/>
      <c r="K682" s="194"/>
      <c r="L682" s="199"/>
      <c r="M682" s="200"/>
      <c r="N682" s="201"/>
      <c r="O682" s="201"/>
      <c r="P682" s="201"/>
      <c r="Q682" s="201"/>
      <c r="R682" s="201"/>
      <c r="S682" s="201"/>
      <c r="T682" s="202"/>
      <c r="AT682" s="203" t="s">
        <v>180</v>
      </c>
      <c r="AU682" s="203" t="s">
        <v>89</v>
      </c>
      <c r="AV682" s="13" t="s">
        <v>40</v>
      </c>
      <c r="AW682" s="13" t="s">
        <v>38</v>
      </c>
      <c r="AX682" s="13" t="s">
        <v>80</v>
      </c>
      <c r="AY682" s="203" t="s">
        <v>171</v>
      </c>
    </row>
    <row r="683" spans="1:65" s="14" customFormat="1" ht="10.199999999999999">
      <c r="B683" s="204"/>
      <c r="C683" s="205"/>
      <c r="D683" s="195" t="s">
        <v>180</v>
      </c>
      <c r="E683" s="206" t="s">
        <v>32</v>
      </c>
      <c r="F683" s="207" t="s">
        <v>5050</v>
      </c>
      <c r="G683" s="205"/>
      <c r="H683" s="208">
        <v>45.15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1:65" s="2" customFormat="1" ht="14.4" customHeight="1">
      <c r="A684" s="36"/>
      <c r="B684" s="37"/>
      <c r="C684" s="180" t="s">
        <v>1331</v>
      </c>
      <c r="D684" s="180" t="s">
        <v>173</v>
      </c>
      <c r="E684" s="181" t="s">
        <v>743</v>
      </c>
      <c r="F684" s="182" t="s">
        <v>744</v>
      </c>
      <c r="G684" s="183" t="s">
        <v>190</v>
      </c>
      <c r="H684" s="184">
        <v>98.48</v>
      </c>
      <c r="I684" s="185"/>
      <c r="J684" s="186">
        <f>ROUND(I684*H684,2)</f>
        <v>0</v>
      </c>
      <c r="K684" s="182" t="s">
        <v>177</v>
      </c>
      <c r="L684" s="41"/>
      <c r="M684" s="187" t="s">
        <v>32</v>
      </c>
      <c r="N684" s="188" t="s">
        <v>51</v>
      </c>
      <c r="O684" s="66"/>
      <c r="P684" s="189">
        <f>O684*H684</f>
        <v>0</v>
      </c>
      <c r="Q684" s="189">
        <v>0</v>
      </c>
      <c r="R684" s="189">
        <f>Q684*H684</f>
        <v>0</v>
      </c>
      <c r="S684" s="189">
        <v>1.7700000000000001E-3</v>
      </c>
      <c r="T684" s="190">
        <f>S684*H684</f>
        <v>0.17430960000000001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297</v>
      </c>
      <c r="AT684" s="191" t="s">
        <v>173</v>
      </c>
      <c r="AU684" s="191" t="s">
        <v>89</v>
      </c>
      <c r="AY684" s="18" t="s">
        <v>171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8" t="s">
        <v>40</v>
      </c>
      <c r="BK684" s="192">
        <f>ROUND(I684*H684,2)</f>
        <v>0</v>
      </c>
      <c r="BL684" s="18" t="s">
        <v>297</v>
      </c>
      <c r="BM684" s="191" t="s">
        <v>5054</v>
      </c>
    </row>
    <row r="685" spans="1:65" s="13" customFormat="1" ht="10.199999999999999">
      <c r="B685" s="193"/>
      <c r="C685" s="194"/>
      <c r="D685" s="195" t="s">
        <v>180</v>
      </c>
      <c r="E685" s="196" t="s">
        <v>32</v>
      </c>
      <c r="F685" s="197" t="s">
        <v>5048</v>
      </c>
      <c r="G685" s="194"/>
      <c r="H685" s="196" t="s">
        <v>32</v>
      </c>
      <c r="I685" s="198"/>
      <c r="J685" s="194"/>
      <c r="K685" s="194"/>
      <c r="L685" s="199"/>
      <c r="M685" s="200"/>
      <c r="N685" s="201"/>
      <c r="O685" s="201"/>
      <c r="P685" s="201"/>
      <c r="Q685" s="201"/>
      <c r="R685" s="201"/>
      <c r="S685" s="201"/>
      <c r="T685" s="202"/>
      <c r="AT685" s="203" t="s">
        <v>180</v>
      </c>
      <c r="AU685" s="203" t="s">
        <v>89</v>
      </c>
      <c r="AV685" s="13" t="s">
        <v>40</v>
      </c>
      <c r="AW685" s="13" t="s">
        <v>38</v>
      </c>
      <c r="AX685" s="13" t="s">
        <v>80</v>
      </c>
      <c r="AY685" s="203" t="s">
        <v>171</v>
      </c>
    </row>
    <row r="686" spans="1:65" s="14" customFormat="1" ht="10.199999999999999">
      <c r="B686" s="204"/>
      <c r="C686" s="205"/>
      <c r="D686" s="195" t="s">
        <v>180</v>
      </c>
      <c r="E686" s="206" t="s">
        <v>32</v>
      </c>
      <c r="F686" s="207" t="s">
        <v>5049</v>
      </c>
      <c r="G686" s="205"/>
      <c r="H686" s="208">
        <v>98.48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1:65" s="2" customFormat="1" ht="14.4" customHeight="1">
      <c r="A687" s="36"/>
      <c r="B687" s="37"/>
      <c r="C687" s="180" t="s">
        <v>1335</v>
      </c>
      <c r="D687" s="180" t="s">
        <v>173</v>
      </c>
      <c r="E687" s="181" t="s">
        <v>756</v>
      </c>
      <c r="F687" s="182" t="s">
        <v>757</v>
      </c>
      <c r="G687" s="183" t="s">
        <v>190</v>
      </c>
      <c r="H687" s="184">
        <v>64.5</v>
      </c>
      <c r="I687" s="185"/>
      <c r="J687" s="186">
        <f>ROUND(I687*H687,2)</f>
        <v>0</v>
      </c>
      <c r="K687" s="182" t="s">
        <v>177</v>
      </c>
      <c r="L687" s="41"/>
      <c r="M687" s="187" t="s">
        <v>32</v>
      </c>
      <c r="N687" s="188" t="s">
        <v>51</v>
      </c>
      <c r="O687" s="66"/>
      <c r="P687" s="189">
        <f>O687*H687</f>
        <v>0</v>
      </c>
      <c r="Q687" s="189">
        <v>0</v>
      </c>
      <c r="R687" s="189">
        <f>Q687*H687</f>
        <v>0</v>
      </c>
      <c r="S687" s="189">
        <v>1.67E-3</v>
      </c>
      <c r="T687" s="190">
        <f>S687*H687</f>
        <v>0.10771500000000001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91" t="s">
        <v>297</v>
      </c>
      <c r="AT687" s="191" t="s">
        <v>173</v>
      </c>
      <c r="AU687" s="191" t="s">
        <v>89</v>
      </c>
      <c r="AY687" s="18" t="s">
        <v>171</v>
      </c>
      <c r="BE687" s="192">
        <f>IF(N687="základní",J687,0)</f>
        <v>0</v>
      </c>
      <c r="BF687" s="192">
        <f>IF(N687="snížená",J687,0)</f>
        <v>0</v>
      </c>
      <c r="BG687" s="192">
        <f>IF(N687="zákl. přenesená",J687,0)</f>
        <v>0</v>
      </c>
      <c r="BH687" s="192">
        <f>IF(N687="sníž. přenesená",J687,0)</f>
        <v>0</v>
      </c>
      <c r="BI687" s="192">
        <f>IF(N687="nulová",J687,0)</f>
        <v>0</v>
      </c>
      <c r="BJ687" s="18" t="s">
        <v>40</v>
      </c>
      <c r="BK687" s="192">
        <f>ROUND(I687*H687,2)</f>
        <v>0</v>
      </c>
      <c r="BL687" s="18" t="s">
        <v>297</v>
      </c>
      <c r="BM687" s="191" t="s">
        <v>5055</v>
      </c>
    </row>
    <row r="688" spans="1:65" s="13" customFormat="1" ht="10.199999999999999">
      <c r="B688" s="193"/>
      <c r="C688" s="194"/>
      <c r="D688" s="195" t="s">
        <v>180</v>
      </c>
      <c r="E688" s="196" t="s">
        <v>32</v>
      </c>
      <c r="F688" s="197" t="s">
        <v>4788</v>
      </c>
      <c r="G688" s="194"/>
      <c r="H688" s="196" t="s">
        <v>32</v>
      </c>
      <c r="I688" s="198"/>
      <c r="J688" s="194"/>
      <c r="K688" s="194"/>
      <c r="L688" s="199"/>
      <c r="M688" s="200"/>
      <c r="N688" s="201"/>
      <c r="O688" s="201"/>
      <c r="P688" s="201"/>
      <c r="Q688" s="201"/>
      <c r="R688" s="201"/>
      <c r="S688" s="201"/>
      <c r="T688" s="202"/>
      <c r="AT688" s="203" t="s">
        <v>180</v>
      </c>
      <c r="AU688" s="203" t="s">
        <v>89</v>
      </c>
      <c r="AV688" s="13" t="s">
        <v>40</v>
      </c>
      <c r="AW688" s="13" t="s">
        <v>38</v>
      </c>
      <c r="AX688" s="13" t="s">
        <v>80</v>
      </c>
      <c r="AY688" s="203" t="s">
        <v>171</v>
      </c>
    </row>
    <row r="689" spans="1:65" s="14" customFormat="1" ht="10.199999999999999">
      <c r="B689" s="204"/>
      <c r="C689" s="205"/>
      <c r="D689" s="195" t="s">
        <v>180</v>
      </c>
      <c r="E689" s="206" t="s">
        <v>32</v>
      </c>
      <c r="F689" s="207" t="s">
        <v>5056</v>
      </c>
      <c r="G689" s="205"/>
      <c r="H689" s="208">
        <v>64.5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1:65" s="2" customFormat="1" ht="14.4" customHeight="1">
      <c r="A690" s="36"/>
      <c r="B690" s="37"/>
      <c r="C690" s="180" t="s">
        <v>1339</v>
      </c>
      <c r="D690" s="180" t="s">
        <v>173</v>
      </c>
      <c r="E690" s="181" t="s">
        <v>760</v>
      </c>
      <c r="F690" s="182" t="s">
        <v>761</v>
      </c>
      <c r="G690" s="183" t="s">
        <v>190</v>
      </c>
      <c r="H690" s="184">
        <v>48.344999999999999</v>
      </c>
      <c r="I690" s="185"/>
      <c r="J690" s="186">
        <f>ROUND(I690*H690,2)</f>
        <v>0</v>
      </c>
      <c r="K690" s="182" t="s">
        <v>177</v>
      </c>
      <c r="L690" s="41"/>
      <c r="M690" s="187" t="s">
        <v>32</v>
      </c>
      <c r="N690" s="188" t="s">
        <v>51</v>
      </c>
      <c r="O690" s="66"/>
      <c r="P690" s="189">
        <f>O690*H690</f>
        <v>0</v>
      </c>
      <c r="Q690" s="189">
        <v>0</v>
      </c>
      <c r="R690" s="189">
        <f>Q690*H690</f>
        <v>0</v>
      </c>
      <c r="S690" s="189">
        <v>1.75E-3</v>
      </c>
      <c r="T690" s="190">
        <f>S690*H690</f>
        <v>8.4603750000000005E-2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91" t="s">
        <v>297</v>
      </c>
      <c r="AT690" s="191" t="s">
        <v>173</v>
      </c>
      <c r="AU690" s="191" t="s">
        <v>89</v>
      </c>
      <c r="AY690" s="18" t="s">
        <v>171</v>
      </c>
      <c r="BE690" s="192">
        <f>IF(N690="základní",J690,0)</f>
        <v>0</v>
      </c>
      <c r="BF690" s="192">
        <f>IF(N690="snížená",J690,0)</f>
        <v>0</v>
      </c>
      <c r="BG690" s="192">
        <f>IF(N690="zákl. přenesená",J690,0)</f>
        <v>0</v>
      </c>
      <c r="BH690" s="192">
        <f>IF(N690="sníž. přenesená",J690,0)</f>
        <v>0</v>
      </c>
      <c r="BI690" s="192">
        <f>IF(N690="nulová",J690,0)</f>
        <v>0</v>
      </c>
      <c r="BJ690" s="18" t="s">
        <v>40</v>
      </c>
      <c r="BK690" s="192">
        <f>ROUND(I690*H690,2)</f>
        <v>0</v>
      </c>
      <c r="BL690" s="18" t="s">
        <v>297</v>
      </c>
      <c r="BM690" s="191" t="s">
        <v>5057</v>
      </c>
    </row>
    <row r="691" spans="1:65" s="13" customFormat="1" ht="10.199999999999999">
      <c r="B691" s="193"/>
      <c r="C691" s="194"/>
      <c r="D691" s="195" t="s">
        <v>180</v>
      </c>
      <c r="E691" s="196" t="s">
        <v>32</v>
      </c>
      <c r="F691" s="197" t="s">
        <v>5048</v>
      </c>
      <c r="G691" s="194"/>
      <c r="H691" s="196" t="s">
        <v>32</v>
      </c>
      <c r="I691" s="198"/>
      <c r="J691" s="194"/>
      <c r="K691" s="194"/>
      <c r="L691" s="199"/>
      <c r="M691" s="200"/>
      <c r="N691" s="201"/>
      <c r="O691" s="201"/>
      <c r="P691" s="201"/>
      <c r="Q691" s="201"/>
      <c r="R691" s="201"/>
      <c r="S691" s="201"/>
      <c r="T691" s="202"/>
      <c r="AT691" s="203" t="s">
        <v>180</v>
      </c>
      <c r="AU691" s="203" t="s">
        <v>89</v>
      </c>
      <c r="AV691" s="13" t="s">
        <v>40</v>
      </c>
      <c r="AW691" s="13" t="s">
        <v>38</v>
      </c>
      <c r="AX691" s="13" t="s">
        <v>80</v>
      </c>
      <c r="AY691" s="203" t="s">
        <v>171</v>
      </c>
    </row>
    <row r="692" spans="1:65" s="14" customFormat="1" ht="10.199999999999999">
      <c r="B692" s="204"/>
      <c r="C692" s="205"/>
      <c r="D692" s="195" t="s">
        <v>180</v>
      </c>
      <c r="E692" s="206" t="s">
        <v>32</v>
      </c>
      <c r="F692" s="207" t="s">
        <v>5052</v>
      </c>
      <c r="G692" s="205"/>
      <c r="H692" s="208">
        <v>48.344999999999999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1:65" s="2" customFormat="1" ht="24.15" customHeight="1">
      <c r="A693" s="36"/>
      <c r="B693" s="37"/>
      <c r="C693" s="180" t="s">
        <v>1343</v>
      </c>
      <c r="D693" s="180" t="s">
        <v>173</v>
      </c>
      <c r="E693" s="181" t="s">
        <v>3307</v>
      </c>
      <c r="F693" s="182" t="s">
        <v>3308</v>
      </c>
      <c r="G693" s="183" t="s">
        <v>582</v>
      </c>
      <c r="H693" s="184">
        <v>1</v>
      </c>
      <c r="I693" s="185"/>
      <c r="J693" s="186">
        <f>ROUND(I693*H693,2)</f>
        <v>0</v>
      </c>
      <c r="K693" s="182" t="s">
        <v>177</v>
      </c>
      <c r="L693" s="41"/>
      <c r="M693" s="187" t="s">
        <v>32</v>
      </c>
      <c r="N693" s="188" t="s">
        <v>51</v>
      </c>
      <c r="O693" s="66"/>
      <c r="P693" s="189">
        <f>O693*H693</f>
        <v>0</v>
      </c>
      <c r="Q693" s="189">
        <v>0</v>
      </c>
      <c r="R693" s="189">
        <f>Q693*H693</f>
        <v>0</v>
      </c>
      <c r="S693" s="189">
        <v>1.8799999999999999E-3</v>
      </c>
      <c r="T693" s="190">
        <f>S693*H693</f>
        <v>1.8799999999999999E-3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297</v>
      </c>
      <c r="AT693" s="191" t="s">
        <v>173</v>
      </c>
      <c r="AU693" s="191" t="s">
        <v>89</v>
      </c>
      <c r="AY693" s="18" t="s">
        <v>171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8" t="s">
        <v>40</v>
      </c>
      <c r="BK693" s="192">
        <f>ROUND(I693*H693,2)</f>
        <v>0</v>
      </c>
      <c r="BL693" s="18" t="s">
        <v>297</v>
      </c>
      <c r="BM693" s="191" t="s">
        <v>5058</v>
      </c>
    </row>
    <row r="694" spans="1:65" s="13" customFormat="1" ht="10.199999999999999">
      <c r="B694" s="193"/>
      <c r="C694" s="194"/>
      <c r="D694" s="195" t="s">
        <v>180</v>
      </c>
      <c r="E694" s="196" t="s">
        <v>32</v>
      </c>
      <c r="F694" s="197" t="s">
        <v>5048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1:65" s="14" customFormat="1" ht="10.199999999999999">
      <c r="B695" s="204"/>
      <c r="C695" s="205"/>
      <c r="D695" s="195" t="s">
        <v>180</v>
      </c>
      <c r="E695" s="206" t="s">
        <v>32</v>
      </c>
      <c r="F695" s="207" t="s">
        <v>5059</v>
      </c>
      <c r="G695" s="205"/>
      <c r="H695" s="208">
        <v>1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1:65" s="2" customFormat="1" ht="14.4" customHeight="1">
      <c r="A696" s="36"/>
      <c r="B696" s="37"/>
      <c r="C696" s="180" t="s">
        <v>1347</v>
      </c>
      <c r="D696" s="180" t="s">
        <v>173</v>
      </c>
      <c r="E696" s="181" t="s">
        <v>770</v>
      </c>
      <c r="F696" s="182" t="s">
        <v>771</v>
      </c>
      <c r="G696" s="183" t="s">
        <v>190</v>
      </c>
      <c r="H696" s="184">
        <v>98.48</v>
      </c>
      <c r="I696" s="185"/>
      <c r="J696" s="186">
        <f>ROUND(I696*H696,2)</f>
        <v>0</v>
      </c>
      <c r="K696" s="182" t="s">
        <v>177</v>
      </c>
      <c r="L696" s="41"/>
      <c r="M696" s="187" t="s">
        <v>32</v>
      </c>
      <c r="N696" s="188" t="s">
        <v>51</v>
      </c>
      <c r="O696" s="66"/>
      <c r="P696" s="189">
        <f>O696*H696</f>
        <v>0</v>
      </c>
      <c r="Q696" s="189">
        <v>0</v>
      </c>
      <c r="R696" s="189">
        <f>Q696*H696</f>
        <v>0</v>
      </c>
      <c r="S696" s="189">
        <v>2.5999999999999999E-3</v>
      </c>
      <c r="T696" s="190">
        <f>S696*H696</f>
        <v>0.256048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91" t="s">
        <v>297</v>
      </c>
      <c r="AT696" s="191" t="s">
        <v>173</v>
      </c>
      <c r="AU696" s="191" t="s">
        <v>89</v>
      </c>
      <c r="AY696" s="18" t="s">
        <v>171</v>
      </c>
      <c r="BE696" s="192">
        <f>IF(N696="základní",J696,0)</f>
        <v>0</v>
      </c>
      <c r="BF696" s="192">
        <f>IF(N696="snížená",J696,0)</f>
        <v>0</v>
      </c>
      <c r="BG696" s="192">
        <f>IF(N696="zákl. přenesená",J696,0)</f>
        <v>0</v>
      </c>
      <c r="BH696" s="192">
        <f>IF(N696="sníž. přenesená",J696,0)</f>
        <v>0</v>
      </c>
      <c r="BI696" s="192">
        <f>IF(N696="nulová",J696,0)</f>
        <v>0</v>
      </c>
      <c r="BJ696" s="18" t="s">
        <v>40</v>
      </c>
      <c r="BK696" s="192">
        <f>ROUND(I696*H696,2)</f>
        <v>0</v>
      </c>
      <c r="BL696" s="18" t="s">
        <v>297</v>
      </c>
      <c r="BM696" s="191" t="s">
        <v>5060</v>
      </c>
    </row>
    <row r="697" spans="1:65" s="13" customFormat="1" ht="10.199999999999999">
      <c r="B697" s="193"/>
      <c r="C697" s="194"/>
      <c r="D697" s="195" t="s">
        <v>180</v>
      </c>
      <c r="E697" s="196" t="s">
        <v>32</v>
      </c>
      <c r="F697" s="197" t="s">
        <v>5048</v>
      </c>
      <c r="G697" s="194"/>
      <c r="H697" s="196" t="s">
        <v>32</v>
      </c>
      <c r="I697" s="198"/>
      <c r="J697" s="194"/>
      <c r="K697" s="194"/>
      <c r="L697" s="199"/>
      <c r="M697" s="200"/>
      <c r="N697" s="201"/>
      <c r="O697" s="201"/>
      <c r="P697" s="201"/>
      <c r="Q697" s="201"/>
      <c r="R697" s="201"/>
      <c r="S697" s="201"/>
      <c r="T697" s="202"/>
      <c r="AT697" s="203" t="s">
        <v>180</v>
      </c>
      <c r="AU697" s="203" t="s">
        <v>89</v>
      </c>
      <c r="AV697" s="13" t="s">
        <v>40</v>
      </c>
      <c r="AW697" s="13" t="s">
        <v>38</v>
      </c>
      <c r="AX697" s="13" t="s">
        <v>80</v>
      </c>
      <c r="AY697" s="203" t="s">
        <v>171</v>
      </c>
    </row>
    <row r="698" spans="1:65" s="14" customFormat="1" ht="10.199999999999999">
      <c r="B698" s="204"/>
      <c r="C698" s="205"/>
      <c r="D698" s="195" t="s">
        <v>180</v>
      </c>
      <c r="E698" s="206" t="s">
        <v>32</v>
      </c>
      <c r="F698" s="207" t="s">
        <v>5049</v>
      </c>
      <c r="G698" s="205"/>
      <c r="H698" s="208">
        <v>98.48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1:65" s="2" customFormat="1" ht="14.4" customHeight="1">
      <c r="A699" s="36"/>
      <c r="B699" s="37"/>
      <c r="C699" s="180" t="s">
        <v>1352</v>
      </c>
      <c r="D699" s="180" t="s">
        <v>173</v>
      </c>
      <c r="E699" s="181" t="s">
        <v>774</v>
      </c>
      <c r="F699" s="182" t="s">
        <v>775</v>
      </c>
      <c r="G699" s="183" t="s">
        <v>190</v>
      </c>
      <c r="H699" s="184">
        <v>35.6</v>
      </c>
      <c r="I699" s="185"/>
      <c r="J699" s="186">
        <f>ROUND(I699*H699,2)</f>
        <v>0</v>
      </c>
      <c r="K699" s="182" t="s">
        <v>177</v>
      </c>
      <c r="L699" s="41"/>
      <c r="M699" s="187" t="s">
        <v>32</v>
      </c>
      <c r="N699" s="188" t="s">
        <v>51</v>
      </c>
      <c r="O699" s="66"/>
      <c r="P699" s="189">
        <f>O699*H699</f>
        <v>0</v>
      </c>
      <c r="Q699" s="189">
        <v>0</v>
      </c>
      <c r="R699" s="189">
        <f>Q699*H699</f>
        <v>0</v>
      </c>
      <c r="S699" s="189">
        <v>3.9399999999999999E-3</v>
      </c>
      <c r="T699" s="190">
        <f>S699*H699</f>
        <v>0.140264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91" t="s">
        <v>297</v>
      </c>
      <c r="AT699" s="191" t="s">
        <v>173</v>
      </c>
      <c r="AU699" s="191" t="s">
        <v>89</v>
      </c>
      <c r="AY699" s="18" t="s">
        <v>171</v>
      </c>
      <c r="BE699" s="192">
        <f>IF(N699="základní",J699,0)</f>
        <v>0</v>
      </c>
      <c r="BF699" s="192">
        <f>IF(N699="snížená",J699,0)</f>
        <v>0</v>
      </c>
      <c r="BG699" s="192">
        <f>IF(N699="zákl. přenesená",J699,0)</f>
        <v>0</v>
      </c>
      <c r="BH699" s="192">
        <f>IF(N699="sníž. přenesená",J699,0)</f>
        <v>0</v>
      </c>
      <c r="BI699" s="192">
        <f>IF(N699="nulová",J699,0)</f>
        <v>0</v>
      </c>
      <c r="BJ699" s="18" t="s">
        <v>40</v>
      </c>
      <c r="BK699" s="192">
        <f>ROUND(I699*H699,2)</f>
        <v>0</v>
      </c>
      <c r="BL699" s="18" t="s">
        <v>297</v>
      </c>
      <c r="BM699" s="191" t="s">
        <v>5061</v>
      </c>
    </row>
    <row r="700" spans="1:65" s="13" customFormat="1" ht="10.199999999999999">
      <c r="B700" s="193"/>
      <c r="C700" s="194"/>
      <c r="D700" s="195" t="s">
        <v>180</v>
      </c>
      <c r="E700" s="196" t="s">
        <v>32</v>
      </c>
      <c r="F700" s="197" t="s">
        <v>5048</v>
      </c>
      <c r="G700" s="194"/>
      <c r="H700" s="196" t="s">
        <v>32</v>
      </c>
      <c r="I700" s="198"/>
      <c r="J700" s="194"/>
      <c r="K700" s="194"/>
      <c r="L700" s="199"/>
      <c r="M700" s="200"/>
      <c r="N700" s="201"/>
      <c r="O700" s="201"/>
      <c r="P700" s="201"/>
      <c r="Q700" s="201"/>
      <c r="R700" s="201"/>
      <c r="S700" s="201"/>
      <c r="T700" s="202"/>
      <c r="AT700" s="203" t="s">
        <v>180</v>
      </c>
      <c r="AU700" s="203" t="s">
        <v>89</v>
      </c>
      <c r="AV700" s="13" t="s">
        <v>40</v>
      </c>
      <c r="AW700" s="13" t="s">
        <v>38</v>
      </c>
      <c r="AX700" s="13" t="s">
        <v>80</v>
      </c>
      <c r="AY700" s="203" t="s">
        <v>171</v>
      </c>
    </row>
    <row r="701" spans="1:65" s="14" customFormat="1" ht="10.199999999999999">
      <c r="B701" s="204"/>
      <c r="C701" s="205"/>
      <c r="D701" s="195" t="s">
        <v>180</v>
      </c>
      <c r="E701" s="206" t="s">
        <v>32</v>
      </c>
      <c r="F701" s="207" t="s">
        <v>5062</v>
      </c>
      <c r="G701" s="205"/>
      <c r="H701" s="208">
        <v>35.6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1:65" s="2" customFormat="1" ht="14.4" customHeight="1">
      <c r="A702" s="36"/>
      <c r="B702" s="37"/>
      <c r="C702" s="180" t="s">
        <v>1360</v>
      </c>
      <c r="D702" s="180" t="s">
        <v>173</v>
      </c>
      <c r="E702" s="181" t="s">
        <v>778</v>
      </c>
      <c r="F702" s="182" t="s">
        <v>779</v>
      </c>
      <c r="G702" s="183" t="s">
        <v>190</v>
      </c>
      <c r="H702" s="184">
        <v>248</v>
      </c>
      <c r="I702" s="185"/>
      <c r="J702" s="186">
        <f>ROUND(I702*H702,2)</f>
        <v>0</v>
      </c>
      <c r="K702" s="182" t="s">
        <v>177</v>
      </c>
      <c r="L702" s="41"/>
      <c r="M702" s="187" t="s">
        <v>32</v>
      </c>
      <c r="N702" s="188" t="s">
        <v>51</v>
      </c>
      <c r="O702" s="66"/>
      <c r="P702" s="189">
        <f>O702*H702</f>
        <v>0</v>
      </c>
      <c r="Q702" s="189">
        <v>1.32E-3</v>
      </c>
      <c r="R702" s="189">
        <f>Q702*H702</f>
        <v>0.32735999999999998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297</v>
      </c>
      <c r="AT702" s="191" t="s">
        <v>173</v>
      </c>
      <c r="AU702" s="191" t="s">
        <v>89</v>
      </c>
      <c r="AY702" s="18" t="s">
        <v>171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8" t="s">
        <v>40</v>
      </c>
      <c r="BK702" s="192">
        <f>ROUND(I702*H702,2)</f>
        <v>0</v>
      </c>
      <c r="BL702" s="18" t="s">
        <v>297</v>
      </c>
      <c r="BM702" s="191" t="s">
        <v>5063</v>
      </c>
    </row>
    <row r="703" spans="1:65" s="13" customFormat="1" ht="10.199999999999999">
      <c r="B703" s="193"/>
      <c r="C703" s="194"/>
      <c r="D703" s="195" t="s">
        <v>180</v>
      </c>
      <c r="E703" s="196" t="s">
        <v>32</v>
      </c>
      <c r="F703" s="197" t="s">
        <v>5048</v>
      </c>
      <c r="G703" s="194"/>
      <c r="H703" s="196" t="s">
        <v>32</v>
      </c>
      <c r="I703" s="198"/>
      <c r="J703" s="194"/>
      <c r="K703" s="194"/>
      <c r="L703" s="199"/>
      <c r="M703" s="200"/>
      <c r="N703" s="201"/>
      <c r="O703" s="201"/>
      <c r="P703" s="201"/>
      <c r="Q703" s="201"/>
      <c r="R703" s="201"/>
      <c r="S703" s="201"/>
      <c r="T703" s="202"/>
      <c r="AT703" s="203" t="s">
        <v>180</v>
      </c>
      <c r="AU703" s="203" t="s">
        <v>89</v>
      </c>
      <c r="AV703" s="13" t="s">
        <v>40</v>
      </c>
      <c r="AW703" s="13" t="s">
        <v>38</v>
      </c>
      <c r="AX703" s="13" t="s">
        <v>80</v>
      </c>
      <c r="AY703" s="203" t="s">
        <v>171</v>
      </c>
    </row>
    <row r="704" spans="1:65" s="13" customFormat="1" ht="10.199999999999999">
      <c r="B704" s="193"/>
      <c r="C704" s="194"/>
      <c r="D704" s="195" t="s">
        <v>180</v>
      </c>
      <c r="E704" s="196" t="s">
        <v>32</v>
      </c>
      <c r="F704" s="197" t="s">
        <v>5064</v>
      </c>
      <c r="G704" s="194"/>
      <c r="H704" s="196" t="s">
        <v>32</v>
      </c>
      <c r="I704" s="198"/>
      <c r="J704" s="194"/>
      <c r="K704" s="194"/>
      <c r="L704" s="199"/>
      <c r="M704" s="200"/>
      <c r="N704" s="201"/>
      <c r="O704" s="201"/>
      <c r="P704" s="201"/>
      <c r="Q704" s="201"/>
      <c r="R704" s="201"/>
      <c r="S704" s="201"/>
      <c r="T704" s="202"/>
      <c r="AT704" s="203" t="s">
        <v>180</v>
      </c>
      <c r="AU704" s="203" t="s">
        <v>89</v>
      </c>
      <c r="AV704" s="13" t="s">
        <v>40</v>
      </c>
      <c r="AW704" s="13" t="s">
        <v>38</v>
      </c>
      <c r="AX704" s="13" t="s">
        <v>80</v>
      </c>
      <c r="AY704" s="203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5065</v>
      </c>
      <c r="G705" s="205"/>
      <c r="H705" s="208">
        <v>98.1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5066</v>
      </c>
      <c r="G706" s="205"/>
      <c r="H706" s="208">
        <v>98.1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5067</v>
      </c>
      <c r="G707" s="205"/>
      <c r="H707" s="208">
        <v>51.8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2" customFormat="1" ht="14.4" customHeight="1">
      <c r="A708" s="36"/>
      <c r="B708" s="37"/>
      <c r="C708" s="180" t="s">
        <v>1370</v>
      </c>
      <c r="D708" s="180" t="s">
        <v>173</v>
      </c>
      <c r="E708" s="181" t="s">
        <v>790</v>
      </c>
      <c r="F708" s="182" t="s">
        <v>791</v>
      </c>
      <c r="G708" s="183" t="s">
        <v>190</v>
      </c>
      <c r="H708" s="184">
        <v>46.9</v>
      </c>
      <c r="I708" s="185"/>
      <c r="J708" s="186">
        <f>ROUND(I708*H708,2)</f>
        <v>0</v>
      </c>
      <c r="K708" s="182" t="s">
        <v>177</v>
      </c>
      <c r="L708" s="41"/>
      <c r="M708" s="187" t="s">
        <v>32</v>
      </c>
      <c r="N708" s="188" t="s">
        <v>51</v>
      </c>
      <c r="O708" s="66"/>
      <c r="P708" s="189">
        <f>O708*H708</f>
        <v>0</v>
      </c>
      <c r="Q708" s="189">
        <v>1.06E-3</v>
      </c>
      <c r="R708" s="189">
        <f>Q708*H708</f>
        <v>4.9713999999999994E-2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297</v>
      </c>
      <c r="AT708" s="191" t="s">
        <v>173</v>
      </c>
      <c r="AU708" s="191" t="s">
        <v>89</v>
      </c>
      <c r="AY708" s="18" t="s">
        <v>171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8" t="s">
        <v>40</v>
      </c>
      <c r="BK708" s="192">
        <f>ROUND(I708*H708,2)</f>
        <v>0</v>
      </c>
      <c r="BL708" s="18" t="s">
        <v>297</v>
      </c>
      <c r="BM708" s="191" t="s">
        <v>5068</v>
      </c>
    </row>
    <row r="709" spans="1:65" s="13" customFormat="1" ht="10.199999999999999">
      <c r="B709" s="193"/>
      <c r="C709" s="194"/>
      <c r="D709" s="195" t="s">
        <v>180</v>
      </c>
      <c r="E709" s="196" t="s">
        <v>32</v>
      </c>
      <c r="F709" s="197" t="s">
        <v>5048</v>
      </c>
      <c r="G709" s="194"/>
      <c r="H709" s="196" t="s">
        <v>32</v>
      </c>
      <c r="I709" s="198"/>
      <c r="J709" s="194"/>
      <c r="K709" s="194"/>
      <c r="L709" s="199"/>
      <c r="M709" s="200"/>
      <c r="N709" s="201"/>
      <c r="O709" s="201"/>
      <c r="P709" s="201"/>
      <c r="Q709" s="201"/>
      <c r="R709" s="201"/>
      <c r="S709" s="201"/>
      <c r="T709" s="202"/>
      <c r="AT709" s="203" t="s">
        <v>180</v>
      </c>
      <c r="AU709" s="203" t="s">
        <v>89</v>
      </c>
      <c r="AV709" s="13" t="s">
        <v>40</v>
      </c>
      <c r="AW709" s="13" t="s">
        <v>38</v>
      </c>
      <c r="AX709" s="13" t="s">
        <v>80</v>
      </c>
      <c r="AY709" s="203" t="s">
        <v>171</v>
      </c>
    </row>
    <row r="710" spans="1:65" s="13" customFormat="1" ht="10.199999999999999">
      <c r="B710" s="193"/>
      <c r="C710" s="194"/>
      <c r="D710" s="195" t="s">
        <v>180</v>
      </c>
      <c r="E710" s="196" t="s">
        <v>32</v>
      </c>
      <c r="F710" s="197" t="s">
        <v>5064</v>
      </c>
      <c r="G710" s="194"/>
      <c r="H710" s="196" t="s">
        <v>32</v>
      </c>
      <c r="I710" s="198"/>
      <c r="J710" s="194"/>
      <c r="K710" s="194"/>
      <c r="L710" s="199"/>
      <c r="M710" s="200"/>
      <c r="N710" s="201"/>
      <c r="O710" s="201"/>
      <c r="P710" s="201"/>
      <c r="Q710" s="201"/>
      <c r="R710" s="201"/>
      <c r="S710" s="201"/>
      <c r="T710" s="202"/>
      <c r="AT710" s="203" t="s">
        <v>180</v>
      </c>
      <c r="AU710" s="203" t="s">
        <v>89</v>
      </c>
      <c r="AV710" s="13" t="s">
        <v>40</v>
      </c>
      <c r="AW710" s="13" t="s">
        <v>38</v>
      </c>
      <c r="AX710" s="13" t="s">
        <v>80</v>
      </c>
      <c r="AY710" s="203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5069</v>
      </c>
      <c r="G711" s="205"/>
      <c r="H711" s="208">
        <v>46.9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2" customFormat="1" ht="14.4" customHeight="1">
      <c r="A712" s="36"/>
      <c r="B712" s="37"/>
      <c r="C712" s="180" t="s">
        <v>1374</v>
      </c>
      <c r="D712" s="180" t="s">
        <v>173</v>
      </c>
      <c r="E712" s="181" t="s">
        <v>5070</v>
      </c>
      <c r="F712" s="182" t="s">
        <v>5071</v>
      </c>
      <c r="G712" s="183" t="s">
        <v>190</v>
      </c>
      <c r="H712" s="184">
        <v>14.4</v>
      </c>
      <c r="I712" s="185"/>
      <c r="J712" s="186">
        <f>ROUND(I712*H712,2)</f>
        <v>0</v>
      </c>
      <c r="K712" s="182" t="s">
        <v>177</v>
      </c>
      <c r="L712" s="41"/>
      <c r="M712" s="187" t="s">
        <v>32</v>
      </c>
      <c r="N712" s="188" t="s">
        <v>51</v>
      </c>
      <c r="O712" s="66"/>
      <c r="P712" s="189">
        <f>O712*H712</f>
        <v>0</v>
      </c>
      <c r="Q712" s="189">
        <v>1.31E-3</v>
      </c>
      <c r="R712" s="189">
        <f>Q712*H712</f>
        <v>1.8863999999999999E-2</v>
      </c>
      <c r="S712" s="189">
        <v>0</v>
      </c>
      <c r="T712" s="190">
        <f>S712*H712</f>
        <v>0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91" t="s">
        <v>297</v>
      </c>
      <c r="AT712" s="191" t="s">
        <v>173</v>
      </c>
      <c r="AU712" s="191" t="s">
        <v>89</v>
      </c>
      <c r="AY712" s="18" t="s">
        <v>171</v>
      </c>
      <c r="BE712" s="192">
        <f>IF(N712="základní",J712,0)</f>
        <v>0</v>
      </c>
      <c r="BF712" s="192">
        <f>IF(N712="snížená",J712,0)</f>
        <v>0</v>
      </c>
      <c r="BG712" s="192">
        <f>IF(N712="zákl. přenesená",J712,0)</f>
        <v>0</v>
      </c>
      <c r="BH712" s="192">
        <f>IF(N712="sníž. přenesená",J712,0)</f>
        <v>0</v>
      </c>
      <c r="BI712" s="192">
        <f>IF(N712="nulová",J712,0)</f>
        <v>0</v>
      </c>
      <c r="BJ712" s="18" t="s">
        <v>40</v>
      </c>
      <c r="BK712" s="192">
        <f>ROUND(I712*H712,2)</f>
        <v>0</v>
      </c>
      <c r="BL712" s="18" t="s">
        <v>297</v>
      </c>
      <c r="BM712" s="191" t="s">
        <v>5072</v>
      </c>
    </row>
    <row r="713" spans="1:65" s="13" customFormat="1" ht="10.199999999999999">
      <c r="B713" s="193"/>
      <c r="C713" s="194"/>
      <c r="D713" s="195" t="s">
        <v>180</v>
      </c>
      <c r="E713" s="196" t="s">
        <v>32</v>
      </c>
      <c r="F713" s="197" t="s">
        <v>5048</v>
      </c>
      <c r="G713" s="194"/>
      <c r="H713" s="196" t="s">
        <v>32</v>
      </c>
      <c r="I713" s="198"/>
      <c r="J713" s="194"/>
      <c r="K713" s="194"/>
      <c r="L713" s="199"/>
      <c r="M713" s="200"/>
      <c r="N713" s="201"/>
      <c r="O713" s="201"/>
      <c r="P713" s="201"/>
      <c r="Q713" s="201"/>
      <c r="R713" s="201"/>
      <c r="S713" s="201"/>
      <c r="T713" s="202"/>
      <c r="AT713" s="203" t="s">
        <v>180</v>
      </c>
      <c r="AU713" s="203" t="s">
        <v>89</v>
      </c>
      <c r="AV713" s="13" t="s">
        <v>40</v>
      </c>
      <c r="AW713" s="13" t="s">
        <v>38</v>
      </c>
      <c r="AX713" s="13" t="s">
        <v>80</v>
      </c>
      <c r="AY713" s="203" t="s">
        <v>171</v>
      </c>
    </row>
    <row r="714" spans="1:65" s="13" customFormat="1" ht="10.199999999999999">
      <c r="B714" s="193"/>
      <c r="C714" s="194"/>
      <c r="D714" s="195" t="s">
        <v>180</v>
      </c>
      <c r="E714" s="196" t="s">
        <v>32</v>
      </c>
      <c r="F714" s="197" t="s">
        <v>5064</v>
      </c>
      <c r="G714" s="194"/>
      <c r="H714" s="196" t="s">
        <v>32</v>
      </c>
      <c r="I714" s="198"/>
      <c r="J714" s="194"/>
      <c r="K714" s="194"/>
      <c r="L714" s="199"/>
      <c r="M714" s="200"/>
      <c r="N714" s="201"/>
      <c r="O714" s="201"/>
      <c r="P714" s="201"/>
      <c r="Q714" s="201"/>
      <c r="R714" s="201"/>
      <c r="S714" s="201"/>
      <c r="T714" s="202"/>
      <c r="AT714" s="203" t="s">
        <v>180</v>
      </c>
      <c r="AU714" s="203" t="s">
        <v>89</v>
      </c>
      <c r="AV714" s="13" t="s">
        <v>40</v>
      </c>
      <c r="AW714" s="13" t="s">
        <v>38</v>
      </c>
      <c r="AX714" s="13" t="s">
        <v>80</v>
      </c>
      <c r="AY714" s="203" t="s">
        <v>171</v>
      </c>
    </row>
    <row r="715" spans="1:65" s="14" customFormat="1" ht="10.199999999999999">
      <c r="B715" s="204"/>
      <c r="C715" s="205"/>
      <c r="D715" s="195" t="s">
        <v>180</v>
      </c>
      <c r="E715" s="206" t="s">
        <v>32</v>
      </c>
      <c r="F715" s="207" t="s">
        <v>5073</v>
      </c>
      <c r="G715" s="205"/>
      <c r="H715" s="208">
        <v>14.4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180</v>
      </c>
      <c r="AU715" s="214" t="s">
        <v>89</v>
      </c>
      <c r="AV715" s="14" t="s">
        <v>89</v>
      </c>
      <c r="AW715" s="14" t="s">
        <v>38</v>
      </c>
      <c r="AX715" s="14" t="s">
        <v>80</v>
      </c>
      <c r="AY715" s="214" t="s">
        <v>171</v>
      </c>
    </row>
    <row r="716" spans="1:65" s="2" customFormat="1" ht="14.4" customHeight="1">
      <c r="A716" s="36"/>
      <c r="B716" s="37"/>
      <c r="C716" s="180" t="s">
        <v>1378</v>
      </c>
      <c r="D716" s="180" t="s">
        <v>173</v>
      </c>
      <c r="E716" s="181" t="s">
        <v>808</v>
      </c>
      <c r="F716" s="182" t="s">
        <v>809</v>
      </c>
      <c r="G716" s="183" t="s">
        <v>190</v>
      </c>
      <c r="H716" s="184">
        <v>51.8</v>
      </c>
      <c r="I716" s="185"/>
      <c r="J716" s="186">
        <f>ROUND(I716*H716,2)</f>
        <v>0</v>
      </c>
      <c r="K716" s="182" t="s">
        <v>177</v>
      </c>
      <c r="L716" s="41"/>
      <c r="M716" s="187" t="s">
        <v>32</v>
      </c>
      <c r="N716" s="188" t="s">
        <v>51</v>
      </c>
      <c r="O716" s="66"/>
      <c r="P716" s="189">
        <f>O716*H716</f>
        <v>0</v>
      </c>
      <c r="Q716" s="189">
        <v>3.47E-3</v>
      </c>
      <c r="R716" s="189">
        <f>Q716*H716</f>
        <v>0.17974599999999999</v>
      </c>
      <c r="S716" s="189">
        <v>0</v>
      </c>
      <c r="T716" s="190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297</v>
      </c>
      <c r="AT716" s="191" t="s">
        <v>173</v>
      </c>
      <c r="AU716" s="191" t="s">
        <v>89</v>
      </c>
      <c r="AY716" s="18" t="s">
        <v>171</v>
      </c>
      <c r="BE716" s="192">
        <f>IF(N716="základní",J716,0)</f>
        <v>0</v>
      </c>
      <c r="BF716" s="192">
        <f>IF(N716="snížená",J716,0)</f>
        <v>0</v>
      </c>
      <c r="BG716" s="192">
        <f>IF(N716="zákl. přenesená",J716,0)</f>
        <v>0</v>
      </c>
      <c r="BH716" s="192">
        <f>IF(N716="sníž. přenesená",J716,0)</f>
        <v>0</v>
      </c>
      <c r="BI716" s="192">
        <f>IF(N716="nulová",J716,0)</f>
        <v>0</v>
      </c>
      <c r="BJ716" s="18" t="s">
        <v>40</v>
      </c>
      <c r="BK716" s="192">
        <f>ROUND(I716*H716,2)</f>
        <v>0</v>
      </c>
      <c r="BL716" s="18" t="s">
        <v>297</v>
      </c>
      <c r="BM716" s="191" t="s">
        <v>5074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5048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3" customFormat="1" ht="10.199999999999999">
      <c r="B718" s="193"/>
      <c r="C718" s="194"/>
      <c r="D718" s="195" t="s">
        <v>180</v>
      </c>
      <c r="E718" s="196" t="s">
        <v>32</v>
      </c>
      <c r="F718" s="197" t="s">
        <v>5064</v>
      </c>
      <c r="G718" s="194"/>
      <c r="H718" s="196" t="s">
        <v>32</v>
      </c>
      <c r="I718" s="198"/>
      <c r="J718" s="194"/>
      <c r="K718" s="194"/>
      <c r="L718" s="199"/>
      <c r="M718" s="200"/>
      <c r="N718" s="201"/>
      <c r="O718" s="201"/>
      <c r="P718" s="201"/>
      <c r="Q718" s="201"/>
      <c r="R718" s="201"/>
      <c r="S718" s="201"/>
      <c r="T718" s="202"/>
      <c r="AT718" s="203" t="s">
        <v>180</v>
      </c>
      <c r="AU718" s="203" t="s">
        <v>89</v>
      </c>
      <c r="AV718" s="13" t="s">
        <v>40</v>
      </c>
      <c r="AW718" s="13" t="s">
        <v>38</v>
      </c>
      <c r="AX718" s="13" t="s">
        <v>80</v>
      </c>
      <c r="AY718" s="203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5067</v>
      </c>
      <c r="G719" s="205"/>
      <c r="H719" s="208">
        <v>51.8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2" customFormat="1" ht="24.15" customHeight="1">
      <c r="A720" s="36"/>
      <c r="B720" s="37"/>
      <c r="C720" s="180" t="s">
        <v>1382</v>
      </c>
      <c r="D720" s="180" t="s">
        <v>173</v>
      </c>
      <c r="E720" s="181" t="s">
        <v>5075</v>
      </c>
      <c r="F720" s="182" t="s">
        <v>5076</v>
      </c>
      <c r="G720" s="183" t="s">
        <v>190</v>
      </c>
      <c r="H720" s="184">
        <v>98.1</v>
      </c>
      <c r="I720" s="185"/>
      <c r="J720" s="186">
        <f>ROUND(I720*H720,2)</f>
        <v>0</v>
      </c>
      <c r="K720" s="182" t="s">
        <v>177</v>
      </c>
      <c r="L720" s="41"/>
      <c r="M720" s="187" t="s">
        <v>32</v>
      </c>
      <c r="N720" s="188" t="s">
        <v>51</v>
      </c>
      <c r="O720" s="66"/>
      <c r="P720" s="189">
        <f>O720*H720</f>
        <v>0</v>
      </c>
      <c r="Q720" s="189">
        <v>1.8400000000000001E-3</v>
      </c>
      <c r="R720" s="189">
        <f>Q720*H720</f>
        <v>0.180504</v>
      </c>
      <c r="S720" s="189">
        <v>0</v>
      </c>
      <c r="T720" s="19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297</v>
      </c>
      <c r="AT720" s="191" t="s">
        <v>173</v>
      </c>
      <c r="AU720" s="191" t="s">
        <v>89</v>
      </c>
      <c r="AY720" s="18" t="s">
        <v>171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8" t="s">
        <v>40</v>
      </c>
      <c r="BK720" s="192">
        <f>ROUND(I720*H720,2)</f>
        <v>0</v>
      </c>
      <c r="BL720" s="18" t="s">
        <v>297</v>
      </c>
      <c r="BM720" s="191" t="s">
        <v>5077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5048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3" customFormat="1" ht="10.199999999999999">
      <c r="B722" s="193"/>
      <c r="C722" s="194"/>
      <c r="D722" s="195" t="s">
        <v>180</v>
      </c>
      <c r="E722" s="196" t="s">
        <v>32</v>
      </c>
      <c r="F722" s="197" t="s">
        <v>5064</v>
      </c>
      <c r="G722" s="194"/>
      <c r="H722" s="196" t="s">
        <v>32</v>
      </c>
      <c r="I722" s="198"/>
      <c r="J722" s="194"/>
      <c r="K722" s="194"/>
      <c r="L722" s="199"/>
      <c r="M722" s="200"/>
      <c r="N722" s="201"/>
      <c r="O722" s="201"/>
      <c r="P722" s="201"/>
      <c r="Q722" s="201"/>
      <c r="R722" s="201"/>
      <c r="S722" s="201"/>
      <c r="T722" s="202"/>
      <c r="AT722" s="203" t="s">
        <v>180</v>
      </c>
      <c r="AU722" s="203" t="s">
        <v>89</v>
      </c>
      <c r="AV722" s="13" t="s">
        <v>40</v>
      </c>
      <c r="AW722" s="13" t="s">
        <v>38</v>
      </c>
      <c r="AX722" s="13" t="s">
        <v>80</v>
      </c>
      <c r="AY722" s="203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5066</v>
      </c>
      <c r="G723" s="205"/>
      <c r="H723" s="208">
        <v>98.1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24.15" customHeight="1">
      <c r="A724" s="36"/>
      <c r="B724" s="37"/>
      <c r="C724" s="180" t="s">
        <v>1390</v>
      </c>
      <c r="D724" s="180" t="s">
        <v>173</v>
      </c>
      <c r="E724" s="181" t="s">
        <v>813</v>
      </c>
      <c r="F724" s="182" t="s">
        <v>814</v>
      </c>
      <c r="G724" s="183" t="s">
        <v>190</v>
      </c>
      <c r="H724" s="184">
        <v>98.1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2.2699999999999999E-3</v>
      </c>
      <c r="R724" s="189">
        <f>Q724*H724</f>
        <v>0.22268699999999997</v>
      </c>
      <c r="S724" s="189">
        <v>0</v>
      </c>
      <c r="T724" s="190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297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297</v>
      </c>
      <c r="BM724" s="191" t="s">
        <v>5078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5048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3" customFormat="1" ht="10.199999999999999">
      <c r="B726" s="193"/>
      <c r="C726" s="194"/>
      <c r="D726" s="195" t="s">
        <v>180</v>
      </c>
      <c r="E726" s="196" t="s">
        <v>32</v>
      </c>
      <c r="F726" s="197" t="s">
        <v>5064</v>
      </c>
      <c r="G726" s="194"/>
      <c r="H726" s="196" t="s">
        <v>32</v>
      </c>
      <c r="I726" s="198"/>
      <c r="J726" s="194"/>
      <c r="K726" s="194"/>
      <c r="L726" s="199"/>
      <c r="M726" s="200"/>
      <c r="N726" s="201"/>
      <c r="O726" s="201"/>
      <c r="P726" s="201"/>
      <c r="Q726" s="201"/>
      <c r="R726" s="201"/>
      <c r="S726" s="201"/>
      <c r="T726" s="202"/>
      <c r="AT726" s="203" t="s">
        <v>180</v>
      </c>
      <c r="AU726" s="203" t="s">
        <v>89</v>
      </c>
      <c r="AV726" s="13" t="s">
        <v>40</v>
      </c>
      <c r="AW726" s="13" t="s">
        <v>38</v>
      </c>
      <c r="AX726" s="13" t="s">
        <v>80</v>
      </c>
      <c r="AY726" s="203" t="s">
        <v>171</v>
      </c>
    </row>
    <row r="727" spans="1:65" s="14" customFormat="1" ht="10.199999999999999">
      <c r="B727" s="204"/>
      <c r="C727" s="205"/>
      <c r="D727" s="195" t="s">
        <v>180</v>
      </c>
      <c r="E727" s="206" t="s">
        <v>32</v>
      </c>
      <c r="F727" s="207" t="s">
        <v>5065</v>
      </c>
      <c r="G727" s="205"/>
      <c r="H727" s="208">
        <v>98.1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180</v>
      </c>
      <c r="AU727" s="214" t="s">
        <v>89</v>
      </c>
      <c r="AV727" s="14" t="s">
        <v>89</v>
      </c>
      <c r="AW727" s="14" t="s">
        <v>38</v>
      </c>
      <c r="AX727" s="14" t="s">
        <v>80</v>
      </c>
      <c r="AY727" s="214" t="s">
        <v>171</v>
      </c>
    </row>
    <row r="728" spans="1:65" s="2" customFormat="1" ht="24.15" customHeight="1">
      <c r="A728" s="36"/>
      <c r="B728" s="37"/>
      <c r="C728" s="180" t="s">
        <v>1396</v>
      </c>
      <c r="D728" s="180" t="s">
        <v>173</v>
      </c>
      <c r="E728" s="181" t="s">
        <v>3321</v>
      </c>
      <c r="F728" s="182" t="s">
        <v>3322</v>
      </c>
      <c r="G728" s="183" t="s">
        <v>190</v>
      </c>
      <c r="H728" s="184">
        <v>64.5</v>
      </c>
      <c r="I728" s="185"/>
      <c r="J728" s="186">
        <f>ROUND(I728*H728,2)</f>
        <v>0</v>
      </c>
      <c r="K728" s="182" t="s">
        <v>177</v>
      </c>
      <c r="L728" s="41"/>
      <c r="M728" s="187" t="s">
        <v>32</v>
      </c>
      <c r="N728" s="188" t="s">
        <v>51</v>
      </c>
      <c r="O728" s="66"/>
      <c r="P728" s="189">
        <f>O728*H728</f>
        <v>0</v>
      </c>
      <c r="Q728" s="189">
        <v>4.2900000000000004E-3</v>
      </c>
      <c r="R728" s="189">
        <f>Q728*H728</f>
        <v>0.27670500000000003</v>
      </c>
      <c r="S728" s="189">
        <v>0</v>
      </c>
      <c r="T728" s="190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297</v>
      </c>
      <c r="AT728" s="191" t="s">
        <v>173</v>
      </c>
      <c r="AU728" s="191" t="s">
        <v>89</v>
      </c>
      <c r="AY728" s="18" t="s">
        <v>171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8" t="s">
        <v>40</v>
      </c>
      <c r="BK728" s="192">
        <f>ROUND(I728*H728,2)</f>
        <v>0</v>
      </c>
      <c r="BL728" s="18" t="s">
        <v>297</v>
      </c>
      <c r="BM728" s="191" t="s">
        <v>5079</v>
      </c>
    </row>
    <row r="729" spans="1:65" s="13" customFormat="1" ht="10.199999999999999">
      <c r="B729" s="193"/>
      <c r="C729" s="194"/>
      <c r="D729" s="195" t="s">
        <v>180</v>
      </c>
      <c r="E729" s="196" t="s">
        <v>32</v>
      </c>
      <c r="F729" s="197" t="s">
        <v>5048</v>
      </c>
      <c r="G729" s="194"/>
      <c r="H729" s="196" t="s">
        <v>32</v>
      </c>
      <c r="I729" s="198"/>
      <c r="J729" s="194"/>
      <c r="K729" s="194"/>
      <c r="L729" s="199"/>
      <c r="M729" s="200"/>
      <c r="N729" s="201"/>
      <c r="O729" s="201"/>
      <c r="P729" s="201"/>
      <c r="Q729" s="201"/>
      <c r="R729" s="201"/>
      <c r="S729" s="201"/>
      <c r="T729" s="202"/>
      <c r="AT729" s="203" t="s">
        <v>180</v>
      </c>
      <c r="AU729" s="203" t="s">
        <v>89</v>
      </c>
      <c r="AV729" s="13" t="s">
        <v>40</v>
      </c>
      <c r="AW729" s="13" t="s">
        <v>38</v>
      </c>
      <c r="AX729" s="13" t="s">
        <v>80</v>
      </c>
      <c r="AY729" s="203" t="s">
        <v>171</v>
      </c>
    </row>
    <row r="730" spans="1:65" s="13" customFormat="1" ht="10.199999999999999">
      <c r="B730" s="193"/>
      <c r="C730" s="194"/>
      <c r="D730" s="195" t="s">
        <v>180</v>
      </c>
      <c r="E730" s="196" t="s">
        <v>32</v>
      </c>
      <c r="F730" s="197" t="s">
        <v>5064</v>
      </c>
      <c r="G730" s="194"/>
      <c r="H730" s="196" t="s">
        <v>32</v>
      </c>
      <c r="I730" s="198"/>
      <c r="J730" s="194"/>
      <c r="K730" s="194"/>
      <c r="L730" s="199"/>
      <c r="M730" s="200"/>
      <c r="N730" s="201"/>
      <c r="O730" s="201"/>
      <c r="P730" s="201"/>
      <c r="Q730" s="201"/>
      <c r="R730" s="201"/>
      <c r="S730" s="201"/>
      <c r="T730" s="202"/>
      <c r="AT730" s="203" t="s">
        <v>180</v>
      </c>
      <c r="AU730" s="203" t="s">
        <v>89</v>
      </c>
      <c r="AV730" s="13" t="s">
        <v>40</v>
      </c>
      <c r="AW730" s="13" t="s">
        <v>38</v>
      </c>
      <c r="AX730" s="13" t="s">
        <v>80</v>
      </c>
      <c r="AY730" s="203" t="s">
        <v>171</v>
      </c>
    </row>
    <row r="731" spans="1:65" s="14" customFormat="1" ht="10.199999999999999">
      <c r="B731" s="204"/>
      <c r="C731" s="205"/>
      <c r="D731" s="195" t="s">
        <v>180</v>
      </c>
      <c r="E731" s="206" t="s">
        <v>32</v>
      </c>
      <c r="F731" s="207" t="s">
        <v>5080</v>
      </c>
      <c r="G731" s="205"/>
      <c r="H731" s="208">
        <v>64.5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180</v>
      </c>
      <c r="AU731" s="214" t="s">
        <v>89</v>
      </c>
      <c r="AV731" s="14" t="s">
        <v>89</v>
      </c>
      <c r="AW731" s="14" t="s">
        <v>38</v>
      </c>
      <c r="AX731" s="14" t="s">
        <v>80</v>
      </c>
      <c r="AY731" s="214" t="s">
        <v>171</v>
      </c>
    </row>
    <row r="732" spans="1:65" s="2" customFormat="1" ht="24.15" customHeight="1">
      <c r="A732" s="36"/>
      <c r="B732" s="37"/>
      <c r="C732" s="180" t="s">
        <v>1400</v>
      </c>
      <c r="D732" s="180" t="s">
        <v>173</v>
      </c>
      <c r="E732" s="181" t="s">
        <v>3777</v>
      </c>
      <c r="F732" s="182" t="s">
        <v>3778</v>
      </c>
      <c r="G732" s="183" t="s">
        <v>190</v>
      </c>
      <c r="H732" s="184">
        <v>14.4</v>
      </c>
      <c r="I732" s="185"/>
      <c r="J732" s="186">
        <f>ROUND(I732*H732,2)</f>
        <v>0</v>
      </c>
      <c r="K732" s="182" t="s">
        <v>177</v>
      </c>
      <c r="L732" s="41"/>
      <c r="M732" s="187" t="s">
        <v>32</v>
      </c>
      <c r="N732" s="188" t="s">
        <v>51</v>
      </c>
      <c r="O732" s="66"/>
      <c r="P732" s="189">
        <f>O732*H732</f>
        <v>0</v>
      </c>
      <c r="Q732" s="189">
        <v>2.8900000000000002E-3</v>
      </c>
      <c r="R732" s="189">
        <f>Q732*H732</f>
        <v>4.1616000000000007E-2</v>
      </c>
      <c r="S732" s="189">
        <v>0</v>
      </c>
      <c r="T732" s="190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91" t="s">
        <v>297</v>
      </c>
      <c r="AT732" s="191" t="s">
        <v>173</v>
      </c>
      <c r="AU732" s="191" t="s">
        <v>89</v>
      </c>
      <c r="AY732" s="18" t="s">
        <v>171</v>
      </c>
      <c r="BE732" s="192">
        <f>IF(N732="základní",J732,0)</f>
        <v>0</v>
      </c>
      <c r="BF732" s="192">
        <f>IF(N732="snížená",J732,0)</f>
        <v>0</v>
      </c>
      <c r="BG732" s="192">
        <f>IF(N732="zákl. přenesená",J732,0)</f>
        <v>0</v>
      </c>
      <c r="BH732" s="192">
        <f>IF(N732="sníž. přenesená",J732,0)</f>
        <v>0</v>
      </c>
      <c r="BI732" s="192">
        <f>IF(N732="nulová",J732,0)</f>
        <v>0</v>
      </c>
      <c r="BJ732" s="18" t="s">
        <v>40</v>
      </c>
      <c r="BK732" s="192">
        <f>ROUND(I732*H732,2)</f>
        <v>0</v>
      </c>
      <c r="BL732" s="18" t="s">
        <v>297</v>
      </c>
      <c r="BM732" s="191" t="s">
        <v>5081</v>
      </c>
    </row>
    <row r="733" spans="1:65" s="13" customFormat="1" ht="10.199999999999999">
      <c r="B733" s="193"/>
      <c r="C733" s="194"/>
      <c r="D733" s="195" t="s">
        <v>180</v>
      </c>
      <c r="E733" s="196" t="s">
        <v>32</v>
      </c>
      <c r="F733" s="197" t="s">
        <v>5048</v>
      </c>
      <c r="G733" s="194"/>
      <c r="H733" s="196" t="s">
        <v>32</v>
      </c>
      <c r="I733" s="198"/>
      <c r="J733" s="194"/>
      <c r="K733" s="194"/>
      <c r="L733" s="199"/>
      <c r="M733" s="200"/>
      <c r="N733" s="201"/>
      <c r="O733" s="201"/>
      <c r="P733" s="201"/>
      <c r="Q733" s="201"/>
      <c r="R733" s="201"/>
      <c r="S733" s="201"/>
      <c r="T733" s="202"/>
      <c r="AT733" s="203" t="s">
        <v>180</v>
      </c>
      <c r="AU733" s="203" t="s">
        <v>89</v>
      </c>
      <c r="AV733" s="13" t="s">
        <v>40</v>
      </c>
      <c r="AW733" s="13" t="s">
        <v>38</v>
      </c>
      <c r="AX733" s="13" t="s">
        <v>80</v>
      </c>
      <c r="AY733" s="203" t="s">
        <v>171</v>
      </c>
    </row>
    <row r="734" spans="1:65" s="13" customFormat="1" ht="10.199999999999999">
      <c r="B734" s="193"/>
      <c r="C734" s="194"/>
      <c r="D734" s="195" t="s">
        <v>180</v>
      </c>
      <c r="E734" s="196" t="s">
        <v>32</v>
      </c>
      <c r="F734" s="197" t="s">
        <v>5064</v>
      </c>
      <c r="G734" s="194"/>
      <c r="H734" s="196" t="s">
        <v>32</v>
      </c>
      <c r="I734" s="198"/>
      <c r="J734" s="194"/>
      <c r="K734" s="194"/>
      <c r="L734" s="199"/>
      <c r="M734" s="200"/>
      <c r="N734" s="201"/>
      <c r="O734" s="201"/>
      <c r="P734" s="201"/>
      <c r="Q734" s="201"/>
      <c r="R734" s="201"/>
      <c r="S734" s="201"/>
      <c r="T734" s="202"/>
      <c r="AT734" s="203" t="s">
        <v>180</v>
      </c>
      <c r="AU734" s="203" t="s">
        <v>89</v>
      </c>
      <c r="AV734" s="13" t="s">
        <v>40</v>
      </c>
      <c r="AW734" s="13" t="s">
        <v>38</v>
      </c>
      <c r="AX734" s="13" t="s">
        <v>80</v>
      </c>
      <c r="AY734" s="203" t="s">
        <v>171</v>
      </c>
    </row>
    <row r="735" spans="1:65" s="14" customFormat="1" ht="10.199999999999999">
      <c r="B735" s="204"/>
      <c r="C735" s="205"/>
      <c r="D735" s="195" t="s">
        <v>180</v>
      </c>
      <c r="E735" s="206" t="s">
        <v>32</v>
      </c>
      <c r="F735" s="207" t="s">
        <v>5082</v>
      </c>
      <c r="G735" s="205"/>
      <c r="H735" s="208">
        <v>14.4</v>
      </c>
      <c r="I735" s="209"/>
      <c r="J735" s="205"/>
      <c r="K735" s="205"/>
      <c r="L735" s="210"/>
      <c r="M735" s="211"/>
      <c r="N735" s="212"/>
      <c r="O735" s="212"/>
      <c r="P735" s="212"/>
      <c r="Q735" s="212"/>
      <c r="R735" s="212"/>
      <c r="S735" s="212"/>
      <c r="T735" s="213"/>
      <c r="AT735" s="214" t="s">
        <v>180</v>
      </c>
      <c r="AU735" s="214" t="s">
        <v>89</v>
      </c>
      <c r="AV735" s="14" t="s">
        <v>89</v>
      </c>
      <c r="AW735" s="14" t="s">
        <v>38</v>
      </c>
      <c r="AX735" s="14" t="s">
        <v>80</v>
      </c>
      <c r="AY735" s="214" t="s">
        <v>171</v>
      </c>
    </row>
    <row r="736" spans="1:65" s="2" customFormat="1" ht="14.4" customHeight="1">
      <c r="A736" s="36"/>
      <c r="B736" s="37"/>
      <c r="C736" s="180" t="s">
        <v>1406</v>
      </c>
      <c r="D736" s="180" t="s">
        <v>173</v>
      </c>
      <c r="E736" s="181" t="s">
        <v>837</v>
      </c>
      <c r="F736" s="182" t="s">
        <v>838</v>
      </c>
      <c r="G736" s="183" t="s">
        <v>190</v>
      </c>
      <c r="H736" s="184">
        <v>98.1</v>
      </c>
      <c r="I736" s="185"/>
      <c r="J736" s="186">
        <f>ROUND(I736*H736,2)</f>
        <v>0</v>
      </c>
      <c r="K736" s="182" t="s">
        <v>177</v>
      </c>
      <c r="L736" s="41"/>
      <c r="M736" s="187" t="s">
        <v>32</v>
      </c>
      <c r="N736" s="188" t="s">
        <v>51</v>
      </c>
      <c r="O736" s="66"/>
      <c r="P736" s="189">
        <f>O736*H736</f>
        <v>0</v>
      </c>
      <c r="Q736" s="189">
        <v>1.6299999999999999E-3</v>
      </c>
      <c r="R736" s="189">
        <f>Q736*H736</f>
        <v>0.15990299999999999</v>
      </c>
      <c r="S736" s="189">
        <v>0</v>
      </c>
      <c r="T736" s="190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91" t="s">
        <v>297</v>
      </c>
      <c r="AT736" s="191" t="s">
        <v>173</v>
      </c>
      <c r="AU736" s="191" t="s">
        <v>89</v>
      </c>
      <c r="AY736" s="18" t="s">
        <v>171</v>
      </c>
      <c r="BE736" s="192">
        <f>IF(N736="základní",J736,0)</f>
        <v>0</v>
      </c>
      <c r="BF736" s="192">
        <f>IF(N736="snížená",J736,0)</f>
        <v>0</v>
      </c>
      <c r="BG736" s="192">
        <f>IF(N736="zákl. přenesená",J736,0)</f>
        <v>0</v>
      </c>
      <c r="BH736" s="192">
        <f>IF(N736="sníž. přenesená",J736,0)</f>
        <v>0</v>
      </c>
      <c r="BI736" s="192">
        <f>IF(N736="nulová",J736,0)</f>
        <v>0</v>
      </c>
      <c r="BJ736" s="18" t="s">
        <v>40</v>
      </c>
      <c r="BK736" s="192">
        <f>ROUND(I736*H736,2)</f>
        <v>0</v>
      </c>
      <c r="BL736" s="18" t="s">
        <v>297</v>
      </c>
      <c r="BM736" s="191" t="s">
        <v>5083</v>
      </c>
    </row>
    <row r="737" spans="1:65" s="13" customFormat="1" ht="10.199999999999999">
      <c r="B737" s="193"/>
      <c r="C737" s="194"/>
      <c r="D737" s="195" t="s">
        <v>180</v>
      </c>
      <c r="E737" s="196" t="s">
        <v>32</v>
      </c>
      <c r="F737" s="197" t="s">
        <v>5048</v>
      </c>
      <c r="G737" s="194"/>
      <c r="H737" s="196" t="s">
        <v>32</v>
      </c>
      <c r="I737" s="198"/>
      <c r="J737" s="194"/>
      <c r="K737" s="194"/>
      <c r="L737" s="199"/>
      <c r="M737" s="200"/>
      <c r="N737" s="201"/>
      <c r="O737" s="201"/>
      <c r="P737" s="201"/>
      <c r="Q737" s="201"/>
      <c r="R737" s="201"/>
      <c r="S737" s="201"/>
      <c r="T737" s="202"/>
      <c r="AT737" s="203" t="s">
        <v>180</v>
      </c>
      <c r="AU737" s="203" t="s">
        <v>89</v>
      </c>
      <c r="AV737" s="13" t="s">
        <v>40</v>
      </c>
      <c r="AW737" s="13" t="s">
        <v>38</v>
      </c>
      <c r="AX737" s="13" t="s">
        <v>80</v>
      </c>
      <c r="AY737" s="203" t="s">
        <v>171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5064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5084</v>
      </c>
      <c r="G739" s="205"/>
      <c r="H739" s="208">
        <v>98.1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1410</v>
      </c>
      <c r="D740" s="180" t="s">
        <v>173</v>
      </c>
      <c r="E740" s="181" t="s">
        <v>3329</v>
      </c>
      <c r="F740" s="182" t="s">
        <v>3330</v>
      </c>
      <c r="G740" s="183" t="s">
        <v>582</v>
      </c>
      <c r="H740" s="184">
        <v>9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2.5000000000000001E-4</v>
      </c>
      <c r="R740" s="189">
        <f>Q740*H740</f>
        <v>2.2500000000000003E-3</v>
      </c>
      <c r="S740" s="189">
        <v>0</v>
      </c>
      <c r="T740" s="190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297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297</v>
      </c>
      <c r="BM740" s="191" t="s">
        <v>5085</v>
      </c>
    </row>
    <row r="741" spans="1:65" s="2" customFormat="1" ht="24.15" customHeight="1">
      <c r="A741" s="36"/>
      <c r="B741" s="37"/>
      <c r="C741" s="180" t="s">
        <v>1413</v>
      </c>
      <c r="D741" s="180" t="s">
        <v>173</v>
      </c>
      <c r="E741" s="181" t="s">
        <v>2028</v>
      </c>
      <c r="F741" s="182" t="s">
        <v>2029</v>
      </c>
      <c r="G741" s="183" t="s">
        <v>190</v>
      </c>
      <c r="H741" s="184">
        <v>35.6</v>
      </c>
      <c r="I741" s="185"/>
      <c r="J741" s="186">
        <f>ROUND(I741*H741,2)</f>
        <v>0</v>
      </c>
      <c r="K741" s="182" t="s">
        <v>177</v>
      </c>
      <c r="L741" s="41"/>
      <c r="M741" s="187" t="s">
        <v>32</v>
      </c>
      <c r="N741" s="188" t="s">
        <v>51</v>
      </c>
      <c r="O741" s="66"/>
      <c r="P741" s="189">
        <f>O741*H741</f>
        <v>0</v>
      </c>
      <c r="Q741" s="189">
        <v>2.1199999999999999E-3</v>
      </c>
      <c r="R741" s="189">
        <f>Q741*H741</f>
        <v>7.5471999999999997E-2</v>
      </c>
      <c r="S741" s="189">
        <v>0</v>
      </c>
      <c r="T741" s="190">
        <f>S741*H741</f>
        <v>0</v>
      </c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R741" s="191" t="s">
        <v>297</v>
      </c>
      <c r="AT741" s="191" t="s">
        <v>173</v>
      </c>
      <c r="AU741" s="191" t="s">
        <v>89</v>
      </c>
      <c r="AY741" s="18" t="s">
        <v>171</v>
      </c>
      <c r="BE741" s="192">
        <f>IF(N741="základní",J741,0)</f>
        <v>0</v>
      </c>
      <c r="BF741" s="192">
        <f>IF(N741="snížená",J741,0)</f>
        <v>0</v>
      </c>
      <c r="BG741" s="192">
        <f>IF(N741="zákl. přenesená",J741,0)</f>
        <v>0</v>
      </c>
      <c r="BH741" s="192">
        <f>IF(N741="sníž. přenesená",J741,0)</f>
        <v>0</v>
      </c>
      <c r="BI741" s="192">
        <f>IF(N741="nulová",J741,0)</f>
        <v>0</v>
      </c>
      <c r="BJ741" s="18" t="s">
        <v>40</v>
      </c>
      <c r="BK741" s="192">
        <f>ROUND(I741*H741,2)</f>
        <v>0</v>
      </c>
      <c r="BL741" s="18" t="s">
        <v>297</v>
      </c>
      <c r="BM741" s="191" t="s">
        <v>5086</v>
      </c>
    </row>
    <row r="742" spans="1:65" s="13" customFormat="1" ht="10.199999999999999">
      <c r="B742" s="193"/>
      <c r="C742" s="194"/>
      <c r="D742" s="195" t="s">
        <v>180</v>
      </c>
      <c r="E742" s="196" t="s">
        <v>32</v>
      </c>
      <c r="F742" s="197" t="s">
        <v>5048</v>
      </c>
      <c r="G742" s="194"/>
      <c r="H742" s="196" t="s">
        <v>32</v>
      </c>
      <c r="I742" s="198"/>
      <c r="J742" s="194"/>
      <c r="K742" s="194"/>
      <c r="L742" s="199"/>
      <c r="M742" s="200"/>
      <c r="N742" s="201"/>
      <c r="O742" s="201"/>
      <c r="P742" s="201"/>
      <c r="Q742" s="201"/>
      <c r="R742" s="201"/>
      <c r="S742" s="201"/>
      <c r="T742" s="202"/>
      <c r="AT742" s="203" t="s">
        <v>180</v>
      </c>
      <c r="AU742" s="203" t="s">
        <v>89</v>
      </c>
      <c r="AV742" s="13" t="s">
        <v>40</v>
      </c>
      <c r="AW742" s="13" t="s">
        <v>38</v>
      </c>
      <c r="AX742" s="13" t="s">
        <v>80</v>
      </c>
      <c r="AY742" s="203" t="s">
        <v>171</v>
      </c>
    </row>
    <row r="743" spans="1:65" s="13" customFormat="1" ht="10.199999999999999">
      <c r="B743" s="193"/>
      <c r="C743" s="194"/>
      <c r="D743" s="195" t="s">
        <v>180</v>
      </c>
      <c r="E743" s="196" t="s">
        <v>32</v>
      </c>
      <c r="F743" s="197" t="s">
        <v>5064</v>
      </c>
      <c r="G743" s="194"/>
      <c r="H743" s="196" t="s">
        <v>32</v>
      </c>
      <c r="I743" s="198"/>
      <c r="J743" s="194"/>
      <c r="K743" s="194"/>
      <c r="L743" s="199"/>
      <c r="M743" s="200"/>
      <c r="N743" s="201"/>
      <c r="O743" s="201"/>
      <c r="P743" s="201"/>
      <c r="Q743" s="201"/>
      <c r="R743" s="201"/>
      <c r="S743" s="201"/>
      <c r="T743" s="202"/>
      <c r="AT743" s="203" t="s">
        <v>180</v>
      </c>
      <c r="AU743" s="203" t="s">
        <v>89</v>
      </c>
      <c r="AV743" s="13" t="s">
        <v>40</v>
      </c>
      <c r="AW743" s="13" t="s">
        <v>38</v>
      </c>
      <c r="AX743" s="13" t="s">
        <v>80</v>
      </c>
      <c r="AY743" s="203" t="s">
        <v>171</v>
      </c>
    </row>
    <row r="744" spans="1:65" s="14" customFormat="1" ht="10.199999999999999">
      <c r="B744" s="204"/>
      <c r="C744" s="205"/>
      <c r="D744" s="195" t="s">
        <v>180</v>
      </c>
      <c r="E744" s="206" t="s">
        <v>32</v>
      </c>
      <c r="F744" s="207" t="s">
        <v>5087</v>
      </c>
      <c r="G744" s="205"/>
      <c r="H744" s="208">
        <v>35.6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180</v>
      </c>
      <c r="AU744" s="214" t="s">
        <v>89</v>
      </c>
      <c r="AV744" s="14" t="s">
        <v>89</v>
      </c>
      <c r="AW744" s="14" t="s">
        <v>38</v>
      </c>
      <c r="AX744" s="14" t="s">
        <v>80</v>
      </c>
      <c r="AY744" s="214" t="s">
        <v>171</v>
      </c>
    </row>
    <row r="745" spans="1:65" s="2" customFormat="1" ht="24.15" customHeight="1">
      <c r="A745" s="36"/>
      <c r="B745" s="37"/>
      <c r="C745" s="180" t="s">
        <v>1415</v>
      </c>
      <c r="D745" s="180" t="s">
        <v>173</v>
      </c>
      <c r="E745" s="181" t="s">
        <v>2033</v>
      </c>
      <c r="F745" s="182" t="s">
        <v>2034</v>
      </c>
      <c r="G745" s="183" t="s">
        <v>582</v>
      </c>
      <c r="H745" s="184">
        <v>9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1.8400000000000001E-3</v>
      </c>
      <c r="R745" s="189">
        <f>Q745*H745</f>
        <v>1.6560000000000002E-2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297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297</v>
      </c>
      <c r="BM745" s="191" t="s">
        <v>5088</v>
      </c>
    </row>
    <row r="746" spans="1:65" s="13" customFormat="1" ht="10.199999999999999">
      <c r="B746" s="193"/>
      <c r="C746" s="194"/>
      <c r="D746" s="195" t="s">
        <v>180</v>
      </c>
      <c r="E746" s="196" t="s">
        <v>32</v>
      </c>
      <c r="F746" s="197" t="s">
        <v>5048</v>
      </c>
      <c r="G746" s="194"/>
      <c r="H746" s="196" t="s">
        <v>32</v>
      </c>
      <c r="I746" s="198"/>
      <c r="J746" s="194"/>
      <c r="K746" s="194"/>
      <c r="L746" s="199"/>
      <c r="M746" s="200"/>
      <c r="N746" s="201"/>
      <c r="O746" s="201"/>
      <c r="P746" s="201"/>
      <c r="Q746" s="201"/>
      <c r="R746" s="201"/>
      <c r="S746" s="201"/>
      <c r="T746" s="202"/>
      <c r="AT746" s="203" t="s">
        <v>180</v>
      </c>
      <c r="AU746" s="203" t="s">
        <v>89</v>
      </c>
      <c r="AV746" s="13" t="s">
        <v>40</v>
      </c>
      <c r="AW746" s="13" t="s">
        <v>38</v>
      </c>
      <c r="AX746" s="13" t="s">
        <v>80</v>
      </c>
      <c r="AY746" s="203" t="s">
        <v>171</v>
      </c>
    </row>
    <row r="747" spans="1:65" s="13" customFormat="1" ht="10.199999999999999">
      <c r="B747" s="193"/>
      <c r="C747" s="194"/>
      <c r="D747" s="195" t="s">
        <v>180</v>
      </c>
      <c r="E747" s="196" t="s">
        <v>32</v>
      </c>
      <c r="F747" s="197" t="s">
        <v>5064</v>
      </c>
      <c r="G747" s="194"/>
      <c r="H747" s="196" t="s">
        <v>32</v>
      </c>
      <c r="I747" s="198"/>
      <c r="J747" s="194"/>
      <c r="K747" s="194"/>
      <c r="L747" s="199"/>
      <c r="M747" s="200"/>
      <c r="N747" s="201"/>
      <c r="O747" s="201"/>
      <c r="P747" s="201"/>
      <c r="Q747" s="201"/>
      <c r="R747" s="201"/>
      <c r="S747" s="201"/>
      <c r="T747" s="202"/>
      <c r="AT747" s="203" t="s">
        <v>180</v>
      </c>
      <c r="AU747" s="203" t="s">
        <v>89</v>
      </c>
      <c r="AV747" s="13" t="s">
        <v>40</v>
      </c>
      <c r="AW747" s="13" t="s">
        <v>38</v>
      </c>
      <c r="AX747" s="13" t="s">
        <v>80</v>
      </c>
      <c r="AY747" s="203" t="s">
        <v>171</v>
      </c>
    </row>
    <row r="748" spans="1:65" s="14" customFormat="1" ht="10.199999999999999">
      <c r="B748" s="204"/>
      <c r="C748" s="205"/>
      <c r="D748" s="195" t="s">
        <v>180</v>
      </c>
      <c r="E748" s="206" t="s">
        <v>32</v>
      </c>
      <c r="F748" s="207" t="s">
        <v>5089</v>
      </c>
      <c r="G748" s="205"/>
      <c r="H748" s="208">
        <v>9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180</v>
      </c>
      <c r="AU748" s="214" t="s">
        <v>89</v>
      </c>
      <c r="AV748" s="14" t="s">
        <v>89</v>
      </c>
      <c r="AW748" s="14" t="s">
        <v>38</v>
      </c>
      <c r="AX748" s="14" t="s">
        <v>80</v>
      </c>
      <c r="AY748" s="214" t="s">
        <v>171</v>
      </c>
    </row>
    <row r="749" spans="1:65" s="2" customFormat="1" ht="24.15" customHeight="1">
      <c r="A749" s="36"/>
      <c r="B749" s="37"/>
      <c r="C749" s="180" t="s">
        <v>1417</v>
      </c>
      <c r="D749" s="180" t="s">
        <v>173</v>
      </c>
      <c r="E749" s="181" t="s">
        <v>1307</v>
      </c>
      <c r="F749" s="182" t="s">
        <v>1308</v>
      </c>
      <c r="G749" s="183" t="s">
        <v>554</v>
      </c>
      <c r="H749" s="184">
        <v>1.5509999999999999</v>
      </c>
      <c r="I749" s="185"/>
      <c r="J749" s="186">
        <f>ROUND(I749*H749,2)</f>
        <v>0</v>
      </c>
      <c r="K749" s="182" t="s">
        <v>177</v>
      </c>
      <c r="L749" s="41"/>
      <c r="M749" s="187" t="s">
        <v>32</v>
      </c>
      <c r="N749" s="188" t="s">
        <v>51</v>
      </c>
      <c r="O749" s="66"/>
      <c r="P749" s="189">
        <f>O749*H749</f>
        <v>0</v>
      </c>
      <c r="Q749" s="189">
        <v>0</v>
      </c>
      <c r="R749" s="189">
        <f>Q749*H749</f>
        <v>0</v>
      </c>
      <c r="S749" s="189">
        <v>0</v>
      </c>
      <c r="T749" s="190">
        <f>S749*H749</f>
        <v>0</v>
      </c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R749" s="191" t="s">
        <v>297</v>
      </c>
      <c r="AT749" s="191" t="s">
        <v>173</v>
      </c>
      <c r="AU749" s="191" t="s">
        <v>89</v>
      </c>
      <c r="AY749" s="18" t="s">
        <v>171</v>
      </c>
      <c r="BE749" s="192">
        <f>IF(N749="základní",J749,0)</f>
        <v>0</v>
      </c>
      <c r="BF749" s="192">
        <f>IF(N749="snížená",J749,0)</f>
        <v>0</v>
      </c>
      <c r="BG749" s="192">
        <f>IF(N749="zákl. přenesená",J749,0)</f>
        <v>0</v>
      </c>
      <c r="BH749" s="192">
        <f>IF(N749="sníž. přenesená",J749,0)</f>
        <v>0</v>
      </c>
      <c r="BI749" s="192">
        <f>IF(N749="nulová",J749,0)</f>
        <v>0</v>
      </c>
      <c r="BJ749" s="18" t="s">
        <v>40</v>
      </c>
      <c r="BK749" s="192">
        <f>ROUND(I749*H749,2)</f>
        <v>0</v>
      </c>
      <c r="BL749" s="18" t="s">
        <v>297</v>
      </c>
      <c r="BM749" s="191" t="s">
        <v>5090</v>
      </c>
    </row>
    <row r="750" spans="1:65" s="2" customFormat="1" ht="24.15" customHeight="1">
      <c r="A750" s="36"/>
      <c r="B750" s="37"/>
      <c r="C750" s="180" t="s">
        <v>1421</v>
      </c>
      <c r="D750" s="180" t="s">
        <v>173</v>
      </c>
      <c r="E750" s="181" t="s">
        <v>1310</v>
      </c>
      <c r="F750" s="182" t="s">
        <v>1311</v>
      </c>
      <c r="G750" s="183" t="s">
        <v>554</v>
      </c>
      <c r="H750" s="184">
        <v>1.5509999999999999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297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297</v>
      </c>
      <c r="BM750" s="191" t="s">
        <v>5091</v>
      </c>
    </row>
    <row r="751" spans="1:65" s="12" customFormat="1" ht="22.8" customHeight="1">
      <c r="B751" s="164"/>
      <c r="C751" s="165"/>
      <c r="D751" s="166" t="s">
        <v>79</v>
      </c>
      <c r="E751" s="178" t="s">
        <v>1313</v>
      </c>
      <c r="F751" s="178" t="s">
        <v>1314</v>
      </c>
      <c r="G751" s="165"/>
      <c r="H751" s="165"/>
      <c r="I751" s="168"/>
      <c r="J751" s="179">
        <f>BK751</f>
        <v>0</v>
      </c>
      <c r="K751" s="165"/>
      <c r="L751" s="170"/>
      <c r="M751" s="171"/>
      <c r="N751" s="172"/>
      <c r="O751" s="172"/>
      <c r="P751" s="173">
        <f>SUM(P752:P792)</f>
        <v>0</v>
      </c>
      <c r="Q751" s="172"/>
      <c r="R751" s="173">
        <f>SUM(R752:R792)</f>
        <v>0.99048393999999995</v>
      </c>
      <c r="S751" s="172"/>
      <c r="T751" s="174">
        <f>SUM(T752:T792)</f>
        <v>0</v>
      </c>
      <c r="AR751" s="175" t="s">
        <v>89</v>
      </c>
      <c r="AT751" s="176" t="s">
        <v>79</v>
      </c>
      <c r="AU751" s="176" t="s">
        <v>40</v>
      </c>
      <c r="AY751" s="175" t="s">
        <v>171</v>
      </c>
      <c r="BK751" s="177">
        <f>SUM(BK752:BK792)</f>
        <v>0</v>
      </c>
    </row>
    <row r="752" spans="1:65" s="2" customFormat="1" ht="14.4" customHeight="1">
      <c r="A752" s="36"/>
      <c r="B752" s="37"/>
      <c r="C752" s="180" t="s">
        <v>1425</v>
      </c>
      <c r="D752" s="180" t="s">
        <v>173</v>
      </c>
      <c r="E752" s="181" t="s">
        <v>2750</v>
      </c>
      <c r="F752" s="182" t="s">
        <v>2751</v>
      </c>
      <c r="G752" s="183" t="s">
        <v>176</v>
      </c>
      <c r="H752" s="184">
        <v>27.338000000000001</v>
      </c>
      <c r="I752" s="185"/>
      <c r="J752" s="186">
        <f>ROUND(I752*H752,2)</f>
        <v>0</v>
      </c>
      <c r="K752" s="182" t="s">
        <v>177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2.7E-4</v>
      </c>
      <c r="R752" s="189">
        <f>Q752*H752</f>
        <v>7.3812600000000006E-3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297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297</v>
      </c>
      <c r="BM752" s="191" t="s">
        <v>5092</v>
      </c>
    </row>
    <row r="753" spans="1:65" s="13" customFormat="1" ht="10.199999999999999">
      <c r="B753" s="193"/>
      <c r="C753" s="194"/>
      <c r="D753" s="195" t="s">
        <v>180</v>
      </c>
      <c r="E753" s="196" t="s">
        <v>32</v>
      </c>
      <c r="F753" s="197" t="s">
        <v>4746</v>
      </c>
      <c r="G753" s="194"/>
      <c r="H753" s="196" t="s">
        <v>32</v>
      </c>
      <c r="I753" s="198"/>
      <c r="J753" s="194"/>
      <c r="K753" s="194"/>
      <c r="L753" s="199"/>
      <c r="M753" s="200"/>
      <c r="N753" s="201"/>
      <c r="O753" s="201"/>
      <c r="P753" s="201"/>
      <c r="Q753" s="201"/>
      <c r="R753" s="201"/>
      <c r="S753" s="201"/>
      <c r="T753" s="202"/>
      <c r="AT753" s="203" t="s">
        <v>180</v>
      </c>
      <c r="AU753" s="203" t="s">
        <v>89</v>
      </c>
      <c r="AV753" s="13" t="s">
        <v>40</v>
      </c>
      <c r="AW753" s="13" t="s">
        <v>38</v>
      </c>
      <c r="AX753" s="13" t="s">
        <v>80</v>
      </c>
      <c r="AY753" s="203" t="s">
        <v>171</v>
      </c>
    </row>
    <row r="754" spans="1:65" s="13" customFormat="1" ht="10.199999999999999">
      <c r="B754" s="193"/>
      <c r="C754" s="194"/>
      <c r="D754" s="195" t="s">
        <v>180</v>
      </c>
      <c r="E754" s="196" t="s">
        <v>32</v>
      </c>
      <c r="F754" s="197" t="s">
        <v>4773</v>
      </c>
      <c r="G754" s="194"/>
      <c r="H754" s="196" t="s">
        <v>32</v>
      </c>
      <c r="I754" s="198"/>
      <c r="J754" s="194"/>
      <c r="K754" s="194"/>
      <c r="L754" s="199"/>
      <c r="M754" s="200"/>
      <c r="N754" s="201"/>
      <c r="O754" s="201"/>
      <c r="P754" s="201"/>
      <c r="Q754" s="201"/>
      <c r="R754" s="201"/>
      <c r="S754" s="201"/>
      <c r="T754" s="202"/>
      <c r="AT754" s="203" t="s">
        <v>180</v>
      </c>
      <c r="AU754" s="203" t="s">
        <v>89</v>
      </c>
      <c r="AV754" s="13" t="s">
        <v>40</v>
      </c>
      <c r="AW754" s="13" t="s">
        <v>38</v>
      </c>
      <c r="AX754" s="13" t="s">
        <v>80</v>
      </c>
      <c r="AY754" s="203" t="s">
        <v>171</v>
      </c>
    </row>
    <row r="755" spans="1:65" s="13" customFormat="1" ht="10.199999999999999">
      <c r="B755" s="193"/>
      <c r="C755" s="194"/>
      <c r="D755" s="195" t="s">
        <v>180</v>
      </c>
      <c r="E755" s="196" t="s">
        <v>32</v>
      </c>
      <c r="F755" s="197" t="s">
        <v>4774</v>
      </c>
      <c r="G755" s="194"/>
      <c r="H755" s="196" t="s">
        <v>32</v>
      </c>
      <c r="I755" s="198"/>
      <c r="J755" s="194"/>
      <c r="K755" s="194"/>
      <c r="L755" s="199"/>
      <c r="M755" s="200"/>
      <c r="N755" s="201"/>
      <c r="O755" s="201"/>
      <c r="P755" s="201"/>
      <c r="Q755" s="201"/>
      <c r="R755" s="201"/>
      <c r="S755" s="201"/>
      <c r="T755" s="202"/>
      <c r="AT755" s="203" t="s">
        <v>180</v>
      </c>
      <c r="AU755" s="203" t="s">
        <v>89</v>
      </c>
      <c r="AV755" s="13" t="s">
        <v>40</v>
      </c>
      <c r="AW755" s="13" t="s">
        <v>38</v>
      </c>
      <c r="AX755" s="13" t="s">
        <v>80</v>
      </c>
      <c r="AY755" s="203" t="s">
        <v>171</v>
      </c>
    </row>
    <row r="756" spans="1:65" s="14" customFormat="1" ht="10.199999999999999">
      <c r="B756" s="204"/>
      <c r="C756" s="205"/>
      <c r="D756" s="195" t="s">
        <v>180</v>
      </c>
      <c r="E756" s="206" t="s">
        <v>32</v>
      </c>
      <c r="F756" s="207" t="s">
        <v>5093</v>
      </c>
      <c r="G756" s="205"/>
      <c r="H756" s="208">
        <v>27.338000000000001</v>
      </c>
      <c r="I756" s="209"/>
      <c r="J756" s="205"/>
      <c r="K756" s="205"/>
      <c r="L756" s="210"/>
      <c r="M756" s="211"/>
      <c r="N756" s="212"/>
      <c r="O756" s="212"/>
      <c r="P756" s="212"/>
      <c r="Q756" s="212"/>
      <c r="R756" s="212"/>
      <c r="S756" s="212"/>
      <c r="T756" s="213"/>
      <c r="AT756" s="214" t="s">
        <v>180</v>
      </c>
      <c r="AU756" s="214" t="s">
        <v>89</v>
      </c>
      <c r="AV756" s="14" t="s">
        <v>89</v>
      </c>
      <c r="AW756" s="14" t="s">
        <v>38</v>
      </c>
      <c r="AX756" s="14" t="s">
        <v>80</v>
      </c>
      <c r="AY756" s="214" t="s">
        <v>171</v>
      </c>
    </row>
    <row r="757" spans="1:65" s="2" customFormat="1" ht="14.4" customHeight="1">
      <c r="A757" s="36"/>
      <c r="B757" s="37"/>
      <c r="C757" s="215" t="s">
        <v>1434</v>
      </c>
      <c r="D757" s="215" t="s">
        <v>254</v>
      </c>
      <c r="E757" s="216" t="s">
        <v>2753</v>
      </c>
      <c r="F757" s="217" t="s">
        <v>3339</v>
      </c>
      <c r="G757" s="218" t="s">
        <v>176</v>
      </c>
      <c r="H757" s="219">
        <v>27.338000000000001</v>
      </c>
      <c r="I757" s="220"/>
      <c r="J757" s="221">
        <f>ROUND(I757*H757,2)</f>
        <v>0</v>
      </c>
      <c r="K757" s="217" t="s">
        <v>177</v>
      </c>
      <c r="L757" s="222"/>
      <c r="M757" s="223" t="s">
        <v>32</v>
      </c>
      <c r="N757" s="224" t="s">
        <v>51</v>
      </c>
      <c r="O757" s="66"/>
      <c r="P757" s="189">
        <f>O757*H757</f>
        <v>0</v>
      </c>
      <c r="Q757" s="189">
        <v>3.056E-2</v>
      </c>
      <c r="R757" s="189">
        <f>Q757*H757</f>
        <v>0.83544928000000007</v>
      </c>
      <c r="S757" s="189">
        <v>0</v>
      </c>
      <c r="T757" s="190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91" t="s">
        <v>389</v>
      </c>
      <c r="AT757" s="191" t="s">
        <v>254</v>
      </c>
      <c r="AU757" s="191" t="s">
        <v>89</v>
      </c>
      <c r="AY757" s="18" t="s">
        <v>171</v>
      </c>
      <c r="BE757" s="192">
        <f>IF(N757="základní",J757,0)</f>
        <v>0</v>
      </c>
      <c r="BF757" s="192">
        <f>IF(N757="snížená",J757,0)</f>
        <v>0</v>
      </c>
      <c r="BG757" s="192">
        <f>IF(N757="zákl. přenesená",J757,0)</f>
        <v>0</v>
      </c>
      <c r="BH757" s="192">
        <f>IF(N757="sníž. přenesená",J757,0)</f>
        <v>0</v>
      </c>
      <c r="BI757" s="192">
        <f>IF(N757="nulová",J757,0)</f>
        <v>0</v>
      </c>
      <c r="BJ757" s="18" t="s">
        <v>40</v>
      </c>
      <c r="BK757" s="192">
        <f>ROUND(I757*H757,2)</f>
        <v>0</v>
      </c>
      <c r="BL757" s="18" t="s">
        <v>297</v>
      </c>
      <c r="BM757" s="191" t="s">
        <v>5094</v>
      </c>
    </row>
    <row r="758" spans="1:65" s="2" customFormat="1" ht="19.2">
      <c r="A758" s="36"/>
      <c r="B758" s="37"/>
      <c r="C758" s="38"/>
      <c r="D758" s="195" t="s">
        <v>258</v>
      </c>
      <c r="E758" s="38"/>
      <c r="F758" s="225" t="s">
        <v>3341</v>
      </c>
      <c r="G758" s="38"/>
      <c r="H758" s="38"/>
      <c r="I758" s="226"/>
      <c r="J758" s="38"/>
      <c r="K758" s="38"/>
      <c r="L758" s="41"/>
      <c r="M758" s="227"/>
      <c r="N758" s="228"/>
      <c r="O758" s="66"/>
      <c r="P758" s="66"/>
      <c r="Q758" s="66"/>
      <c r="R758" s="66"/>
      <c r="S758" s="66"/>
      <c r="T758" s="67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T758" s="18" t="s">
        <v>258</v>
      </c>
      <c r="AU758" s="18" t="s">
        <v>89</v>
      </c>
    </row>
    <row r="759" spans="1:65" s="2" customFormat="1" ht="14.4" customHeight="1">
      <c r="A759" s="36"/>
      <c r="B759" s="37"/>
      <c r="C759" s="180" t="s">
        <v>1438</v>
      </c>
      <c r="D759" s="180" t="s">
        <v>173</v>
      </c>
      <c r="E759" s="181" t="s">
        <v>2758</v>
      </c>
      <c r="F759" s="182" t="s">
        <v>2759</v>
      </c>
      <c r="G759" s="183" t="s">
        <v>582</v>
      </c>
      <c r="H759" s="184">
        <v>2</v>
      </c>
      <c r="I759" s="185"/>
      <c r="J759" s="186">
        <f>ROUND(I759*H759,2)</f>
        <v>0</v>
      </c>
      <c r="K759" s="182" t="s">
        <v>177</v>
      </c>
      <c r="L759" s="41"/>
      <c r="M759" s="187" t="s">
        <v>32</v>
      </c>
      <c r="N759" s="188" t="s">
        <v>51</v>
      </c>
      <c r="O759" s="66"/>
      <c r="P759" s="189">
        <f>O759*H759</f>
        <v>0</v>
      </c>
      <c r="Q759" s="189">
        <v>2.7E-4</v>
      </c>
      <c r="R759" s="189">
        <f>Q759*H759</f>
        <v>5.4000000000000001E-4</v>
      </c>
      <c r="S759" s="189">
        <v>0</v>
      </c>
      <c r="T759" s="190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91" t="s">
        <v>297</v>
      </c>
      <c r="AT759" s="191" t="s">
        <v>173</v>
      </c>
      <c r="AU759" s="191" t="s">
        <v>89</v>
      </c>
      <c r="AY759" s="18" t="s">
        <v>171</v>
      </c>
      <c r="BE759" s="192">
        <f>IF(N759="základní",J759,0)</f>
        <v>0</v>
      </c>
      <c r="BF759" s="192">
        <f>IF(N759="snížená",J759,0)</f>
        <v>0</v>
      </c>
      <c r="BG759" s="192">
        <f>IF(N759="zákl. přenesená",J759,0)</f>
        <v>0</v>
      </c>
      <c r="BH759" s="192">
        <f>IF(N759="sníž. přenesená",J759,0)</f>
        <v>0</v>
      </c>
      <c r="BI759" s="192">
        <f>IF(N759="nulová",J759,0)</f>
        <v>0</v>
      </c>
      <c r="BJ759" s="18" t="s">
        <v>40</v>
      </c>
      <c r="BK759" s="192">
        <f>ROUND(I759*H759,2)</f>
        <v>0</v>
      </c>
      <c r="BL759" s="18" t="s">
        <v>297</v>
      </c>
      <c r="BM759" s="191" t="s">
        <v>5095</v>
      </c>
    </row>
    <row r="760" spans="1:65" s="13" customFormat="1" ht="10.199999999999999">
      <c r="B760" s="193"/>
      <c r="C760" s="194"/>
      <c r="D760" s="195" t="s">
        <v>180</v>
      </c>
      <c r="E760" s="196" t="s">
        <v>32</v>
      </c>
      <c r="F760" s="197" t="s">
        <v>4746</v>
      </c>
      <c r="G760" s="194"/>
      <c r="H760" s="196" t="s">
        <v>32</v>
      </c>
      <c r="I760" s="198"/>
      <c r="J760" s="194"/>
      <c r="K760" s="194"/>
      <c r="L760" s="199"/>
      <c r="M760" s="200"/>
      <c r="N760" s="201"/>
      <c r="O760" s="201"/>
      <c r="P760" s="201"/>
      <c r="Q760" s="201"/>
      <c r="R760" s="201"/>
      <c r="S760" s="201"/>
      <c r="T760" s="202"/>
      <c r="AT760" s="203" t="s">
        <v>180</v>
      </c>
      <c r="AU760" s="203" t="s">
        <v>89</v>
      </c>
      <c r="AV760" s="13" t="s">
        <v>40</v>
      </c>
      <c r="AW760" s="13" t="s">
        <v>38</v>
      </c>
      <c r="AX760" s="13" t="s">
        <v>80</v>
      </c>
      <c r="AY760" s="203" t="s">
        <v>171</v>
      </c>
    </row>
    <row r="761" spans="1:65" s="13" customFormat="1" ht="10.199999999999999">
      <c r="B761" s="193"/>
      <c r="C761" s="194"/>
      <c r="D761" s="195" t="s">
        <v>180</v>
      </c>
      <c r="E761" s="196" t="s">
        <v>32</v>
      </c>
      <c r="F761" s="197" t="s">
        <v>4773</v>
      </c>
      <c r="G761" s="194"/>
      <c r="H761" s="196" t="s">
        <v>32</v>
      </c>
      <c r="I761" s="198"/>
      <c r="J761" s="194"/>
      <c r="K761" s="194"/>
      <c r="L761" s="199"/>
      <c r="M761" s="200"/>
      <c r="N761" s="201"/>
      <c r="O761" s="201"/>
      <c r="P761" s="201"/>
      <c r="Q761" s="201"/>
      <c r="R761" s="201"/>
      <c r="S761" s="201"/>
      <c r="T761" s="202"/>
      <c r="AT761" s="203" t="s">
        <v>180</v>
      </c>
      <c r="AU761" s="203" t="s">
        <v>89</v>
      </c>
      <c r="AV761" s="13" t="s">
        <v>40</v>
      </c>
      <c r="AW761" s="13" t="s">
        <v>38</v>
      </c>
      <c r="AX761" s="13" t="s">
        <v>80</v>
      </c>
      <c r="AY761" s="203" t="s">
        <v>171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4774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5096</v>
      </c>
      <c r="G763" s="205"/>
      <c r="H763" s="208">
        <v>2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80</v>
      </c>
      <c r="AY763" s="214" t="s">
        <v>171</v>
      </c>
    </row>
    <row r="764" spans="1:65" s="2" customFormat="1" ht="14.4" customHeight="1">
      <c r="A764" s="36"/>
      <c r="B764" s="37"/>
      <c r="C764" s="215" t="s">
        <v>1442</v>
      </c>
      <c r="D764" s="215" t="s">
        <v>254</v>
      </c>
      <c r="E764" s="216" t="s">
        <v>3346</v>
      </c>
      <c r="F764" s="217" t="s">
        <v>3347</v>
      </c>
      <c r="G764" s="218" t="s">
        <v>176</v>
      </c>
      <c r="H764" s="219">
        <v>1.125</v>
      </c>
      <c r="I764" s="220"/>
      <c r="J764" s="221">
        <f>ROUND(I764*H764,2)</f>
        <v>0</v>
      </c>
      <c r="K764" s="217" t="s">
        <v>32</v>
      </c>
      <c r="L764" s="222"/>
      <c r="M764" s="223" t="s">
        <v>32</v>
      </c>
      <c r="N764" s="224" t="s">
        <v>51</v>
      </c>
      <c r="O764" s="66"/>
      <c r="P764" s="189">
        <f>O764*H764</f>
        <v>0</v>
      </c>
      <c r="Q764" s="189">
        <v>3.4720000000000001E-2</v>
      </c>
      <c r="R764" s="189">
        <f>Q764*H764</f>
        <v>3.9059999999999997E-2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389</v>
      </c>
      <c r="AT764" s="191" t="s">
        <v>254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5097</v>
      </c>
    </row>
    <row r="765" spans="1:65" s="2" customFormat="1" ht="19.2">
      <c r="A765" s="36"/>
      <c r="B765" s="37"/>
      <c r="C765" s="38"/>
      <c r="D765" s="195" t="s">
        <v>258</v>
      </c>
      <c r="E765" s="38"/>
      <c r="F765" s="225" t="s">
        <v>3341</v>
      </c>
      <c r="G765" s="38"/>
      <c r="H765" s="38"/>
      <c r="I765" s="226"/>
      <c r="J765" s="38"/>
      <c r="K765" s="38"/>
      <c r="L765" s="41"/>
      <c r="M765" s="227"/>
      <c r="N765" s="228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8" t="s">
        <v>258</v>
      </c>
      <c r="AU765" s="18" t="s">
        <v>89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5098</v>
      </c>
      <c r="G766" s="205"/>
      <c r="H766" s="208">
        <v>1.125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80</v>
      </c>
      <c r="AY766" s="214" t="s">
        <v>171</v>
      </c>
    </row>
    <row r="767" spans="1:65" s="2" customFormat="1" ht="24.15" customHeight="1">
      <c r="A767" s="36"/>
      <c r="B767" s="37"/>
      <c r="C767" s="180" t="s">
        <v>1446</v>
      </c>
      <c r="D767" s="180" t="s">
        <v>173</v>
      </c>
      <c r="E767" s="181" t="s">
        <v>1344</v>
      </c>
      <c r="F767" s="182" t="s">
        <v>1345</v>
      </c>
      <c r="G767" s="183" t="s">
        <v>190</v>
      </c>
      <c r="H767" s="184">
        <v>153.68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2.7999999999999998E-4</v>
      </c>
      <c r="R767" s="189">
        <f>Q767*H767</f>
        <v>4.3030399999999996E-2</v>
      </c>
      <c r="S767" s="189">
        <v>0</v>
      </c>
      <c r="T767" s="190">
        <f>S767*H767</f>
        <v>0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5099</v>
      </c>
    </row>
    <row r="768" spans="1:65" s="2" customFormat="1" ht="19.2">
      <c r="A768" s="36"/>
      <c r="B768" s="37"/>
      <c r="C768" s="38"/>
      <c r="D768" s="195" t="s">
        <v>258</v>
      </c>
      <c r="E768" s="38"/>
      <c r="F768" s="225" t="s">
        <v>3811</v>
      </c>
      <c r="G768" s="38"/>
      <c r="H768" s="38"/>
      <c r="I768" s="226"/>
      <c r="J768" s="38"/>
      <c r="K768" s="38"/>
      <c r="L768" s="41"/>
      <c r="M768" s="227"/>
      <c r="N768" s="228"/>
      <c r="O768" s="66"/>
      <c r="P768" s="66"/>
      <c r="Q768" s="66"/>
      <c r="R768" s="66"/>
      <c r="S768" s="66"/>
      <c r="T768" s="67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T768" s="18" t="s">
        <v>258</v>
      </c>
      <c r="AU768" s="18" t="s">
        <v>89</v>
      </c>
    </row>
    <row r="769" spans="1:65" s="13" customFormat="1" ht="10.199999999999999">
      <c r="B769" s="193"/>
      <c r="C769" s="194"/>
      <c r="D769" s="195" t="s">
        <v>180</v>
      </c>
      <c r="E769" s="196" t="s">
        <v>32</v>
      </c>
      <c r="F769" s="197" t="s">
        <v>4746</v>
      </c>
      <c r="G769" s="194"/>
      <c r="H769" s="196" t="s">
        <v>32</v>
      </c>
      <c r="I769" s="198"/>
      <c r="J769" s="194"/>
      <c r="K769" s="194"/>
      <c r="L769" s="199"/>
      <c r="M769" s="200"/>
      <c r="N769" s="201"/>
      <c r="O769" s="201"/>
      <c r="P769" s="201"/>
      <c r="Q769" s="201"/>
      <c r="R769" s="201"/>
      <c r="S769" s="201"/>
      <c r="T769" s="202"/>
      <c r="AT769" s="203" t="s">
        <v>180</v>
      </c>
      <c r="AU769" s="203" t="s">
        <v>89</v>
      </c>
      <c r="AV769" s="13" t="s">
        <v>40</v>
      </c>
      <c r="AW769" s="13" t="s">
        <v>38</v>
      </c>
      <c r="AX769" s="13" t="s">
        <v>80</v>
      </c>
      <c r="AY769" s="203" t="s">
        <v>171</v>
      </c>
    </row>
    <row r="770" spans="1:65" s="13" customFormat="1" ht="10.199999999999999">
      <c r="B770" s="193"/>
      <c r="C770" s="194"/>
      <c r="D770" s="195" t="s">
        <v>180</v>
      </c>
      <c r="E770" s="196" t="s">
        <v>32</v>
      </c>
      <c r="F770" s="197" t="s">
        <v>4773</v>
      </c>
      <c r="G770" s="194"/>
      <c r="H770" s="196" t="s">
        <v>32</v>
      </c>
      <c r="I770" s="198"/>
      <c r="J770" s="194"/>
      <c r="K770" s="194"/>
      <c r="L770" s="199"/>
      <c r="M770" s="200"/>
      <c r="N770" s="201"/>
      <c r="O770" s="201"/>
      <c r="P770" s="201"/>
      <c r="Q770" s="201"/>
      <c r="R770" s="201"/>
      <c r="S770" s="201"/>
      <c r="T770" s="202"/>
      <c r="AT770" s="203" t="s">
        <v>180</v>
      </c>
      <c r="AU770" s="203" t="s">
        <v>89</v>
      </c>
      <c r="AV770" s="13" t="s">
        <v>40</v>
      </c>
      <c r="AW770" s="13" t="s">
        <v>38</v>
      </c>
      <c r="AX770" s="13" t="s">
        <v>80</v>
      </c>
      <c r="AY770" s="203" t="s">
        <v>171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4774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5100</v>
      </c>
      <c r="G772" s="205"/>
      <c r="H772" s="208">
        <v>129.6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80</v>
      </c>
      <c r="AY772" s="214" t="s">
        <v>171</v>
      </c>
    </row>
    <row r="773" spans="1:65" s="14" customFormat="1" ht="10.199999999999999">
      <c r="B773" s="204"/>
      <c r="C773" s="205"/>
      <c r="D773" s="195" t="s">
        <v>180</v>
      </c>
      <c r="E773" s="206" t="s">
        <v>32</v>
      </c>
      <c r="F773" s="207" t="s">
        <v>5101</v>
      </c>
      <c r="G773" s="205"/>
      <c r="H773" s="208">
        <v>12</v>
      </c>
      <c r="I773" s="209"/>
      <c r="J773" s="205"/>
      <c r="K773" s="205"/>
      <c r="L773" s="210"/>
      <c r="M773" s="211"/>
      <c r="N773" s="212"/>
      <c r="O773" s="212"/>
      <c r="P773" s="212"/>
      <c r="Q773" s="212"/>
      <c r="R773" s="212"/>
      <c r="S773" s="212"/>
      <c r="T773" s="213"/>
      <c r="AT773" s="214" t="s">
        <v>180</v>
      </c>
      <c r="AU773" s="214" t="s">
        <v>89</v>
      </c>
      <c r="AV773" s="14" t="s">
        <v>89</v>
      </c>
      <c r="AW773" s="14" t="s">
        <v>38</v>
      </c>
      <c r="AX773" s="14" t="s">
        <v>80</v>
      </c>
      <c r="AY773" s="214" t="s">
        <v>171</v>
      </c>
    </row>
    <row r="774" spans="1:65" s="14" customFormat="1" ht="10.199999999999999">
      <c r="B774" s="204"/>
      <c r="C774" s="205"/>
      <c r="D774" s="195" t="s">
        <v>180</v>
      </c>
      <c r="E774" s="206" t="s">
        <v>32</v>
      </c>
      <c r="F774" s="207" t="s">
        <v>5102</v>
      </c>
      <c r="G774" s="205"/>
      <c r="H774" s="208">
        <v>12.08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180</v>
      </c>
      <c r="AU774" s="214" t="s">
        <v>89</v>
      </c>
      <c r="AV774" s="14" t="s">
        <v>89</v>
      </c>
      <c r="AW774" s="14" t="s">
        <v>38</v>
      </c>
      <c r="AX774" s="14" t="s">
        <v>80</v>
      </c>
      <c r="AY774" s="214" t="s">
        <v>171</v>
      </c>
    </row>
    <row r="775" spans="1:65" s="2" customFormat="1" ht="24.15" customHeight="1">
      <c r="A775" s="36"/>
      <c r="B775" s="37"/>
      <c r="C775" s="180" t="s">
        <v>1451</v>
      </c>
      <c r="D775" s="180" t="s">
        <v>173</v>
      </c>
      <c r="E775" s="181" t="s">
        <v>3355</v>
      </c>
      <c r="F775" s="182" t="s">
        <v>3356</v>
      </c>
      <c r="G775" s="183" t="s">
        <v>582</v>
      </c>
      <c r="H775" s="184">
        <v>1</v>
      </c>
      <c r="I775" s="185"/>
      <c r="J775" s="186">
        <f>ROUND(I775*H775,2)</f>
        <v>0</v>
      </c>
      <c r="K775" s="182" t="s">
        <v>177</v>
      </c>
      <c r="L775" s="41"/>
      <c r="M775" s="187" t="s">
        <v>32</v>
      </c>
      <c r="N775" s="188" t="s">
        <v>51</v>
      </c>
      <c r="O775" s="66"/>
      <c r="P775" s="189">
        <f>O775*H775</f>
        <v>0</v>
      </c>
      <c r="Q775" s="189">
        <v>8.5999999999999998E-4</v>
      </c>
      <c r="R775" s="189">
        <f>Q775*H775</f>
        <v>8.5999999999999998E-4</v>
      </c>
      <c r="S775" s="189">
        <v>0</v>
      </c>
      <c r="T775" s="190">
        <f>S775*H775</f>
        <v>0</v>
      </c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R775" s="191" t="s">
        <v>297</v>
      </c>
      <c r="AT775" s="191" t="s">
        <v>173</v>
      </c>
      <c r="AU775" s="191" t="s">
        <v>89</v>
      </c>
      <c r="AY775" s="18" t="s">
        <v>171</v>
      </c>
      <c r="BE775" s="192">
        <f>IF(N775="základní",J775,0)</f>
        <v>0</v>
      </c>
      <c r="BF775" s="192">
        <f>IF(N775="snížená",J775,0)</f>
        <v>0</v>
      </c>
      <c r="BG775" s="192">
        <f>IF(N775="zákl. přenesená",J775,0)</f>
        <v>0</v>
      </c>
      <c r="BH775" s="192">
        <f>IF(N775="sníž. přenesená",J775,0)</f>
        <v>0</v>
      </c>
      <c r="BI775" s="192">
        <f>IF(N775="nulová",J775,0)</f>
        <v>0</v>
      </c>
      <c r="BJ775" s="18" t="s">
        <v>40</v>
      </c>
      <c r="BK775" s="192">
        <f>ROUND(I775*H775,2)</f>
        <v>0</v>
      </c>
      <c r="BL775" s="18" t="s">
        <v>297</v>
      </c>
      <c r="BM775" s="191" t="s">
        <v>5103</v>
      </c>
    </row>
    <row r="776" spans="1:65" s="13" customFormat="1" ht="10.199999999999999">
      <c r="B776" s="193"/>
      <c r="C776" s="194"/>
      <c r="D776" s="195" t="s">
        <v>180</v>
      </c>
      <c r="E776" s="196" t="s">
        <v>32</v>
      </c>
      <c r="F776" s="197" t="s">
        <v>4746</v>
      </c>
      <c r="G776" s="194"/>
      <c r="H776" s="196" t="s">
        <v>32</v>
      </c>
      <c r="I776" s="198"/>
      <c r="J776" s="194"/>
      <c r="K776" s="194"/>
      <c r="L776" s="199"/>
      <c r="M776" s="200"/>
      <c r="N776" s="201"/>
      <c r="O776" s="201"/>
      <c r="P776" s="201"/>
      <c r="Q776" s="201"/>
      <c r="R776" s="201"/>
      <c r="S776" s="201"/>
      <c r="T776" s="202"/>
      <c r="AT776" s="203" t="s">
        <v>180</v>
      </c>
      <c r="AU776" s="203" t="s">
        <v>89</v>
      </c>
      <c r="AV776" s="13" t="s">
        <v>40</v>
      </c>
      <c r="AW776" s="13" t="s">
        <v>38</v>
      </c>
      <c r="AX776" s="13" t="s">
        <v>80</v>
      </c>
      <c r="AY776" s="203" t="s">
        <v>171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4773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3" customFormat="1" ht="10.199999999999999">
      <c r="B778" s="193"/>
      <c r="C778" s="194"/>
      <c r="D778" s="195" t="s">
        <v>180</v>
      </c>
      <c r="E778" s="196" t="s">
        <v>32</v>
      </c>
      <c r="F778" s="197" t="s">
        <v>4774</v>
      </c>
      <c r="G778" s="194"/>
      <c r="H778" s="196" t="s">
        <v>32</v>
      </c>
      <c r="I778" s="198"/>
      <c r="J778" s="194"/>
      <c r="K778" s="194"/>
      <c r="L778" s="199"/>
      <c r="M778" s="200"/>
      <c r="N778" s="201"/>
      <c r="O778" s="201"/>
      <c r="P778" s="201"/>
      <c r="Q778" s="201"/>
      <c r="R778" s="201"/>
      <c r="S778" s="201"/>
      <c r="T778" s="202"/>
      <c r="AT778" s="203" t="s">
        <v>180</v>
      </c>
      <c r="AU778" s="203" t="s">
        <v>89</v>
      </c>
      <c r="AV778" s="13" t="s">
        <v>40</v>
      </c>
      <c r="AW778" s="13" t="s">
        <v>38</v>
      </c>
      <c r="AX778" s="13" t="s">
        <v>80</v>
      </c>
      <c r="AY778" s="203" t="s">
        <v>171</v>
      </c>
    </row>
    <row r="779" spans="1:65" s="14" customFormat="1" ht="10.199999999999999">
      <c r="B779" s="204"/>
      <c r="C779" s="205"/>
      <c r="D779" s="195" t="s">
        <v>180</v>
      </c>
      <c r="E779" s="206" t="s">
        <v>32</v>
      </c>
      <c r="F779" s="207" t="s">
        <v>5104</v>
      </c>
      <c r="G779" s="205"/>
      <c r="H779" s="208">
        <v>1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180</v>
      </c>
      <c r="AU779" s="214" t="s">
        <v>89</v>
      </c>
      <c r="AV779" s="14" t="s">
        <v>89</v>
      </c>
      <c r="AW779" s="14" t="s">
        <v>38</v>
      </c>
      <c r="AX779" s="14" t="s">
        <v>80</v>
      </c>
      <c r="AY779" s="214" t="s">
        <v>171</v>
      </c>
    </row>
    <row r="780" spans="1:65" s="2" customFormat="1" ht="14.4" customHeight="1">
      <c r="A780" s="36"/>
      <c r="B780" s="37"/>
      <c r="C780" s="215" t="s">
        <v>1455</v>
      </c>
      <c r="D780" s="215" t="s">
        <v>254</v>
      </c>
      <c r="E780" s="216" t="s">
        <v>3359</v>
      </c>
      <c r="F780" s="217" t="s">
        <v>3360</v>
      </c>
      <c r="G780" s="218" t="s">
        <v>176</v>
      </c>
      <c r="H780" s="219">
        <v>2.02</v>
      </c>
      <c r="I780" s="220"/>
      <c r="J780" s="221">
        <f>ROUND(I780*H780,2)</f>
        <v>0</v>
      </c>
      <c r="K780" s="217" t="s">
        <v>177</v>
      </c>
      <c r="L780" s="222"/>
      <c r="M780" s="223" t="s">
        <v>32</v>
      </c>
      <c r="N780" s="224" t="s">
        <v>51</v>
      </c>
      <c r="O780" s="66"/>
      <c r="P780" s="189">
        <f>O780*H780</f>
        <v>0</v>
      </c>
      <c r="Q780" s="189">
        <v>3.065E-2</v>
      </c>
      <c r="R780" s="189">
        <f>Q780*H780</f>
        <v>6.1913000000000003E-2</v>
      </c>
      <c r="S780" s="189">
        <v>0</v>
      </c>
      <c r="T780" s="190">
        <f>S780*H780</f>
        <v>0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91" t="s">
        <v>389</v>
      </c>
      <c r="AT780" s="191" t="s">
        <v>254</v>
      </c>
      <c r="AU780" s="191" t="s">
        <v>89</v>
      </c>
      <c r="AY780" s="18" t="s">
        <v>171</v>
      </c>
      <c r="BE780" s="192">
        <f>IF(N780="základní",J780,0)</f>
        <v>0</v>
      </c>
      <c r="BF780" s="192">
        <f>IF(N780="snížená",J780,0)</f>
        <v>0</v>
      </c>
      <c r="BG780" s="192">
        <f>IF(N780="zákl. přenesená",J780,0)</f>
        <v>0</v>
      </c>
      <c r="BH780" s="192">
        <f>IF(N780="sníž. přenesená",J780,0)</f>
        <v>0</v>
      </c>
      <c r="BI780" s="192">
        <f>IF(N780="nulová",J780,0)</f>
        <v>0</v>
      </c>
      <c r="BJ780" s="18" t="s">
        <v>40</v>
      </c>
      <c r="BK780" s="192">
        <f>ROUND(I780*H780,2)</f>
        <v>0</v>
      </c>
      <c r="BL780" s="18" t="s">
        <v>297</v>
      </c>
      <c r="BM780" s="191" t="s">
        <v>5105</v>
      </c>
    </row>
    <row r="781" spans="1:65" s="2" customFormat="1" ht="19.2">
      <c r="A781" s="36"/>
      <c r="B781" s="37"/>
      <c r="C781" s="38"/>
      <c r="D781" s="195" t="s">
        <v>258</v>
      </c>
      <c r="E781" s="38"/>
      <c r="F781" s="225" t="s">
        <v>3341</v>
      </c>
      <c r="G781" s="38"/>
      <c r="H781" s="38"/>
      <c r="I781" s="226"/>
      <c r="J781" s="38"/>
      <c r="K781" s="38"/>
      <c r="L781" s="41"/>
      <c r="M781" s="227"/>
      <c r="N781" s="228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8" t="s">
        <v>258</v>
      </c>
      <c r="AU781" s="18" t="s">
        <v>89</v>
      </c>
    </row>
    <row r="782" spans="1:65" s="14" customFormat="1" ht="10.199999999999999">
      <c r="B782" s="204"/>
      <c r="C782" s="205"/>
      <c r="D782" s="195" t="s">
        <v>180</v>
      </c>
      <c r="E782" s="206" t="s">
        <v>32</v>
      </c>
      <c r="F782" s="207" t="s">
        <v>5106</v>
      </c>
      <c r="G782" s="205"/>
      <c r="H782" s="208">
        <v>2.02</v>
      </c>
      <c r="I782" s="209"/>
      <c r="J782" s="205"/>
      <c r="K782" s="205"/>
      <c r="L782" s="210"/>
      <c r="M782" s="211"/>
      <c r="N782" s="212"/>
      <c r="O782" s="212"/>
      <c r="P782" s="212"/>
      <c r="Q782" s="212"/>
      <c r="R782" s="212"/>
      <c r="S782" s="212"/>
      <c r="T782" s="213"/>
      <c r="AT782" s="214" t="s">
        <v>180</v>
      </c>
      <c r="AU782" s="214" t="s">
        <v>89</v>
      </c>
      <c r="AV782" s="14" t="s">
        <v>89</v>
      </c>
      <c r="AW782" s="14" t="s">
        <v>38</v>
      </c>
      <c r="AX782" s="14" t="s">
        <v>80</v>
      </c>
      <c r="AY782" s="214" t="s">
        <v>171</v>
      </c>
    </row>
    <row r="783" spans="1:65" s="2" customFormat="1" ht="24.15" customHeight="1">
      <c r="A783" s="36"/>
      <c r="B783" s="37"/>
      <c r="C783" s="180" t="s">
        <v>1460</v>
      </c>
      <c r="D783" s="180" t="s">
        <v>173</v>
      </c>
      <c r="E783" s="181" t="s">
        <v>2784</v>
      </c>
      <c r="F783" s="182" t="s">
        <v>2785</v>
      </c>
      <c r="G783" s="183" t="s">
        <v>582</v>
      </c>
      <c r="H783" s="184">
        <v>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0</v>
      </c>
      <c r="T783" s="190">
        <f>S783*H783</f>
        <v>0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5107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4746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3" customFormat="1" ht="10.199999999999999">
      <c r="B785" s="193"/>
      <c r="C785" s="194"/>
      <c r="D785" s="195" t="s">
        <v>180</v>
      </c>
      <c r="E785" s="196" t="s">
        <v>32</v>
      </c>
      <c r="F785" s="197" t="s">
        <v>4773</v>
      </c>
      <c r="G785" s="194"/>
      <c r="H785" s="196" t="s">
        <v>32</v>
      </c>
      <c r="I785" s="198"/>
      <c r="J785" s="194"/>
      <c r="K785" s="194"/>
      <c r="L785" s="199"/>
      <c r="M785" s="200"/>
      <c r="N785" s="201"/>
      <c r="O785" s="201"/>
      <c r="P785" s="201"/>
      <c r="Q785" s="201"/>
      <c r="R785" s="201"/>
      <c r="S785" s="201"/>
      <c r="T785" s="202"/>
      <c r="AT785" s="203" t="s">
        <v>180</v>
      </c>
      <c r="AU785" s="203" t="s">
        <v>89</v>
      </c>
      <c r="AV785" s="13" t="s">
        <v>40</v>
      </c>
      <c r="AW785" s="13" t="s">
        <v>38</v>
      </c>
      <c r="AX785" s="13" t="s">
        <v>80</v>
      </c>
      <c r="AY785" s="203" t="s">
        <v>171</v>
      </c>
    </row>
    <row r="786" spans="1:65" s="13" customFormat="1" ht="10.199999999999999">
      <c r="B786" s="193"/>
      <c r="C786" s="194"/>
      <c r="D786" s="195" t="s">
        <v>180</v>
      </c>
      <c r="E786" s="196" t="s">
        <v>32</v>
      </c>
      <c r="F786" s="197" t="s">
        <v>4774</v>
      </c>
      <c r="G786" s="194"/>
      <c r="H786" s="196" t="s">
        <v>32</v>
      </c>
      <c r="I786" s="198"/>
      <c r="J786" s="194"/>
      <c r="K786" s="194"/>
      <c r="L786" s="199"/>
      <c r="M786" s="200"/>
      <c r="N786" s="201"/>
      <c r="O786" s="201"/>
      <c r="P786" s="201"/>
      <c r="Q786" s="201"/>
      <c r="R786" s="201"/>
      <c r="S786" s="201"/>
      <c r="T786" s="202"/>
      <c r="AT786" s="203" t="s">
        <v>180</v>
      </c>
      <c r="AU786" s="203" t="s">
        <v>89</v>
      </c>
      <c r="AV786" s="13" t="s">
        <v>40</v>
      </c>
      <c r="AW786" s="13" t="s">
        <v>38</v>
      </c>
      <c r="AX786" s="13" t="s">
        <v>80</v>
      </c>
      <c r="AY786" s="203" t="s">
        <v>171</v>
      </c>
    </row>
    <row r="787" spans="1:65" s="14" customFormat="1" ht="10.199999999999999">
      <c r="B787" s="204"/>
      <c r="C787" s="205"/>
      <c r="D787" s="195" t="s">
        <v>180</v>
      </c>
      <c r="E787" s="206" t="s">
        <v>32</v>
      </c>
      <c r="F787" s="207" t="s">
        <v>5096</v>
      </c>
      <c r="G787" s="205"/>
      <c r="H787" s="208">
        <v>2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180</v>
      </c>
      <c r="AU787" s="214" t="s">
        <v>89</v>
      </c>
      <c r="AV787" s="14" t="s">
        <v>89</v>
      </c>
      <c r="AW787" s="14" t="s">
        <v>38</v>
      </c>
      <c r="AX787" s="14" t="s">
        <v>80</v>
      </c>
      <c r="AY787" s="214" t="s">
        <v>171</v>
      </c>
    </row>
    <row r="788" spans="1:65" s="2" customFormat="1" ht="14.4" customHeight="1">
      <c r="A788" s="36"/>
      <c r="B788" s="37"/>
      <c r="C788" s="215" t="s">
        <v>1464</v>
      </c>
      <c r="D788" s="215" t="s">
        <v>254</v>
      </c>
      <c r="E788" s="216" t="s">
        <v>1361</v>
      </c>
      <c r="F788" s="217" t="s">
        <v>1362</v>
      </c>
      <c r="G788" s="218" t="s">
        <v>190</v>
      </c>
      <c r="H788" s="219">
        <v>1.5</v>
      </c>
      <c r="I788" s="220"/>
      <c r="J788" s="221">
        <f>ROUND(I788*H788,2)</f>
        <v>0</v>
      </c>
      <c r="K788" s="217" t="s">
        <v>177</v>
      </c>
      <c r="L788" s="222"/>
      <c r="M788" s="223" t="s">
        <v>32</v>
      </c>
      <c r="N788" s="224" t="s">
        <v>51</v>
      </c>
      <c r="O788" s="66"/>
      <c r="P788" s="189">
        <f>O788*H788</f>
        <v>0</v>
      </c>
      <c r="Q788" s="189">
        <v>1.5E-3</v>
      </c>
      <c r="R788" s="189">
        <f>Q788*H788</f>
        <v>2.2500000000000003E-3</v>
      </c>
      <c r="S788" s="189">
        <v>0</v>
      </c>
      <c r="T788" s="190">
        <f>S788*H788</f>
        <v>0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91" t="s">
        <v>389</v>
      </c>
      <c r="AT788" s="191" t="s">
        <v>254</v>
      </c>
      <c r="AU788" s="191" t="s">
        <v>89</v>
      </c>
      <c r="AY788" s="18" t="s">
        <v>171</v>
      </c>
      <c r="BE788" s="192">
        <f>IF(N788="základní",J788,0)</f>
        <v>0</v>
      </c>
      <c r="BF788" s="192">
        <f>IF(N788="snížená",J788,0)</f>
        <v>0</v>
      </c>
      <c r="BG788" s="192">
        <f>IF(N788="zákl. přenesená",J788,0)</f>
        <v>0</v>
      </c>
      <c r="BH788" s="192">
        <f>IF(N788="sníž. přenesená",J788,0)</f>
        <v>0</v>
      </c>
      <c r="BI788" s="192">
        <f>IF(N788="nulová",J788,0)</f>
        <v>0</v>
      </c>
      <c r="BJ788" s="18" t="s">
        <v>40</v>
      </c>
      <c r="BK788" s="192">
        <f>ROUND(I788*H788,2)</f>
        <v>0</v>
      </c>
      <c r="BL788" s="18" t="s">
        <v>297</v>
      </c>
      <c r="BM788" s="191" t="s">
        <v>5108</v>
      </c>
    </row>
    <row r="789" spans="1:65" s="2" customFormat="1" ht="19.2">
      <c r="A789" s="36"/>
      <c r="B789" s="37"/>
      <c r="C789" s="38"/>
      <c r="D789" s="195" t="s">
        <v>258</v>
      </c>
      <c r="E789" s="38"/>
      <c r="F789" s="225" t="s">
        <v>3365</v>
      </c>
      <c r="G789" s="38"/>
      <c r="H789" s="38"/>
      <c r="I789" s="226"/>
      <c r="J789" s="38"/>
      <c r="K789" s="38"/>
      <c r="L789" s="41"/>
      <c r="M789" s="227"/>
      <c r="N789" s="228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8" t="s">
        <v>258</v>
      </c>
      <c r="AU789" s="18" t="s">
        <v>89</v>
      </c>
    </row>
    <row r="790" spans="1:65" s="14" customFormat="1" ht="10.199999999999999">
      <c r="B790" s="204"/>
      <c r="C790" s="205"/>
      <c r="D790" s="195" t="s">
        <v>180</v>
      </c>
      <c r="E790" s="206" t="s">
        <v>32</v>
      </c>
      <c r="F790" s="207" t="s">
        <v>5109</v>
      </c>
      <c r="G790" s="205"/>
      <c r="H790" s="208">
        <v>1.5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180</v>
      </c>
      <c r="AU790" s="214" t="s">
        <v>89</v>
      </c>
      <c r="AV790" s="14" t="s">
        <v>89</v>
      </c>
      <c r="AW790" s="14" t="s">
        <v>38</v>
      </c>
      <c r="AX790" s="14" t="s">
        <v>80</v>
      </c>
      <c r="AY790" s="214" t="s">
        <v>171</v>
      </c>
    </row>
    <row r="791" spans="1:65" s="2" customFormat="1" ht="24.15" customHeight="1">
      <c r="A791" s="36"/>
      <c r="B791" s="37"/>
      <c r="C791" s="180" t="s">
        <v>1468</v>
      </c>
      <c r="D791" s="180" t="s">
        <v>173</v>
      </c>
      <c r="E791" s="181" t="s">
        <v>1371</v>
      </c>
      <c r="F791" s="182" t="s">
        <v>1372</v>
      </c>
      <c r="G791" s="183" t="s">
        <v>554</v>
      </c>
      <c r="H791" s="184">
        <v>0.99</v>
      </c>
      <c r="I791" s="185"/>
      <c r="J791" s="186">
        <f>ROUND(I791*H791,2)</f>
        <v>0</v>
      </c>
      <c r="K791" s="182" t="s">
        <v>177</v>
      </c>
      <c r="L791" s="41"/>
      <c r="M791" s="187" t="s">
        <v>32</v>
      </c>
      <c r="N791" s="188" t="s">
        <v>51</v>
      </c>
      <c r="O791" s="66"/>
      <c r="P791" s="189">
        <f>O791*H791</f>
        <v>0</v>
      </c>
      <c r="Q791" s="189">
        <v>0</v>
      </c>
      <c r="R791" s="189">
        <f>Q791*H791</f>
        <v>0</v>
      </c>
      <c r="S791" s="189">
        <v>0</v>
      </c>
      <c r="T791" s="190">
        <f>S791*H791</f>
        <v>0</v>
      </c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R791" s="191" t="s">
        <v>297</v>
      </c>
      <c r="AT791" s="191" t="s">
        <v>173</v>
      </c>
      <c r="AU791" s="191" t="s">
        <v>89</v>
      </c>
      <c r="AY791" s="18" t="s">
        <v>171</v>
      </c>
      <c r="BE791" s="192">
        <f>IF(N791="základní",J791,0)</f>
        <v>0</v>
      </c>
      <c r="BF791" s="192">
        <f>IF(N791="snížená",J791,0)</f>
        <v>0</v>
      </c>
      <c r="BG791" s="192">
        <f>IF(N791="zákl. přenesená",J791,0)</f>
        <v>0</v>
      </c>
      <c r="BH791" s="192">
        <f>IF(N791="sníž. přenesená",J791,0)</f>
        <v>0</v>
      </c>
      <c r="BI791" s="192">
        <f>IF(N791="nulová",J791,0)</f>
        <v>0</v>
      </c>
      <c r="BJ791" s="18" t="s">
        <v>40</v>
      </c>
      <c r="BK791" s="192">
        <f>ROUND(I791*H791,2)</f>
        <v>0</v>
      </c>
      <c r="BL791" s="18" t="s">
        <v>297</v>
      </c>
      <c r="BM791" s="191" t="s">
        <v>5110</v>
      </c>
    </row>
    <row r="792" spans="1:65" s="2" customFormat="1" ht="24.15" customHeight="1">
      <c r="A792" s="36"/>
      <c r="B792" s="37"/>
      <c r="C792" s="180" t="s">
        <v>1472</v>
      </c>
      <c r="D792" s="180" t="s">
        <v>173</v>
      </c>
      <c r="E792" s="181" t="s">
        <v>1375</v>
      </c>
      <c r="F792" s="182" t="s">
        <v>1376</v>
      </c>
      <c r="G792" s="183" t="s">
        <v>554</v>
      </c>
      <c r="H792" s="184">
        <v>0.99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0</v>
      </c>
      <c r="T792" s="190">
        <f>S792*H792</f>
        <v>0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5111</v>
      </c>
    </row>
    <row r="793" spans="1:65" s="12" customFormat="1" ht="22.8" customHeight="1">
      <c r="B793" s="164"/>
      <c r="C793" s="165"/>
      <c r="D793" s="166" t="s">
        <v>79</v>
      </c>
      <c r="E793" s="178" t="s">
        <v>859</v>
      </c>
      <c r="F793" s="178" t="s">
        <v>860</v>
      </c>
      <c r="G793" s="165"/>
      <c r="H793" s="165"/>
      <c r="I793" s="168"/>
      <c r="J793" s="179">
        <f>BK793</f>
        <v>0</v>
      </c>
      <c r="K793" s="165"/>
      <c r="L793" s="170"/>
      <c r="M793" s="171"/>
      <c r="N793" s="172"/>
      <c r="O793" s="172"/>
      <c r="P793" s="173">
        <f>SUM(P794:P828)</f>
        <v>0</v>
      </c>
      <c r="Q793" s="172"/>
      <c r="R793" s="173">
        <f>SUM(R794:R828)</f>
        <v>0.25190499999999999</v>
      </c>
      <c r="S793" s="172"/>
      <c r="T793" s="174">
        <f>SUM(T794:T828)</f>
        <v>0.22049999999999997</v>
      </c>
      <c r="AR793" s="175" t="s">
        <v>89</v>
      </c>
      <c r="AT793" s="176" t="s">
        <v>79</v>
      </c>
      <c r="AU793" s="176" t="s">
        <v>40</v>
      </c>
      <c r="AY793" s="175" t="s">
        <v>171</v>
      </c>
      <c r="BK793" s="177">
        <f>SUM(BK794:BK828)</f>
        <v>0</v>
      </c>
    </row>
    <row r="794" spans="1:65" s="2" customFormat="1" ht="24.15" customHeight="1">
      <c r="A794" s="36"/>
      <c r="B794" s="37"/>
      <c r="C794" s="180" t="s">
        <v>1476</v>
      </c>
      <c r="D794" s="180" t="s">
        <v>173</v>
      </c>
      <c r="E794" s="181" t="s">
        <v>2806</v>
      </c>
      <c r="F794" s="182" t="s">
        <v>2807</v>
      </c>
      <c r="G794" s="183" t="s">
        <v>190</v>
      </c>
      <c r="H794" s="184">
        <v>6</v>
      </c>
      <c r="I794" s="185"/>
      <c r="J794" s="186">
        <f>ROUND(I794*H794,2)</f>
        <v>0</v>
      </c>
      <c r="K794" s="182" t="s">
        <v>177</v>
      </c>
      <c r="L794" s="41"/>
      <c r="M794" s="187" t="s">
        <v>32</v>
      </c>
      <c r="N794" s="188" t="s">
        <v>51</v>
      </c>
      <c r="O794" s="66"/>
      <c r="P794" s="189">
        <f>O794*H794</f>
        <v>0</v>
      </c>
      <c r="Q794" s="189">
        <v>6.0000000000000002E-5</v>
      </c>
      <c r="R794" s="189">
        <f>Q794*H794</f>
        <v>3.6000000000000002E-4</v>
      </c>
      <c r="S794" s="189">
        <v>0</v>
      </c>
      <c r="T794" s="190">
        <f>S794*H794</f>
        <v>0</v>
      </c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R794" s="191" t="s">
        <v>297</v>
      </c>
      <c r="AT794" s="191" t="s">
        <v>173</v>
      </c>
      <c r="AU794" s="191" t="s">
        <v>89</v>
      </c>
      <c r="AY794" s="18" t="s">
        <v>171</v>
      </c>
      <c r="BE794" s="192">
        <f>IF(N794="základní",J794,0)</f>
        <v>0</v>
      </c>
      <c r="BF794" s="192">
        <f>IF(N794="snížená",J794,0)</f>
        <v>0</v>
      </c>
      <c r="BG794" s="192">
        <f>IF(N794="zákl. přenesená",J794,0)</f>
        <v>0</v>
      </c>
      <c r="BH794" s="192">
        <f>IF(N794="sníž. přenesená",J794,0)</f>
        <v>0</v>
      </c>
      <c r="BI794" s="192">
        <f>IF(N794="nulová",J794,0)</f>
        <v>0</v>
      </c>
      <c r="BJ794" s="18" t="s">
        <v>40</v>
      </c>
      <c r="BK794" s="192">
        <f>ROUND(I794*H794,2)</f>
        <v>0</v>
      </c>
      <c r="BL794" s="18" t="s">
        <v>297</v>
      </c>
      <c r="BM794" s="191" t="s">
        <v>5112</v>
      </c>
    </row>
    <row r="795" spans="1:65" s="2" customFormat="1" ht="19.2">
      <c r="A795" s="36"/>
      <c r="B795" s="37"/>
      <c r="C795" s="38"/>
      <c r="D795" s="195" t="s">
        <v>258</v>
      </c>
      <c r="E795" s="38"/>
      <c r="F795" s="225" t="s">
        <v>4232</v>
      </c>
      <c r="G795" s="38"/>
      <c r="H795" s="38"/>
      <c r="I795" s="226"/>
      <c r="J795" s="38"/>
      <c r="K795" s="38"/>
      <c r="L795" s="41"/>
      <c r="M795" s="227"/>
      <c r="N795" s="228"/>
      <c r="O795" s="66"/>
      <c r="P795" s="66"/>
      <c r="Q795" s="66"/>
      <c r="R795" s="66"/>
      <c r="S795" s="66"/>
      <c r="T795" s="67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T795" s="18" t="s">
        <v>258</v>
      </c>
      <c r="AU795" s="18" t="s">
        <v>89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4746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3" customFormat="1" ht="10.199999999999999">
      <c r="B797" s="193"/>
      <c r="C797" s="194"/>
      <c r="D797" s="195" t="s">
        <v>180</v>
      </c>
      <c r="E797" s="196" t="s">
        <v>32</v>
      </c>
      <c r="F797" s="197" t="s">
        <v>4773</v>
      </c>
      <c r="G797" s="194"/>
      <c r="H797" s="196" t="s">
        <v>32</v>
      </c>
      <c r="I797" s="198"/>
      <c r="J797" s="194"/>
      <c r="K797" s="194"/>
      <c r="L797" s="199"/>
      <c r="M797" s="200"/>
      <c r="N797" s="201"/>
      <c r="O797" s="201"/>
      <c r="P797" s="201"/>
      <c r="Q797" s="201"/>
      <c r="R797" s="201"/>
      <c r="S797" s="201"/>
      <c r="T797" s="202"/>
      <c r="AT797" s="203" t="s">
        <v>180</v>
      </c>
      <c r="AU797" s="203" t="s">
        <v>89</v>
      </c>
      <c r="AV797" s="13" t="s">
        <v>40</v>
      </c>
      <c r="AW797" s="13" t="s">
        <v>38</v>
      </c>
      <c r="AX797" s="13" t="s">
        <v>80</v>
      </c>
      <c r="AY797" s="203" t="s">
        <v>171</v>
      </c>
    </row>
    <row r="798" spans="1:65" s="13" customFormat="1" ht="10.199999999999999">
      <c r="B798" s="193"/>
      <c r="C798" s="194"/>
      <c r="D798" s="195" t="s">
        <v>180</v>
      </c>
      <c r="E798" s="196" t="s">
        <v>32</v>
      </c>
      <c r="F798" s="197" t="s">
        <v>5113</v>
      </c>
      <c r="G798" s="194"/>
      <c r="H798" s="196" t="s">
        <v>32</v>
      </c>
      <c r="I798" s="198"/>
      <c r="J798" s="194"/>
      <c r="K798" s="194"/>
      <c r="L798" s="199"/>
      <c r="M798" s="200"/>
      <c r="N798" s="201"/>
      <c r="O798" s="201"/>
      <c r="P798" s="201"/>
      <c r="Q798" s="201"/>
      <c r="R798" s="201"/>
      <c r="S798" s="201"/>
      <c r="T798" s="202"/>
      <c r="AT798" s="203" t="s">
        <v>180</v>
      </c>
      <c r="AU798" s="203" t="s">
        <v>89</v>
      </c>
      <c r="AV798" s="13" t="s">
        <v>40</v>
      </c>
      <c r="AW798" s="13" t="s">
        <v>38</v>
      </c>
      <c r="AX798" s="13" t="s">
        <v>80</v>
      </c>
      <c r="AY798" s="203" t="s">
        <v>171</v>
      </c>
    </row>
    <row r="799" spans="1:65" s="14" customFormat="1" ht="10.199999999999999">
      <c r="B799" s="204"/>
      <c r="C799" s="205"/>
      <c r="D799" s="195" t="s">
        <v>180</v>
      </c>
      <c r="E799" s="206" t="s">
        <v>32</v>
      </c>
      <c r="F799" s="207" t="s">
        <v>5114</v>
      </c>
      <c r="G799" s="205"/>
      <c r="H799" s="208">
        <v>3</v>
      </c>
      <c r="I799" s="209"/>
      <c r="J799" s="205"/>
      <c r="K799" s="205"/>
      <c r="L799" s="210"/>
      <c r="M799" s="211"/>
      <c r="N799" s="212"/>
      <c r="O799" s="212"/>
      <c r="P799" s="212"/>
      <c r="Q799" s="212"/>
      <c r="R799" s="212"/>
      <c r="S799" s="212"/>
      <c r="T799" s="213"/>
      <c r="AT799" s="214" t="s">
        <v>180</v>
      </c>
      <c r="AU799" s="214" t="s">
        <v>89</v>
      </c>
      <c r="AV799" s="14" t="s">
        <v>89</v>
      </c>
      <c r="AW799" s="14" t="s">
        <v>38</v>
      </c>
      <c r="AX799" s="14" t="s">
        <v>80</v>
      </c>
      <c r="AY799" s="214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5115</v>
      </c>
      <c r="G800" s="205"/>
      <c r="H800" s="208">
        <v>3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2" customFormat="1" ht="14.4" customHeight="1">
      <c r="A801" s="36"/>
      <c r="B801" s="37"/>
      <c r="C801" s="180" t="s">
        <v>1482</v>
      </c>
      <c r="D801" s="180" t="s">
        <v>173</v>
      </c>
      <c r="E801" s="181" t="s">
        <v>1391</v>
      </c>
      <c r="F801" s="182" t="s">
        <v>1392</v>
      </c>
      <c r="G801" s="183" t="s">
        <v>190</v>
      </c>
      <c r="H801" s="184">
        <v>7.35</v>
      </c>
      <c r="I801" s="185"/>
      <c r="J801" s="186">
        <f>ROUND(I801*H801,2)</f>
        <v>0</v>
      </c>
      <c r="K801" s="182" t="s">
        <v>177</v>
      </c>
      <c r="L801" s="41"/>
      <c r="M801" s="187" t="s">
        <v>32</v>
      </c>
      <c r="N801" s="188" t="s">
        <v>51</v>
      </c>
      <c r="O801" s="66"/>
      <c r="P801" s="189">
        <f>O801*H801</f>
        <v>0</v>
      </c>
      <c r="Q801" s="189">
        <v>0</v>
      </c>
      <c r="R801" s="189">
        <f>Q801*H801</f>
        <v>0</v>
      </c>
      <c r="S801" s="189">
        <v>0</v>
      </c>
      <c r="T801" s="190">
        <f>S801*H801</f>
        <v>0</v>
      </c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R801" s="191" t="s">
        <v>297</v>
      </c>
      <c r="AT801" s="191" t="s">
        <v>173</v>
      </c>
      <c r="AU801" s="191" t="s">
        <v>89</v>
      </c>
      <c r="AY801" s="18" t="s">
        <v>171</v>
      </c>
      <c r="BE801" s="192">
        <f>IF(N801="základní",J801,0)</f>
        <v>0</v>
      </c>
      <c r="BF801" s="192">
        <f>IF(N801="snížená",J801,0)</f>
        <v>0</v>
      </c>
      <c r="BG801" s="192">
        <f>IF(N801="zákl. přenesená",J801,0)</f>
        <v>0</v>
      </c>
      <c r="BH801" s="192">
        <f>IF(N801="sníž. přenesená",J801,0)</f>
        <v>0</v>
      </c>
      <c r="BI801" s="192">
        <f>IF(N801="nulová",J801,0)</f>
        <v>0</v>
      </c>
      <c r="BJ801" s="18" t="s">
        <v>40</v>
      </c>
      <c r="BK801" s="192">
        <f>ROUND(I801*H801,2)</f>
        <v>0</v>
      </c>
      <c r="BL801" s="18" t="s">
        <v>297</v>
      </c>
      <c r="BM801" s="191" t="s">
        <v>5116</v>
      </c>
    </row>
    <row r="802" spans="1:65" s="13" customFormat="1" ht="10.199999999999999">
      <c r="B802" s="193"/>
      <c r="C802" s="194"/>
      <c r="D802" s="195" t="s">
        <v>180</v>
      </c>
      <c r="E802" s="196" t="s">
        <v>32</v>
      </c>
      <c r="F802" s="197" t="s">
        <v>4746</v>
      </c>
      <c r="G802" s="194"/>
      <c r="H802" s="196" t="s">
        <v>32</v>
      </c>
      <c r="I802" s="198"/>
      <c r="J802" s="194"/>
      <c r="K802" s="194"/>
      <c r="L802" s="199"/>
      <c r="M802" s="200"/>
      <c r="N802" s="201"/>
      <c r="O802" s="201"/>
      <c r="P802" s="201"/>
      <c r="Q802" s="201"/>
      <c r="R802" s="201"/>
      <c r="S802" s="201"/>
      <c r="T802" s="202"/>
      <c r="AT802" s="203" t="s">
        <v>180</v>
      </c>
      <c r="AU802" s="203" t="s">
        <v>89</v>
      </c>
      <c r="AV802" s="13" t="s">
        <v>40</v>
      </c>
      <c r="AW802" s="13" t="s">
        <v>38</v>
      </c>
      <c r="AX802" s="13" t="s">
        <v>80</v>
      </c>
      <c r="AY802" s="203" t="s">
        <v>171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4773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3" customFormat="1" ht="10.199999999999999">
      <c r="B804" s="193"/>
      <c r="C804" s="194"/>
      <c r="D804" s="195" t="s">
        <v>180</v>
      </c>
      <c r="E804" s="196" t="s">
        <v>32</v>
      </c>
      <c r="F804" s="197" t="s">
        <v>5113</v>
      </c>
      <c r="G804" s="194"/>
      <c r="H804" s="196" t="s">
        <v>32</v>
      </c>
      <c r="I804" s="198"/>
      <c r="J804" s="194"/>
      <c r="K804" s="194"/>
      <c r="L804" s="199"/>
      <c r="M804" s="200"/>
      <c r="N804" s="201"/>
      <c r="O804" s="201"/>
      <c r="P804" s="201"/>
      <c r="Q804" s="201"/>
      <c r="R804" s="201"/>
      <c r="S804" s="201"/>
      <c r="T804" s="202"/>
      <c r="AT804" s="203" t="s">
        <v>180</v>
      </c>
      <c r="AU804" s="203" t="s">
        <v>89</v>
      </c>
      <c r="AV804" s="13" t="s">
        <v>40</v>
      </c>
      <c r="AW804" s="13" t="s">
        <v>38</v>
      </c>
      <c r="AX804" s="13" t="s">
        <v>80</v>
      </c>
      <c r="AY804" s="203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3374</v>
      </c>
      <c r="G805" s="205"/>
      <c r="H805" s="208">
        <v>3.75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14" customFormat="1" ht="10.199999999999999">
      <c r="B806" s="204"/>
      <c r="C806" s="205"/>
      <c r="D806" s="195" t="s">
        <v>180</v>
      </c>
      <c r="E806" s="206" t="s">
        <v>32</v>
      </c>
      <c r="F806" s="207" t="s">
        <v>5117</v>
      </c>
      <c r="G806" s="205"/>
      <c r="H806" s="208">
        <v>3.6</v>
      </c>
      <c r="I806" s="209"/>
      <c r="J806" s="205"/>
      <c r="K806" s="205"/>
      <c r="L806" s="210"/>
      <c r="M806" s="211"/>
      <c r="N806" s="212"/>
      <c r="O806" s="212"/>
      <c r="P806" s="212"/>
      <c r="Q806" s="212"/>
      <c r="R806" s="212"/>
      <c r="S806" s="212"/>
      <c r="T806" s="213"/>
      <c r="AT806" s="214" t="s">
        <v>180</v>
      </c>
      <c r="AU806" s="214" t="s">
        <v>89</v>
      </c>
      <c r="AV806" s="14" t="s">
        <v>89</v>
      </c>
      <c r="AW806" s="14" t="s">
        <v>38</v>
      </c>
      <c r="AX806" s="14" t="s">
        <v>80</v>
      </c>
      <c r="AY806" s="214" t="s">
        <v>171</v>
      </c>
    </row>
    <row r="807" spans="1:65" s="2" customFormat="1" ht="14.4" customHeight="1">
      <c r="A807" s="36"/>
      <c r="B807" s="37"/>
      <c r="C807" s="215" t="s">
        <v>1486</v>
      </c>
      <c r="D807" s="215" t="s">
        <v>254</v>
      </c>
      <c r="E807" s="216" t="s">
        <v>1397</v>
      </c>
      <c r="F807" s="217" t="s">
        <v>1398</v>
      </c>
      <c r="G807" s="218" t="s">
        <v>190</v>
      </c>
      <c r="H807" s="219">
        <v>7.35</v>
      </c>
      <c r="I807" s="220"/>
      <c r="J807" s="221">
        <f>ROUND(I807*H807,2)</f>
        <v>0</v>
      </c>
      <c r="K807" s="217" t="s">
        <v>177</v>
      </c>
      <c r="L807" s="222"/>
      <c r="M807" s="223" t="s">
        <v>32</v>
      </c>
      <c r="N807" s="224" t="s">
        <v>51</v>
      </c>
      <c r="O807" s="66"/>
      <c r="P807" s="189">
        <f>O807*H807</f>
        <v>0</v>
      </c>
      <c r="Q807" s="189">
        <v>2.8999999999999998E-3</v>
      </c>
      <c r="R807" s="189">
        <f>Q807*H807</f>
        <v>2.1314999999999997E-2</v>
      </c>
      <c r="S807" s="189">
        <v>0</v>
      </c>
      <c r="T807" s="190">
        <f>S807*H807</f>
        <v>0</v>
      </c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R807" s="191" t="s">
        <v>389</v>
      </c>
      <c r="AT807" s="191" t="s">
        <v>254</v>
      </c>
      <c r="AU807" s="191" t="s">
        <v>89</v>
      </c>
      <c r="AY807" s="18" t="s">
        <v>171</v>
      </c>
      <c r="BE807" s="192">
        <f>IF(N807="základní",J807,0)</f>
        <v>0</v>
      </c>
      <c r="BF807" s="192">
        <f>IF(N807="snížená",J807,0)</f>
        <v>0</v>
      </c>
      <c r="BG807" s="192">
        <f>IF(N807="zákl. přenesená",J807,0)</f>
        <v>0</v>
      </c>
      <c r="BH807" s="192">
        <f>IF(N807="sníž. přenesená",J807,0)</f>
        <v>0</v>
      </c>
      <c r="BI807" s="192">
        <f>IF(N807="nulová",J807,0)</f>
        <v>0</v>
      </c>
      <c r="BJ807" s="18" t="s">
        <v>40</v>
      </c>
      <c r="BK807" s="192">
        <f>ROUND(I807*H807,2)</f>
        <v>0</v>
      </c>
      <c r="BL807" s="18" t="s">
        <v>297</v>
      </c>
      <c r="BM807" s="191" t="s">
        <v>5118</v>
      </c>
    </row>
    <row r="808" spans="1:65" s="2" customFormat="1" ht="14.4" customHeight="1">
      <c r="A808" s="36"/>
      <c r="B808" s="37"/>
      <c r="C808" s="180" t="s">
        <v>1490</v>
      </c>
      <c r="D808" s="180" t="s">
        <v>173</v>
      </c>
      <c r="E808" s="181" t="s">
        <v>2841</v>
      </c>
      <c r="F808" s="182" t="s">
        <v>2842</v>
      </c>
      <c r="G808" s="183" t="s">
        <v>190</v>
      </c>
      <c r="H808" s="184">
        <v>7.35</v>
      </c>
      <c r="I808" s="185"/>
      <c r="J808" s="186">
        <f>ROUND(I808*H808,2)</f>
        <v>0</v>
      </c>
      <c r="K808" s="182" t="s">
        <v>177</v>
      </c>
      <c r="L808" s="41"/>
      <c r="M808" s="187" t="s">
        <v>32</v>
      </c>
      <c r="N808" s="188" t="s">
        <v>51</v>
      </c>
      <c r="O808" s="66"/>
      <c r="P808" s="189">
        <f>O808*H808</f>
        <v>0</v>
      </c>
      <c r="Q808" s="189">
        <v>0</v>
      </c>
      <c r="R808" s="189">
        <f>Q808*H808</f>
        <v>0</v>
      </c>
      <c r="S808" s="189">
        <v>0.03</v>
      </c>
      <c r="T808" s="190">
        <f>S808*H808</f>
        <v>0.22049999999999997</v>
      </c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R808" s="191" t="s">
        <v>297</v>
      </c>
      <c r="AT808" s="191" t="s">
        <v>173</v>
      </c>
      <c r="AU808" s="191" t="s">
        <v>89</v>
      </c>
      <c r="AY808" s="18" t="s">
        <v>171</v>
      </c>
      <c r="BE808" s="192">
        <f>IF(N808="základní",J808,0)</f>
        <v>0</v>
      </c>
      <c r="BF808" s="192">
        <f>IF(N808="snížená",J808,0)</f>
        <v>0</v>
      </c>
      <c r="BG808" s="192">
        <f>IF(N808="zákl. přenesená",J808,0)</f>
        <v>0</v>
      </c>
      <c r="BH808" s="192">
        <f>IF(N808="sníž. přenesená",J808,0)</f>
        <v>0</v>
      </c>
      <c r="BI808" s="192">
        <f>IF(N808="nulová",J808,0)</f>
        <v>0</v>
      </c>
      <c r="BJ808" s="18" t="s">
        <v>40</v>
      </c>
      <c r="BK808" s="192">
        <f>ROUND(I808*H808,2)</f>
        <v>0</v>
      </c>
      <c r="BL808" s="18" t="s">
        <v>297</v>
      </c>
      <c r="BM808" s="191" t="s">
        <v>5119</v>
      </c>
    </row>
    <row r="809" spans="1:65" s="13" customFormat="1" ht="10.199999999999999">
      <c r="B809" s="193"/>
      <c r="C809" s="194"/>
      <c r="D809" s="195" t="s">
        <v>180</v>
      </c>
      <c r="E809" s="196" t="s">
        <v>32</v>
      </c>
      <c r="F809" s="197" t="s">
        <v>4773</v>
      </c>
      <c r="G809" s="194"/>
      <c r="H809" s="196" t="s">
        <v>32</v>
      </c>
      <c r="I809" s="198"/>
      <c r="J809" s="194"/>
      <c r="K809" s="194"/>
      <c r="L809" s="199"/>
      <c r="M809" s="200"/>
      <c r="N809" s="201"/>
      <c r="O809" s="201"/>
      <c r="P809" s="201"/>
      <c r="Q809" s="201"/>
      <c r="R809" s="201"/>
      <c r="S809" s="201"/>
      <c r="T809" s="202"/>
      <c r="AT809" s="203" t="s">
        <v>180</v>
      </c>
      <c r="AU809" s="203" t="s">
        <v>89</v>
      </c>
      <c r="AV809" s="13" t="s">
        <v>40</v>
      </c>
      <c r="AW809" s="13" t="s">
        <v>38</v>
      </c>
      <c r="AX809" s="13" t="s">
        <v>80</v>
      </c>
      <c r="AY809" s="203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5120</v>
      </c>
      <c r="G810" s="205"/>
      <c r="H810" s="208">
        <v>7.35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2" customFormat="1" ht="24.15" customHeight="1">
      <c r="A811" s="36"/>
      <c r="B811" s="37"/>
      <c r="C811" s="180" t="s">
        <v>1496</v>
      </c>
      <c r="D811" s="180" t="s">
        <v>173</v>
      </c>
      <c r="E811" s="181" t="s">
        <v>3379</v>
      </c>
      <c r="F811" s="182" t="s">
        <v>3380</v>
      </c>
      <c r="G811" s="183" t="s">
        <v>190</v>
      </c>
      <c r="H811" s="184">
        <v>5.4</v>
      </c>
      <c r="I811" s="185"/>
      <c r="J811" s="186">
        <f>ROUND(I811*H811,2)</f>
        <v>0</v>
      </c>
      <c r="K811" s="182" t="s">
        <v>177</v>
      </c>
      <c r="L811" s="41"/>
      <c r="M811" s="187" t="s">
        <v>32</v>
      </c>
      <c r="N811" s="188" t="s">
        <v>51</v>
      </c>
      <c r="O811" s="66"/>
      <c r="P811" s="189">
        <f>O811*H811</f>
        <v>0</v>
      </c>
      <c r="Q811" s="189">
        <v>0</v>
      </c>
      <c r="R811" s="189">
        <f>Q811*H811</f>
        <v>0</v>
      </c>
      <c r="S811" s="189">
        <v>0</v>
      </c>
      <c r="T811" s="190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91" t="s">
        <v>297</v>
      </c>
      <c r="AT811" s="191" t="s">
        <v>173</v>
      </c>
      <c r="AU811" s="191" t="s">
        <v>89</v>
      </c>
      <c r="AY811" s="18" t="s">
        <v>171</v>
      </c>
      <c r="BE811" s="192">
        <f>IF(N811="základní",J811,0)</f>
        <v>0</v>
      </c>
      <c r="BF811" s="192">
        <f>IF(N811="snížená",J811,0)</f>
        <v>0</v>
      </c>
      <c r="BG811" s="192">
        <f>IF(N811="zákl. přenesená",J811,0)</f>
        <v>0</v>
      </c>
      <c r="BH811" s="192">
        <f>IF(N811="sníž. přenesená",J811,0)</f>
        <v>0</v>
      </c>
      <c r="BI811" s="192">
        <f>IF(N811="nulová",J811,0)</f>
        <v>0</v>
      </c>
      <c r="BJ811" s="18" t="s">
        <v>40</v>
      </c>
      <c r="BK811" s="192">
        <f>ROUND(I811*H811,2)</f>
        <v>0</v>
      </c>
      <c r="BL811" s="18" t="s">
        <v>297</v>
      </c>
      <c r="BM811" s="191" t="s">
        <v>5121</v>
      </c>
    </row>
    <row r="812" spans="1:65" s="13" customFormat="1" ht="10.199999999999999">
      <c r="B812" s="193"/>
      <c r="C812" s="194"/>
      <c r="D812" s="195" t="s">
        <v>180</v>
      </c>
      <c r="E812" s="196" t="s">
        <v>32</v>
      </c>
      <c r="F812" s="197" t="s">
        <v>4746</v>
      </c>
      <c r="G812" s="194"/>
      <c r="H812" s="196" t="s">
        <v>32</v>
      </c>
      <c r="I812" s="198"/>
      <c r="J812" s="194"/>
      <c r="K812" s="194"/>
      <c r="L812" s="199"/>
      <c r="M812" s="200"/>
      <c r="N812" s="201"/>
      <c r="O812" s="201"/>
      <c r="P812" s="201"/>
      <c r="Q812" s="201"/>
      <c r="R812" s="201"/>
      <c r="S812" s="201"/>
      <c r="T812" s="202"/>
      <c r="AT812" s="203" t="s">
        <v>180</v>
      </c>
      <c r="AU812" s="203" t="s">
        <v>89</v>
      </c>
      <c r="AV812" s="13" t="s">
        <v>40</v>
      </c>
      <c r="AW812" s="13" t="s">
        <v>38</v>
      </c>
      <c r="AX812" s="13" t="s">
        <v>80</v>
      </c>
      <c r="AY812" s="203" t="s">
        <v>171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4773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3" customFormat="1" ht="10.199999999999999">
      <c r="B814" s="193"/>
      <c r="C814" s="194"/>
      <c r="D814" s="195" t="s">
        <v>180</v>
      </c>
      <c r="E814" s="196" t="s">
        <v>32</v>
      </c>
      <c r="F814" s="197" t="s">
        <v>5113</v>
      </c>
      <c r="G814" s="194"/>
      <c r="H814" s="196" t="s">
        <v>32</v>
      </c>
      <c r="I814" s="198"/>
      <c r="J814" s="194"/>
      <c r="K814" s="194"/>
      <c r="L814" s="199"/>
      <c r="M814" s="200"/>
      <c r="N814" s="201"/>
      <c r="O814" s="201"/>
      <c r="P814" s="201"/>
      <c r="Q814" s="201"/>
      <c r="R814" s="201"/>
      <c r="S814" s="201"/>
      <c r="T814" s="202"/>
      <c r="AT814" s="203" t="s">
        <v>180</v>
      </c>
      <c r="AU814" s="203" t="s">
        <v>89</v>
      </c>
      <c r="AV814" s="13" t="s">
        <v>40</v>
      </c>
      <c r="AW814" s="13" t="s">
        <v>38</v>
      </c>
      <c r="AX814" s="13" t="s">
        <v>80</v>
      </c>
      <c r="AY814" s="203" t="s">
        <v>171</v>
      </c>
    </row>
    <row r="815" spans="1:65" s="14" customFormat="1" ht="10.199999999999999">
      <c r="B815" s="204"/>
      <c r="C815" s="205"/>
      <c r="D815" s="195" t="s">
        <v>180</v>
      </c>
      <c r="E815" s="206" t="s">
        <v>32</v>
      </c>
      <c r="F815" s="207" t="s">
        <v>1404</v>
      </c>
      <c r="G815" s="205"/>
      <c r="H815" s="208">
        <v>2.7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180</v>
      </c>
      <c r="AU815" s="214" t="s">
        <v>89</v>
      </c>
      <c r="AV815" s="14" t="s">
        <v>89</v>
      </c>
      <c r="AW815" s="14" t="s">
        <v>38</v>
      </c>
      <c r="AX815" s="14" t="s">
        <v>80</v>
      </c>
      <c r="AY815" s="214" t="s">
        <v>171</v>
      </c>
    </row>
    <row r="816" spans="1:65" s="14" customFormat="1" ht="10.199999999999999">
      <c r="B816" s="204"/>
      <c r="C816" s="205"/>
      <c r="D816" s="195" t="s">
        <v>180</v>
      </c>
      <c r="E816" s="206" t="s">
        <v>32</v>
      </c>
      <c r="F816" s="207" t="s">
        <v>1405</v>
      </c>
      <c r="G816" s="205"/>
      <c r="H816" s="208">
        <v>2.7</v>
      </c>
      <c r="I816" s="209"/>
      <c r="J816" s="205"/>
      <c r="K816" s="205"/>
      <c r="L816" s="210"/>
      <c r="M816" s="211"/>
      <c r="N816" s="212"/>
      <c r="O816" s="212"/>
      <c r="P816" s="212"/>
      <c r="Q816" s="212"/>
      <c r="R816" s="212"/>
      <c r="S816" s="212"/>
      <c r="T816" s="213"/>
      <c r="AT816" s="214" t="s">
        <v>180</v>
      </c>
      <c r="AU816" s="214" t="s">
        <v>89</v>
      </c>
      <c r="AV816" s="14" t="s">
        <v>89</v>
      </c>
      <c r="AW816" s="14" t="s">
        <v>38</v>
      </c>
      <c r="AX816" s="14" t="s">
        <v>80</v>
      </c>
      <c r="AY816" s="214" t="s">
        <v>171</v>
      </c>
    </row>
    <row r="817" spans="1:65" s="2" customFormat="1" ht="24.15" customHeight="1">
      <c r="A817" s="36"/>
      <c r="B817" s="37"/>
      <c r="C817" s="180" t="s">
        <v>1502</v>
      </c>
      <c r="D817" s="180" t="s">
        <v>173</v>
      </c>
      <c r="E817" s="181" t="s">
        <v>3382</v>
      </c>
      <c r="F817" s="182" t="s">
        <v>3383</v>
      </c>
      <c r="G817" s="183" t="s">
        <v>582</v>
      </c>
      <c r="H817" s="184">
        <v>23</v>
      </c>
      <c r="I817" s="185"/>
      <c r="J817" s="186">
        <f>ROUND(I817*H817,2)</f>
        <v>0</v>
      </c>
      <c r="K817" s="182" t="s">
        <v>177</v>
      </c>
      <c r="L817" s="41"/>
      <c r="M817" s="187" t="s">
        <v>32</v>
      </c>
      <c r="N817" s="188" t="s">
        <v>51</v>
      </c>
      <c r="O817" s="66"/>
      <c r="P817" s="189">
        <f>O817*H817</f>
        <v>0</v>
      </c>
      <c r="Q817" s="189">
        <v>1.0000000000000001E-5</v>
      </c>
      <c r="R817" s="189">
        <f>Q817*H817</f>
        <v>2.3000000000000001E-4</v>
      </c>
      <c r="S817" s="189">
        <v>0</v>
      </c>
      <c r="T817" s="190">
        <f>S817*H817</f>
        <v>0</v>
      </c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R817" s="191" t="s">
        <v>297</v>
      </c>
      <c r="AT817" s="191" t="s">
        <v>173</v>
      </c>
      <c r="AU817" s="191" t="s">
        <v>89</v>
      </c>
      <c r="AY817" s="18" t="s">
        <v>171</v>
      </c>
      <c r="BE817" s="192">
        <f>IF(N817="základní",J817,0)</f>
        <v>0</v>
      </c>
      <c r="BF817" s="192">
        <f>IF(N817="snížená",J817,0)</f>
        <v>0</v>
      </c>
      <c r="BG817" s="192">
        <f>IF(N817="zákl. přenesená",J817,0)</f>
        <v>0</v>
      </c>
      <c r="BH817" s="192">
        <f>IF(N817="sníž. přenesená",J817,0)</f>
        <v>0</v>
      </c>
      <c r="BI817" s="192">
        <f>IF(N817="nulová",J817,0)</f>
        <v>0</v>
      </c>
      <c r="BJ817" s="18" t="s">
        <v>40</v>
      </c>
      <c r="BK817" s="192">
        <f>ROUND(I817*H817,2)</f>
        <v>0</v>
      </c>
      <c r="BL817" s="18" t="s">
        <v>297</v>
      </c>
      <c r="BM817" s="191" t="s">
        <v>5122</v>
      </c>
    </row>
    <row r="818" spans="1:65" s="13" customFormat="1" ht="10.199999999999999">
      <c r="B818" s="193"/>
      <c r="C818" s="194"/>
      <c r="D818" s="195" t="s">
        <v>180</v>
      </c>
      <c r="E818" s="196" t="s">
        <v>32</v>
      </c>
      <c r="F818" s="197" t="s">
        <v>4746</v>
      </c>
      <c r="G818" s="194"/>
      <c r="H818" s="196" t="s">
        <v>32</v>
      </c>
      <c r="I818" s="198"/>
      <c r="J818" s="194"/>
      <c r="K818" s="194"/>
      <c r="L818" s="199"/>
      <c r="M818" s="200"/>
      <c r="N818" s="201"/>
      <c r="O818" s="201"/>
      <c r="P818" s="201"/>
      <c r="Q818" s="201"/>
      <c r="R818" s="201"/>
      <c r="S818" s="201"/>
      <c r="T818" s="202"/>
      <c r="AT818" s="203" t="s">
        <v>180</v>
      </c>
      <c r="AU818" s="203" t="s">
        <v>89</v>
      </c>
      <c r="AV818" s="13" t="s">
        <v>40</v>
      </c>
      <c r="AW818" s="13" t="s">
        <v>38</v>
      </c>
      <c r="AX818" s="13" t="s">
        <v>80</v>
      </c>
      <c r="AY818" s="203" t="s">
        <v>171</v>
      </c>
    </row>
    <row r="819" spans="1:65" s="13" customFormat="1" ht="10.199999999999999">
      <c r="B819" s="193"/>
      <c r="C819" s="194"/>
      <c r="D819" s="195" t="s">
        <v>180</v>
      </c>
      <c r="E819" s="196" t="s">
        <v>32</v>
      </c>
      <c r="F819" s="197" t="s">
        <v>4748</v>
      </c>
      <c r="G819" s="194"/>
      <c r="H819" s="196" t="s">
        <v>32</v>
      </c>
      <c r="I819" s="198"/>
      <c r="J819" s="194"/>
      <c r="K819" s="194"/>
      <c r="L819" s="199"/>
      <c r="M819" s="200"/>
      <c r="N819" s="201"/>
      <c r="O819" s="201"/>
      <c r="P819" s="201"/>
      <c r="Q819" s="201"/>
      <c r="R819" s="201"/>
      <c r="S819" s="201"/>
      <c r="T819" s="202"/>
      <c r="AT819" s="203" t="s">
        <v>180</v>
      </c>
      <c r="AU819" s="203" t="s">
        <v>89</v>
      </c>
      <c r="AV819" s="13" t="s">
        <v>40</v>
      </c>
      <c r="AW819" s="13" t="s">
        <v>38</v>
      </c>
      <c r="AX819" s="13" t="s">
        <v>80</v>
      </c>
      <c r="AY819" s="203" t="s">
        <v>171</v>
      </c>
    </row>
    <row r="820" spans="1:65" s="14" customFormat="1" ht="10.199999999999999">
      <c r="B820" s="204"/>
      <c r="C820" s="205"/>
      <c r="D820" s="195" t="s">
        <v>180</v>
      </c>
      <c r="E820" s="206" t="s">
        <v>32</v>
      </c>
      <c r="F820" s="207" t="s">
        <v>5123</v>
      </c>
      <c r="G820" s="205"/>
      <c r="H820" s="208">
        <v>23</v>
      </c>
      <c r="I820" s="209"/>
      <c r="J820" s="205"/>
      <c r="K820" s="205"/>
      <c r="L820" s="210"/>
      <c r="M820" s="211"/>
      <c r="N820" s="212"/>
      <c r="O820" s="212"/>
      <c r="P820" s="212"/>
      <c r="Q820" s="212"/>
      <c r="R820" s="212"/>
      <c r="S820" s="212"/>
      <c r="T820" s="213"/>
      <c r="AT820" s="214" t="s">
        <v>180</v>
      </c>
      <c r="AU820" s="214" t="s">
        <v>89</v>
      </c>
      <c r="AV820" s="14" t="s">
        <v>89</v>
      </c>
      <c r="AW820" s="14" t="s">
        <v>38</v>
      </c>
      <c r="AX820" s="14" t="s">
        <v>80</v>
      </c>
      <c r="AY820" s="214" t="s">
        <v>171</v>
      </c>
    </row>
    <row r="821" spans="1:65" s="2" customFormat="1" ht="24.15" customHeight="1">
      <c r="A821" s="36"/>
      <c r="B821" s="37"/>
      <c r="C821" s="180" t="s">
        <v>1506</v>
      </c>
      <c r="D821" s="180" t="s">
        <v>173</v>
      </c>
      <c r="E821" s="181" t="s">
        <v>3385</v>
      </c>
      <c r="F821" s="182" t="s">
        <v>3386</v>
      </c>
      <c r="G821" s="183" t="s">
        <v>882</v>
      </c>
      <c r="H821" s="184">
        <v>3</v>
      </c>
      <c r="I821" s="185"/>
      <c r="J821" s="186">
        <f>ROUND(I821*H821,2)</f>
        <v>0</v>
      </c>
      <c r="K821" s="182" t="s">
        <v>177</v>
      </c>
      <c r="L821" s="41"/>
      <c r="M821" s="187" t="s">
        <v>32</v>
      </c>
      <c r="N821" s="188" t="s">
        <v>51</v>
      </c>
      <c r="O821" s="66"/>
      <c r="P821" s="189">
        <f>O821*H821</f>
        <v>0</v>
      </c>
      <c r="Q821" s="189">
        <v>0</v>
      </c>
      <c r="R821" s="189">
        <f>Q821*H821</f>
        <v>0</v>
      </c>
      <c r="S821" s="189">
        <v>0</v>
      </c>
      <c r="T821" s="190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91" t="s">
        <v>297</v>
      </c>
      <c r="AT821" s="191" t="s">
        <v>173</v>
      </c>
      <c r="AU821" s="191" t="s">
        <v>89</v>
      </c>
      <c r="AY821" s="18" t="s">
        <v>171</v>
      </c>
      <c r="BE821" s="192">
        <f>IF(N821="základní",J821,0)</f>
        <v>0</v>
      </c>
      <c r="BF821" s="192">
        <f>IF(N821="snížená",J821,0)</f>
        <v>0</v>
      </c>
      <c r="BG821" s="192">
        <f>IF(N821="zákl. přenesená",J821,0)</f>
        <v>0</v>
      </c>
      <c r="BH821" s="192">
        <f>IF(N821="sníž. přenesená",J821,0)</f>
        <v>0</v>
      </c>
      <c r="BI821" s="192">
        <f>IF(N821="nulová",J821,0)</f>
        <v>0</v>
      </c>
      <c r="BJ821" s="18" t="s">
        <v>40</v>
      </c>
      <c r="BK821" s="192">
        <f>ROUND(I821*H821,2)</f>
        <v>0</v>
      </c>
      <c r="BL821" s="18" t="s">
        <v>297</v>
      </c>
      <c r="BM821" s="191" t="s">
        <v>5124</v>
      </c>
    </row>
    <row r="822" spans="1:65" s="13" customFormat="1" ht="10.199999999999999">
      <c r="B822" s="193"/>
      <c r="C822" s="194"/>
      <c r="D822" s="195" t="s">
        <v>180</v>
      </c>
      <c r="E822" s="196" t="s">
        <v>32</v>
      </c>
      <c r="F822" s="197" t="s">
        <v>4746</v>
      </c>
      <c r="G822" s="194"/>
      <c r="H822" s="196" t="s">
        <v>32</v>
      </c>
      <c r="I822" s="198"/>
      <c r="J822" s="194"/>
      <c r="K822" s="194"/>
      <c r="L822" s="199"/>
      <c r="M822" s="200"/>
      <c r="N822" s="201"/>
      <c r="O822" s="201"/>
      <c r="P822" s="201"/>
      <c r="Q822" s="201"/>
      <c r="R822" s="201"/>
      <c r="S822" s="201"/>
      <c r="T822" s="202"/>
      <c r="AT822" s="203" t="s">
        <v>180</v>
      </c>
      <c r="AU822" s="203" t="s">
        <v>89</v>
      </c>
      <c r="AV822" s="13" t="s">
        <v>40</v>
      </c>
      <c r="AW822" s="13" t="s">
        <v>38</v>
      </c>
      <c r="AX822" s="13" t="s">
        <v>80</v>
      </c>
      <c r="AY822" s="203" t="s">
        <v>171</v>
      </c>
    </row>
    <row r="823" spans="1:65" s="13" customFormat="1" ht="10.199999999999999">
      <c r="B823" s="193"/>
      <c r="C823" s="194"/>
      <c r="D823" s="195" t="s">
        <v>180</v>
      </c>
      <c r="E823" s="196" t="s">
        <v>32</v>
      </c>
      <c r="F823" s="197" t="s">
        <v>4748</v>
      </c>
      <c r="G823" s="194"/>
      <c r="H823" s="196" t="s">
        <v>32</v>
      </c>
      <c r="I823" s="198"/>
      <c r="J823" s="194"/>
      <c r="K823" s="194"/>
      <c r="L823" s="199"/>
      <c r="M823" s="200"/>
      <c r="N823" s="201"/>
      <c r="O823" s="201"/>
      <c r="P823" s="201"/>
      <c r="Q823" s="201"/>
      <c r="R823" s="201"/>
      <c r="S823" s="201"/>
      <c r="T823" s="202"/>
      <c r="AT823" s="203" t="s">
        <v>180</v>
      </c>
      <c r="AU823" s="203" t="s">
        <v>89</v>
      </c>
      <c r="AV823" s="13" t="s">
        <v>40</v>
      </c>
      <c r="AW823" s="13" t="s">
        <v>38</v>
      </c>
      <c r="AX823" s="13" t="s">
        <v>80</v>
      </c>
      <c r="AY823" s="203" t="s">
        <v>171</v>
      </c>
    </row>
    <row r="824" spans="1:65" s="14" customFormat="1" ht="10.199999999999999">
      <c r="B824" s="204"/>
      <c r="C824" s="205"/>
      <c r="D824" s="195" t="s">
        <v>180</v>
      </c>
      <c r="E824" s="206" t="s">
        <v>32</v>
      </c>
      <c r="F824" s="207" t="s">
        <v>5125</v>
      </c>
      <c r="G824" s="205"/>
      <c r="H824" s="208">
        <v>3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180</v>
      </c>
      <c r="AU824" s="214" t="s">
        <v>89</v>
      </c>
      <c r="AV824" s="14" t="s">
        <v>89</v>
      </c>
      <c r="AW824" s="14" t="s">
        <v>38</v>
      </c>
      <c r="AX824" s="14" t="s">
        <v>80</v>
      </c>
      <c r="AY824" s="214" t="s">
        <v>171</v>
      </c>
    </row>
    <row r="825" spans="1:65" s="2" customFormat="1" ht="24.15" customHeight="1">
      <c r="A825" s="36"/>
      <c r="B825" s="37"/>
      <c r="C825" s="180" t="s">
        <v>2027</v>
      </c>
      <c r="D825" s="180" t="s">
        <v>173</v>
      </c>
      <c r="E825" s="181" t="s">
        <v>885</v>
      </c>
      <c r="F825" s="182" t="s">
        <v>886</v>
      </c>
      <c r="G825" s="183" t="s">
        <v>582</v>
      </c>
      <c r="H825" s="184">
        <v>23</v>
      </c>
      <c r="I825" s="185"/>
      <c r="J825" s="186">
        <f>ROUND(I825*H825,2)</f>
        <v>0</v>
      </c>
      <c r="K825" s="182" t="s">
        <v>177</v>
      </c>
      <c r="L825" s="41"/>
      <c r="M825" s="187" t="s">
        <v>32</v>
      </c>
      <c r="N825" s="188" t="s">
        <v>51</v>
      </c>
      <c r="O825" s="66"/>
      <c r="P825" s="189">
        <f>O825*H825</f>
        <v>0</v>
      </c>
      <c r="Q825" s="189">
        <v>0</v>
      </c>
      <c r="R825" s="189">
        <f>Q825*H825</f>
        <v>0</v>
      </c>
      <c r="S825" s="189">
        <v>0</v>
      </c>
      <c r="T825" s="190">
        <f>S825*H825</f>
        <v>0</v>
      </c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R825" s="191" t="s">
        <v>297</v>
      </c>
      <c r="AT825" s="191" t="s">
        <v>173</v>
      </c>
      <c r="AU825" s="191" t="s">
        <v>89</v>
      </c>
      <c r="AY825" s="18" t="s">
        <v>171</v>
      </c>
      <c r="BE825" s="192">
        <f>IF(N825="základní",J825,0)</f>
        <v>0</v>
      </c>
      <c r="BF825" s="192">
        <f>IF(N825="snížená",J825,0)</f>
        <v>0</v>
      </c>
      <c r="BG825" s="192">
        <f>IF(N825="zákl. přenesená",J825,0)</f>
        <v>0</v>
      </c>
      <c r="BH825" s="192">
        <f>IF(N825="sníž. přenesená",J825,0)</f>
        <v>0</v>
      </c>
      <c r="BI825" s="192">
        <f>IF(N825="nulová",J825,0)</f>
        <v>0</v>
      </c>
      <c r="BJ825" s="18" t="s">
        <v>40</v>
      </c>
      <c r="BK825" s="192">
        <f>ROUND(I825*H825,2)</f>
        <v>0</v>
      </c>
      <c r="BL825" s="18" t="s">
        <v>297</v>
      </c>
      <c r="BM825" s="191" t="s">
        <v>5126</v>
      </c>
    </row>
    <row r="826" spans="1:65" s="2" customFormat="1" ht="14.4" customHeight="1">
      <c r="A826" s="36"/>
      <c r="B826" s="37"/>
      <c r="C826" s="215" t="s">
        <v>2032</v>
      </c>
      <c r="D826" s="215" t="s">
        <v>254</v>
      </c>
      <c r="E826" s="216" t="s">
        <v>889</v>
      </c>
      <c r="F826" s="217" t="s">
        <v>890</v>
      </c>
      <c r="G826" s="218" t="s">
        <v>582</v>
      </c>
      <c r="H826" s="219">
        <v>23</v>
      </c>
      <c r="I826" s="220"/>
      <c r="J826" s="221">
        <f>ROUND(I826*H826,2)</f>
        <v>0</v>
      </c>
      <c r="K826" s="217" t="s">
        <v>643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0.01</v>
      </c>
      <c r="R826" s="189">
        <f>Q826*H826</f>
        <v>0.23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5127</v>
      </c>
    </row>
    <row r="827" spans="1:65" s="2" customFormat="1" ht="24.15" customHeight="1">
      <c r="A827" s="36"/>
      <c r="B827" s="37"/>
      <c r="C827" s="180" t="s">
        <v>2036</v>
      </c>
      <c r="D827" s="180" t="s">
        <v>173</v>
      </c>
      <c r="E827" s="181" t="s">
        <v>1418</v>
      </c>
      <c r="F827" s="182" t="s">
        <v>1419</v>
      </c>
      <c r="G827" s="183" t="s">
        <v>554</v>
      </c>
      <c r="H827" s="184">
        <v>0.252</v>
      </c>
      <c r="I827" s="185"/>
      <c r="J827" s="186">
        <f>ROUND(I827*H827,2)</f>
        <v>0</v>
      </c>
      <c r="K827" s="182" t="s">
        <v>177</v>
      </c>
      <c r="L827" s="41"/>
      <c r="M827" s="187" t="s">
        <v>32</v>
      </c>
      <c r="N827" s="188" t="s">
        <v>51</v>
      </c>
      <c r="O827" s="66"/>
      <c r="P827" s="189">
        <f>O827*H827</f>
        <v>0</v>
      </c>
      <c r="Q827" s="189">
        <v>0</v>
      </c>
      <c r="R827" s="189">
        <f>Q827*H827</f>
        <v>0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297</v>
      </c>
      <c r="AT827" s="191" t="s">
        <v>173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5128</v>
      </c>
    </row>
    <row r="828" spans="1:65" s="2" customFormat="1" ht="24.15" customHeight="1">
      <c r="A828" s="36"/>
      <c r="B828" s="37"/>
      <c r="C828" s="180" t="s">
        <v>2038</v>
      </c>
      <c r="D828" s="180" t="s">
        <v>173</v>
      </c>
      <c r="E828" s="181" t="s">
        <v>897</v>
      </c>
      <c r="F828" s="182" t="s">
        <v>898</v>
      </c>
      <c r="G828" s="183" t="s">
        <v>554</v>
      </c>
      <c r="H828" s="184">
        <v>0.252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5129</v>
      </c>
    </row>
    <row r="829" spans="1:65" s="12" customFormat="1" ht="22.8" customHeight="1">
      <c r="B829" s="164"/>
      <c r="C829" s="165"/>
      <c r="D829" s="166" t="s">
        <v>79</v>
      </c>
      <c r="E829" s="178" t="s">
        <v>1423</v>
      </c>
      <c r="F829" s="178" t="s">
        <v>1424</v>
      </c>
      <c r="G829" s="165"/>
      <c r="H829" s="165"/>
      <c r="I829" s="168"/>
      <c r="J829" s="179">
        <f>BK829</f>
        <v>0</v>
      </c>
      <c r="K829" s="165"/>
      <c r="L829" s="170"/>
      <c r="M829" s="171"/>
      <c r="N829" s="172"/>
      <c r="O829" s="172"/>
      <c r="P829" s="173">
        <f>SUM(P830:P860)</f>
        <v>0</v>
      </c>
      <c r="Q829" s="172"/>
      <c r="R829" s="173">
        <f>SUM(R830:R860)</f>
        <v>3.875663E-2</v>
      </c>
      <c r="S829" s="172"/>
      <c r="T829" s="174">
        <f>SUM(T830:T860)</f>
        <v>8.3932499999999997E-3</v>
      </c>
      <c r="AR829" s="175" t="s">
        <v>89</v>
      </c>
      <c r="AT829" s="176" t="s">
        <v>79</v>
      </c>
      <c r="AU829" s="176" t="s">
        <v>40</v>
      </c>
      <c r="AY829" s="175" t="s">
        <v>171</v>
      </c>
      <c r="BK829" s="177">
        <f>SUM(BK830:BK860)</f>
        <v>0</v>
      </c>
    </row>
    <row r="830" spans="1:65" s="2" customFormat="1" ht="14.4" customHeight="1">
      <c r="A830" s="36"/>
      <c r="B830" s="37"/>
      <c r="C830" s="180" t="s">
        <v>2040</v>
      </c>
      <c r="D830" s="180" t="s">
        <v>173</v>
      </c>
      <c r="E830" s="181" t="s">
        <v>1426</v>
      </c>
      <c r="F830" s="182" t="s">
        <v>1427</v>
      </c>
      <c r="G830" s="183" t="s">
        <v>176</v>
      </c>
      <c r="H830" s="184">
        <v>27.074999999999999</v>
      </c>
      <c r="I830" s="185"/>
      <c r="J830" s="186">
        <f>ROUND(I830*H830,2)</f>
        <v>0</v>
      </c>
      <c r="K830" s="182" t="s">
        <v>177</v>
      </c>
      <c r="L830" s="41"/>
      <c r="M830" s="187" t="s">
        <v>32</v>
      </c>
      <c r="N830" s="188" t="s">
        <v>51</v>
      </c>
      <c r="O830" s="66"/>
      <c r="P830" s="189">
        <f>O830*H830</f>
        <v>0</v>
      </c>
      <c r="Q830" s="189">
        <v>0</v>
      </c>
      <c r="R830" s="189">
        <f>Q830*H830</f>
        <v>0</v>
      </c>
      <c r="S830" s="189">
        <v>0</v>
      </c>
      <c r="T830" s="190">
        <f>S830*H830</f>
        <v>0</v>
      </c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R830" s="191" t="s">
        <v>297</v>
      </c>
      <c r="AT830" s="191" t="s">
        <v>173</v>
      </c>
      <c r="AU830" s="191" t="s">
        <v>89</v>
      </c>
      <c r="AY830" s="18" t="s">
        <v>171</v>
      </c>
      <c r="BE830" s="192">
        <f>IF(N830="základní",J830,0)</f>
        <v>0</v>
      </c>
      <c r="BF830" s="192">
        <f>IF(N830="snížená",J830,0)</f>
        <v>0</v>
      </c>
      <c r="BG830" s="192">
        <f>IF(N830="zákl. přenesená",J830,0)</f>
        <v>0</v>
      </c>
      <c r="BH830" s="192">
        <f>IF(N830="sníž. přenesená",J830,0)</f>
        <v>0</v>
      </c>
      <c r="BI830" s="192">
        <f>IF(N830="nulová",J830,0)</f>
        <v>0</v>
      </c>
      <c r="BJ830" s="18" t="s">
        <v>40</v>
      </c>
      <c r="BK830" s="192">
        <f>ROUND(I830*H830,2)</f>
        <v>0</v>
      </c>
      <c r="BL830" s="18" t="s">
        <v>297</v>
      </c>
      <c r="BM830" s="191" t="s">
        <v>5130</v>
      </c>
    </row>
    <row r="831" spans="1:65" s="13" customFormat="1" ht="10.199999999999999">
      <c r="B831" s="193"/>
      <c r="C831" s="194"/>
      <c r="D831" s="195" t="s">
        <v>180</v>
      </c>
      <c r="E831" s="196" t="s">
        <v>32</v>
      </c>
      <c r="F831" s="197" t="s">
        <v>4746</v>
      </c>
      <c r="G831" s="194"/>
      <c r="H831" s="196" t="s">
        <v>32</v>
      </c>
      <c r="I831" s="198"/>
      <c r="J831" s="194"/>
      <c r="K831" s="194"/>
      <c r="L831" s="199"/>
      <c r="M831" s="200"/>
      <c r="N831" s="201"/>
      <c r="O831" s="201"/>
      <c r="P831" s="201"/>
      <c r="Q831" s="201"/>
      <c r="R831" s="201"/>
      <c r="S831" s="201"/>
      <c r="T831" s="202"/>
      <c r="AT831" s="203" t="s">
        <v>180</v>
      </c>
      <c r="AU831" s="203" t="s">
        <v>89</v>
      </c>
      <c r="AV831" s="13" t="s">
        <v>40</v>
      </c>
      <c r="AW831" s="13" t="s">
        <v>38</v>
      </c>
      <c r="AX831" s="13" t="s">
        <v>80</v>
      </c>
      <c r="AY831" s="203" t="s">
        <v>171</v>
      </c>
    </row>
    <row r="832" spans="1:65" s="13" customFormat="1" ht="10.199999999999999">
      <c r="B832" s="193"/>
      <c r="C832" s="194"/>
      <c r="D832" s="195" t="s">
        <v>180</v>
      </c>
      <c r="E832" s="196" t="s">
        <v>32</v>
      </c>
      <c r="F832" s="197" t="s">
        <v>4773</v>
      </c>
      <c r="G832" s="194"/>
      <c r="H832" s="196" t="s">
        <v>32</v>
      </c>
      <c r="I832" s="198"/>
      <c r="J832" s="194"/>
      <c r="K832" s="194"/>
      <c r="L832" s="199"/>
      <c r="M832" s="200"/>
      <c r="N832" s="201"/>
      <c r="O832" s="201"/>
      <c r="P832" s="201"/>
      <c r="Q832" s="201"/>
      <c r="R832" s="201"/>
      <c r="S832" s="201"/>
      <c r="T832" s="202"/>
      <c r="AT832" s="203" t="s">
        <v>180</v>
      </c>
      <c r="AU832" s="203" t="s">
        <v>89</v>
      </c>
      <c r="AV832" s="13" t="s">
        <v>40</v>
      </c>
      <c r="AW832" s="13" t="s">
        <v>38</v>
      </c>
      <c r="AX832" s="13" t="s">
        <v>80</v>
      </c>
      <c r="AY832" s="203" t="s">
        <v>171</v>
      </c>
    </row>
    <row r="833" spans="1:65" s="13" customFormat="1" ht="10.199999999999999">
      <c r="B833" s="193"/>
      <c r="C833" s="194"/>
      <c r="D833" s="195" t="s">
        <v>180</v>
      </c>
      <c r="E833" s="196" t="s">
        <v>32</v>
      </c>
      <c r="F833" s="197" t="s">
        <v>4774</v>
      </c>
      <c r="G833" s="194"/>
      <c r="H833" s="196" t="s">
        <v>32</v>
      </c>
      <c r="I833" s="198"/>
      <c r="J833" s="194"/>
      <c r="K833" s="194"/>
      <c r="L833" s="199"/>
      <c r="M833" s="200"/>
      <c r="N833" s="201"/>
      <c r="O833" s="201"/>
      <c r="P833" s="201"/>
      <c r="Q833" s="201"/>
      <c r="R833" s="201"/>
      <c r="S833" s="201"/>
      <c r="T833" s="202"/>
      <c r="AT833" s="203" t="s">
        <v>180</v>
      </c>
      <c r="AU833" s="203" t="s">
        <v>89</v>
      </c>
      <c r="AV833" s="13" t="s">
        <v>40</v>
      </c>
      <c r="AW833" s="13" t="s">
        <v>38</v>
      </c>
      <c r="AX833" s="13" t="s">
        <v>80</v>
      </c>
      <c r="AY833" s="203" t="s">
        <v>171</v>
      </c>
    </row>
    <row r="834" spans="1:65" s="14" customFormat="1" ht="10.199999999999999">
      <c r="B834" s="204"/>
      <c r="C834" s="205"/>
      <c r="D834" s="195" t="s">
        <v>180</v>
      </c>
      <c r="E834" s="206" t="s">
        <v>32</v>
      </c>
      <c r="F834" s="207" t="s">
        <v>5131</v>
      </c>
      <c r="G834" s="205"/>
      <c r="H834" s="208">
        <v>22.274999999999999</v>
      </c>
      <c r="I834" s="209"/>
      <c r="J834" s="205"/>
      <c r="K834" s="205"/>
      <c r="L834" s="210"/>
      <c r="M834" s="211"/>
      <c r="N834" s="212"/>
      <c r="O834" s="212"/>
      <c r="P834" s="212"/>
      <c r="Q834" s="212"/>
      <c r="R834" s="212"/>
      <c r="S834" s="212"/>
      <c r="T834" s="213"/>
      <c r="AT834" s="214" t="s">
        <v>180</v>
      </c>
      <c r="AU834" s="214" t="s">
        <v>89</v>
      </c>
      <c r="AV834" s="14" t="s">
        <v>89</v>
      </c>
      <c r="AW834" s="14" t="s">
        <v>38</v>
      </c>
      <c r="AX834" s="14" t="s">
        <v>80</v>
      </c>
      <c r="AY834" s="214" t="s">
        <v>171</v>
      </c>
    </row>
    <row r="835" spans="1:65" s="14" customFormat="1" ht="10.199999999999999">
      <c r="B835" s="204"/>
      <c r="C835" s="205"/>
      <c r="D835" s="195" t="s">
        <v>180</v>
      </c>
      <c r="E835" s="206" t="s">
        <v>32</v>
      </c>
      <c r="F835" s="207" t="s">
        <v>5132</v>
      </c>
      <c r="G835" s="205"/>
      <c r="H835" s="208">
        <v>2.25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180</v>
      </c>
      <c r="AU835" s="214" t="s">
        <v>89</v>
      </c>
      <c r="AV835" s="14" t="s">
        <v>89</v>
      </c>
      <c r="AW835" s="14" t="s">
        <v>38</v>
      </c>
      <c r="AX835" s="14" t="s">
        <v>80</v>
      </c>
      <c r="AY835" s="214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5133</v>
      </c>
      <c r="G836" s="205"/>
      <c r="H836" s="208">
        <v>2.5499999999999998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2" customFormat="1" ht="14.4" customHeight="1">
      <c r="A837" s="36"/>
      <c r="B837" s="37"/>
      <c r="C837" s="180" t="s">
        <v>2043</v>
      </c>
      <c r="D837" s="180" t="s">
        <v>173</v>
      </c>
      <c r="E837" s="181" t="s">
        <v>1435</v>
      </c>
      <c r="F837" s="182" t="s">
        <v>1436</v>
      </c>
      <c r="G837" s="183" t="s">
        <v>176</v>
      </c>
      <c r="H837" s="184">
        <v>27.074999999999999</v>
      </c>
      <c r="I837" s="185"/>
      <c r="J837" s="186">
        <f>ROUND(I837*H837,2)</f>
        <v>0</v>
      </c>
      <c r="K837" s="182" t="s">
        <v>177</v>
      </c>
      <c r="L837" s="41"/>
      <c r="M837" s="187" t="s">
        <v>32</v>
      </c>
      <c r="N837" s="188" t="s">
        <v>51</v>
      </c>
      <c r="O837" s="66"/>
      <c r="P837" s="189">
        <f>O837*H837</f>
        <v>0</v>
      </c>
      <c r="Q837" s="189">
        <v>1E-3</v>
      </c>
      <c r="R837" s="189">
        <f>Q837*H837</f>
        <v>2.7074999999999998E-2</v>
      </c>
      <c r="S837" s="189">
        <v>3.1E-4</v>
      </c>
      <c r="T837" s="190">
        <f>S837*H837</f>
        <v>8.3932499999999997E-3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91" t="s">
        <v>297</v>
      </c>
      <c r="AT837" s="191" t="s">
        <v>173</v>
      </c>
      <c r="AU837" s="191" t="s">
        <v>89</v>
      </c>
      <c r="AY837" s="18" t="s">
        <v>171</v>
      </c>
      <c r="BE837" s="192">
        <f>IF(N837="základní",J837,0)</f>
        <v>0</v>
      </c>
      <c r="BF837" s="192">
        <f>IF(N837="snížená",J837,0)</f>
        <v>0</v>
      </c>
      <c r="BG837" s="192">
        <f>IF(N837="zákl. přenesená",J837,0)</f>
        <v>0</v>
      </c>
      <c r="BH837" s="192">
        <f>IF(N837="sníž. přenesená",J837,0)</f>
        <v>0</v>
      </c>
      <c r="BI837" s="192">
        <f>IF(N837="nulová",J837,0)</f>
        <v>0</v>
      </c>
      <c r="BJ837" s="18" t="s">
        <v>40</v>
      </c>
      <c r="BK837" s="192">
        <f>ROUND(I837*H837,2)</f>
        <v>0</v>
      </c>
      <c r="BL837" s="18" t="s">
        <v>297</v>
      </c>
      <c r="BM837" s="191" t="s">
        <v>5134</v>
      </c>
    </row>
    <row r="838" spans="1:65" s="2" customFormat="1" ht="14.4" customHeight="1">
      <c r="A838" s="36"/>
      <c r="B838" s="37"/>
      <c r="C838" s="180" t="s">
        <v>2045</v>
      </c>
      <c r="D838" s="180" t="s">
        <v>173</v>
      </c>
      <c r="E838" s="181" t="s">
        <v>1439</v>
      </c>
      <c r="F838" s="182" t="s">
        <v>1440</v>
      </c>
      <c r="G838" s="183" t="s">
        <v>176</v>
      </c>
      <c r="H838" s="184">
        <v>27.074999999999999</v>
      </c>
      <c r="I838" s="185"/>
      <c r="J838" s="186">
        <f>ROUND(I838*H838,2)</f>
        <v>0</v>
      </c>
      <c r="K838" s="182" t="s">
        <v>177</v>
      </c>
      <c r="L838" s="41"/>
      <c r="M838" s="187" t="s">
        <v>32</v>
      </c>
      <c r="N838" s="188" t="s">
        <v>51</v>
      </c>
      <c r="O838" s="66"/>
      <c r="P838" s="189">
        <f>O838*H838</f>
        <v>0</v>
      </c>
      <c r="Q838" s="189">
        <v>0</v>
      </c>
      <c r="R838" s="189">
        <f>Q838*H838</f>
        <v>0</v>
      </c>
      <c r="S838" s="189">
        <v>0</v>
      </c>
      <c r="T838" s="190">
        <f>S838*H838</f>
        <v>0</v>
      </c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R838" s="191" t="s">
        <v>297</v>
      </c>
      <c r="AT838" s="191" t="s">
        <v>173</v>
      </c>
      <c r="AU838" s="191" t="s">
        <v>89</v>
      </c>
      <c r="AY838" s="18" t="s">
        <v>171</v>
      </c>
      <c r="BE838" s="192">
        <f>IF(N838="základní",J838,0)</f>
        <v>0</v>
      </c>
      <c r="BF838" s="192">
        <f>IF(N838="snížená",J838,0)</f>
        <v>0</v>
      </c>
      <c r="BG838" s="192">
        <f>IF(N838="zákl. přenesená",J838,0)</f>
        <v>0</v>
      </c>
      <c r="BH838" s="192">
        <f>IF(N838="sníž. přenesená",J838,0)</f>
        <v>0</v>
      </c>
      <c r="BI838" s="192">
        <f>IF(N838="nulová",J838,0)</f>
        <v>0</v>
      </c>
      <c r="BJ838" s="18" t="s">
        <v>40</v>
      </c>
      <c r="BK838" s="192">
        <f>ROUND(I838*H838,2)</f>
        <v>0</v>
      </c>
      <c r="BL838" s="18" t="s">
        <v>297</v>
      </c>
      <c r="BM838" s="191" t="s">
        <v>5135</v>
      </c>
    </row>
    <row r="839" spans="1:65" s="2" customFormat="1" ht="14.4" customHeight="1">
      <c r="A839" s="36"/>
      <c r="B839" s="37"/>
      <c r="C839" s="180" t="s">
        <v>2047</v>
      </c>
      <c r="D839" s="180" t="s">
        <v>173</v>
      </c>
      <c r="E839" s="181" t="s">
        <v>1443</v>
      </c>
      <c r="F839" s="182" t="s">
        <v>1444</v>
      </c>
      <c r="G839" s="183" t="s">
        <v>176</v>
      </c>
      <c r="H839" s="184">
        <v>54.68</v>
      </c>
      <c r="I839" s="185"/>
      <c r="J839" s="186">
        <f>ROUND(I839*H839,2)</f>
        <v>0</v>
      </c>
      <c r="K839" s="182" t="s">
        <v>177</v>
      </c>
      <c r="L839" s="41"/>
      <c r="M839" s="187" t="s">
        <v>32</v>
      </c>
      <c r="N839" s="188" t="s">
        <v>51</v>
      </c>
      <c r="O839" s="66"/>
      <c r="P839" s="189">
        <f>O839*H839</f>
        <v>0</v>
      </c>
      <c r="Q839" s="189">
        <v>0</v>
      </c>
      <c r="R839" s="189">
        <f>Q839*H839</f>
        <v>0</v>
      </c>
      <c r="S839" s="189">
        <v>0</v>
      </c>
      <c r="T839" s="190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91" t="s">
        <v>297</v>
      </c>
      <c r="AT839" s="191" t="s">
        <v>173</v>
      </c>
      <c r="AU839" s="191" t="s">
        <v>89</v>
      </c>
      <c r="AY839" s="18" t="s">
        <v>171</v>
      </c>
      <c r="BE839" s="192">
        <f>IF(N839="základní",J839,0)</f>
        <v>0</v>
      </c>
      <c r="BF839" s="192">
        <f>IF(N839="snížená",J839,0)</f>
        <v>0</v>
      </c>
      <c r="BG839" s="192">
        <f>IF(N839="zákl. přenesená",J839,0)</f>
        <v>0</v>
      </c>
      <c r="BH839" s="192">
        <f>IF(N839="sníž. přenesená",J839,0)</f>
        <v>0</v>
      </c>
      <c r="BI839" s="192">
        <f>IF(N839="nulová",J839,0)</f>
        <v>0</v>
      </c>
      <c r="BJ839" s="18" t="s">
        <v>40</v>
      </c>
      <c r="BK839" s="192">
        <f>ROUND(I839*H839,2)</f>
        <v>0</v>
      </c>
      <c r="BL839" s="18" t="s">
        <v>297</v>
      </c>
      <c r="BM839" s="191" t="s">
        <v>5136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5137</v>
      </c>
      <c r="G840" s="205"/>
      <c r="H840" s="208">
        <v>54.68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2053</v>
      </c>
      <c r="D841" s="215" t="s">
        <v>254</v>
      </c>
      <c r="E841" s="216" t="s">
        <v>1447</v>
      </c>
      <c r="F841" s="217" t="s">
        <v>1448</v>
      </c>
      <c r="G841" s="218" t="s">
        <v>176</v>
      </c>
      <c r="H841" s="219">
        <v>57.414000000000001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0</v>
      </c>
      <c r="R841" s="189">
        <f>Q841*H841</f>
        <v>0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5138</v>
      </c>
    </row>
    <row r="842" spans="1:65" s="14" customFormat="1" ht="10.199999999999999">
      <c r="B842" s="204"/>
      <c r="C842" s="205"/>
      <c r="D842" s="195" t="s">
        <v>180</v>
      </c>
      <c r="E842" s="205"/>
      <c r="F842" s="207" t="s">
        <v>5139</v>
      </c>
      <c r="G842" s="205"/>
      <c r="H842" s="208">
        <v>57.414000000000001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180</v>
      </c>
      <c r="AU842" s="214" t="s">
        <v>89</v>
      </c>
      <c r="AV842" s="14" t="s">
        <v>89</v>
      </c>
      <c r="AW842" s="14" t="s">
        <v>4</v>
      </c>
      <c r="AX842" s="14" t="s">
        <v>40</v>
      </c>
      <c r="AY842" s="214" t="s">
        <v>171</v>
      </c>
    </row>
    <row r="843" spans="1:65" s="2" customFormat="1" ht="24.15" customHeight="1">
      <c r="A843" s="36"/>
      <c r="B843" s="37"/>
      <c r="C843" s="180" t="s">
        <v>2057</v>
      </c>
      <c r="D843" s="180" t="s">
        <v>173</v>
      </c>
      <c r="E843" s="181" t="s">
        <v>1452</v>
      </c>
      <c r="F843" s="182" t="s">
        <v>1453</v>
      </c>
      <c r="G843" s="183" t="s">
        <v>176</v>
      </c>
      <c r="H843" s="184">
        <v>30.483000000000001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0</v>
      </c>
      <c r="R843" s="189">
        <f>Q843*H843</f>
        <v>0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5140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4746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3" customFormat="1" ht="10.199999999999999">
      <c r="B845" s="193"/>
      <c r="C845" s="194"/>
      <c r="D845" s="195" t="s">
        <v>180</v>
      </c>
      <c r="E845" s="196" t="s">
        <v>32</v>
      </c>
      <c r="F845" s="197" t="s">
        <v>4788</v>
      </c>
      <c r="G845" s="194"/>
      <c r="H845" s="196" t="s">
        <v>32</v>
      </c>
      <c r="I845" s="198"/>
      <c r="J845" s="194"/>
      <c r="K845" s="194"/>
      <c r="L845" s="199"/>
      <c r="M845" s="200"/>
      <c r="N845" s="201"/>
      <c r="O845" s="201"/>
      <c r="P845" s="201"/>
      <c r="Q845" s="201"/>
      <c r="R845" s="201"/>
      <c r="S845" s="201"/>
      <c r="T845" s="202"/>
      <c r="AT845" s="203" t="s">
        <v>180</v>
      </c>
      <c r="AU845" s="203" t="s">
        <v>89</v>
      </c>
      <c r="AV845" s="13" t="s">
        <v>40</v>
      </c>
      <c r="AW845" s="13" t="s">
        <v>38</v>
      </c>
      <c r="AX845" s="13" t="s">
        <v>80</v>
      </c>
      <c r="AY845" s="203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5141</v>
      </c>
      <c r="G846" s="205"/>
      <c r="H846" s="208">
        <v>1.125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4883</v>
      </c>
      <c r="G847" s="205"/>
      <c r="H847" s="208">
        <v>27.338000000000001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4885</v>
      </c>
      <c r="G848" s="205"/>
      <c r="H848" s="208">
        <v>2.02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2" customFormat="1" ht="14.4" customHeight="1">
      <c r="A849" s="36"/>
      <c r="B849" s="37"/>
      <c r="C849" s="215" t="s">
        <v>2059</v>
      </c>
      <c r="D849" s="215" t="s">
        <v>254</v>
      </c>
      <c r="E849" s="216" t="s">
        <v>1456</v>
      </c>
      <c r="F849" s="217" t="s">
        <v>1457</v>
      </c>
      <c r="G849" s="218" t="s">
        <v>176</v>
      </c>
      <c r="H849" s="219">
        <v>32.006999999999998</v>
      </c>
      <c r="I849" s="220"/>
      <c r="J849" s="221">
        <f>ROUND(I849*H849,2)</f>
        <v>0</v>
      </c>
      <c r="K849" s="217" t="s">
        <v>177</v>
      </c>
      <c r="L849" s="222"/>
      <c r="M849" s="223" t="s">
        <v>32</v>
      </c>
      <c r="N849" s="224" t="s">
        <v>51</v>
      </c>
      <c r="O849" s="66"/>
      <c r="P849" s="189">
        <f>O849*H849</f>
        <v>0</v>
      </c>
      <c r="Q849" s="189">
        <v>0</v>
      </c>
      <c r="R849" s="189">
        <f>Q849*H849</f>
        <v>0</v>
      </c>
      <c r="S849" s="189">
        <v>0</v>
      </c>
      <c r="T849" s="190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91" t="s">
        <v>389</v>
      </c>
      <c r="AT849" s="191" t="s">
        <v>254</v>
      </c>
      <c r="AU849" s="191" t="s">
        <v>89</v>
      </c>
      <c r="AY849" s="18" t="s">
        <v>171</v>
      </c>
      <c r="BE849" s="192">
        <f>IF(N849="základní",J849,0)</f>
        <v>0</v>
      </c>
      <c r="BF849" s="192">
        <f>IF(N849="snížená",J849,0)</f>
        <v>0</v>
      </c>
      <c r="BG849" s="192">
        <f>IF(N849="zákl. přenesená",J849,0)</f>
        <v>0</v>
      </c>
      <c r="BH849" s="192">
        <f>IF(N849="sníž. přenesená",J849,0)</f>
        <v>0</v>
      </c>
      <c r="BI849" s="192">
        <f>IF(N849="nulová",J849,0)</f>
        <v>0</v>
      </c>
      <c r="BJ849" s="18" t="s">
        <v>40</v>
      </c>
      <c r="BK849" s="192">
        <f>ROUND(I849*H849,2)</f>
        <v>0</v>
      </c>
      <c r="BL849" s="18" t="s">
        <v>297</v>
      </c>
      <c r="BM849" s="191" t="s">
        <v>5142</v>
      </c>
    </row>
    <row r="850" spans="1:65" s="14" customFormat="1" ht="10.199999999999999">
      <c r="B850" s="204"/>
      <c r="C850" s="205"/>
      <c r="D850" s="195" t="s">
        <v>180</v>
      </c>
      <c r="E850" s="205"/>
      <c r="F850" s="207" t="s">
        <v>5143</v>
      </c>
      <c r="G850" s="205"/>
      <c r="H850" s="208">
        <v>32.006999999999998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4</v>
      </c>
      <c r="AX850" s="14" t="s">
        <v>40</v>
      </c>
      <c r="AY850" s="214" t="s">
        <v>171</v>
      </c>
    </row>
    <row r="851" spans="1:65" s="2" customFormat="1" ht="14.4" customHeight="1">
      <c r="A851" s="36"/>
      <c r="B851" s="37"/>
      <c r="C851" s="180" t="s">
        <v>2061</v>
      </c>
      <c r="D851" s="180" t="s">
        <v>173</v>
      </c>
      <c r="E851" s="181" t="s">
        <v>1461</v>
      </c>
      <c r="F851" s="182" t="s">
        <v>1462</v>
      </c>
      <c r="G851" s="183" t="s">
        <v>176</v>
      </c>
      <c r="H851" s="184">
        <v>27.074999999999999</v>
      </c>
      <c r="I851" s="185"/>
      <c r="J851" s="186">
        <f>ROUND(I851*H851,2)</f>
        <v>0</v>
      </c>
      <c r="K851" s="182" t="s">
        <v>177</v>
      </c>
      <c r="L851" s="41"/>
      <c r="M851" s="187" t="s">
        <v>32</v>
      </c>
      <c r="N851" s="188" t="s">
        <v>51</v>
      </c>
      <c r="O851" s="66"/>
      <c r="P851" s="189">
        <f>O851*H851</f>
        <v>0</v>
      </c>
      <c r="Q851" s="189">
        <v>2.0000000000000001E-4</v>
      </c>
      <c r="R851" s="189">
        <f>Q851*H851</f>
        <v>5.4150000000000005E-3</v>
      </c>
      <c r="S851" s="189">
        <v>0</v>
      </c>
      <c r="T851" s="190">
        <f>S851*H851</f>
        <v>0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91" t="s">
        <v>297</v>
      </c>
      <c r="AT851" s="191" t="s">
        <v>173</v>
      </c>
      <c r="AU851" s="191" t="s">
        <v>89</v>
      </c>
      <c r="AY851" s="18" t="s">
        <v>171</v>
      </c>
      <c r="BE851" s="192">
        <f>IF(N851="základní",J851,0)</f>
        <v>0</v>
      </c>
      <c r="BF851" s="192">
        <f>IF(N851="snížená",J851,0)</f>
        <v>0</v>
      </c>
      <c r="BG851" s="192">
        <f>IF(N851="zákl. přenesená",J851,0)</f>
        <v>0</v>
      </c>
      <c r="BH851" s="192">
        <f>IF(N851="sníž. přenesená",J851,0)</f>
        <v>0</v>
      </c>
      <c r="BI851" s="192">
        <f>IF(N851="nulová",J851,0)</f>
        <v>0</v>
      </c>
      <c r="BJ851" s="18" t="s">
        <v>40</v>
      </c>
      <c r="BK851" s="192">
        <f>ROUND(I851*H851,2)</f>
        <v>0</v>
      </c>
      <c r="BL851" s="18" t="s">
        <v>297</v>
      </c>
      <c r="BM851" s="191" t="s">
        <v>5144</v>
      </c>
    </row>
    <row r="852" spans="1:65" s="2" customFormat="1" ht="24.15" customHeight="1">
      <c r="A852" s="36"/>
      <c r="B852" s="37"/>
      <c r="C852" s="180" t="s">
        <v>2063</v>
      </c>
      <c r="D852" s="180" t="s">
        <v>173</v>
      </c>
      <c r="E852" s="181" t="s">
        <v>1465</v>
      </c>
      <c r="F852" s="182" t="s">
        <v>1466</v>
      </c>
      <c r="G852" s="183" t="s">
        <v>176</v>
      </c>
      <c r="H852" s="184">
        <v>28.463000000000001</v>
      </c>
      <c r="I852" s="185"/>
      <c r="J852" s="186">
        <f>ROUND(I852*H852,2)</f>
        <v>0</v>
      </c>
      <c r="K852" s="182" t="s">
        <v>177</v>
      </c>
      <c r="L852" s="41"/>
      <c r="M852" s="187" t="s">
        <v>32</v>
      </c>
      <c r="N852" s="188" t="s">
        <v>51</v>
      </c>
      <c r="O852" s="66"/>
      <c r="P852" s="189">
        <f>O852*H852</f>
        <v>0</v>
      </c>
      <c r="Q852" s="189">
        <v>1.0000000000000001E-5</v>
      </c>
      <c r="R852" s="189">
        <f>Q852*H852</f>
        <v>2.8463000000000002E-4</v>
      </c>
      <c r="S852" s="189">
        <v>0</v>
      </c>
      <c r="T852" s="190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91" t="s">
        <v>297</v>
      </c>
      <c r="AT852" s="191" t="s">
        <v>173</v>
      </c>
      <c r="AU852" s="191" t="s">
        <v>89</v>
      </c>
      <c r="AY852" s="18" t="s">
        <v>171</v>
      </c>
      <c r="BE852" s="192">
        <f>IF(N852="základní",J852,0)</f>
        <v>0</v>
      </c>
      <c r="BF852" s="192">
        <f>IF(N852="snížená",J852,0)</f>
        <v>0</v>
      </c>
      <c r="BG852" s="192">
        <f>IF(N852="zákl. přenesená",J852,0)</f>
        <v>0</v>
      </c>
      <c r="BH852" s="192">
        <f>IF(N852="sníž. přenesená",J852,0)</f>
        <v>0</v>
      </c>
      <c r="BI852" s="192">
        <f>IF(N852="nulová",J852,0)</f>
        <v>0</v>
      </c>
      <c r="BJ852" s="18" t="s">
        <v>40</v>
      </c>
      <c r="BK852" s="192">
        <f>ROUND(I852*H852,2)</f>
        <v>0</v>
      </c>
      <c r="BL852" s="18" t="s">
        <v>297</v>
      </c>
      <c r="BM852" s="191" t="s">
        <v>5145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5141</v>
      </c>
      <c r="G853" s="205"/>
      <c r="H853" s="208">
        <v>1.125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14" customFormat="1" ht="10.199999999999999">
      <c r="B854" s="204"/>
      <c r="C854" s="205"/>
      <c r="D854" s="195" t="s">
        <v>180</v>
      </c>
      <c r="E854" s="206" t="s">
        <v>32</v>
      </c>
      <c r="F854" s="207" t="s">
        <v>4883</v>
      </c>
      <c r="G854" s="205"/>
      <c r="H854" s="208">
        <v>27.338000000000001</v>
      </c>
      <c r="I854" s="209"/>
      <c r="J854" s="205"/>
      <c r="K854" s="205"/>
      <c r="L854" s="210"/>
      <c r="M854" s="211"/>
      <c r="N854" s="212"/>
      <c r="O854" s="212"/>
      <c r="P854" s="212"/>
      <c r="Q854" s="212"/>
      <c r="R854" s="212"/>
      <c r="S854" s="212"/>
      <c r="T854" s="213"/>
      <c r="AT854" s="214" t="s">
        <v>180</v>
      </c>
      <c r="AU854" s="214" t="s">
        <v>89</v>
      </c>
      <c r="AV854" s="14" t="s">
        <v>89</v>
      </c>
      <c r="AW854" s="14" t="s">
        <v>38</v>
      </c>
      <c r="AX854" s="14" t="s">
        <v>80</v>
      </c>
      <c r="AY854" s="214" t="s">
        <v>171</v>
      </c>
    </row>
    <row r="855" spans="1:65" s="2" customFormat="1" ht="14.4" customHeight="1">
      <c r="A855" s="36"/>
      <c r="B855" s="37"/>
      <c r="C855" s="180" t="s">
        <v>2068</v>
      </c>
      <c r="D855" s="180" t="s">
        <v>173</v>
      </c>
      <c r="E855" s="181" t="s">
        <v>2218</v>
      </c>
      <c r="F855" s="182" t="s">
        <v>2219</v>
      </c>
      <c r="G855" s="183" t="s">
        <v>176</v>
      </c>
      <c r="H855" s="184">
        <v>2.02</v>
      </c>
      <c r="I855" s="185"/>
      <c r="J855" s="186">
        <f>ROUND(I855*H855,2)</f>
        <v>0</v>
      </c>
      <c r="K855" s="182" t="s">
        <v>177</v>
      </c>
      <c r="L855" s="41"/>
      <c r="M855" s="187" t="s">
        <v>32</v>
      </c>
      <c r="N855" s="188" t="s">
        <v>51</v>
      </c>
      <c r="O855" s="66"/>
      <c r="P855" s="189">
        <f>O855*H855</f>
        <v>0</v>
      </c>
      <c r="Q855" s="189">
        <v>1.0000000000000001E-5</v>
      </c>
      <c r="R855" s="189">
        <f>Q855*H855</f>
        <v>2.0200000000000003E-5</v>
      </c>
      <c r="S855" s="189">
        <v>0</v>
      </c>
      <c r="T855" s="190">
        <f>S855*H855</f>
        <v>0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91" t="s">
        <v>297</v>
      </c>
      <c r="AT855" s="191" t="s">
        <v>173</v>
      </c>
      <c r="AU855" s="191" t="s">
        <v>89</v>
      </c>
      <c r="AY855" s="18" t="s">
        <v>171</v>
      </c>
      <c r="BE855" s="192">
        <f>IF(N855="základní",J855,0)</f>
        <v>0</v>
      </c>
      <c r="BF855" s="192">
        <f>IF(N855="snížená",J855,0)</f>
        <v>0</v>
      </c>
      <c r="BG855" s="192">
        <f>IF(N855="zákl. přenesená",J855,0)</f>
        <v>0</v>
      </c>
      <c r="BH855" s="192">
        <f>IF(N855="sníž. přenesená",J855,0)</f>
        <v>0</v>
      </c>
      <c r="BI855" s="192">
        <f>IF(N855="nulová",J855,0)</f>
        <v>0</v>
      </c>
      <c r="BJ855" s="18" t="s">
        <v>40</v>
      </c>
      <c r="BK855" s="192">
        <f>ROUND(I855*H855,2)</f>
        <v>0</v>
      </c>
      <c r="BL855" s="18" t="s">
        <v>297</v>
      </c>
      <c r="BM855" s="191" t="s">
        <v>5146</v>
      </c>
    </row>
    <row r="856" spans="1:65" s="13" customFormat="1" ht="10.199999999999999">
      <c r="B856" s="193"/>
      <c r="C856" s="194"/>
      <c r="D856" s="195" t="s">
        <v>180</v>
      </c>
      <c r="E856" s="196" t="s">
        <v>32</v>
      </c>
      <c r="F856" s="197" t="s">
        <v>4774</v>
      </c>
      <c r="G856" s="194"/>
      <c r="H856" s="196" t="s">
        <v>32</v>
      </c>
      <c r="I856" s="198"/>
      <c r="J856" s="194"/>
      <c r="K856" s="194"/>
      <c r="L856" s="199"/>
      <c r="M856" s="200"/>
      <c r="N856" s="201"/>
      <c r="O856" s="201"/>
      <c r="P856" s="201"/>
      <c r="Q856" s="201"/>
      <c r="R856" s="201"/>
      <c r="S856" s="201"/>
      <c r="T856" s="202"/>
      <c r="AT856" s="203" t="s">
        <v>180</v>
      </c>
      <c r="AU856" s="203" t="s">
        <v>89</v>
      </c>
      <c r="AV856" s="13" t="s">
        <v>40</v>
      </c>
      <c r="AW856" s="13" t="s">
        <v>38</v>
      </c>
      <c r="AX856" s="13" t="s">
        <v>80</v>
      </c>
      <c r="AY856" s="203" t="s">
        <v>171</v>
      </c>
    </row>
    <row r="857" spans="1:65" s="14" customFormat="1" ht="10.199999999999999">
      <c r="B857" s="204"/>
      <c r="C857" s="205"/>
      <c r="D857" s="195" t="s">
        <v>180</v>
      </c>
      <c r="E857" s="206" t="s">
        <v>32</v>
      </c>
      <c r="F857" s="207" t="s">
        <v>5106</v>
      </c>
      <c r="G857" s="205"/>
      <c r="H857" s="208">
        <v>2.02</v>
      </c>
      <c r="I857" s="209"/>
      <c r="J857" s="205"/>
      <c r="K857" s="205"/>
      <c r="L857" s="210"/>
      <c r="M857" s="211"/>
      <c r="N857" s="212"/>
      <c r="O857" s="212"/>
      <c r="P857" s="212"/>
      <c r="Q857" s="212"/>
      <c r="R857" s="212"/>
      <c r="S857" s="212"/>
      <c r="T857" s="213"/>
      <c r="AT857" s="214" t="s">
        <v>180</v>
      </c>
      <c r="AU857" s="214" t="s">
        <v>89</v>
      </c>
      <c r="AV857" s="14" t="s">
        <v>89</v>
      </c>
      <c r="AW857" s="14" t="s">
        <v>38</v>
      </c>
      <c r="AX857" s="14" t="s">
        <v>80</v>
      </c>
      <c r="AY857" s="214" t="s">
        <v>171</v>
      </c>
    </row>
    <row r="858" spans="1:65" s="2" customFormat="1" ht="14.4" customHeight="1">
      <c r="A858" s="36"/>
      <c r="B858" s="37"/>
      <c r="C858" s="180" t="s">
        <v>2072</v>
      </c>
      <c r="D858" s="180" t="s">
        <v>173</v>
      </c>
      <c r="E858" s="181" t="s">
        <v>1469</v>
      </c>
      <c r="F858" s="182" t="s">
        <v>1470</v>
      </c>
      <c r="G858" s="183" t="s">
        <v>176</v>
      </c>
      <c r="H858" s="184">
        <v>54.68</v>
      </c>
      <c r="I858" s="185"/>
      <c r="J858" s="186">
        <f>ROUND(I858*H858,2)</f>
        <v>0</v>
      </c>
      <c r="K858" s="182" t="s">
        <v>177</v>
      </c>
      <c r="L858" s="41"/>
      <c r="M858" s="187" t="s">
        <v>32</v>
      </c>
      <c r="N858" s="188" t="s">
        <v>51</v>
      </c>
      <c r="O858" s="66"/>
      <c r="P858" s="189">
        <f>O858*H858</f>
        <v>0</v>
      </c>
      <c r="Q858" s="189">
        <v>1.0000000000000001E-5</v>
      </c>
      <c r="R858" s="189">
        <f>Q858*H858</f>
        <v>5.4680000000000006E-4</v>
      </c>
      <c r="S858" s="189">
        <v>0</v>
      </c>
      <c r="T858" s="190">
        <f>S858*H858</f>
        <v>0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91" t="s">
        <v>297</v>
      </c>
      <c r="AT858" s="191" t="s">
        <v>173</v>
      </c>
      <c r="AU858" s="191" t="s">
        <v>89</v>
      </c>
      <c r="AY858" s="18" t="s">
        <v>171</v>
      </c>
      <c r="BE858" s="192">
        <f>IF(N858="základní",J858,0)</f>
        <v>0</v>
      </c>
      <c r="BF858" s="192">
        <f>IF(N858="snížená",J858,0)</f>
        <v>0</v>
      </c>
      <c r="BG858" s="192">
        <f>IF(N858="zákl. přenesená",J858,0)</f>
        <v>0</v>
      </c>
      <c r="BH858" s="192">
        <f>IF(N858="sníž. přenesená",J858,0)</f>
        <v>0</v>
      </c>
      <c r="BI858" s="192">
        <f>IF(N858="nulová",J858,0)</f>
        <v>0</v>
      </c>
      <c r="BJ858" s="18" t="s">
        <v>40</v>
      </c>
      <c r="BK858" s="192">
        <f>ROUND(I858*H858,2)</f>
        <v>0</v>
      </c>
      <c r="BL858" s="18" t="s">
        <v>297</v>
      </c>
      <c r="BM858" s="191" t="s">
        <v>5147</v>
      </c>
    </row>
    <row r="859" spans="1:65" s="2" customFormat="1" ht="24.15" customHeight="1">
      <c r="A859" s="36"/>
      <c r="B859" s="37"/>
      <c r="C859" s="180" t="s">
        <v>2075</v>
      </c>
      <c r="D859" s="180" t="s">
        <v>173</v>
      </c>
      <c r="E859" s="181" t="s">
        <v>3410</v>
      </c>
      <c r="F859" s="182" t="s">
        <v>3411</v>
      </c>
      <c r="G859" s="183" t="s">
        <v>176</v>
      </c>
      <c r="H859" s="184">
        <v>27.074999999999999</v>
      </c>
      <c r="I859" s="185"/>
      <c r="J859" s="186">
        <f>ROUND(I859*H859,2)</f>
        <v>0</v>
      </c>
      <c r="K859" s="182" t="s">
        <v>177</v>
      </c>
      <c r="L859" s="41"/>
      <c r="M859" s="187" t="s">
        <v>32</v>
      </c>
      <c r="N859" s="188" t="s">
        <v>51</v>
      </c>
      <c r="O859" s="66"/>
      <c r="P859" s="189">
        <f>O859*H859</f>
        <v>0</v>
      </c>
      <c r="Q859" s="189">
        <v>2.0000000000000001E-4</v>
      </c>
      <c r="R859" s="189">
        <f>Q859*H859</f>
        <v>5.4150000000000005E-3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297</v>
      </c>
      <c r="AT859" s="191" t="s">
        <v>173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5148</v>
      </c>
    </row>
    <row r="860" spans="1:65" s="2" customFormat="1" ht="24.15" customHeight="1">
      <c r="A860" s="36"/>
      <c r="B860" s="37"/>
      <c r="C860" s="180" t="s">
        <v>2082</v>
      </c>
      <c r="D860" s="180" t="s">
        <v>173</v>
      </c>
      <c r="E860" s="181" t="s">
        <v>1477</v>
      </c>
      <c r="F860" s="182" t="s">
        <v>1478</v>
      </c>
      <c r="G860" s="183" t="s">
        <v>176</v>
      </c>
      <c r="H860" s="184">
        <v>27.074999999999999</v>
      </c>
      <c r="I860" s="185"/>
      <c r="J860" s="186">
        <f>ROUND(I860*H860,2)</f>
        <v>0</v>
      </c>
      <c r="K860" s="182" t="s">
        <v>177</v>
      </c>
      <c r="L860" s="41"/>
      <c r="M860" s="229" t="s">
        <v>32</v>
      </c>
      <c r="N860" s="230" t="s">
        <v>51</v>
      </c>
      <c r="O860" s="231"/>
      <c r="P860" s="232">
        <f>O860*H860</f>
        <v>0</v>
      </c>
      <c r="Q860" s="232">
        <v>0</v>
      </c>
      <c r="R860" s="232">
        <f>Q860*H860</f>
        <v>0</v>
      </c>
      <c r="S860" s="232">
        <v>0</v>
      </c>
      <c r="T860" s="233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91" t="s">
        <v>297</v>
      </c>
      <c r="AT860" s="191" t="s">
        <v>173</v>
      </c>
      <c r="AU860" s="191" t="s">
        <v>89</v>
      </c>
      <c r="AY860" s="18" t="s">
        <v>171</v>
      </c>
      <c r="BE860" s="192">
        <f>IF(N860="základní",J860,0)</f>
        <v>0</v>
      </c>
      <c r="BF860" s="192">
        <f>IF(N860="snížená",J860,0)</f>
        <v>0</v>
      </c>
      <c r="BG860" s="192">
        <f>IF(N860="zákl. přenesená",J860,0)</f>
        <v>0</v>
      </c>
      <c r="BH860" s="192">
        <f>IF(N860="sníž. přenesená",J860,0)</f>
        <v>0</v>
      </c>
      <c r="BI860" s="192">
        <f>IF(N860="nulová",J860,0)</f>
        <v>0</v>
      </c>
      <c r="BJ860" s="18" t="s">
        <v>40</v>
      </c>
      <c r="BK860" s="192">
        <f>ROUND(I860*H860,2)</f>
        <v>0</v>
      </c>
      <c r="BL860" s="18" t="s">
        <v>297</v>
      </c>
      <c r="BM860" s="191" t="s">
        <v>5149</v>
      </c>
    </row>
    <row r="861" spans="1:65" s="2" customFormat="1" ht="6.9" customHeight="1">
      <c r="A861" s="36"/>
      <c r="B861" s="49"/>
      <c r="C861" s="50"/>
      <c r="D861" s="50"/>
      <c r="E861" s="50"/>
      <c r="F861" s="50"/>
      <c r="G861" s="50"/>
      <c r="H861" s="50"/>
      <c r="I861" s="50"/>
      <c r="J861" s="50"/>
      <c r="K861" s="50"/>
      <c r="L861" s="41"/>
      <c r="M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</row>
  </sheetData>
  <sheetProtection algorithmName="SHA-512" hashValue="+1kNRF4Syn+HfTudqSJHoPxQEJqg8jbYWEzfDR3Au83dVANP+Y1Mp4LfIAGWxJZ5AEi6mfng1lo5HpiL/y/e7w==" saltValue="lUH5QbuilEWCcUndBhJ2LavKrvNY7sFJuljLD0eFGxFXlioh2TYlPzx+CG5/QTihFzAMLVhz93mgu0rODLeYOw==" spinCount="100000" sheet="1" objects="1" scenarios="1" formatColumns="0" formatRows="0" autoFilter="0"/>
  <autoFilter ref="C93:K860" xr:uid="{00000000-0009-0000-0000-000009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92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116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5150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ROUND(J91,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ROUND((SUM(BE91:BE927)),  0)</f>
        <v>0</v>
      </c>
      <c r="G33" s="36"/>
      <c r="H33" s="36"/>
      <c r="I33" s="126">
        <v>0.21</v>
      </c>
      <c r="J33" s="125">
        <f>ROUND(((SUM(BE91:BE927))*I33),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ROUND((SUM(BF91:BF927)),  0)</f>
        <v>0</v>
      </c>
      <c r="G34" s="36"/>
      <c r="H34" s="36"/>
      <c r="I34" s="126">
        <v>0.15</v>
      </c>
      <c r="J34" s="125">
        <f>ROUND(((SUM(BF91:BF927))*I34),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ROUND((SUM(BG91:BG927)),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ROUND((SUM(BH91:BH927)),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ROUND((SUM(BI91:BI927)),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SO10 - SO 10 - Stará škola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J91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J92</f>
        <v>0</v>
      </c>
      <c r="K60" s="143"/>
      <c r="L60" s="147"/>
    </row>
    <row r="61" spans="1:47" s="10" customFormat="1" ht="19.95" customHeight="1">
      <c r="B61" s="148"/>
      <c r="C61" s="99"/>
      <c r="D61" s="149" t="s">
        <v>901</v>
      </c>
      <c r="E61" s="150"/>
      <c r="F61" s="150"/>
      <c r="G61" s="150"/>
      <c r="H61" s="150"/>
      <c r="I61" s="150"/>
      <c r="J61" s="151">
        <f>J93</f>
        <v>0</v>
      </c>
      <c r="K61" s="99"/>
      <c r="L61" s="152"/>
    </row>
    <row r="62" spans="1:47" s="10" customFormat="1" ht="19.95" customHeight="1">
      <c r="B62" s="148"/>
      <c r="C62" s="99"/>
      <c r="D62" s="149" t="s">
        <v>146</v>
      </c>
      <c r="E62" s="150"/>
      <c r="F62" s="150"/>
      <c r="G62" s="150"/>
      <c r="H62" s="150"/>
      <c r="I62" s="150"/>
      <c r="J62" s="151">
        <f>J121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J603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J743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J754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J756</f>
        <v>0</v>
      </c>
      <c r="K66" s="143"/>
      <c r="L66" s="147"/>
    </row>
    <row r="67" spans="1:31" s="10" customFormat="1" ht="19.95" customHeight="1">
      <c r="B67" s="148"/>
      <c r="C67" s="99"/>
      <c r="D67" s="149" t="s">
        <v>5151</v>
      </c>
      <c r="E67" s="150"/>
      <c r="F67" s="150"/>
      <c r="G67" s="150"/>
      <c r="H67" s="150"/>
      <c r="I67" s="150"/>
      <c r="J67" s="151">
        <f>J757</f>
        <v>0</v>
      </c>
      <c r="K67" s="99"/>
      <c r="L67" s="152"/>
    </row>
    <row r="68" spans="1:31" s="10" customFormat="1" ht="19.95" customHeight="1">
      <c r="B68" s="148"/>
      <c r="C68" s="99"/>
      <c r="D68" s="149" t="s">
        <v>154</v>
      </c>
      <c r="E68" s="150"/>
      <c r="F68" s="150"/>
      <c r="G68" s="150"/>
      <c r="H68" s="150"/>
      <c r="I68" s="150"/>
      <c r="J68" s="151">
        <f>J782</f>
        <v>0</v>
      </c>
      <c r="K68" s="99"/>
      <c r="L68" s="152"/>
    </row>
    <row r="69" spans="1:31" s="10" customFormat="1" ht="19.95" customHeight="1">
      <c r="B69" s="148"/>
      <c r="C69" s="99"/>
      <c r="D69" s="149" t="s">
        <v>902</v>
      </c>
      <c r="E69" s="150"/>
      <c r="F69" s="150"/>
      <c r="G69" s="150"/>
      <c r="H69" s="150"/>
      <c r="I69" s="150"/>
      <c r="J69" s="151">
        <f>J833</f>
        <v>0</v>
      </c>
      <c r="K69" s="99"/>
      <c r="L69" s="152"/>
    </row>
    <row r="70" spans="1:31" s="10" customFormat="1" ht="19.95" customHeight="1">
      <c r="B70" s="148"/>
      <c r="C70" s="99"/>
      <c r="D70" s="149" t="s">
        <v>1513</v>
      </c>
      <c r="E70" s="150"/>
      <c r="F70" s="150"/>
      <c r="G70" s="150"/>
      <c r="H70" s="150"/>
      <c r="I70" s="150"/>
      <c r="J70" s="151">
        <f>J904</f>
        <v>0</v>
      </c>
      <c r="K70" s="99"/>
      <c r="L70" s="152"/>
    </row>
    <row r="71" spans="1:31" s="9" customFormat="1" ht="24.9" customHeight="1">
      <c r="B71" s="142"/>
      <c r="C71" s="143"/>
      <c r="D71" s="144" t="s">
        <v>5152</v>
      </c>
      <c r="E71" s="145"/>
      <c r="F71" s="145"/>
      <c r="G71" s="145"/>
      <c r="H71" s="145"/>
      <c r="I71" s="145"/>
      <c r="J71" s="146">
        <f>J924</f>
        <v>0</v>
      </c>
      <c r="K71" s="143"/>
      <c r="L71" s="147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" customHeight="1">
      <c r="A78" s="36"/>
      <c r="B78" s="37"/>
      <c r="C78" s="24" t="s">
        <v>156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3" t="str">
        <f>E7</f>
        <v>Zateplení objektů, rekonstrukce víceúčelového hřiště a zpevněných ploch ZŠ Děčín XXXII_revize_R03</v>
      </c>
      <c r="F81" s="384"/>
      <c r="G81" s="384"/>
      <c r="H81" s="384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137</v>
      </c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36" t="str">
        <f>E9</f>
        <v>SO10 - SO 10 - Stará škola</v>
      </c>
      <c r="F83" s="385"/>
      <c r="G83" s="385"/>
      <c r="H83" s="385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0" t="s">
        <v>22</v>
      </c>
      <c r="D85" s="38"/>
      <c r="E85" s="38"/>
      <c r="F85" s="28" t="str">
        <f>F12</f>
        <v>Děčín XXXII</v>
      </c>
      <c r="G85" s="38"/>
      <c r="H85" s="38"/>
      <c r="I85" s="30" t="s">
        <v>24</v>
      </c>
      <c r="J85" s="61" t="str">
        <f>IF(J12="","",J12)</f>
        <v>23. 6. 2021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25.65" customHeight="1">
      <c r="A87" s="36"/>
      <c r="B87" s="37"/>
      <c r="C87" s="30" t="s">
        <v>30</v>
      </c>
      <c r="D87" s="38"/>
      <c r="E87" s="38"/>
      <c r="F87" s="28" t="str">
        <f>E15</f>
        <v>Statutární město Děčín, MmDěčín</v>
      </c>
      <c r="G87" s="38"/>
      <c r="H87" s="38"/>
      <c r="I87" s="30" t="s">
        <v>37</v>
      </c>
      <c r="J87" s="34" t="str">
        <f>E21</f>
        <v>P. Andrejkovič - PRO-DESIGN2013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15" customHeight="1">
      <c r="A88" s="36"/>
      <c r="B88" s="37"/>
      <c r="C88" s="30" t="s">
        <v>35</v>
      </c>
      <c r="D88" s="38"/>
      <c r="E88" s="38"/>
      <c r="F88" s="28" t="str">
        <f>IF(E18="","",E18)</f>
        <v>Vyplň údaj</v>
      </c>
      <c r="G88" s="38"/>
      <c r="H88" s="38"/>
      <c r="I88" s="30" t="s">
        <v>41</v>
      </c>
      <c r="J88" s="34" t="str">
        <f>E24</f>
        <v>L. Štuller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157</v>
      </c>
      <c r="D90" s="156" t="s">
        <v>65</v>
      </c>
      <c r="E90" s="156" t="s">
        <v>61</v>
      </c>
      <c r="F90" s="156" t="s">
        <v>62</v>
      </c>
      <c r="G90" s="156" t="s">
        <v>158</v>
      </c>
      <c r="H90" s="156" t="s">
        <v>159</v>
      </c>
      <c r="I90" s="156" t="s">
        <v>160</v>
      </c>
      <c r="J90" s="156" t="s">
        <v>141</v>
      </c>
      <c r="K90" s="157" t="s">
        <v>161</v>
      </c>
      <c r="L90" s="158"/>
      <c r="M90" s="70" t="s">
        <v>32</v>
      </c>
      <c r="N90" s="71" t="s">
        <v>50</v>
      </c>
      <c r="O90" s="71" t="s">
        <v>162</v>
      </c>
      <c r="P90" s="71" t="s">
        <v>163</v>
      </c>
      <c r="Q90" s="71" t="s">
        <v>164</v>
      </c>
      <c r="R90" s="71" t="s">
        <v>165</v>
      </c>
      <c r="S90" s="71" t="s">
        <v>166</v>
      </c>
      <c r="T90" s="72" t="s">
        <v>167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8" customHeight="1">
      <c r="A91" s="36"/>
      <c r="B91" s="37"/>
      <c r="C91" s="77" t="s">
        <v>168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P92+P756+P924</f>
        <v>0</v>
      </c>
      <c r="Q91" s="74"/>
      <c r="R91" s="161">
        <f>R92+R756+R924</f>
        <v>73.588258169999989</v>
      </c>
      <c r="S91" s="74"/>
      <c r="T91" s="162">
        <f>T92+T756+T924</f>
        <v>24.891995219999998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8" t="s">
        <v>79</v>
      </c>
      <c r="AU91" s="18" t="s">
        <v>142</v>
      </c>
      <c r="BK91" s="163">
        <f>BK92+BK756+BK924</f>
        <v>0</v>
      </c>
    </row>
    <row r="92" spans="1:65" s="12" customFormat="1" ht="25.95" customHeight="1">
      <c r="B92" s="164"/>
      <c r="C92" s="165"/>
      <c r="D92" s="166" t="s">
        <v>79</v>
      </c>
      <c r="E92" s="167" t="s">
        <v>169</v>
      </c>
      <c r="F92" s="167" t="s">
        <v>170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P93+P121+P603+P743+P754</f>
        <v>0</v>
      </c>
      <c r="Q92" s="172"/>
      <c r="R92" s="173">
        <f>R93+R121+R603+R743+R754</f>
        <v>64.43986495999998</v>
      </c>
      <c r="S92" s="172"/>
      <c r="T92" s="174">
        <f>T93+T121+T603+T743+T754</f>
        <v>24.061739419999999</v>
      </c>
      <c r="AR92" s="175" t="s">
        <v>40</v>
      </c>
      <c r="AT92" s="176" t="s">
        <v>79</v>
      </c>
      <c r="AU92" s="176" t="s">
        <v>80</v>
      </c>
      <c r="AY92" s="175" t="s">
        <v>171</v>
      </c>
      <c r="BK92" s="177">
        <f>BK93+BK121+BK603+BK743+BK754</f>
        <v>0</v>
      </c>
    </row>
    <row r="93" spans="1:65" s="12" customFormat="1" ht="22.8" customHeight="1">
      <c r="B93" s="164"/>
      <c r="C93" s="165"/>
      <c r="D93" s="166" t="s">
        <v>79</v>
      </c>
      <c r="E93" s="178" t="s">
        <v>187</v>
      </c>
      <c r="F93" s="178" t="s">
        <v>908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SUM(P94:P120)</f>
        <v>0</v>
      </c>
      <c r="Q93" s="172"/>
      <c r="R93" s="173">
        <f>SUM(R94:R120)</f>
        <v>14.54956559</v>
      </c>
      <c r="S93" s="172"/>
      <c r="T93" s="174">
        <f>SUM(T94:T120)</f>
        <v>0</v>
      </c>
      <c r="AR93" s="175" t="s">
        <v>40</v>
      </c>
      <c r="AT93" s="176" t="s">
        <v>79</v>
      </c>
      <c r="AU93" s="176" t="s">
        <v>40</v>
      </c>
      <c r="AY93" s="175" t="s">
        <v>171</v>
      </c>
      <c r="BK93" s="177">
        <f>SUM(BK94:BK120)</f>
        <v>0</v>
      </c>
    </row>
    <row r="94" spans="1:65" s="2" customFormat="1" ht="24.15" customHeight="1">
      <c r="A94" s="36"/>
      <c r="B94" s="37"/>
      <c r="C94" s="180" t="s">
        <v>40</v>
      </c>
      <c r="D94" s="180" t="s">
        <v>173</v>
      </c>
      <c r="E94" s="181" t="s">
        <v>5153</v>
      </c>
      <c r="F94" s="182" t="s">
        <v>5154</v>
      </c>
      <c r="G94" s="183" t="s">
        <v>176</v>
      </c>
      <c r="H94" s="184">
        <v>51.3</v>
      </c>
      <c r="I94" s="185"/>
      <c r="J94" s="186">
        <f>ROUND(I94*H94,2)</f>
        <v>0</v>
      </c>
      <c r="K94" s="182" t="s">
        <v>177</v>
      </c>
      <c r="L94" s="41"/>
      <c r="M94" s="187" t="s">
        <v>32</v>
      </c>
      <c r="N94" s="188" t="s">
        <v>51</v>
      </c>
      <c r="O94" s="66"/>
      <c r="P94" s="189">
        <f>O94*H94</f>
        <v>0</v>
      </c>
      <c r="Q94" s="189">
        <v>8.9760000000000006E-2</v>
      </c>
      <c r="R94" s="189">
        <f>Q94*H94</f>
        <v>4.6046880000000003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178</v>
      </c>
      <c r="AT94" s="191" t="s">
        <v>173</v>
      </c>
      <c r="AU94" s="191" t="s">
        <v>89</v>
      </c>
      <c r="AY94" s="18" t="s">
        <v>171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8" t="s">
        <v>40</v>
      </c>
      <c r="BK94" s="192">
        <f>ROUND(I94*H94,2)</f>
        <v>0</v>
      </c>
      <c r="BL94" s="18" t="s">
        <v>178</v>
      </c>
      <c r="BM94" s="191" t="s">
        <v>5155</v>
      </c>
    </row>
    <row r="95" spans="1:65" s="13" customFormat="1" ht="10.199999999999999">
      <c r="B95" s="193"/>
      <c r="C95" s="194"/>
      <c r="D95" s="195" t="s">
        <v>180</v>
      </c>
      <c r="E95" s="196" t="s">
        <v>32</v>
      </c>
      <c r="F95" s="197" t="s">
        <v>5156</v>
      </c>
      <c r="G95" s="194"/>
      <c r="H95" s="196" t="s">
        <v>32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180</v>
      </c>
      <c r="AU95" s="203" t="s">
        <v>89</v>
      </c>
      <c r="AV95" s="13" t="s">
        <v>40</v>
      </c>
      <c r="AW95" s="13" t="s">
        <v>38</v>
      </c>
      <c r="AX95" s="13" t="s">
        <v>80</v>
      </c>
      <c r="AY95" s="203" t="s">
        <v>171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5157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3" customFormat="1" ht="10.199999999999999">
      <c r="B97" s="193"/>
      <c r="C97" s="194"/>
      <c r="D97" s="195" t="s">
        <v>180</v>
      </c>
      <c r="E97" s="196" t="s">
        <v>32</v>
      </c>
      <c r="F97" s="197" t="s">
        <v>5158</v>
      </c>
      <c r="G97" s="194"/>
      <c r="H97" s="196" t="s">
        <v>32</v>
      </c>
      <c r="I97" s="198"/>
      <c r="J97" s="194"/>
      <c r="K97" s="194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180</v>
      </c>
      <c r="AU97" s="203" t="s">
        <v>89</v>
      </c>
      <c r="AV97" s="13" t="s">
        <v>40</v>
      </c>
      <c r="AW97" s="13" t="s">
        <v>38</v>
      </c>
      <c r="AX97" s="13" t="s">
        <v>80</v>
      </c>
      <c r="AY97" s="203" t="s">
        <v>171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5159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5160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5161</v>
      </c>
      <c r="G100" s="205"/>
      <c r="H100" s="208">
        <v>17.100000000000001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14" customFormat="1" ht="10.199999999999999">
      <c r="B101" s="204"/>
      <c r="C101" s="205"/>
      <c r="D101" s="195" t="s">
        <v>180</v>
      </c>
      <c r="E101" s="206" t="s">
        <v>32</v>
      </c>
      <c r="F101" s="207" t="s">
        <v>5162</v>
      </c>
      <c r="G101" s="205"/>
      <c r="H101" s="208">
        <v>17.100000000000001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180</v>
      </c>
      <c r="AU101" s="214" t="s">
        <v>89</v>
      </c>
      <c r="AV101" s="14" t="s">
        <v>89</v>
      </c>
      <c r="AW101" s="14" t="s">
        <v>38</v>
      </c>
      <c r="AX101" s="14" t="s">
        <v>80</v>
      </c>
      <c r="AY101" s="214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5163</v>
      </c>
      <c r="G102" s="205"/>
      <c r="H102" s="208">
        <v>17.100000000000001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89</v>
      </c>
      <c r="D103" s="180" t="s">
        <v>173</v>
      </c>
      <c r="E103" s="181" t="s">
        <v>5164</v>
      </c>
      <c r="F103" s="182" t="s">
        <v>5165</v>
      </c>
      <c r="G103" s="183" t="s">
        <v>176</v>
      </c>
      <c r="H103" s="184">
        <v>36.607999999999997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0.10745</v>
      </c>
      <c r="R103" s="189">
        <f>Q103*H103</f>
        <v>3.9335296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5166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5156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3" customFormat="1" ht="10.199999999999999">
      <c r="B105" s="193"/>
      <c r="C105" s="194"/>
      <c r="D105" s="195" t="s">
        <v>180</v>
      </c>
      <c r="E105" s="196" t="s">
        <v>32</v>
      </c>
      <c r="F105" s="197" t="s">
        <v>5157</v>
      </c>
      <c r="G105" s="194"/>
      <c r="H105" s="196" t="s">
        <v>32</v>
      </c>
      <c r="I105" s="198"/>
      <c r="J105" s="194"/>
      <c r="K105" s="194"/>
      <c r="L105" s="199"/>
      <c r="M105" s="200"/>
      <c r="N105" s="201"/>
      <c r="O105" s="201"/>
      <c r="P105" s="201"/>
      <c r="Q105" s="201"/>
      <c r="R105" s="201"/>
      <c r="S105" s="201"/>
      <c r="T105" s="202"/>
      <c r="AT105" s="203" t="s">
        <v>180</v>
      </c>
      <c r="AU105" s="203" t="s">
        <v>89</v>
      </c>
      <c r="AV105" s="13" t="s">
        <v>40</v>
      </c>
      <c r="AW105" s="13" t="s">
        <v>38</v>
      </c>
      <c r="AX105" s="13" t="s">
        <v>80</v>
      </c>
      <c r="AY105" s="203" t="s">
        <v>171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5158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5159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5160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5167</v>
      </c>
      <c r="G109" s="205"/>
      <c r="H109" s="208">
        <v>5.0709999999999997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5168</v>
      </c>
      <c r="G110" s="205"/>
      <c r="H110" s="208">
        <v>5.8410000000000002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14" customFormat="1" ht="10.199999999999999">
      <c r="B111" s="204"/>
      <c r="C111" s="205"/>
      <c r="D111" s="195" t="s">
        <v>180</v>
      </c>
      <c r="E111" s="206" t="s">
        <v>32</v>
      </c>
      <c r="F111" s="207" t="s">
        <v>5169</v>
      </c>
      <c r="G111" s="205"/>
      <c r="H111" s="208">
        <v>7.3920000000000003</v>
      </c>
      <c r="I111" s="209"/>
      <c r="J111" s="205"/>
      <c r="K111" s="205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180</v>
      </c>
      <c r="AU111" s="214" t="s">
        <v>89</v>
      </c>
      <c r="AV111" s="14" t="s">
        <v>89</v>
      </c>
      <c r="AW111" s="14" t="s">
        <v>38</v>
      </c>
      <c r="AX111" s="14" t="s">
        <v>80</v>
      </c>
      <c r="AY111" s="214" t="s">
        <v>171</v>
      </c>
    </row>
    <row r="112" spans="1:65" s="15" customFormat="1" ht="10.199999999999999">
      <c r="B112" s="234"/>
      <c r="C112" s="235"/>
      <c r="D112" s="195" t="s">
        <v>180</v>
      </c>
      <c r="E112" s="236" t="s">
        <v>32</v>
      </c>
      <c r="F112" s="237" t="s">
        <v>1126</v>
      </c>
      <c r="G112" s="235"/>
      <c r="H112" s="238">
        <v>18.303999999999998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180</v>
      </c>
      <c r="AU112" s="244" t="s">
        <v>89</v>
      </c>
      <c r="AV112" s="15" t="s">
        <v>178</v>
      </c>
      <c r="AW112" s="15" t="s">
        <v>38</v>
      </c>
      <c r="AX112" s="15" t="s">
        <v>80</v>
      </c>
      <c r="AY112" s="244" t="s">
        <v>171</v>
      </c>
    </row>
    <row r="113" spans="1:65" s="2" customFormat="1" ht="14.4" customHeight="1">
      <c r="A113" s="36"/>
      <c r="B113" s="37"/>
      <c r="C113" s="180" t="s">
        <v>187</v>
      </c>
      <c r="D113" s="180" t="s">
        <v>173</v>
      </c>
      <c r="E113" s="181" t="s">
        <v>5170</v>
      </c>
      <c r="F113" s="182" t="s">
        <v>5171</v>
      </c>
      <c r="G113" s="183" t="s">
        <v>190</v>
      </c>
      <c r="H113" s="184">
        <v>16.605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8.2189999999999999E-2</v>
      </c>
      <c r="R113" s="189">
        <f>Q113*H113</f>
        <v>1.3647649500000001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5172</v>
      </c>
    </row>
    <row r="114" spans="1:65" s="2" customFormat="1" ht="28.8">
      <c r="A114" s="36"/>
      <c r="B114" s="37"/>
      <c r="C114" s="38"/>
      <c r="D114" s="195" t="s">
        <v>258</v>
      </c>
      <c r="E114" s="38"/>
      <c r="F114" s="225" t="s">
        <v>5173</v>
      </c>
      <c r="G114" s="38"/>
      <c r="H114" s="38"/>
      <c r="I114" s="226"/>
      <c r="J114" s="38"/>
      <c r="K114" s="38"/>
      <c r="L114" s="41"/>
      <c r="M114" s="227"/>
      <c r="N114" s="228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8" t="s">
        <v>258</v>
      </c>
      <c r="AU114" s="18" t="s">
        <v>89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5174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5175</v>
      </c>
      <c r="G116" s="205"/>
      <c r="H116" s="208">
        <v>16.605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14.4" customHeight="1">
      <c r="A117" s="36"/>
      <c r="B117" s="37"/>
      <c r="C117" s="180" t="s">
        <v>178</v>
      </c>
      <c r="D117" s="180" t="s">
        <v>173</v>
      </c>
      <c r="E117" s="181" t="s">
        <v>5176</v>
      </c>
      <c r="F117" s="182" t="s">
        <v>5177</v>
      </c>
      <c r="G117" s="183" t="s">
        <v>176</v>
      </c>
      <c r="H117" s="184">
        <v>33.472000000000001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0.13882</v>
      </c>
      <c r="R117" s="189">
        <f>Q117*H117</f>
        <v>4.6465830400000003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5178</v>
      </c>
    </row>
    <row r="118" spans="1:65" s="2" customFormat="1" ht="28.8">
      <c r="A118" s="36"/>
      <c r="B118" s="37"/>
      <c r="C118" s="38"/>
      <c r="D118" s="195" t="s">
        <v>258</v>
      </c>
      <c r="E118" s="38"/>
      <c r="F118" s="225" t="s">
        <v>5173</v>
      </c>
      <c r="G118" s="38"/>
      <c r="H118" s="38"/>
      <c r="I118" s="226"/>
      <c r="J118" s="38"/>
      <c r="K118" s="38"/>
      <c r="L118" s="41"/>
      <c r="M118" s="227"/>
      <c r="N118" s="228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8" t="s">
        <v>258</v>
      </c>
      <c r="AU118" s="18" t="s">
        <v>89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5174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5179</v>
      </c>
      <c r="G120" s="205"/>
      <c r="H120" s="208">
        <v>33.472000000000001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12" customFormat="1" ht="22.8" customHeight="1">
      <c r="B121" s="164"/>
      <c r="C121" s="165"/>
      <c r="D121" s="166" t="s">
        <v>79</v>
      </c>
      <c r="E121" s="178" t="s">
        <v>193</v>
      </c>
      <c r="F121" s="178" t="s">
        <v>194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SUM(P122:P602)</f>
        <v>0</v>
      </c>
      <c r="Q121" s="172"/>
      <c r="R121" s="173">
        <f>SUM(R122:R602)</f>
        <v>49.80911145999999</v>
      </c>
      <c r="S121" s="172"/>
      <c r="T121" s="174">
        <f>SUM(T122:T602)</f>
        <v>0</v>
      </c>
      <c r="AR121" s="175" t="s">
        <v>40</v>
      </c>
      <c r="AT121" s="176" t="s">
        <v>79</v>
      </c>
      <c r="AU121" s="176" t="s">
        <v>40</v>
      </c>
      <c r="AY121" s="175" t="s">
        <v>171</v>
      </c>
      <c r="BK121" s="177">
        <f>SUM(BK122:BK602)</f>
        <v>0</v>
      </c>
    </row>
    <row r="122" spans="1:65" s="2" customFormat="1" ht="14.4" customHeight="1">
      <c r="A122" s="36"/>
      <c r="B122" s="37"/>
      <c r="C122" s="180" t="s">
        <v>226</v>
      </c>
      <c r="D122" s="180" t="s">
        <v>173</v>
      </c>
      <c r="E122" s="181" t="s">
        <v>917</v>
      </c>
      <c r="F122" s="182" t="s">
        <v>918</v>
      </c>
      <c r="G122" s="183" t="s">
        <v>176</v>
      </c>
      <c r="H122" s="184">
        <v>209.92699999999999</v>
      </c>
      <c r="I122" s="185"/>
      <c r="J122" s="186">
        <f>ROUND(I122*H122,2)</f>
        <v>0</v>
      </c>
      <c r="K122" s="182" t="s">
        <v>177</v>
      </c>
      <c r="L122" s="41"/>
      <c r="M122" s="187" t="s">
        <v>32</v>
      </c>
      <c r="N122" s="188" t="s">
        <v>51</v>
      </c>
      <c r="O122" s="66"/>
      <c r="P122" s="189">
        <f>O122*H122</f>
        <v>0</v>
      </c>
      <c r="Q122" s="189">
        <v>3.3579999999999999E-2</v>
      </c>
      <c r="R122" s="189">
        <f>Q122*H122</f>
        <v>7.0493486599999997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178</v>
      </c>
      <c r="AT122" s="191" t="s">
        <v>173</v>
      </c>
      <c r="AU122" s="191" t="s">
        <v>89</v>
      </c>
      <c r="AY122" s="18" t="s">
        <v>171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8" t="s">
        <v>40</v>
      </c>
      <c r="BK122" s="192">
        <f>ROUND(I122*H122,2)</f>
        <v>0</v>
      </c>
      <c r="BL122" s="18" t="s">
        <v>178</v>
      </c>
      <c r="BM122" s="191" t="s">
        <v>5180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5157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5181</v>
      </c>
      <c r="G124" s="205"/>
      <c r="H124" s="208">
        <v>35.328000000000003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5182</v>
      </c>
      <c r="G125" s="205"/>
      <c r="H125" s="208">
        <v>9.1080000000000005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14" customFormat="1" ht="10.199999999999999">
      <c r="B126" s="204"/>
      <c r="C126" s="205"/>
      <c r="D126" s="195" t="s">
        <v>180</v>
      </c>
      <c r="E126" s="206" t="s">
        <v>32</v>
      </c>
      <c r="F126" s="207" t="s">
        <v>5183</v>
      </c>
      <c r="G126" s="205"/>
      <c r="H126" s="208">
        <v>1.89</v>
      </c>
      <c r="I126" s="209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180</v>
      </c>
      <c r="AU126" s="214" t="s">
        <v>89</v>
      </c>
      <c r="AV126" s="14" t="s">
        <v>89</v>
      </c>
      <c r="AW126" s="14" t="s">
        <v>38</v>
      </c>
      <c r="AX126" s="14" t="s">
        <v>80</v>
      </c>
      <c r="AY126" s="214" t="s">
        <v>171</v>
      </c>
    </row>
    <row r="127" spans="1:65" s="14" customFormat="1" ht="10.199999999999999">
      <c r="B127" s="204"/>
      <c r="C127" s="205"/>
      <c r="D127" s="195" t="s">
        <v>180</v>
      </c>
      <c r="E127" s="206" t="s">
        <v>32</v>
      </c>
      <c r="F127" s="207" t="s">
        <v>5184</v>
      </c>
      <c r="G127" s="205"/>
      <c r="H127" s="208">
        <v>2.7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180</v>
      </c>
      <c r="AU127" s="214" t="s">
        <v>89</v>
      </c>
      <c r="AV127" s="14" t="s">
        <v>89</v>
      </c>
      <c r="AW127" s="14" t="s">
        <v>38</v>
      </c>
      <c r="AX127" s="14" t="s">
        <v>80</v>
      </c>
      <c r="AY127" s="214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5185</v>
      </c>
      <c r="G128" s="205"/>
      <c r="H128" s="208">
        <v>4.4160000000000004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2:51" s="14" customFormat="1" ht="10.199999999999999">
      <c r="B129" s="204"/>
      <c r="C129" s="205"/>
      <c r="D129" s="195" t="s">
        <v>180</v>
      </c>
      <c r="E129" s="206" t="s">
        <v>32</v>
      </c>
      <c r="F129" s="207" t="s">
        <v>5186</v>
      </c>
      <c r="G129" s="205"/>
      <c r="H129" s="208">
        <v>2.8980000000000001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2:51" s="14" customFormat="1" ht="10.199999999999999">
      <c r="B130" s="204"/>
      <c r="C130" s="205"/>
      <c r="D130" s="195" t="s">
        <v>180</v>
      </c>
      <c r="E130" s="206" t="s">
        <v>32</v>
      </c>
      <c r="F130" s="207" t="s">
        <v>5187</v>
      </c>
      <c r="G130" s="205"/>
      <c r="H130" s="208">
        <v>34.445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2:51" s="13" customFormat="1" ht="10.199999999999999">
      <c r="B131" s="193"/>
      <c r="C131" s="194"/>
      <c r="D131" s="195" t="s">
        <v>180</v>
      </c>
      <c r="E131" s="196" t="s">
        <v>32</v>
      </c>
      <c r="F131" s="197" t="s">
        <v>5158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2:51" s="14" customFormat="1" ht="10.199999999999999">
      <c r="B132" s="204"/>
      <c r="C132" s="205"/>
      <c r="D132" s="195" t="s">
        <v>180</v>
      </c>
      <c r="E132" s="206" t="s">
        <v>32</v>
      </c>
      <c r="F132" s="207" t="s">
        <v>5188</v>
      </c>
      <c r="G132" s="205"/>
      <c r="H132" s="208">
        <v>17.920000000000002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2:51" s="14" customFormat="1" ht="10.199999999999999">
      <c r="B133" s="204"/>
      <c r="C133" s="205"/>
      <c r="D133" s="195" t="s">
        <v>180</v>
      </c>
      <c r="E133" s="206" t="s">
        <v>32</v>
      </c>
      <c r="F133" s="207" t="s">
        <v>5189</v>
      </c>
      <c r="G133" s="205"/>
      <c r="H133" s="208">
        <v>6.93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2:51" s="14" customFormat="1" ht="10.199999999999999">
      <c r="B134" s="204"/>
      <c r="C134" s="205"/>
      <c r="D134" s="195" t="s">
        <v>180</v>
      </c>
      <c r="E134" s="206" t="s">
        <v>32</v>
      </c>
      <c r="F134" s="207" t="s">
        <v>5190</v>
      </c>
      <c r="G134" s="205"/>
      <c r="H134" s="208">
        <v>5.04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180</v>
      </c>
      <c r="AU134" s="214" t="s">
        <v>89</v>
      </c>
      <c r="AV134" s="14" t="s">
        <v>89</v>
      </c>
      <c r="AW134" s="14" t="s">
        <v>38</v>
      </c>
      <c r="AX134" s="14" t="s">
        <v>80</v>
      </c>
      <c r="AY134" s="214" t="s">
        <v>171</v>
      </c>
    </row>
    <row r="135" spans="2:51" s="14" customFormat="1" ht="10.199999999999999">
      <c r="B135" s="204"/>
      <c r="C135" s="205"/>
      <c r="D135" s="195" t="s">
        <v>180</v>
      </c>
      <c r="E135" s="206" t="s">
        <v>32</v>
      </c>
      <c r="F135" s="207" t="s">
        <v>5191</v>
      </c>
      <c r="G135" s="205"/>
      <c r="H135" s="208">
        <v>4.97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2:51" s="14" customFormat="1" ht="10.199999999999999">
      <c r="B136" s="204"/>
      <c r="C136" s="205"/>
      <c r="D136" s="195" t="s">
        <v>180</v>
      </c>
      <c r="E136" s="206" t="s">
        <v>32</v>
      </c>
      <c r="F136" s="207" t="s">
        <v>5192</v>
      </c>
      <c r="G136" s="205"/>
      <c r="H136" s="208">
        <v>17.472000000000001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38</v>
      </c>
      <c r="AX136" s="14" t="s">
        <v>80</v>
      </c>
      <c r="AY136" s="214" t="s">
        <v>171</v>
      </c>
    </row>
    <row r="137" spans="2:51" s="13" customFormat="1" ht="10.199999999999999">
      <c r="B137" s="193"/>
      <c r="C137" s="194"/>
      <c r="D137" s="195" t="s">
        <v>180</v>
      </c>
      <c r="E137" s="196" t="s">
        <v>32</v>
      </c>
      <c r="F137" s="197" t="s">
        <v>5159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2:51" s="14" customFormat="1" ht="10.199999999999999">
      <c r="B138" s="204"/>
      <c r="C138" s="205"/>
      <c r="D138" s="195" t="s">
        <v>180</v>
      </c>
      <c r="E138" s="206" t="s">
        <v>32</v>
      </c>
      <c r="F138" s="207" t="s">
        <v>5188</v>
      </c>
      <c r="G138" s="205"/>
      <c r="H138" s="208">
        <v>17.920000000000002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2:51" s="14" customFormat="1" ht="10.199999999999999">
      <c r="B139" s="204"/>
      <c r="C139" s="205"/>
      <c r="D139" s="195" t="s">
        <v>180</v>
      </c>
      <c r="E139" s="206" t="s">
        <v>32</v>
      </c>
      <c r="F139" s="207" t="s">
        <v>5193</v>
      </c>
      <c r="G139" s="205"/>
      <c r="H139" s="208">
        <v>18.48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2:51" s="14" customFormat="1" ht="10.199999999999999">
      <c r="B140" s="204"/>
      <c r="C140" s="205"/>
      <c r="D140" s="195" t="s">
        <v>180</v>
      </c>
      <c r="E140" s="206" t="s">
        <v>32</v>
      </c>
      <c r="F140" s="207" t="s">
        <v>5191</v>
      </c>
      <c r="G140" s="205"/>
      <c r="H140" s="208">
        <v>4.97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2:51" s="14" customFormat="1" ht="10.199999999999999">
      <c r="B141" s="204"/>
      <c r="C141" s="205"/>
      <c r="D141" s="195" t="s">
        <v>180</v>
      </c>
      <c r="E141" s="206" t="s">
        <v>32</v>
      </c>
      <c r="F141" s="207" t="s">
        <v>5194</v>
      </c>
      <c r="G141" s="205"/>
      <c r="H141" s="208">
        <v>4.2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2:51" s="14" customFormat="1" ht="10.199999999999999">
      <c r="B142" s="204"/>
      <c r="C142" s="205"/>
      <c r="D142" s="195" t="s">
        <v>180</v>
      </c>
      <c r="E142" s="206" t="s">
        <v>32</v>
      </c>
      <c r="F142" s="207" t="s">
        <v>5192</v>
      </c>
      <c r="G142" s="205"/>
      <c r="H142" s="208">
        <v>17.472000000000001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2:51" s="13" customFormat="1" ht="10.199999999999999">
      <c r="B143" s="193"/>
      <c r="C143" s="194"/>
      <c r="D143" s="195" t="s">
        <v>180</v>
      </c>
      <c r="E143" s="196" t="s">
        <v>32</v>
      </c>
      <c r="F143" s="197" t="s">
        <v>5195</v>
      </c>
      <c r="G143" s="194"/>
      <c r="H143" s="196" t="s">
        <v>32</v>
      </c>
      <c r="I143" s="198"/>
      <c r="J143" s="194"/>
      <c r="K143" s="194"/>
      <c r="L143" s="199"/>
      <c r="M143" s="200"/>
      <c r="N143" s="201"/>
      <c r="O143" s="201"/>
      <c r="P143" s="201"/>
      <c r="Q143" s="201"/>
      <c r="R143" s="201"/>
      <c r="S143" s="201"/>
      <c r="T143" s="202"/>
      <c r="AT143" s="203" t="s">
        <v>180</v>
      </c>
      <c r="AU143" s="203" t="s">
        <v>89</v>
      </c>
      <c r="AV143" s="13" t="s">
        <v>40</v>
      </c>
      <c r="AW143" s="13" t="s">
        <v>38</v>
      </c>
      <c r="AX143" s="13" t="s">
        <v>80</v>
      </c>
      <c r="AY143" s="203" t="s">
        <v>171</v>
      </c>
    </row>
    <row r="144" spans="2:51" s="14" customFormat="1" ht="10.199999999999999">
      <c r="B144" s="204"/>
      <c r="C144" s="205"/>
      <c r="D144" s="195" t="s">
        <v>180</v>
      </c>
      <c r="E144" s="206" t="s">
        <v>32</v>
      </c>
      <c r="F144" s="207" t="s">
        <v>5196</v>
      </c>
      <c r="G144" s="205"/>
      <c r="H144" s="208">
        <v>2.448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5197</v>
      </c>
      <c r="G145" s="205"/>
      <c r="H145" s="208">
        <v>1.32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14.4" customHeight="1">
      <c r="A146" s="36"/>
      <c r="B146" s="37"/>
      <c r="C146" s="180" t="s">
        <v>193</v>
      </c>
      <c r="D146" s="180" t="s">
        <v>173</v>
      </c>
      <c r="E146" s="181" t="s">
        <v>936</v>
      </c>
      <c r="F146" s="182" t="s">
        <v>937</v>
      </c>
      <c r="G146" s="183" t="s">
        <v>176</v>
      </c>
      <c r="H146" s="184">
        <v>1191.95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5198</v>
      </c>
    </row>
    <row r="147" spans="1:65" s="2" customFormat="1" ht="19.2">
      <c r="A147" s="36"/>
      <c r="B147" s="37"/>
      <c r="C147" s="38"/>
      <c r="D147" s="195" t="s">
        <v>258</v>
      </c>
      <c r="E147" s="38"/>
      <c r="F147" s="225" t="s">
        <v>5199</v>
      </c>
      <c r="G147" s="38"/>
      <c r="H147" s="38"/>
      <c r="I147" s="226"/>
      <c r="J147" s="38"/>
      <c r="K147" s="38"/>
      <c r="L147" s="41"/>
      <c r="M147" s="227"/>
      <c r="N147" s="228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8" t="s">
        <v>258</v>
      </c>
      <c r="AU147" s="18" t="s">
        <v>89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5157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4" customFormat="1" ht="10.199999999999999">
      <c r="B149" s="204"/>
      <c r="C149" s="205"/>
      <c r="D149" s="195" t="s">
        <v>180</v>
      </c>
      <c r="E149" s="206" t="s">
        <v>32</v>
      </c>
      <c r="F149" s="207" t="s">
        <v>5200</v>
      </c>
      <c r="G149" s="205"/>
      <c r="H149" s="208">
        <v>62.62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180</v>
      </c>
      <c r="AU149" s="214" t="s">
        <v>89</v>
      </c>
      <c r="AV149" s="14" t="s">
        <v>89</v>
      </c>
      <c r="AW149" s="14" t="s">
        <v>38</v>
      </c>
      <c r="AX149" s="14" t="s">
        <v>80</v>
      </c>
      <c r="AY149" s="214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5201</v>
      </c>
      <c r="G150" s="205"/>
      <c r="H150" s="208">
        <v>83.69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5202</v>
      </c>
      <c r="G151" s="205"/>
      <c r="H151" s="208">
        <v>19.690000000000001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5203</v>
      </c>
      <c r="G152" s="205"/>
      <c r="H152" s="208">
        <v>30.44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14" customFormat="1" ht="10.199999999999999">
      <c r="B153" s="204"/>
      <c r="C153" s="205"/>
      <c r="D153" s="195" t="s">
        <v>180</v>
      </c>
      <c r="E153" s="206" t="s">
        <v>32</v>
      </c>
      <c r="F153" s="207" t="s">
        <v>5204</v>
      </c>
      <c r="G153" s="205"/>
      <c r="H153" s="208">
        <v>29.88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180</v>
      </c>
      <c r="AU153" s="214" t="s">
        <v>89</v>
      </c>
      <c r="AV153" s="14" t="s">
        <v>89</v>
      </c>
      <c r="AW153" s="14" t="s">
        <v>38</v>
      </c>
      <c r="AX153" s="14" t="s">
        <v>80</v>
      </c>
      <c r="AY153" s="214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5205</v>
      </c>
      <c r="G154" s="205"/>
      <c r="H154" s="208">
        <v>18.989999999999998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14" customFormat="1" ht="10.199999999999999">
      <c r="B155" s="204"/>
      <c r="C155" s="205"/>
      <c r="D155" s="195" t="s">
        <v>180</v>
      </c>
      <c r="E155" s="206" t="s">
        <v>32</v>
      </c>
      <c r="F155" s="207" t="s">
        <v>5206</v>
      </c>
      <c r="G155" s="205"/>
      <c r="H155" s="208">
        <v>15.12</v>
      </c>
      <c r="I155" s="209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180</v>
      </c>
      <c r="AU155" s="214" t="s">
        <v>89</v>
      </c>
      <c r="AV155" s="14" t="s">
        <v>89</v>
      </c>
      <c r="AW155" s="14" t="s">
        <v>38</v>
      </c>
      <c r="AX155" s="14" t="s">
        <v>80</v>
      </c>
      <c r="AY155" s="214" t="s">
        <v>171</v>
      </c>
    </row>
    <row r="156" spans="1:65" s="14" customFormat="1" ht="10.199999999999999">
      <c r="B156" s="204"/>
      <c r="C156" s="205"/>
      <c r="D156" s="195" t="s">
        <v>180</v>
      </c>
      <c r="E156" s="206" t="s">
        <v>32</v>
      </c>
      <c r="F156" s="207" t="s">
        <v>5207</v>
      </c>
      <c r="G156" s="205"/>
      <c r="H156" s="208">
        <v>2.23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180</v>
      </c>
      <c r="AU156" s="214" t="s">
        <v>89</v>
      </c>
      <c r="AV156" s="14" t="s">
        <v>89</v>
      </c>
      <c r="AW156" s="14" t="s">
        <v>38</v>
      </c>
      <c r="AX156" s="14" t="s">
        <v>80</v>
      </c>
      <c r="AY156" s="214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5208</v>
      </c>
      <c r="G157" s="205"/>
      <c r="H157" s="208">
        <v>1.76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14" customFormat="1" ht="10.199999999999999">
      <c r="B158" s="204"/>
      <c r="C158" s="205"/>
      <c r="D158" s="195" t="s">
        <v>180</v>
      </c>
      <c r="E158" s="206" t="s">
        <v>32</v>
      </c>
      <c r="F158" s="207" t="s">
        <v>5209</v>
      </c>
      <c r="G158" s="205"/>
      <c r="H158" s="208">
        <v>5.04</v>
      </c>
      <c r="I158" s="209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180</v>
      </c>
      <c r="AU158" s="214" t="s">
        <v>89</v>
      </c>
      <c r="AV158" s="14" t="s">
        <v>89</v>
      </c>
      <c r="AW158" s="14" t="s">
        <v>38</v>
      </c>
      <c r="AX158" s="14" t="s">
        <v>80</v>
      </c>
      <c r="AY158" s="214" t="s">
        <v>171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5210</v>
      </c>
      <c r="G159" s="205"/>
      <c r="H159" s="208">
        <v>14.2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5211</v>
      </c>
      <c r="G160" s="205"/>
      <c r="H160" s="208">
        <v>22.9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2:51" s="13" customFormat="1" ht="10.199999999999999">
      <c r="B161" s="193"/>
      <c r="C161" s="194"/>
      <c r="D161" s="195" t="s">
        <v>180</v>
      </c>
      <c r="E161" s="196" t="s">
        <v>32</v>
      </c>
      <c r="F161" s="197" t="s">
        <v>5158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2:51" s="14" customFormat="1" ht="10.199999999999999">
      <c r="B162" s="204"/>
      <c r="C162" s="205"/>
      <c r="D162" s="195" t="s">
        <v>180</v>
      </c>
      <c r="E162" s="206" t="s">
        <v>32</v>
      </c>
      <c r="F162" s="207" t="s">
        <v>5212</v>
      </c>
      <c r="G162" s="205"/>
      <c r="H162" s="208">
        <v>66.3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2:51" s="14" customFormat="1" ht="10.199999999999999">
      <c r="B163" s="204"/>
      <c r="C163" s="205"/>
      <c r="D163" s="195" t="s">
        <v>180</v>
      </c>
      <c r="E163" s="206" t="s">
        <v>32</v>
      </c>
      <c r="F163" s="207" t="s">
        <v>5213</v>
      </c>
      <c r="G163" s="205"/>
      <c r="H163" s="208">
        <v>18.100000000000001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2:51" s="14" customFormat="1" ht="10.199999999999999">
      <c r="B164" s="204"/>
      <c r="C164" s="205"/>
      <c r="D164" s="195" t="s">
        <v>180</v>
      </c>
      <c r="E164" s="206" t="s">
        <v>32</v>
      </c>
      <c r="F164" s="207" t="s">
        <v>5214</v>
      </c>
      <c r="G164" s="205"/>
      <c r="H164" s="208">
        <v>68.38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180</v>
      </c>
      <c r="AU164" s="214" t="s">
        <v>89</v>
      </c>
      <c r="AV164" s="14" t="s">
        <v>89</v>
      </c>
      <c r="AW164" s="14" t="s">
        <v>38</v>
      </c>
      <c r="AX164" s="14" t="s">
        <v>80</v>
      </c>
      <c r="AY164" s="214" t="s">
        <v>171</v>
      </c>
    </row>
    <row r="165" spans="2:51" s="14" customFormat="1" ht="10.199999999999999">
      <c r="B165" s="204"/>
      <c r="C165" s="205"/>
      <c r="D165" s="195" t="s">
        <v>180</v>
      </c>
      <c r="E165" s="206" t="s">
        <v>32</v>
      </c>
      <c r="F165" s="207" t="s">
        <v>5215</v>
      </c>
      <c r="G165" s="205"/>
      <c r="H165" s="208">
        <v>67.099999999999994</v>
      </c>
      <c r="I165" s="209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180</v>
      </c>
      <c r="AU165" s="214" t="s">
        <v>89</v>
      </c>
      <c r="AV165" s="14" t="s">
        <v>89</v>
      </c>
      <c r="AW165" s="14" t="s">
        <v>38</v>
      </c>
      <c r="AX165" s="14" t="s">
        <v>80</v>
      </c>
      <c r="AY165" s="214" t="s">
        <v>171</v>
      </c>
    </row>
    <row r="166" spans="2:51" s="14" customFormat="1" ht="10.199999999999999">
      <c r="B166" s="204"/>
      <c r="C166" s="205"/>
      <c r="D166" s="195" t="s">
        <v>180</v>
      </c>
      <c r="E166" s="206" t="s">
        <v>32</v>
      </c>
      <c r="F166" s="207" t="s">
        <v>5216</v>
      </c>
      <c r="G166" s="205"/>
      <c r="H166" s="208">
        <v>68.849999999999994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2:51" s="14" customFormat="1" ht="10.199999999999999">
      <c r="B167" s="204"/>
      <c r="C167" s="205"/>
      <c r="D167" s="195" t="s">
        <v>180</v>
      </c>
      <c r="E167" s="206" t="s">
        <v>32</v>
      </c>
      <c r="F167" s="207" t="s">
        <v>5217</v>
      </c>
      <c r="G167" s="205"/>
      <c r="H167" s="208">
        <v>27.51</v>
      </c>
      <c r="I167" s="209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180</v>
      </c>
      <c r="AU167" s="214" t="s">
        <v>89</v>
      </c>
      <c r="AV167" s="14" t="s">
        <v>89</v>
      </c>
      <c r="AW167" s="14" t="s">
        <v>38</v>
      </c>
      <c r="AX167" s="14" t="s">
        <v>80</v>
      </c>
      <c r="AY167" s="214" t="s">
        <v>171</v>
      </c>
    </row>
    <row r="168" spans="2:51" s="14" customFormat="1" ht="10.199999999999999">
      <c r="B168" s="204"/>
      <c r="C168" s="205"/>
      <c r="D168" s="195" t="s">
        <v>180</v>
      </c>
      <c r="E168" s="206" t="s">
        <v>32</v>
      </c>
      <c r="F168" s="207" t="s">
        <v>5218</v>
      </c>
      <c r="G168" s="205"/>
      <c r="H168" s="208">
        <v>68.599999999999994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180</v>
      </c>
      <c r="AU168" s="214" t="s">
        <v>89</v>
      </c>
      <c r="AV168" s="14" t="s">
        <v>89</v>
      </c>
      <c r="AW168" s="14" t="s">
        <v>38</v>
      </c>
      <c r="AX168" s="14" t="s">
        <v>80</v>
      </c>
      <c r="AY168" s="214" t="s">
        <v>171</v>
      </c>
    </row>
    <row r="169" spans="2:51" s="14" customFormat="1" ht="10.199999999999999">
      <c r="B169" s="204"/>
      <c r="C169" s="205"/>
      <c r="D169" s="195" t="s">
        <v>180</v>
      </c>
      <c r="E169" s="206" t="s">
        <v>32</v>
      </c>
      <c r="F169" s="207" t="s">
        <v>5219</v>
      </c>
      <c r="G169" s="205"/>
      <c r="H169" s="208">
        <v>12.08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2:51" s="14" customFormat="1" ht="10.199999999999999">
      <c r="B170" s="204"/>
      <c r="C170" s="205"/>
      <c r="D170" s="195" t="s">
        <v>180</v>
      </c>
      <c r="E170" s="206" t="s">
        <v>32</v>
      </c>
      <c r="F170" s="207" t="s">
        <v>5220</v>
      </c>
      <c r="G170" s="205"/>
      <c r="H170" s="208">
        <v>11.9</v>
      </c>
      <c r="I170" s="209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180</v>
      </c>
      <c r="AU170" s="214" t="s">
        <v>89</v>
      </c>
      <c r="AV170" s="14" t="s">
        <v>89</v>
      </c>
      <c r="AW170" s="14" t="s">
        <v>38</v>
      </c>
      <c r="AX170" s="14" t="s">
        <v>80</v>
      </c>
      <c r="AY170" s="214" t="s">
        <v>171</v>
      </c>
    </row>
    <row r="171" spans="2:51" s="13" customFormat="1" ht="10.199999999999999">
      <c r="B171" s="193"/>
      <c r="C171" s="194"/>
      <c r="D171" s="195" t="s">
        <v>180</v>
      </c>
      <c r="E171" s="196" t="s">
        <v>32</v>
      </c>
      <c r="F171" s="197" t="s">
        <v>5159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2:51" s="14" customFormat="1" ht="10.199999999999999">
      <c r="B172" s="204"/>
      <c r="C172" s="205"/>
      <c r="D172" s="195" t="s">
        <v>180</v>
      </c>
      <c r="E172" s="206" t="s">
        <v>32</v>
      </c>
      <c r="F172" s="207" t="s">
        <v>5221</v>
      </c>
      <c r="G172" s="205"/>
      <c r="H172" s="208">
        <v>66.3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2:51" s="14" customFormat="1" ht="10.199999999999999">
      <c r="B173" s="204"/>
      <c r="C173" s="205"/>
      <c r="D173" s="195" t="s">
        <v>180</v>
      </c>
      <c r="E173" s="206" t="s">
        <v>32</v>
      </c>
      <c r="F173" s="207" t="s">
        <v>5222</v>
      </c>
      <c r="G173" s="205"/>
      <c r="H173" s="208">
        <v>18.100000000000001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2:51" s="14" customFormat="1" ht="10.199999999999999">
      <c r="B174" s="204"/>
      <c r="C174" s="205"/>
      <c r="D174" s="195" t="s">
        <v>180</v>
      </c>
      <c r="E174" s="206" t="s">
        <v>32</v>
      </c>
      <c r="F174" s="207" t="s">
        <v>5223</v>
      </c>
      <c r="G174" s="205"/>
      <c r="H174" s="208">
        <v>68.38</v>
      </c>
      <c r="I174" s="209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180</v>
      </c>
      <c r="AU174" s="214" t="s">
        <v>89</v>
      </c>
      <c r="AV174" s="14" t="s">
        <v>89</v>
      </c>
      <c r="AW174" s="14" t="s">
        <v>38</v>
      </c>
      <c r="AX174" s="14" t="s">
        <v>80</v>
      </c>
      <c r="AY174" s="214" t="s">
        <v>171</v>
      </c>
    </row>
    <row r="175" spans="2:51" s="14" customFormat="1" ht="10.199999999999999">
      <c r="B175" s="204"/>
      <c r="C175" s="205"/>
      <c r="D175" s="195" t="s">
        <v>180</v>
      </c>
      <c r="E175" s="206" t="s">
        <v>32</v>
      </c>
      <c r="F175" s="207" t="s">
        <v>5224</v>
      </c>
      <c r="G175" s="205"/>
      <c r="H175" s="208">
        <v>67.099999999999994</v>
      </c>
      <c r="I175" s="209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180</v>
      </c>
      <c r="AU175" s="214" t="s">
        <v>89</v>
      </c>
      <c r="AV175" s="14" t="s">
        <v>89</v>
      </c>
      <c r="AW175" s="14" t="s">
        <v>38</v>
      </c>
      <c r="AX175" s="14" t="s">
        <v>80</v>
      </c>
      <c r="AY175" s="214" t="s">
        <v>171</v>
      </c>
    </row>
    <row r="176" spans="2:51" s="14" customFormat="1" ht="10.199999999999999">
      <c r="B176" s="204"/>
      <c r="C176" s="205"/>
      <c r="D176" s="195" t="s">
        <v>180</v>
      </c>
      <c r="E176" s="206" t="s">
        <v>32</v>
      </c>
      <c r="F176" s="207" t="s">
        <v>5225</v>
      </c>
      <c r="G176" s="205"/>
      <c r="H176" s="208">
        <v>68.849999999999994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38</v>
      </c>
      <c r="AX176" s="14" t="s">
        <v>80</v>
      </c>
      <c r="AY176" s="214" t="s">
        <v>171</v>
      </c>
    </row>
    <row r="177" spans="1:65" s="14" customFormat="1" ht="10.199999999999999">
      <c r="B177" s="204"/>
      <c r="C177" s="205"/>
      <c r="D177" s="195" t="s">
        <v>180</v>
      </c>
      <c r="E177" s="206" t="s">
        <v>32</v>
      </c>
      <c r="F177" s="207" t="s">
        <v>5226</v>
      </c>
      <c r="G177" s="205"/>
      <c r="H177" s="208">
        <v>27.51</v>
      </c>
      <c r="I177" s="209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180</v>
      </c>
      <c r="AU177" s="214" t="s">
        <v>89</v>
      </c>
      <c r="AV177" s="14" t="s">
        <v>89</v>
      </c>
      <c r="AW177" s="14" t="s">
        <v>38</v>
      </c>
      <c r="AX177" s="14" t="s">
        <v>80</v>
      </c>
      <c r="AY177" s="214" t="s">
        <v>171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5227</v>
      </c>
      <c r="G178" s="205"/>
      <c r="H178" s="208">
        <v>68.599999999999994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5228</v>
      </c>
      <c r="G179" s="205"/>
      <c r="H179" s="208">
        <v>12.08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5229</v>
      </c>
      <c r="G180" s="205"/>
      <c r="H180" s="208">
        <v>11.9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3" customFormat="1" ht="10.199999999999999">
      <c r="B181" s="193"/>
      <c r="C181" s="194"/>
      <c r="D181" s="195" t="s">
        <v>180</v>
      </c>
      <c r="E181" s="196" t="s">
        <v>32</v>
      </c>
      <c r="F181" s="197" t="s">
        <v>5195</v>
      </c>
      <c r="G181" s="194"/>
      <c r="H181" s="196" t="s">
        <v>32</v>
      </c>
      <c r="I181" s="198"/>
      <c r="J181" s="194"/>
      <c r="K181" s="194"/>
      <c r="L181" s="199"/>
      <c r="M181" s="200"/>
      <c r="N181" s="201"/>
      <c r="O181" s="201"/>
      <c r="P181" s="201"/>
      <c r="Q181" s="201"/>
      <c r="R181" s="201"/>
      <c r="S181" s="201"/>
      <c r="T181" s="202"/>
      <c r="AT181" s="203" t="s">
        <v>180</v>
      </c>
      <c r="AU181" s="203" t="s">
        <v>89</v>
      </c>
      <c r="AV181" s="13" t="s">
        <v>40</v>
      </c>
      <c r="AW181" s="13" t="s">
        <v>38</v>
      </c>
      <c r="AX181" s="13" t="s">
        <v>80</v>
      </c>
      <c r="AY181" s="203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5230</v>
      </c>
      <c r="G182" s="205"/>
      <c r="H182" s="208">
        <v>67.75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2" customFormat="1" ht="24.15" customHeight="1">
      <c r="A183" s="36"/>
      <c r="B183" s="37"/>
      <c r="C183" s="180" t="s">
        <v>237</v>
      </c>
      <c r="D183" s="180" t="s">
        <v>173</v>
      </c>
      <c r="E183" s="181" t="s">
        <v>940</v>
      </c>
      <c r="F183" s="182" t="s">
        <v>941</v>
      </c>
      <c r="G183" s="183" t="s">
        <v>176</v>
      </c>
      <c r="H183" s="184">
        <v>249.71600000000001</v>
      </c>
      <c r="I183" s="185"/>
      <c r="J183" s="186">
        <f>ROUND(I183*H183,2)</f>
        <v>0</v>
      </c>
      <c r="K183" s="182" t="s">
        <v>177</v>
      </c>
      <c r="L183" s="41"/>
      <c r="M183" s="187" t="s">
        <v>32</v>
      </c>
      <c r="N183" s="188" t="s">
        <v>51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178</v>
      </c>
      <c r="AT183" s="191" t="s">
        <v>173</v>
      </c>
      <c r="AU183" s="191" t="s">
        <v>89</v>
      </c>
      <c r="AY183" s="18" t="s">
        <v>171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8" t="s">
        <v>40</v>
      </c>
      <c r="BK183" s="192">
        <f>ROUND(I183*H183,2)</f>
        <v>0</v>
      </c>
      <c r="BL183" s="18" t="s">
        <v>178</v>
      </c>
      <c r="BM183" s="191" t="s">
        <v>5231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5232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4" customFormat="1" ht="10.199999999999999">
      <c r="B185" s="204"/>
      <c r="C185" s="205"/>
      <c r="D185" s="195" t="s">
        <v>180</v>
      </c>
      <c r="E185" s="206" t="s">
        <v>32</v>
      </c>
      <c r="F185" s="207" t="s">
        <v>5233</v>
      </c>
      <c r="G185" s="205"/>
      <c r="H185" s="208">
        <v>84</v>
      </c>
      <c r="I185" s="209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180</v>
      </c>
      <c r="AU185" s="214" t="s">
        <v>89</v>
      </c>
      <c r="AV185" s="14" t="s">
        <v>89</v>
      </c>
      <c r="AW185" s="14" t="s">
        <v>38</v>
      </c>
      <c r="AX185" s="14" t="s">
        <v>80</v>
      </c>
      <c r="AY185" s="214" t="s">
        <v>171</v>
      </c>
    </row>
    <row r="186" spans="1:65" s="14" customFormat="1" ht="10.199999999999999">
      <c r="B186" s="204"/>
      <c r="C186" s="205"/>
      <c r="D186" s="195" t="s">
        <v>180</v>
      </c>
      <c r="E186" s="206" t="s">
        <v>32</v>
      </c>
      <c r="F186" s="207" t="s">
        <v>5234</v>
      </c>
      <c r="G186" s="205"/>
      <c r="H186" s="208">
        <v>32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180</v>
      </c>
      <c r="AU186" s="214" t="s">
        <v>89</v>
      </c>
      <c r="AV186" s="14" t="s">
        <v>89</v>
      </c>
      <c r="AW186" s="14" t="s">
        <v>38</v>
      </c>
      <c r="AX186" s="14" t="s">
        <v>80</v>
      </c>
      <c r="AY186" s="214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5235</v>
      </c>
      <c r="G187" s="205"/>
      <c r="H187" s="208">
        <v>8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5236</v>
      </c>
      <c r="G188" s="205"/>
      <c r="H188" s="208">
        <v>2.5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14" customFormat="1" ht="10.199999999999999">
      <c r="B189" s="204"/>
      <c r="C189" s="205"/>
      <c r="D189" s="195" t="s">
        <v>180</v>
      </c>
      <c r="E189" s="206" t="s">
        <v>32</v>
      </c>
      <c r="F189" s="207" t="s">
        <v>5237</v>
      </c>
      <c r="G189" s="205"/>
      <c r="H189" s="208">
        <v>3.46</v>
      </c>
      <c r="I189" s="209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180</v>
      </c>
      <c r="AU189" s="214" t="s">
        <v>89</v>
      </c>
      <c r="AV189" s="14" t="s">
        <v>89</v>
      </c>
      <c r="AW189" s="14" t="s">
        <v>38</v>
      </c>
      <c r="AX189" s="14" t="s">
        <v>80</v>
      </c>
      <c r="AY189" s="214" t="s">
        <v>171</v>
      </c>
    </row>
    <row r="190" spans="1:65" s="14" customFormat="1" ht="10.199999999999999">
      <c r="B190" s="204"/>
      <c r="C190" s="205"/>
      <c r="D190" s="195" t="s">
        <v>180</v>
      </c>
      <c r="E190" s="206" t="s">
        <v>32</v>
      </c>
      <c r="F190" s="207" t="s">
        <v>5238</v>
      </c>
      <c r="G190" s="205"/>
      <c r="H190" s="208">
        <v>1.4850000000000001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38</v>
      </c>
      <c r="AX190" s="14" t="s">
        <v>80</v>
      </c>
      <c r="AY190" s="214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5239</v>
      </c>
      <c r="G191" s="205"/>
      <c r="H191" s="208">
        <v>21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5240</v>
      </c>
      <c r="G192" s="205"/>
      <c r="H192" s="208">
        <v>4.68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5241</v>
      </c>
      <c r="G193" s="205"/>
      <c r="H193" s="208">
        <v>4.68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5242</v>
      </c>
      <c r="G194" s="205"/>
      <c r="H194" s="208">
        <v>3.4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5243</v>
      </c>
      <c r="G195" s="205"/>
      <c r="H195" s="208">
        <v>0.33800000000000002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4" customFormat="1" ht="10.199999999999999">
      <c r="B196" s="204"/>
      <c r="C196" s="205"/>
      <c r="D196" s="195" t="s">
        <v>180</v>
      </c>
      <c r="E196" s="206" t="s">
        <v>32</v>
      </c>
      <c r="F196" s="207" t="s">
        <v>5244</v>
      </c>
      <c r="G196" s="205"/>
      <c r="H196" s="208">
        <v>2.99</v>
      </c>
      <c r="I196" s="209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180</v>
      </c>
      <c r="AU196" s="214" t="s">
        <v>89</v>
      </c>
      <c r="AV196" s="14" t="s">
        <v>89</v>
      </c>
      <c r="AW196" s="14" t="s">
        <v>38</v>
      </c>
      <c r="AX196" s="14" t="s">
        <v>80</v>
      </c>
      <c r="AY196" s="214" t="s">
        <v>171</v>
      </c>
    </row>
    <row r="197" spans="1:65" s="14" customFormat="1" ht="10.199999999999999">
      <c r="B197" s="204"/>
      <c r="C197" s="205"/>
      <c r="D197" s="195" t="s">
        <v>180</v>
      </c>
      <c r="E197" s="206" t="s">
        <v>32</v>
      </c>
      <c r="F197" s="207" t="s">
        <v>5245</v>
      </c>
      <c r="G197" s="205"/>
      <c r="H197" s="208">
        <v>1.238</v>
      </c>
      <c r="I197" s="209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180</v>
      </c>
      <c r="AU197" s="214" t="s">
        <v>89</v>
      </c>
      <c r="AV197" s="14" t="s">
        <v>89</v>
      </c>
      <c r="AW197" s="14" t="s">
        <v>38</v>
      </c>
      <c r="AX197" s="14" t="s">
        <v>80</v>
      </c>
      <c r="AY197" s="214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5246</v>
      </c>
      <c r="G198" s="205"/>
      <c r="H198" s="208">
        <v>4.05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5247</v>
      </c>
      <c r="G199" s="205"/>
      <c r="H199" s="208">
        <v>1.4950000000000001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5248</v>
      </c>
      <c r="G200" s="205"/>
      <c r="H200" s="208">
        <v>74.400000000000006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2" customFormat="1" ht="14.4" customHeight="1">
      <c r="A201" s="36"/>
      <c r="B201" s="37"/>
      <c r="C201" s="180" t="s">
        <v>242</v>
      </c>
      <c r="D201" s="180" t="s">
        <v>173</v>
      </c>
      <c r="E201" s="181" t="s">
        <v>948</v>
      </c>
      <c r="F201" s="182" t="s">
        <v>949</v>
      </c>
      <c r="G201" s="183" t="s">
        <v>190</v>
      </c>
      <c r="H201" s="184">
        <v>484.86</v>
      </c>
      <c r="I201" s="185"/>
      <c r="J201" s="186">
        <f>ROUND(I201*H201,2)</f>
        <v>0</v>
      </c>
      <c r="K201" s="182" t="s">
        <v>177</v>
      </c>
      <c r="L201" s="41"/>
      <c r="M201" s="187" t="s">
        <v>32</v>
      </c>
      <c r="N201" s="188" t="s">
        <v>51</v>
      </c>
      <c r="O201" s="66"/>
      <c r="P201" s="189">
        <f>O201*H201</f>
        <v>0</v>
      </c>
      <c r="Q201" s="189">
        <v>1.5E-3</v>
      </c>
      <c r="R201" s="189">
        <f>Q201*H201</f>
        <v>0.72728999999999999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178</v>
      </c>
      <c r="AT201" s="191" t="s">
        <v>173</v>
      </c>
      <c r="AU201" s="191" t="s">
        <v>89</v>
      </c>
      <c r="AY201" s="18" t="s">
        <v>171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8" t="s">
        <v>40</v>
      </c>
      <c r="BK201" s="192">
        <f>ROUND(I201*H201,2)</f>
        <v>0</v>
      </c>
      <c r="BL201" s="18" t="s">
        <v>178</v>
      </c>
      <c r="BM201" s="191" t="s">
        <v>5249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5157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4" customFormat="1" ht="10.199999999999999">
      <c r="B203" s="204"/>
      <c r="C203" s="205"/>
      <c r="D203" s="195" t="s">
        <v>180</v>
      </c>
      <c r="E203" s="206" t="s">
        <v>32</v>
      </c>
      <c r="F203" s="207" t="s">
        <v>5250</v>
      </c>
      <c r="G203" s="205"/>
      <c r="H203" s="208">
        <v>51.2</v>
      </c>
      <c r="I203" s="209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180</v>
      </c>
      <c r="AU203" s="214" t="s">
        <v>89</v>
      </c>
      <c r="AV203" s="14" t="s">
        <v>89</v>
      </c>
      <c r="AW203" s="14" t="s">
        <v>38</v>
      </c>
      <c r="AX203" s="14" t="s">
        <v>80</v>
      </c>
      <c r="AY203" s="214" t="s">
        <v>171</v>
      </c>
    </row>
    <row r="204" spans="1:65" s="14" customFormat="1" ht="10.199999999999999">
      <c r="B204" s="204"/>
      <c r="C204" s="205"/>
      <c r="D204" s="195" t="s">
        <v>180</v>
      </c>
      <c r="E204" s="206" t="s">
        <v>32</v>
      </c>
      <c r="F204" s="207" t="s">
        <v>5251</v>
      </c>
      <c r="G204" s="205"/>
      <c r="H204" s="208">
        <v>13.2</v>
      </c>
      <c r="I204" s="209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180</v>
      </c>
      <c r="AU204" s="214" t="s">
        <v>89</v>
      </c>
      <c r="AV204" s="14" t="s">
        <v>89</v>
      </c>
      <c r="AW204" s="14" t="s">
        <v>38</v>
      </c>
      <c r="AX204" s="14" t="s">
        <v>80</v>
      </c>
      <c r="AY204" s="214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5252</v>
      </c>
      <c r="G205" s="205"/>
      <c r="H205" s="208">
        <v>4.2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5253</v>
      </c>
      <c r="G206" s="205"/>
      <c r="H206" s="208">
        <v>6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14" customFormat="1" ht="10.199999999999999">
      <c r="B207" s="204"/>
      <c r="C207" s="205"/>
      <c r="D207" s="195" t="s">
        <v>180</v>
      </c>
      <c r="E207" s="206" t="s">
        <v>32</v>
      </c>
      <c r="F207" s="207" t="s">
        <v>5254</v>
      </c>
      <c r="G207" s="205"/>
      <c r="H207" s="208">
        <v>6.4</v>
      </c>
      <c r="I207" s="209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180</v>
      </c>
      <c r="AU207" s="214" t="s">
        <v>89</v>
      </c>
      <c r="AV207" s="14" t="s">
        <v>89</v>
      </c>
      <c r="AW207" s="14" t="s">
        <v>38</v>
      </c>
      <c r="AX207" s="14" t="s">
        <v>80</v>
      </c>
      <c r="AY207" s="214" t="s">
        <v>171</v>
      </c>
    </row>
    <row r="208" spans="1:65" s="14" customFormat="1" ht="10.199999999999999">
      <c r="B208" s="204"/>
      <c r="C208" s="205"/>
      <c r="D208" s="195" t="s">
        <v>180</v>
      </c>
      <c r="E208" s="206" t="s">
        <v>32</v>
      </c>
      <c r="F208" s="207" t="s">
        <v>5255</v>
      </c>
      <c r="G208" s="205"/>
      <c r="H208" s="208">
        <v>4.2</v>
      </c>
      <c r="I208" s="209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180</v>
      </c>
      <c r="AU208" s="214" t="s">
        <v>89</v>
      </c>
      <c r="AV208" s="14" t="s">
        <v>89</v>
      </c>
      <c r="AW208" s="14" t="s">
        <v>38</v>
      </c>
      <c r="AX208" s="14" t="s">
        <v>80</v>
      </c>
      <c r="AY208" s="214" t="s">
        <v>171</v>
      </c>
    </row>
    <row r="209" spans="2:51" s="14" customFormat="1" ht="10.199999999999999">
      <c r="B209" s="204"/>
      <c r="C209" s="205"/>
      <c r="D209" s="195" t="s">
        <v>180</v>
      </c>
      <c r="E209" s="206" t="s">
        <v>32</v>
      </c>
      <c r="F209" s="207" t="s">
        <v>5256</v>
      </c>
      <c r="G209" s="205"/>
      <c r="H209" s="208">
        <v>49.92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180</v>
      </c>
      <c r="AU209" s="214" t="s">
        <v>89</v>
      </c>
      <c r="AV209" s="14" t="s">
        <v>89</v>
      </c>
      <c r="AW209" s="14" t="s">
        <v>38</v>
      </c>
      <c r="AX209" s="14" t="s">
        <v>80</v>
      </c>
      <c r="AY209" s="214" t="s">
        <v>171</v>
      </c>
    </row>
    <row r="210" spans="2:51" s="13" customFormat="1" ht="10.199999999999999">
      <c r="B210" s="193"/>
      <c r="C210" s="194"/>
      <c r="D210" s="195" t="s">
        <v>180</v>
      </c>
      <c r="E210" s="196" t="s">
        <v>32</v>
      </c>
      <c r="F210" s="197" t="s">
        <v>5158</v>
      </c>
      <c r="G210" s="194"/>
      <c r="H210" s="196" t="s">
        <v>32</v>
      </c>
      <c r="I210" s="198"/>
      <c r="J210" s="194"/>
      <c r="K210" s="194"/>
      <c r="L210" s="199"/>
      <c r="M210" s="200"/>
      <c r="N210" s="201"/>
      <c r="O210" s="201"/>
      <c r="P210" s="201"/>
      <c r="Q210" s="201"/>
      <c r="R210" s="201"/>
      <c r="S210" s="201"/>
      <c r="T210" s="202"/>
      <c r="AT210" s="203" t="s">
        <v>180</v>
      </c>
      <c r="AU210" s="203" t="s">
        <v>89</v>
      </c>
      <c r="AV210" s="13" t="s">
        <v>40</v>
      </c>
      <c r="AW210" s="13" t="s">
        <v>38</v>
      </c>
      <c r="AX210" s="13" t="s">
        <v>80</v>
      </c>
      <c r="AY210" s="203" t="s">
        <v>171</v>
      </c>
    </row>
    <row r="211" spans="2:51" s="14" customFormat="1" ht="10.199999999999999">
      <c r="B211" s="204"/>
      <c r="C211" s="205"/>
      <c r="D211" s="195" t="s">
        <v>180</v>
      </c>
      <c r="E211" s="206" t="s">
        <v>32</v>
      </c>
      <c r="F211" s="207" t="s">
        <v>5250</v>
      </c>
      <c r="G211" s="205"/>
      <c r="H211" s="208">
        <v>51.2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180</v>
      </c>
      <c r="AU211" s="214" t="s">
        <v>89</v>
      </c>
      <c r="AV211" s="14" t="s">
        <v>89</v>
      </c>
      <c r="AW211" s="14" t="s">
        <v>38</v>
      </c>
      <c r="AX211" s="14" t="s">
        <v>80</v>
      </c>
      <c r="AY211" s="214" t="s">
        <v>171</v>
      </c>
    </row>
    <row r="212" spans="2:51" s="14" customFormat="1" ht="10.199999999999999">
      <c r="B212" s="204"/>
      <c r="C212" s="205"/>
      <c r="D212" s="195" t="s">
        <v>180</v>
      </c>
      <c r="E212" s="206" t="s">
        <v>32</v>
      </c>
      <c r="F212" s="207" t="s">
        <v>5257</v>
      </c>
      <c r="G212" s="205"/>
      <c r="H212" s="208">
        <v>19.8</v>
      </c>
      <c r="I212" s="209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180</v>
      </c>
      <c r="AU212" s="214" t="s">
        <v>89</v>
      </c>
      <c r="AV212" s="14" t="s">
        <v>89</v>
      </c>
      <c r="AW212" s="14" t="s">
        <v>38</v>
      </c>
      <c r="AX212" s="14" t="s">
        <v>80</v>
      </c>
      <c r="AY212" s="214" t="s">
        <v>171</v>
      </c>
    </row>
    <row r="213" spans="2:51" s="14" customFormat="1" ht="10.199999999999999">
      <c r="B213" s="204"/>
      <c r="C213" s="205"/>
      <c r="D213" s="195" t="s">
        <v>180</v>
      </c>
      <c r="E213" s="206" t="s">
        <v>32</v>
      </c>
      <c r="F213" s="207" t="s">
        <v>5258</v>
      </c>
      <c r="G213" s="205"/>
      <c r="H213" s="208">
        <v>16.8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2:51" s="14" customFormat="1" ht="10.199999999999999">
      <c r="B214" s="204"/>
      <c r="C214" s="205"/>
      <c r="D214" s="195" t="s">
        <v>180</v>
      </c>
      <c r="E214" s="206" t="s">
        <v>32</v>
      </c>
      <c r="F214" s="207" t="s">
        <v>5259</v>
      </c>
      <c r="G214" s="205"/>
      <c r="H214" s="208">
        <v>14.2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2:51" s="14" customFormat="1" ht="10.199999999999999">
      <c r="B215" s="204"/>
      <c r="C215" s="205"/>
      <c r="D215" s="195" t="s">
        <v>180</v>
      </c>
      <c r="E215" s="206" t="s">
        <v>32</v>
      </c>
      <c r="F215" s="207" t="s">
        <v>5256</v>
      </c>
      <c r="G215" s="205"/>
      <c r="H215" s="208">
        <v>49.92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180</v>
      </c>
      <c r="AU215" s="214" t="s">
        <v>89</v>
      </c>
      <c r="AV215" s="14" t="s">
        <v>89</v>
      </c>
      <c r="AW215" s="14" t="s">
        <v>38</v>
      </c>
      <c r="AX215" s="14" t="s">
        <v>80</v>
      </c>
      <c r="AY215" s="214" t="s">
        <v>171</v>
      </c>
    </row>
    <row r="216" spans="2:51" s="13" customFormat="1" ht="10.199999999999999">
      <c r="B216" s="193"/>
      <c r="C216" s="194"/>
      <c r="D216" s="195" t="s">
        <v>180</v>
      </c>
      <c r="E216" s="196" t="s">
        <v>32</v>
      </c>
      <c r="F216" s="197" t="s">
        <v>5159</v>
      </c>
      <c r="G216" s="194"/>
      <c r="H216" s="196" t="s">
        <v>32</v>
      </c>
      <c r="I216" s="198"/>
      <c r="J216" s="194"/>
      <c r="K216" s="194"/>
      <c r="L216" s="199"/>
      <c r="M216" s="200"/>
      <c r="N216" s="201"/>
      <c r="O216" s="201"/>
      <c r="P216" s="201"/>
      <c r="Q216" s="201"/>
      <c r="R216" s="201"/>
      <c r="S216" s="201"/>
      <c r="T216" s="202"/>
      <c r="AT216" s="203" t="s">
        <v>180</v>
      </c>
      <c r="AU216" s="203" t="s">
        <v>89</v>
      </c>
      <c r="AV216" s="13" t="s">
        <v>40</v>
      </c>
      <c r="AW216" s="13" t="s">
        <v>38</v>
      </c>
      <c r="AX216" s="13" t="s">
        <v>80</v>
      </c>
      <c r="AY216" s="203" t="s">
        <v>171</v>
      </c>
    </row>
    <row r="217" spans="2:51" s="14" customFormat="1" ht="10.199999999999999">
      <c r="B217" s="204"/>
      <c r="C217" s="205"/>
      <c r="D217" s="195" t="s">
        <v>180</v>
      </c>
      <c r="E217" s="206" t="s">
        <v>32</v>
      </c>
      <c r="F217" s="207" t="s">
        <v>5250</v>
      </c>
      <c r="G217" s="205"/>
      <c r="H217" s="208">
        <v>51.2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2:51" s="14" customFormat="1" ht="10.199999999999999">
      <c r="B218" s="204"/>
      <c r="C218" s="205"/>
      <c r="D218" s="195" t="s">
        <v>180</v>
      </c>
      <c r="E218" s="206" t="s">
        <v>32</v>
      </c>
      <c r="F218" s="207" t="s">
        <v>5260</v>
      </c>
      <c r="G218" s="205"/>
      <c r="H218" s="208">
        <v>52.8</v>
      </c>
      <c r="I218" s="209"/>
      <c r="J218" s="205"/>
      <c r="K218" s="205"/>
      <c r="L218" s="210"/>
      <c r="M218" s="211"/>
      <c r="N218" s="212"/>
      <c r="O218" s="212"/>
      <c r="P218" s="212"/>
      <c r="Q218" s="212"/>
      <c r="R218" s="212"/>
      <c r="S218" s="212"/>
      <c r="T218" s="213"/>
      <c r="AT218" s="214" t="s">
        <v>180</v>
      </c>
      <c r="AU218" s="214" t="s">
        <v>89</v>
      </c>
      <c r="AV218" s="14" t="s">
        <v>89</v>
      </c>
      <c r="AW218" s="14" t="s">
        <v>38</v>
      </c>
      <c r="AX218" s="14" t="s">
        <v>80</v>
      </c>
      <c r="AY218" s="214" t="s">
        <v>171</v>
      </c>
    </row>
    <row r="219" spans="2:51" s="14" customFormat="1" ht="10.199999999999999">
      <c r="B219" s="204"/>
      <c r="C219" s="205"/>
      <c r="D219" s="195" t="s">
        <v>180</v>
      </c>
      <c r="E219" s="206" t="s">
        <v>32</v>
      </c>
      <c r="F219" s="207" t="s">
        <v>5259</v>
      </c>
      <c r="G219" s="205"/>
      <c r="H219" s="208">
        <v>14.2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180</v>
      </c>
      <c r="AU219" s="214" t="s">
        <v>89</v>
      </c>
      <c r="AV219" s="14" t="s">
        <v>89</v>
      </c>
      <c r="AW219" s="14" t="s">
        <v>38</v>
      </c>
      <c r="AX219" s="14" t="s">
        <v>80</v>
      </c>
      <c r="AY219" s="214" t="s">
        <v>171</v>
      </c>
    </row>
    <row r="220" spans="2:51" s="14" customFormat="1" ht="10.199999999999999">
      <c r="B220" s="204"/>
      <c r="C220" s="205"/>
      <c r="D220" s="195" t="s">
        <v>180</v>
      </c>
      <c r="E220" s="206" t="s">
        <v>32</v>
      </c>
      <c r="F220" s="207" t="s">
        <v>5261</v>
      </c>
      <c r="G220" s="205"/>
      <c r="H220" s="208">
        <v>14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2:51" s="14" customFormat="1" ht="10.199999999999999">
      <c r="B221" s="204"/>
      <c r="C221" s="205"/>
      <c r="D221" s="195" t="s">
        <v>180</v>
      </c>
      <c r="E221" s="206" t="s">
        <v>32</v>
      </c>
      <c r="F221" s="207" t="s">
        <v>5256</v>
      </c>
      <c r="G221" s="205"/>
      <c r="H221" s="208">
        <v>49.92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180</v>
      </c>
      <c r="AU221" s="214" t="s">
        <v>89</v>
      </c>
      <c r="AV221" s="14" t="s">
        <v>89</v>
      </c>
      <c r="AW221" s="14" t="s">
        <v>38</v>
      </c>
      <c r="AX221" s="14" t="s">
        <v>80</v>
      </c>
      <c r="AY221" s="214" t="s">
        <v>171</v>
      </c>
    </row>
    <row r="222" spans="2:51" s="13" customFormat="1" ht="10.199999999999999">
      <c r="B222" s="193"/>
      <c r="C222" s="194"/>
      <c r="D222" s="195" t="s">
        <v>180</v>
      </c>
      <c r="E222" s="196" t="s">
        <v>32</v>
      </c>
      <c r="F222" s="197" t="s">
        <v>5195</v>
      </c>
      <c r="G222" s="194"/>
      <c r="H222" s="196" t="s">
        <v>32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180</v>
      </c>
      <c r="AU222" s="203" t="s">
        <v>89</v>
      </c>
      <c r="AV222" s="13" t="s">
        <v>40</v>
      </c>
      <c r="AW222" s="13" t="s">
        <v>38</v>
      </c>
      <c r="AX222" s="13" t="s">
        <v>80</v>
      </c>
      <c r="AY222" s="203" t="s">
        <v>171</v>
      </c>
    </row>
    <row r="223" spans="2:51" s="14" customFormat="1" ht="10.199999999999999">
      <c r="B223" s="204"/>
      <c r="C223" s="205"/>
      <c r="D223" s="195" t="s">
        <v>180</v>
      </c>
      <c r="E223" s="206" t="s">
        <v>32</v>
      </c>
      <c r="F223" s="207" t="s">
        <v>5262</v>
      </c>
      <c r="G223" s="205"/>
      <c r="H223" s="208">
        <v>10.199999999999999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180</v>
      </c>
      <c r="AU223" s="214" t="s">
        <v>89</v>
      </c>
      <c r="AV223" s="14" t="s">
        <v>89</v>
      </c>
      <c r="AW223" s="14" t="s">
        <v>38</v>
      </c>
      <c r="AX223" s="14" t="s">
        <v>80</v>
      </c>
      <c r="AY223" s="214" t="s">
        <v>171</v>
      </c>
    </row>
    <row r="224" spans="2:51" s="14" customFormat="1" ht="10.199999999999999">
      <c r="B224" s="204"/>
      <c r="C224" s="205"/>
      <c r="D224" s="195" t="s">
        <v>180</v>
      </c>
      <c r="E224" s="206" t="s">
        <v>32</v>
      </c>
      <c r="F224" s="207" t="s">
        <v>5263</v>
      </c>
      <c r="G224" s="205"/>
      <c r="H224" s="208">
        <v>5.5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180</v>
      </c>
      <c r="AU224" s="214" t="s">
        <v>89</v>
      </c>
      <c r="AV224" s="14" t="s">
        <v>89</v>
      </c>
      <c r="AW224" s="14" t="s">
        <v>38</v>
      </c>
      <c r="AX224" s="14" t="s">
        <v>80</v>
      </c>
      <c r="AY224" s="214" t="s">
        <v>171</v>
      </c>
    </row>
    <row r="225" spans="1:65" s="2" customFormat="1" ht="14.4" customHeight="1">
      <c r="A225" s="36"/>
      <c r="B225" s="37"/>
      <c r="C225" s="180" t="s">
        <v>253</v>
      </c>
      <c r="D225" s="180" t="s">
        <v>173</v>
      </c>
      <c r="E225" s="181" t="s">
        <v>5264</v>
      </c>
      <c r="F225" s="182" t="s">
        <v>5265</v>
      </c>
      <c r="G225" s="183" t="s">
        <v>176</v>
      </c>
      <c r="H225" s="184">
        <v>87.908000000000001</v>
      </c>
      <c r="I225" s="185"/>
      <c r="J225" s="186">
        <f>ROUND(I225*H225,2)</f>
        <v>0</v>
      </c>
      <c r="K225" s="182" t="s">
        <v>177</v>
      </c>
      <c r="L225" s="41"/>
      <c r="M225" s="187" t="s">
        <v>32</v>
      </c>
      <c r="N225" s="188" t="s">
        <v>51</v>
      </c>
      <c r="O225" s="66"/>
      <c r="P225" s="189">
        <f>O225*H225</f>
        <v>0</v>
      </c>
      <c r="Q225" s="189">
        <v>1.1999999999999999E-3</v>
      </c>
      <c r="R225" s="189">
        <f>Q225*H225</f>
        <v>0.10548959999999999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178</v>
      </c>
      <c r="AT225" s="191" t="s">
        <v>173</v>
      </c>
      <c r="AU225" s="191" t="s">
        <v>89</v>
      </c>
      <c r="AY225" s="18" t="s">
        <v>171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8" t="s">
        <v>40</v>
      </c>
      <c r="BK225" s="192">
        <f>ROUND(I225*H225,2)</f>
        <v>0</v>
      </c>
      <c r="BL225" s="18" t="s">
        <v>178</v>
      </c>
      <c r="BM225" s="191" t="s">
        <v>5266</v>
      </c>
    </row>
    <row r="226" spans="1:65" s="13" customFormat="1" ht="10.199999999999999">
      <c r="B226" s="193"/>
      <c r="C226" s="194"/>
      <c r="D226" s="195" t="s">
        <v>180</v>
      </c>
      <c r="E226" s="196" t="s">
        <v>32</v>
      </c>
      <c r="F226" s="197" t="s">
        <v>5156</v>
      </c>
      <c r="G226" s="194"/>
      <c r="H226" s="196" t="s">
        <v>32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180</v>
      </c>
      <c r="AU226" s="203" t="s">
        <v>89</v>
      </c>
      <c r="AV226" s="13" t="s">
        <v>40</v>
      </c>
      <c r="AW226" s="13" t="s">
        <v>38</v>
      </c>
      <c r="AX226" s="13" t="s">
        <v>80</v>
      </c>
      <c r="AY226" s="203" t="s">
        <v>171</v>
      </c>
    </row>
    <row r="227" spans="1:65" s="13" customFormat="1" ht="10.199999999999999">
      <c r="B227" s="193"/>
      <c r="C227" s="194"/>
      <c r="D227" s="195" t="s">
        <v>180</v>
      </c>
      <c r="E227" s="196" t="s">
        <v>32</v>
      </c>
      <c r="F227" s="197" t="s">
        <v>5157</v>
      </c>
      <c r="G227" s="194"/>
      <c r="H227" s="196" t="s">
        <v>32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180</v>
      </c>
      <c r="AU227" s="203" t="s">
        <v>89</v>
      </c>
      <c r="AV227" s="13" t="s">
        <v>40</v>
      </c>
      <c r="AW227" s="13" t="s">
        <v>38</v>
      </c>
      <c r="AX227" s="13" t="s">
        <v>80</v>
      </c>
      <c r="AY227" s="203" t="s">
        <v>171</v>
      </c>
    </row>
    <row r="228" spans="1:65" s="13" customFormat="1" ht="10.199999999999999">
      <c r="B228" s="193"/>
      <c r="C228" s="194"/>
      <c r="D228" s="195" t="s">
        <v>180</v>
      </c>
      <c r="E228" s="196" t="s">
        <v>32</v>
      </c>
      <c r="F228" s="197" t="s">
        <v>5158</v>
      </c>
      <c r="G228" s="194"/>
      <c r="H228" s="196" t="s">
        <v>32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180</v>
      </c>
      <c r="AU228" s="203" t="s">
        <v>89</v>
      </c>
      <c r="AV228" s="13" t="s">
        <v>40</v>
      </c>
      <c r="AW228" s="13" t="s">
        <v>38</v>
      </c>
      <c r="AX228" s="13" t="s">
        <v>80</v>
      </c>
      <c r="AY228" s="203" t="s">
        <v>171</v>
      </c>
    </row>
    <row r="229" spans="1:65" s="13" customFormat="1" ht="10.199999999999999">
      <c r="B229" s="193"/>
      <c r="C229" s="194"/>
      <c r="D229" s="195" t="s">
        <v>180</v>
      </c>
      <c r="E229" s="196" t="s">
        <v>32</v>
      </c>
      <c r="F229" s="197" t="s">
        <v>5159</v>
      </c>
      <c r="G229" s="194"/>
      <c r="H229" s="196" t="s">
        <v>32</v>
      </c>
      <c r="I229" s="198"/>
      <c r="J229" s="194"/>
      <c r="K229" s="194"/>
      <c r="L229" s="199"/>
      <c r="M229" s="200"/>
      <c r="N229" s="201"/>
      <c r="O229" s="201"/>
      <c r="P229" s="201"/>
      <c r="Q229" s="201"/>
      <c r="R229" s="201"/>
      <c r="S229" s="201"/>
      <c r="T229" s="202"/>
      <c r="AT229" s="203" t="s">
        <v>180</v>
      </c>
      <c r="AU229" s="203" t="s">
        <v>89</v>
      </c>
      <c r="AV229" s="13" t="s">
        <v>40</v>
      </c>
      <c r="AW229" s="13" t="s">
        <v>38</v>
      </c>
      <c r="AX229" s="13" t="s">
        <v>80</v>
      </c>
      <c r="AY229" s="203" t="s">
        <v>171</v>
      </c>
    </row>
    <row r="230" spans="1:65" s="14" customFormat="1" ht="10.199999999999999">
      <c r="B230" s="204"/>
      <c r="C230" s="205"/>
      <c r="D230" s="195" t="s">
        <v>180</v>
      </c>
      <c r="E230" s="206" t="s">
        <v>32</v>
      </c>
      <c r="F230" s="207" t="s">
        <v>5267</v>
      </c>
      <c r="G230" s="205"/>
      <c r="H230" s="208">
        <v>51.3</v>
      </c>
      <c r="I230" s="209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180</v>
      </c>
      <c r="AU230" s="214" t="s">
        <v>89</v>
      </c>
      <c r="AV230" s="14" t="s">
        <v>89</v>
      </c>
      <c r="AW230" s="14" t="s">
        <v>38</v>
      </c>
      <c r="AX230" s="14" t="s">
        <v>80</v>
      </c>
      <c r="AY230" s="214" t="s">
        <v>171</v>
      </c>
    </row>
    <row r="231" spans="1:65" s="14" customFormat="1" ht="10.199999999999999">
      <c r="B231" s="204"/>
      <c r="C231" s="205"/>
      <c r="D231" s="195" t="s">
        <v>180</v>
      </c>
      <c r="E231" s="206" t="s">
        <v>32</v>
      </c>
      <c r="F231" s="207" t="s">
        <v>5268</v>
      </c>
      <c r="G231" s="205"/>
      <c r="H231" s="208">
        <v>36.607999999999997</v>
      </c>
      <c r="I231" s="209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180</v>
      </c>
      <c r="AU231" s="214" t="s">
        <v>89</v>
      </c>
      <c r="AV231" s="14" t="s">
        <v>89</v>
      </c>
      <c r="AW231" s="14" t="s">
        <v>38</v>
      </c>
      <c r="AX231" s="14" t="s">
        <v>80</v>
      </c>
      <c r="AY231" s="214" t="s">
        <v>171</v>
      </c>
    </row>
    <row r="232" spans="1:65" s="2" customFormat="1" ht="14.4" customHeight="1">
      <c r="A232" s="36"/>
      <c r="B232" s="37"/>
      <c r="C232" s="180" t="s">
        <v>261</v>
      </c>
      <c r="D232" s="180" t="s">
        <v>173</v>
      </c>
      <c r="E232" s="181" t="s">
        <v>5269</v>
      </c>
      <c r="F232" s="182" t="s">
        <v>5270</v>
      </c>
      <c r="G232" s="183" t="s">
        <v>176</v>
      </c>
      <c r="H232" s="184">
        <v>382.53899999999999</v>
      </c>
      <c r="I232" s="185"/>
      <c r="J232" s="186">
        <f>ROUND(I232*H232,2)</f>
        <v>0</v>
      </c>
      <c r="K232" s="182" t="s">
        <v>177</v>
      </c>
      <c r="L232" s="41"/>
      <c r="M232" s="187" t="s">
        <v>32</v>
      </c>
      <c r="N232" s="188" t="s">
        <v>51</v>
      </c>
      <c r="O232" s="66"/>
      <c r="P232" s="189">
        <f>O232*H232</f>
        <v>0</v>
      </c>
      <c r="Q232" s="189">
        <v>6.4999999999999997E-3</v>
      </c>
      <c r="R232" s="189">
        <f>Q232*H232</f>
        <v>2.4865035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178</v>
      </c>
      <c r="AT232" s="191" t="s">
        <v>173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178</v>
      </c>
      <c r="BM232" s="191" t="s">
        <v>5271</v>
      </c>
    </row>
    <row r="233" spans="1:65" s="13" customFormat="1" ht="10.199999999999999">
      <c r="B233" s="193"/>
      <c r="C233" s="194"/>
      <c r="D233" s="195" t="s">
        <v>180</v>
      </c>
      <c r="E233" s="196" t="s">
        <v>32</v>
      </c>
      <c r="F233" s="197" t="s">
        <v>5174</v>
      </c>
      <c r="G233" s="194"/>
      <c r="H233" s="196" t="s">
        <v>32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180</v>
      </c>
      <c r="AU233" s="203" t="s">
        <v>89</v>
      </c>
      <c r="AV233" s="13" t="s">
        <v>40</v>
      </c>
      <c r="AW233" s="13" t="s">
        <v>38</v>
      </c>
      <c r="AX233" s="13" t="s">
        <v>80</v>
      </c>
      <c r="AY233" s="203" t="s">
        <v>171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5272</v>
      </c>
      <c r="G234" s="205"/>
      <c r="H234" s="208">
        <v>456.79199999999997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202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4" customFormat="1" ht="10.199999999999999">
      <c r="B236" s="204"/>
      <c r="C236" s="205"/>
      <c r="D236" s="195" t="s">
        <v>180</v>
      </c>
      <c r="E236" s="206" t="s">
        <v>32</v>
      </c>
      <c r="F236" s="207" t="s">
        <v>5273</v>
      </c>
      <c r="G236" s="205"/>
      <c r="H236" s="208">
        <v>-74.819999999999993</v>
      </c>
      <c r="I236" s="209"/>
      <c r="J236" s="205"/>
      <c r="K236" s="205"/>
      <c r="L236" s="210"/>
      <c r="M236" s="211"/>
      <c r="N236" s="212"/>
      <c r="O236" s="212"/>
      <c r="P236" s="212"/>
      <c r="Q236" s="212"/>
      <c r="R236" s="212"/>
      <c r="S236" s="212"/>
      <c r="T236" s="213"/>
      <c r="AT236" s="214" t="s">
        <v>180</v>
      </c>
      <c r="AU236" s="214" t="s">
        <v>89</v>
      </c>
      <c r="AV236" s="14" t="s">
        <v>89</v>
      </c>
      <c r="AW236" s="14" t="s">
        <v>38</v>
      </c>
      <c r="AX236" s="14" t="s">
        <v>80</v>
      </c>
      <c r="AY236" s="214" t="s">
        <v>171</v>
      </c>
    </row>
    <row r="237" spans="1:65" s="14" customFormat="1" ht="10.199999999999999">
      <c r="B237" s="204"/>
      <c r="C237" s="205"/>
      <c r="D237" s="195" t="s">
        <v>180</v>
      </c>
      <c r="E237" s="206" t="s">
        <v>32</v>
      </c>
      <c r="F237" s="207" t="s">
        <v>5274</v>
      </c>
      <c r="G237" s="205"/>
      <c r="H237" s="208">
        <v>-24.945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180</v>
      </c>
      <c r="AU237" s="214" t="s">
        <v>89</v>
      </c>
      <c r="AV237" s="14" t="s">
        <v>89</v>
      </c>
      <c r="AW237" s="14" t="s">
        <v>38</v>
      </c>
      <c r="AX237" s="14" t="s">
        <v>80</v>
      </c>
      <c r="AY237" s="214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5275</v>
      </c>
      <c r="G238" s="205"/>
      <c r="H238" s="208">
        <v>-4.3499999999999996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13" customFormat="1" ht="10.199999999999999">
      <c r="B239" s="193"/>
      <c r="C239" s="194"/>
      <c r="D239" s="195" t="s">
        <v>180</v>
      </c>
      <c r="E239" s="196" t="s">
        <v>32</v>
      </c>
      <c r="F239" s="197" t="s">
        <v>210</v>
      </c>
      <c r="G239" s="194"/>
      <c r="H239" s="196" t="s">
        <v>32</v>
      </c>
      <c r="I239" s="198"/>
      <c r="J239" s="194"/>
      <c r="K239" s="194"/>
      <c r="L239" s="199"/>
      <c r="M239" s="200"/>
      <c r="N239" s="201"/>
      <c r="O239" s="201"/>
      <c r="P239" s="201"/>
      <c r="Q239" s="201"/>
      <c r="R239" s="201"/>
      <c r="S239" s="201"/>
      <c r="T239" s="202"/>
      <c r="AT239" s="203" t="s">
        <v>180</v>
      </c>
      <c r="AU239" s="203" t="s">
        <v>89</v>
      </c>
      <c r="AV239" s="13" t="s">
        <v>40</v>
      </c>
      <c r="AW239" s="13" t="s">
        <v>38</v>
      </c>
      <c r="AX239" s="13" t="s">
        <v>80</v>
      </c>
      <c r="AY239" s="203" t="s">
        <v>171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5276</v>
      </c>
      <c r="G240" s="205"/>
      <c r="H240" s="208">
        <v>22.434999999999999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5277</v>
      </c>
      <c r="G241" s="205"/>
      <c r="H241" s="208">
        <v>7.4269999999999996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2" customFormat="1" ht="14.4" customHeight="1">
      <c r="A242" s="36"/>
      <c r="B242" s="37"/>
      <c r="C242" s="180" t="s">
        <v>265</v>
      </c>
      <c r="D242" s="180" t="s">
        <v>173</v>
      </c>
      <c r="E242" s="181" t="s">
        <v>227</v>
      </c>
      <c r="F242" s="182" t="s">
        <v>228</v>
      </c>
      <c r="G242" s="183" t="s">
        <v>176</v>
      </c>
      <c r="H242" s="184">
        <v>849.17399999999998</v>
      </c>
      <c r="I242" s="185"/>
      <c r="J242" s="186">
        <f>ROUND(I242*H242,2)</f>
        <v>0</v>
      </c>
      <c r="K242" s="182" t="s">
        <v>177</v>
      </c>
      <c r="L242" s="41"/>
      <c r="M242" s="187" t="s">
        <v>32</v>
      </c>
      <c r="N242" s="188" t="s">
        <v>51</v>
      </c>
      <c r="O242" s="66"/>
      <c r="P242" s="189">
        <f>O242*H242</f>
        <v>0</v>
      </c>
      <c r="Q242" s="189">
        <v>2.5999999999999998E-4</v>
      </c>
      <c r="R242" s="189">
        <f>Q242*H242</f>
        <v>0.22078523999999997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178</v>
      </c>
      <c r="AT242" s="191" t="s">
        <v>173</v>
      </c>
      <c r="AU242" s="191" t="s">
        <v>89</v>
      </c>
      <c r="AY242" s="18" t="s">
        <v>171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8" t="s">
        <v>40</v>
      </c>
      <c r="BK242" s="192">
        <f>ROUND(I242*H242,2)</f>
        <v>0</v>
      </c>
      <c r="BL242" s="18" t="s">
        <v>178</v>
      </c>
      <c r="BM242" s="191" t="s">
        <v>5278</v>
      </c>
    </row>
    <row r="243" spans="1:65" s="13" customFormat="1" ht="10.199999999999999">
      <c r="B243" s="193"/>
      <c r="C243" s="194"/>
      <c r="D243" s="195" t="s">
        <v>180</v>
      </c>
      <c r="E243" s="196" t="s">
        <v>32</v>
      </c>
      <c r="F243" s="197" t="s">
        <v>5174</v>
      </c>
      <c r="G243" s="194"/>
      <c r="H243" s="196" t="s">
        <v>32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180</v>
      </c>
      <c r="AU243" s="203" t="s">
        <v>89</v>
      </c>
      <c r="AV243" s="13" t="s">
        <v>40</v>
      </c>
      <c r="AW243" s="13" t="s">
        <v>38</v>
      </c>
      <c r="AX243" s="13" t="s">
        <v>80</v>
      </c>
      <c r="AY243" s="203" t="s">
        <v>171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5279</v>
      </c>
      <c r="G244" s="205"/>
      <c r="H244" s="208">
        <v>380.30500000000001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180</v>
      </c>
      <c r="AU244" s="214" t="s">
        <v>89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14" customFormat="1" ht="10.199999999999999">
      <c r="B245" s="204"/>
      <c r="C245" s="205"/>
      <c r="D245" s="195" t="s">
        <v>180</v>
      </c>
      <c r="E245" s="206" t="s">
        <v>32</v>
      </c>
      <c r="F245" s="207" t="s">
        <v>5280</v>
      </c>
      <c r="G245" s="205"/>
      <c r="H245" s="208">
        <v>217.35400000000001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180</v>
      </c>
      <c r="AU245" s="214" t="s">
        <v>89</v>
      </c>
      <c r="AV245" s="14" t="s">
        <v>89</v>
      </c>
      <c r="AW245" s="14" t="s">
        <v>38</v>
      </c>
      <c r="AX245" s="14" t="s">
        <v>80</v>
      </c>
      <c r="AY245" s="214" t="s">
        <v>171</v>
      </c>
    </row>
    <row r="246" spans="1:65" s="14" customFormat="1" ht="10.199999999999999">
      <c r="B246" s="204"/>
      <c r="C246" s="205"/>
      <c r="D246" s="195" t="s">
        <v>180</v>
      </c>
      <c r="E246" s="206" t="s">
        <v>32</v>
      </c>
      <c r="F246" s="207" t="s">
        <v>5281</v>
      </c>
      <c r="G246" s="205"/>
      <c r="H246" s="208">
        <v>341.78399999999999</v>
      </c>
      <c r="I246" s="209"/>
      <c r="J246" s="205"/>
      <c r="K246" s="205"/>
      <c r="L246" s="210"/>
      <c r="M246" s="211"/>
      <c r="N246" s="212"/>
      <c r="O246" s="212"/>
      <c r="P246" s="212"/>
      <c r="Q246" s="212"/>
      <c r="R246" s="212"/>
      <c r="S246" s="212"/>
      <c r="T246" s="213"/>
      <c r="AT246" s="214" t="s">
        <v>180</v>
      </c>
      <c r="AU246" s="214" t="s">
        <v>89</v>
      </c>
      <c r="AV246" s="14" t="s">
        <v>89</v>
      </c>
      <c r="AW246" s="14" t="s">
        <v>38</v>
      </c>
      <c r="AX246" s="14" t="s">
        <v>80</v>
      </c>
      <c r="AY246" s="214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202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5282</v>
      </c>
      <c r="G248" s="205"/>
      <c r="H248" s="208">
        <v>-18.959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14" customFormat="1" ht="10.199999999999999">
      <c r="B249" s="204"/>
      <c r="C249" s="205"/>
      <c r="D249" s="195" t="s">
        <v>180</v>
      </c>
      <c r="E249" s="206" t="s">
        <v>32</v>
      </c>
      <c r="F249" s="207" t="s">
        <v>5283</v>
      </c>
      <c r="G249" s="205"/>
      <c r="H249" s="208">
        <v>-1.6040000000000001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180</v>
      </c>
      <c r="AU249" s="214" t="s">
        <v>89</v>
      </c>
      <c r="AV249" s="14" t="s">
        <v>89</v>
      </c>
      <c r="AW249" s="14" t="s">
        <v>38</v>
      </c>
      <c r="AX249" s="14" t="s">
        <v>80</v>
      </c>
      <c r="AY249" s="214" t="s">
        <v>171</v>
      </c>
    </row>
    <row r="250" spans="1:65" s="14" customFormat="1" ht="10.199999999999999">
      <c r="B250" s="204"/>
      <c r="C250" s="205"/>
      <c r="D250" s="195" t="s">
        <v>180</v>
      </c>
      <c r="E250" s="206" t="s">
        <v>32</v>
      </c>
      <c r="F250" s="207" t="s">
        <v>5284</v>
      </c>
      <c r="G250" s="205"/>
      <c r="H250" s="208">
        <v>-0.31</v>
      </c>
      <c r="I250" s="209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180</v>
      </c>
      <c r="AU250" s="214" t="s">
        <v>89</v>
      </c>
      <c r="AV250" s="14" t="s">
        <v>89</v>
      </c>
      <c r="AW250" s="14" t="s">
        <v>38</v>
      </c>
      <c r="AX250" s="14" t="s">
        <v>80</v>
      </c>
      <c r="AY250" s="214" t="s">
        <v>171</v>
      </c>
    </row>
    <row r="251" spans="1:65" s="14" customFormat="1" ht="10.199999999999999">
      <c r="B251" s="204"/>
      <c r="C251" s="205"/>
      <c r="D251" s="195" t="s">
        <v>180</v>
      </c>
      <c r="E251" s="206" t="s">
        <v>32</v>
      </c>
      <c r="F251" s="207" t="s">
        <v>5285</v>
      </c>
      <c r="G251" s="205"/>
      <c r="H251" s="208">
        <v>-2.488</v>
      </c>
      <c r="I251" s="209"/>
      <c r="J251" s="205"/>
      <c r="K251" s="205"/>
      <c r="L251" s="210"/>
      <c r="M251" s="211"/>
      <c r="N251" s="212"/>
      <c r="O251" s="212"/>
      <c r="P251" s="212"/>
      <c r="Q251" s="212"/>
      <c r="R251" s="212"/>
      <c r="S251" s="212"/>
      <c r="T251" s="213"/>
      <c r="AT251" s="214" t="s">
        <v>180</v>
      </c>
      <c r="AU251" s="214" t="s">
        <v>89</v>
      </c>
      <c r="AV251" s="14" t="s">
        <v>89</v>
      </c>
      <c r="AW251" s="14" t="s">
        <v>38</v>
      </c>
      <c r="AX251" s="14" t="s">
        <v>80</v>
      </c>
      <c r="AY251" s="214" t="s">
        <v>171</v>
      </c>
    </row>
    <row r="252" spans="1:65" s="14" customFormat="1" ht="10.199999999999999">
      <c r="B252" s="204"/>
      <c r="C252" s="205"/>
      <c r="D252" s="195" t="s">
        <v>180</v>
      </c>
      <c r="E252" s="206" t="s">
        <v>32</v>
      </c>
      <c r="F252" s="207" t="s">
        <v>5286</v>
      </c>
      <c r="G252" s="205"/>
      <c r="H252" s="208">
        <v>-0.9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180</v>
      </c>
      <c r="AU252" s="214" t="s">
        <v>89</v>
      </c>
      <c r="AV252" s="14" t="s">
        <v>89</v>
      </c>
      <c r="AW252" s="14" t="s">
        <v>38</v>
      </c>
      <c r="AX252" s="14" t="s">
        <v>80</v>
      </c>
      <c r="AY252" s="214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5287</v>
      </c>
      <c r="G253" s="205"/>
      <c r="H253" s="208">
        <v>-16.808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14" customFormat="1" ht="10.199999999999999">
      <c r="B254" s="204"/>
      <c r="C254" s="205"/>
      <c r="D254" s="195" t="s">
        <v>180</v>
      </c>
      <c r="E254" s="206" t="s">
        <v>32</v>
      </c>
      <c r="F254" s="207" t="s">
        <v>5288</v>
      </c>
      <c r="G254" s="205"/>
      <c r="H254" s="208">
        <v>-2.2269999999999999</v>
      </c>
      <c r="I254" s="209"/>
      <c r="J254" s="205"/>
      <c r="K254" s="205"/>
      <c r="L254" s="210"/>
      <c r="M254" s="211"/>
      <c r="N254" s="212"/>
      <c r="O254" s="212"/>
      <c r="P254" s="212"/>
      <c r="Q254" s="212"/>
      <c r="R254" s="212"/>
      <c r="S254" s="212"/>
      <c r="T254" s="213"/>
      <c r="AT254" s="214" t="s">
        <v>180</v>
      </c>
      <c r="AU254" s="214" t="s">
        <v>89</v>
      </c>
      <c r="AV254" s="14" t="s">
        <v>89</v>
      </c>
      <c r="AW254" s="14" t="s">
        <v>38</v>
      </c>
      <c r="AX254" s="14" t="s">
        <v>80</v>
      </c>
      <c r="AY254" s="214" t="s">
        <v>171</v>
      </c>
    </row>
    <row r="255" spans="1:65" s="14" customFormat="1" ht="10.199999999999999">
      <c r="B255" s="204"/>
      <c r="C255" s="205"/>
      <c r="D255" s="195" t="s">
        <v>180</v>
      </c>
      <c r="E255" s="206" t="s">
        <v>32</v>
      </c>
      <c r="F255" s="207" t="s">
        <v>5289</v>
      </c>
      <c r="G255" s="205"/>
      <c r="H255" s="208">
        <v>-1.5429999999999999</v>
      </c>
      <c r="I255" s="209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180</v>
      </c>
      <c r="AU255" s="214" t="s">
        <v>89</v>
      </c>
      <c r="AV255" s="14" t="s">
        <v>89</v>
      </c>
      <c r="AW255" s="14" t="s">
        <v>38</v>
      </c>
      <c r="AX255" s="14" t="s">
        <v>80</v>
      </c>
      <c r="AY255" s="214" t="s">
        <v>171</v>
      </c>
    </row>
    <row r="256" spans="1:65" s="14" customFormat="1" ht="10.199999999999999">
      <c r="B256" s="204"/>
      <c r="C256" s="205"/>
      <c r="D256" s="195" t="s">
        <v>180</v>
      </c>
      <c r="E256" s="206" t="s">
        <v>32</v>
      </c>
      <c r="F256" s="207" t="s">
        <v>5290</v>
      </c>
      <c r="G256" s="205"/>
      <c r="H256" s="208">
        <v>-17.084</v>
      </c>
      <c r="I256" s="209"/>
      <c r="J256" s="205"/>
      <c r="K256" s="205"/>
      <c r="L256" s="210"/>
      <c r="M256" s="211"/>
      <c r="N256" s="212"/>
      <c r="O256" s="212"/>
      <c r="P256" s="212"/>
      <c r="Q256" s="212"/>
      <c r="R256" s="212"/>
      <c r="S256" s="212"/>
      <c r="T256" s="213"/>
      <c r="AT256" s="214" t="s">
        <v>180</v>
      </c>
      <c r="AU256" s="214" t="s">
        <v>89</v>
      </c>
      <c r="AV256" s="14" t="s">
        <v>89</v>
      </c>
      <c r="AW256" s="14" t="s">
        <v>38</v>
      </c>
      <c r="AX256" s="14" t="s">
        <v>80</v>
      </c>
      <c r="AY256" s="214" t="s">
        <v>171</v>
      </c>
    </row>
    <row r="257" spans="2:51" s="14" customFormat="1" ht="10.199999999999999">
      <c r="B257" s="204"/>
      <c r="C257" s="205"/>
      <c r="D257" s="195" t="s">
        <v>180</v>
      </c>
      <c r="E257" s="206" t="s">
        <v>32</v>
      </c>
      <c r="F257" s="207" t="s">
        <v>5291</v>
      </c>
      <c r="G257" s="205"/>
      <c r="H257" s="208">
        <v>-2.3879999999999999</v>
      </c>
      <c r="I257" s="209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180</v>
      </c>
      <c r="AU257" s="214" t="s">
        <v>89</v>
      </c>
      <c r="AV257" s="14" t="s">
        <v>89</v>
      </c>
      <c r="AW257" s="14" t="s">
        <v>38</v>
      </c>
      <c r="AX257" s="14" t="s">
        <v>80</v>
      </c>
      <c r="AY257" s="214" t="s">
        <v>171</v>
      </c>
    </row>
    <row r="258" spans="2:51" s="14" customFormat="1" ht="10.199999999999999">
      <c r="B258" s="204"/>
      <c r="C258" s="205"/>
      <c r="D258" s="195" t="s">
        <v>180</v>
      </c>
      <c r="E258" s="206" t="s">
        <v>32</v>
      </c>
      <c r="F258" s="207" t="s">
        <v>5292</v>
      </c>
      <c r="G258" s="205"/>
      <c r="H258" s="208">
        <v>-2.7879999999999998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2:51" s="14" customFormat="1" ht="10.199999999999999">
      <c r="B259" s="204"/>
      <c r="C259" s="205"/>
      <c r="D259" s="195" t="s">
        <v>180</v>
      </c>
      <c r="E259" s="206" t="s">
        <v>32</v>
      </c>
      <c r="F259" s="207" t="s">
        <v>5293</v>
      </c>
      <c r="G259" s="205"/>
      <c r="H259" s="208">
        <v>-1.6180000000000001</v>
      </c>
      <c r="I259" s="209"/>
      <c r="J259" s="205"/>
      <c r="K259" s="205"/>
      <c r="L259" s="210"/>
      <c r="M259" s="211"/>
      <c r="N259" s="212"/>
      <c r="O259" s="212"/>
      <c r="P259" s="212"/>
      <c r="Q259" s="212"/>
      <c r="R259" s="212"/>
      <c r="S259" s="212"/>
      <c r="T259" s="213"/>
      <c r="AT259" s="214" t="s">
        <v>180</v>
      </c>
      <c r="AU259" s="214" t="s">
        <v>89</v>
      </c>
      <c r="AV259" s="14" t="s">
        <v>89</v>
      </c>
      <c r="AW259" s="14" t="s">
        <v>38</v>
      </c>
      <c r="AX259" s="14" t="s">
        <v>80</v>
      </c>
      <c r="AY259" s="214" t="s">
        <v>171</v>
      </c>
    </row>
    <row r="260" spans="2:51" s="14" customFormat="1" ht="10.199999999999999">
      <c r="B260" s="204"/>
      <c r="C260" s="205"/>
      <c r="D260" s="195" t="s">
        <v>180</v>
      </c>
      <c r="E260" s="206" t="s">
        <v>32</v>
      </c>
      <c r="F260" s="207" t="s">
        <v>5294</v>
      </c>
      <c r="G260" s="205"/>
      <c r="H260" s="208">
        <v>-2.2360000000000002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180</v>
      </c>
      <c r="AU260" s="214" t="s">
        <v>89</v>
      </c>
      <c r="AV260" s="14" t="s">
        <v>89</v>
      </c>
      <c r="AW260" s="14" t="s">
        <v>38</v>
      </c>
      <c r="AX260" s="14" t="s">
        <v>80</v>
      </c>
      <c r="AY260" s="214" t="s">
        <v>171</v>
      </c>
    </row>
    <row r="261" spans="2:51" s="14" customFormat="1" ht="10.199999999999999">
      <c r="B261" s="204"/>
      <c r="C261" s="205"/>
      <c r="D261" s="195" t="s">
        <v>180</v>
      </c>
      <c r="E261" s="206" t="s">
        <v>32</v>
      </c>
      <c r="F261" s="207" t="s">
        <v>5295</v>
      </c>
      <c r="G261" s="205"/>
      <c r="H261" s="208">
        <v>-2.2749999999999999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38</v>
      </c>
      <c r="AX261" s="14" t="s">
        <v>80</v>
      </c>
      <c r="AY261" s="214" t="s">
        <v>171</v>
      </c>
    </row>
    <row r="262" spans="2:51" s="14" customFormat="1" ht="10.199999999999999">
      <c r="B262" s="204"/>
      <c r="C262" s="205"/>
      <c r="D262" s="195" t="s">
        <v>180</v>
      </c>
      <c r="E262" s="206" t="s">
        <v>32</v>
      </c>
      <c r="F262" s="207" t="s">
        <v>5296</v>
      </c>
      <c r="G262" s="205"/>
      <c r="H262" s="208">
        <v>-2.8410000000000002</v>
      </c>
      <c r="I262" s="209"/>
      <c r="J262" s="205"/>
      <c r="K262" s="205"/>
      <c r="L262" s="210"/>
      <c r="M262" s="211"/>
      <c r="N262" s="212"/>
      <c r="O262" s="212"/>
      <c r="P262" s="212"/>
      <c r="Q262" s="212"/>
      <c r="R262" s="212"/>
      <c r="S262" s="212"/>
      <c r="T262" s="213"/>
      <c r="AT262" s="214" t="s">
        <v>180</v>
      </c>
      <c r="AU262" s="214" t="s">
        <v>89</v>
      </c>
      <c r="AV262" s="14" t="s">
        <v>89</v>
      </c>
      <c r="AW262" s="14" t="s">
        <v>38</v>
      </c>
      <c r="AX262" s="14" t="s">
        <v>80</v>
      </c>
      <c r="AY262" s="214" t="s">
        <v>171</v>
      </c>
    </row>
    <row r="263" spans="2:51" s="14" customFormat="1" ht="10.199999999999999">
      <c r="B263" s="204"/>
      <c r="C263" s="205"/>
      <c r="D263" s="195" t="s">
        <v>180</v>
      </c>
      <c r="E263" s="206" t="s">
        <v>32</v>
      </c>
      <c r="F263" s="207" t="s">
        <v>5297</v>
      </c>
      <c r="G263" s="205"/>
      <c r="H263" s="208">
        <v>-2.1760000000000002</v>
      </c>
      <c r="I263" s="209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180</v>
      </c>
      <c r="AU263" s="214" t="s">
        <v>89</v>
      </c>
      <c r="AV263" s="14" t="s">
        <v>89</v>
      </c>
      <c r="AW263" s="14" t="s">
        <v>38</v>
      </c>
      <c r="AX263" s="14" t="s">
        <v>80</v>
      </c>
      <c r="AY263" s="214" t="s">
        <v>171</v>
      </c>
    </row>
    <row r="264" spans="2:51" s="14" customFormat="1" ht="10.199999999999999">
      <c r="B264" s="204"/>
      <c r="C264" s="205"/>
      <c r="D264" s="195" t="s">
        <v>180</v>
      </c>
      <c r="E264" s="206" t="s">
        <v>32</v>
      </c>
      <c r="F264" s="207" t="s">
        <v>5298</v>
      </c>
      <c r="G264" s="205"/>
      <c r="H264" s="208">
        <v>-37.198999999999998</v>
      </c>
      <c r="I264" s="209"/>
      <c r="J264" s="205"/>
      <c r="K264" s="205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180</v>
      </c>
      <c r="AU264" s="214" t="s">
        <v>89</v>
      </c>
      <c r="AV264" s="14" t="s">
        <v>89</v>
      </c>
      <c r="AW264" s="14" t="s">
        <v>38</v>
      </c>
      <c r="AX264" s="14" t="s">
        <v>80</v>
      </c>
      <c r="AY264" s="214" t="s">
        <v>171</v>
      </c>
    </row>
    <row r="265" spans="2:51" s="14" customFormat="1" ht="10.199999999999999">
      <c r="B265" s="204"/>
      <c r="C265" s="205"/>
      <c r="D265" s="195" t="s">
        <v>180</v>
      </c>
      <c r="E265" s="206" t="s">
        <v>32</v>
      </c>
      <c r="F265" s="207" t="s">
        <v>5299</v>
      </c>
      <c r="G265" s="205"/>
      <c r="H265" s="208">
        <v>-16.654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180</v>
      </c>
      <c r="AU265" s="214" t="s">
        <v>89</v>
      </c>
      <c r="AV265" s="14" t="s">
        <v>89</v>
      </c>
      <c r="AW265" s="14" t="s">
        <v>38</v>
      </c>
      <c r="AX265" s="14" t="s">
        <v>80</v>
      </c>
      <c r="AY265" s="214" t="s">
        <v>171</v>
      </c>
    </row>
    <row r="266" spans="2:51" s="13" customFormat="1" ht="10.199999999999999">
      <c r="B266" s="193"/>
      <c r="C266" s="194"/>
      <c r="D266" s="195" t="s">
        <v>180</v>
      </c>
      <c r="E266" s="196" t="s">
        <v>32</v>
      </c>
      <c r="F266" s="197" t="s">
        <v>210</v>
      </c>
      <c r="G266" s="194"/>
      <c r="H266" s="196" t="s">
        <v>32</v>
      </c>
      <c r="I266" s="198"/>
      <c r="J266" s="194"/>
      <c r="K266" s="194"/>
      <c r="L266" s="199"/>
      <c r="M266" s="200"/>
      <c r="N266" s="201"/>
      <c r="O266" s="201"/>
      <c r="P266" s="201"/>
      <c r="Q266" s="201"/>
      <c r="R266" s="201"/>
      <c r="S266" s="201"/>
      <c r="T266" s="202"/>
      <c r="AT266" s="203" t="s">
        <v>180</v>
      </c>
      <c r="AU266" s="203" t="s">
        <v>89</v>
      </c>
      <c r="AV266" s="13" t="s">
        <v>40</v>
      </c>
      <c r="AW266" s="13" t="s">
        <v>38</v>
      </c>
      <c r="AX266" s="13" t="s">
        <v>80</v>
      </c>
      <c r="AY266" s="203" t="s">
        <v>171</v>
      </c>
    </row>
    <row r="267" spans="2:51" s="14" customFormat="1" ht="10.199999999999999">
      <c r="B267" s="204"/>
      <c r="C267" s="205"/>
      <c r="D267" s="195" t="s">
        <v>180</v>
      </c>
      <c r="E267" s="206" t="s">
        <v>32</v>
      </c>
      <c r="F267" s="207" t="s">
        <v>5300</v>
      </c>
      <c r="G267" s="205"/>
      <c r="H267" s="208">
        <v>4.077</v>
      </c>
      <c r="I267" s="209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180</v>
      </c>
      <c r="AU267" s="214" t="s">
        <v>89</v>
      </c>
      <c r="AV267" s="14" t="s">
        <v>89</v>
      </c>
      <c r="AW267" s="14" t="s">
        <v>38</v>
      </c>
      <c r="AX267" s="14" t="s">
        <v>80</v>
      </c>
      <c r="AY267" s="214" t="s">
        <v>171</v>
      </c>
    </row>
    <row r="268" spans="2:51" s="14" customFormat="1" ht="10.199999999999999">
      <c r="B268" s="204"/>
      <c r="C268" s="205"/>
      <c r="D268" s="195" t="s">
        <v>180</v>
      </c>
      <c r="E268" s="206" t="s">
        <v>32</v>
      </c>
      <c r="F268" s="207" t="s">
        <v>5301</v>
      </c>
      <c r="G268" s="205"/>
      <c r="H268" s="208">
        <v>0.66400000000000003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180</v>
      </c>
      <c r="AU268" s="214" t="s">
        <v>89</v>
      </c>
      <c r="AV268" s="14" t="s">
        <v>89</v>
      </c>
      <c r="AW268" s="14" t="s">
        <v>38</v>
      </c>
      <c r="AX268" s="14" t="s">
        <v>80</v>
      </c>
      <c r="AY268" s="214" t="s">
        <v>171</v>
      </c>
    </row>
    <row r="269" spans="2:51" s="14" customFormat="1" ht="10.199999999999999">
      <c r="B269" s="204"/>
      <c r="C269" s="205"/>
      <c r="D269" s="195" t="s">
        <v>180</v>
      </c>
      <c r="E269" s="206" t="s">
        <v>32</v>
      </c>
      <c r="F269" s="207" t="s">
        <v>5302</v>
      </c>
      <c r="G269" s="205"/>
      <c r="H269" s="208">
        <v>0.27200000000000002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38</v>
      </c>
      <c r="AX269" s="14" t="s">
        <v>80</v>
      </c>
      <c r="AY269" s="214" t="s">
        <v>171</v>
      </c>
    </row>
    <row r="270" spans="2:51" s="14" customFormat="1" ht="10.199999999999999">
      <c r="B270" s="204"/>
      <c r="C270" s="205"/>
      <c r="D270" s="195" t="s">
        <v>180</v>
      </c>
      <c r="E270" s="206" t="s">
        <v>32</v>
      </c>
      <c r="F270" s="207" t="s">
        <v>5303</v>
      </c>
      <c r="G270" s="205"/>
      <c r="H270" s="208">
        <v>0.67600000000000005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180</v>
      </c>
      <c r="AU270" s="214" t="s">
        <v>89</v>
      </c>
      <c r="AV270" s="14" t="s">
        <v>89</v>
      </c>
      <c r="AW270" s="14" t="s">
        <v>38</v>
      </c>
      <c r="AX270" s="14" t="s">
        <v>80</v>
      </c>
      <c r="AY270" s="214" t="s">
        <v>171</v>
      </c>
    </row>
    <row r="271" spans="2:51" s="14" customFormat="1" ht="10.199999999999999">
      <c r="B271" s="204"/>
      <c r="C271" s="205"/>
      <c r="D271" s="195" t="s">
        <v>180</v>
      </c>
      <c r="E271" s="206" t="s">
        <v>32</v>
      </c>
      <c r="F271" s="207" t="s">
        <v>5304</v>
      </c>
      <c r="G271" s="205"/>
      <c r="H271" s="208">
        <v>0.41799999999999998</v>
      </c>
      <c r="I271" s="209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180</v>
      </c>
      <c r="AU271" s="214" t="s">
        <v>89</v>
      </c>
      <c r="AV271" s="14" t="s">
        <v>89</v>
      </c>
      <c r="AW271" s="14" t="s">
        <v>38</v>
      </c>
      <c r="AX271" s="14" t="s">
        <v>80</v>
      </c>
      <c r="AY271" s="214" t="s">
        <v>171</v>
      </c>
    </row>
    <row r="272" spans="2:51" s="14" customFormat="1" ht="10.199999999999999">
      <c r="B272" s="204"/>
      <c r="C272" s="205"/>
      <c r="D272" s="195" t="s">
        <v>180</v>
      </c>
      <c r="E272" s="206" t="s">
        <v>32</v>
      </c>
      <c r="F272" s="207" t="s">
        <v>5305</v>
      </c>
      <c r="G272" s="205"/>
      <c r="H272" s="208">
        <v>5.1989999999999998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180</v>
      </c>
      <c r="AU272" s="214" t="s">
        <v>89</v>
      </c>
      <c r="AV272" s="14" t="s">
        <v>89</v>
      </c>
      <c r="AW272" s="14" t="s">
        <v>38</v>
      </c>
      <c r="AX272" s="14" t="s">
        <v>80</v>
      </c>
      <c r="AY272" s="214" t="s">
        <v>171</v>
      </c>
    </row>
    <row r="273" spans="1:65" s="14" customFormat="1" ht="10.199999999999999">
      <c r="B273" s="204"/>
      <c r="C273" s="205"/>
      <c r="D273" s="195" t="s">
        <v>180</v>
      </c>
      <c r="E273" s="206" t="s">
        <v>32</v>
      </c>
      <c r="F273" s="207" t="s">
        <v>5306</v>
      </c>
      <c r="G273" s="205"/>
      <c r="H273" s="208">
        <v>0.875</v>
      </c>
      <c r="I273" s="209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180</v>
      </c>
      <c r="AU273" s="214" t="s">
        <v>89</v>
      </c>
      <c r="AV273" s="14" t="s">
        <v>89</v>
      </c>
      <c r="AW273" s="14" t="s">
        <v>38</v>
      </c>
      <c r="AX273" s="14" t="s">
        <v>80</v>
      </c>
      <c r="AY273" s="214" t="s">
        <v>171</v>
      </c>
    </row>
    <row r="274" spans="1:65" s="14" customFormat="1" ht="10.199999999999999">
      <c r="B274" s="204"/>
      <c r="C274" s="205"/>
      <c r="D274" s="195" t="s">
        <v>180</v>
      </c>
      <c r="E274" s="206" t="s">
        <v>32</v>
      </c>
      <c r="F274" s="207" t="s">
        <v>5307</v>
      </c>
      <c r="G274" s="205"/>
      <c r="H274" s="208">
        <v>0.65200000000000002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180</v>
      </c>
      <c r="AU274" s="214" t="s">
        <v>89</v>
      </c>
      <c r="AV274" s="14" t="s">
        <v>89</v>
      </c>
      <c r="AW274" s="14" t="s">
        <v>38</v>
      </c>
      <c r="AX274" s="14" t="s">
        <v>80</v>
      </c>
      <c r="AY274" s="214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5308</v>
      </c>
      <c r="G275" s="205"/>
      <c r="H275" s="208">
        <v>5.492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14" customFormat="1" ht="10.199999999999999">
      <c r="B276" s="204"/>
      <c r="C276" s="205"/>
      <c r="D276" s="195" t="s">
        <v>180</v>
      </c>
      <c r="E276" s="206" t="s">
        <v>32</v>
      </c>
      <c r="F276" s="207" t="s">
        <v>5309</v>
      </c>
      <c r="G276" s="205"/>
      <c r="H276" s="208">
        <v>1.048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180</v>
      </c>
      <c r="AU276" s="214" t="s">
        <v>89</v>
      </c>
      <c r="AV276" s="14" t="s">
        <v>89</v>
      </c>
      <c r="AW276" s="14" t="s">
        <v>38</v>
      </c>
      <c r="AX276" s="14" t="s">
        <v>80</v>
      </c>
      <c r="AY276" s="214" t="s">
        <v>171</v>
      </c>
    </row>
    <row r="277" spans="1:65" s="14" customFormat="1" ht="10.199999999999999">
      <c r="B277" s="204"/>
      <c r="C277" s="205"/>
      <c r="D277" s="195" t="s">
        <v>180</v>
      </c>
      <c r="E277" s="206" t="s">
        <v>32</v>
      </c>
      <c r="F277" s="207" t="s">
        <v>5310</v>
      </c>
      <c r="G277" s="205"/>
      <c r="H277" s="208">
        <v>1.1970000000000001</v>
      </c>
      <c r="I277" s="209"/>
      <c r="J277" s="205"/>
      <c r="K277" s="205"/>
      <c r="L277" s="210"/>
      <c r="M277" s="211"/>
      <c r="N277" s="212"/>
      <c r="O277" s="212"/>
      <c r="P277" s="212"/>
      <c r="Q277" s="212"/>
      <c r="R277" s="212"/>
      <c r="S277" s="212"/>
      <c r="T277" s="213"/>
      <c r="AT277" s="214" t="s">
        <v>180</v>
      </c>
      <c r="AU277" s="214" t="s">
        <v>89</v>
      </c>
      <c r="AV277" s="14" t="s">
        <v>89</v>
      </c>
      <c r="AW277" s="14" t="s">
        <v>38</v>
      </c>
      <c r="AX277" s="14" t="s">
        <v>80</v>
      </c>
      <c r="AY277" s="214" t="s">
        <v>171</v>
      </c>
    </row>
    <row r="278" spans="1:65" s="14" customFormat="1" ht="10.199999999999999">
      <c r="B278" s="204"/>
      <c r="C278" s="205"/>
      <c r="D278" s="195" t="s">
        <v>180</v>
      </c>
      <c r="E278" s="206" t="s">
        <v>32</v>
      </c>
      <c r="F278" s="207" t="s">
        <v>5311</v>
      </c>
      <c r="G278" s="205"/>
      <c r="H278" s="208">
        <v>0.62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38</v>
      </c>
      <c r="AX278" s="14" t="s">
        <v>80</v>
      </c>
      <c r="AY278" s="214" t="s">
        <v>171</v>
      </c>
    </row>
    <row r="279" spans="1:65" s="14" customFormat="1" ht="10.199999999999999">
      <c r="B279" s="204"/>
      <c r="C279" s="205"/>
      <c r="D279" s="195" t="s">
        <v>180</v>
      </c>
      <c r="E279" s="206" t="s">
        <v>32</v>
      </c>
      <c r="F279" s="207" t="s">
        <v>5312</v>
      </c>
      <c r="G279" s="205"/>
      <c r="H279" s="208">
        <v>0.878</v>
      </c>
      <c r="I279" s="209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180</v>
      </c>
      <c r="AU279" s="214" t="s">
        <v>89</v>
      </c>
      <c r="AV279" s="14" t="s">
        <v>89</v>
      </c>
      <c r="AW279" s="14" t="s">
        <v>38</v>
      </c>
      <c r="AX279" s="14" t="s">
        <v>80</v>
      </c>
      <c r="AY279" s="214" t="s">
        <v>171</v>
      </c>
    </row>
    <row r="280" spans="1:65" s="14" customFormat="1" ht="10.199999999999999">
      <c r="B280" s="204"/>
      <c r="C280" s="205"/>
      <c r="D280" s="195" t="s">
        <v>180</v>
      </c>
      <c r="E280" s="206" t="s">
        <v>32</v>
      </c>
      <c r="F280" s="207" t="s">
        <v>5313</v>
      </c>
      <c r="G280" s="205"/>
      <c r="H280" s="208">
        <v>1.0349999999999999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180</v>
      </c>
      <c r="AU280" s="214" t="s">
        <v>89</v>
      </c>
      <c r="AV280" s="14" t="s">
        <v>89</v>
      </c>
      <c r="AW280" s="14" t="s">
        <v>38</v>
      </c>
      <c r="AX280" s="14" t="s">
        <v>80</v>
      </c>
      <c r="AY280" s="214" t="s">
        <v>171</v>
      </c>
    </row>
    <row r="281" spans="1:65" s="14" customFormat="1" ht="10.199999999999999">
      <c r="B281" s="204"/>
      <c r="C281" s="205"/>
      <c r="D281" s="195" t="s">
        <v>180</v>
      </c>
      <c r="E281" s="206" t="s">
        <v>32</v>
      </c>
      <c r="F281" s="207" t="s">
        <v>5314</v>
      </c>
      <c r="G281" s="205"/>
      <c r="H281" s="208">
        <v>1.2150000000000001</v>
      </c>
      <c r="I281" s="209"/>
      <c r="J281" s="205"/>
      <c r="K281" s="205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180</v>
      </c>
      <c r="AU281" s="214" t="s">
        <v>89</v>
      </c>
      <c r="AV281" s="14" t="s">
        <v>89</v>
      </c>
      <c r="AW281" s="14" t="s">
        <v>38</v>
      </c>
      <c r="AX281" s="14" t="s">
        <v>80</v>
      </c>
      <c r="AY281" s="214" t="s">
        <v>171</v>
      </c>
    </row>
    <row r="282" spans="1:65" s="14" customFormat="1" ht="10.199999999999999">
      <c r="B282" s="204"/>
      <c r="C282" s="205"/>
      <c r="D282" s="195" t="s">
        <v>180</v>
      </c>
      <c r="E282" s="206" t="s">
        <v>32</v>
      </c>
      <c r="F282" s="207" t="s">
        <v>5315</v>
      </c>
      <c r="G282" s="205"/>
      <c r="H282" s="208">
        <v>0.878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180</v>
      </c>
      <c r="AU282" s="214" t="s">
        <v>89</v>
      </c>
      <c r="AV282" s="14" t="s">
        <v>89</v>
      </c>
      <c r="AW282" s="14" t="s">
        <v>38</v>
      </c>
      <c r="AX282" s="14" t="s">
        <v>80</v>
      </c>
      <c r="AY282" s="214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5316</v>
      </c>
      <c r="G283" s="205"/>
      <c r="H283" s="208">
        <v>11.167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14" customFormat="1" ht="10.199999999999999">
      <c r="B284" s="204"/>
      <c r="C284" s="205"/>
      <c r="D284" s="195" t="s">
        <v>180</v>
      </c>
      <c r="E284" s="206" t="s">
        <v>32</v>
      </c>
      <c r="F284" s="207" t="s">
        <v>5317</v>
      </c>
      <c r="G284" s="205"/>
      <c r="H284" s="208">
        <v>5.4660000000000002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180</v>
      </c>
      <c r="AU284" s="214" t="s">
        <v>89</v>
      </c>
      <c r="AV284" s="14" t="s">
        <v>89</v>
      </c>
      <c r="AW284" s="14" t="s">
        <v>38</v>
      </c>
      <c r="AX284" s="14" t="s">
        <v>80</v>
      </c>
      <c r="AY284" s="214" t="s">
        <v>171</v>
      </c>
    </row>
    <row r="285" spans="1:65" s="2" customFormat="1" ht="14.4" customHeight="1">
      <c r="A285" s="36"/>
      <c r="B285" s="37"/>
      <c r="C285" s="180" t="s">
        <v>271</v>
      </c>
      <c r="D285" s="180" t="s">
        <v>173</v>
      </c>
      <c r="E285" s="181" t="s">
        <v>234</v>
      </c>
      <c r="F285" s="182" t="s">
        <v>235</v>
      </c>
      <c r="G285" s="183" t="s">
        <v>176</v>
      </c>
      <c r="H285" s="184">
        <v>212.29300000000001</v>
      </c>
      <c r="I285" s="185"/>
      <c r="J285" s="186">
        <f>ROUND(I285*H285,2)</f>
        <v>0</v>
      </c>
      <c r="K285" s="182" t="s">
        <v>177</v>
      </c>
      <c r="L285" s="41"/>
      <c r="M285" s="187" t="s">
        <v>32</v>
      </c>
      <c r="N285" s="188" t="s">
        <v>51</v>
      </c>
      <c r="O285" s="66"/>
      <c r="P285" s="189">
        <f>O285*H285</f>
        <v>0</v>
      </c>
      <c r="Q285" s="189">
        <v>5.4599999999999996E-3</v>
      </c>
      <c r="R285" s="189">
        <f>Q285*H285</f>
        <v>1.1591197799999999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178</v>
      </c>
      <c r="AT285" s="191" t="s">
        <v>173</v>
      </c>
      <c r="AU285" s="191" t="s">
        <v>89</v>
      </c>
      <c r="AY285" s="18" t="s">
        <v>171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8" t="s">
        <v>40</v>
      </c>
      <c r="BK285" s="192">
        <f>ROUND(I285*H285,2)</f>
        <v>0</v>
      </c>
      <c r="BL285" s="18" t="s">
        <v>178</v>
      </c>
      <c r="BM285" s="191" t="s">
        <v>5318</v>
      </c>
    </row>
    <row r="286" spans="1:65" s="2" customFormat="1" ht="19.2">
      <c r="A286" s="36"/>
      <c r="B286" s="37"/>
      <c r="C286" s="38"/>
      <c r="D286" s="195" t="s">
        <v>258</v>
      </c>
      <c r="E286" s="38"/>
      <c r="F286" s="225" t="s">
        <v>5319</v>
      </c>
      <c r="G286" s="38"/>
      <c r="H286" s="38"/>
      <c r="I286" s="226"/>
      <c r="J286" s="38"/>
      <c r="K286" s="38"/>
      <c r="L286" s="41"/>
      <c r="M286" s="227"/>
      <c r="N286" s="228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8" t="s">
        <v>258</v>
      </c>
      <c r="AU286" s="18" t="s">
        <v>89</v>
      </c>
    </row>
    <row r="287" spans="1:65" s="13" customFormat="1" ht="10.199999999999999">
      <c r="B287" s="193"/>
      <c r="C287" s="194"/>
      <c r="D287" s="195" t="s">
        <v>180</v>
      </c>
      <c r="E287" s="196" t="s">
        <v>32</v>
      </c>
      <c r="F287" s="197" t="s">
        <v>5174</v>
      </c>
      <c r="G287" s="194"/>
      <c r="H287" s="196" t="s">
        <v>32</v>
      </c>
      <c r="I287" s="198"/>
      <c r="J287" s="194"/>
      <c r="K287" s="194"/>
      <c r="L287" s="199"/>
      <c r="M287" s="200"/>
      <c r="N287" s="201"/>
      <c r="O287" s="201"/>
      <c r="P287" s="201"/>
      <c r="Q287" s="201"/>
      <c r="R287" s="201"/>
      <c r="S287" s="201"/>
      <c r="T287" s="202"/>
      <c r="AT287" s="203" t="s">
        <v>180</v>
      </c>
      <c r="AU287" s="203" t="s">
        <v>89</v>
      </c>
      <c r="AV287" s="13" t="s">
        <v>40</v>
      </c>
      <c r="AW287" s="13" t="s">
        <v>38</v>
      </c>
      <c r="AX287" s="13" t="s">
        <v>80</v>
      </c>
      <c r="AY287" s="203" t="s">
        <v>171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5320</v>
      </c>
      <c r="G288" s="205"/>
      <c r="H288" s="208">
        <v>95.075999999999993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2:51" s="14" customFormat="1" ht="10.199999999999999">
      <c r="B289" s="204"/>
      <c r="C289" s="205"/>
      <c r="D289" s="195" t="s">
        <v>180</v>
      </c>
      <c r="E289" s="206" t="s">
        <v>32</v>
      </c>
      <c r="F289" s="207" t="s">
        <v>5321</v>
      </c>
      <c r="G289" s="205"/>
      <c r="H289" s="208">
        <v>54.338999999999999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38</v>
      </c>
      <c r="AX289" s="14" t="s">
        <v>80</v>
      </c>
      <c r="AY289" s="214" t="s">
        <v>171</v>
      </c>
    </row>
    <row r="290" spans="2:51" s="14" customFormat="1" ht="10.199999999999999">
      <c r="B290" s="204"/>
      <c r="C290" s="205"/>
      <c r="D290" s="195" t="s">
        <v>180</v>
      </c>
      <c r="E290" s="206" t="s">
        <v>32</v>
      </c>
      <c r="F290" s="207" t="s">
        <v>5322</v>
      </c>
      <c r="G290" s="205"/>
      <c r="H290" s="208">
        <v>85.445999999999998</v>
      </c>
      <c r="I290" s="209"/>
      <c r="J290" s="205"/>
      <c r="K290" s="205"/>
      <c r="L290" s="210"/>
      <c r="M290" s="211"/>
      <c r="N290" s="212"/>
      <c r="O290" s="212"/>
      <c r="P290" s="212"/>
      <c r="Q290" s="212"/>
      <c r="R290" s="212"/>
      <c r="S290" s="212"/>
      <c r="T290" s="213"/>
      <c r="AT290" s="214" t="s">
        <v>180</v>
      </c>
      <c r="AU290" s="214" t="s">
        <v>89</v>
      </c>
      <c r="AV290" s="14" t="s">
        <v>89</v>
      </c>
      <c r="AW290" s="14" t="s">
        <v>38</v>
      </c>
      <c r="AX290" s="14" t="s">
        <v>80</v>
      </c>
      <c r="AY290" s="214" t="s">
        <v>171</v>
      </c>
    </row>
    <row r="291" spans="2:51" s="13" customFormat="1" ht="10.199999999999999">
      <c r="B291" s="193"/>
      <c r="C291" s="194"/>
      <c r="D291" s="195" t="s">
        <v>180</v>
      </c>
      <c r="E291" s="196" t="s">
        <v>32</v>
      </c>
      <c r="F291" s="197" t="s">
        <v>202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2:51" s="14" customFormat="1" ht="10.199999999999999">
      <c r="B292" s="204"/>
      <c r="C292" s="205"/>
      <c r="D292" s="195" t="s">
        <v>180</v>
      </c>
      <c r="E292" s="206" t="s">
        <v>32</v>
      </c>
      <c r="F292" s="207" t="s">
        <v>5323</v>
      </c>
      <c r="G292" s="205"/>
      <c r="H292" s="208">
        <v>-4.74</v>
      </c>
      <c r="I292" s="209"/>
      <c r="J292" s="205"/>
      <c r="K292" s="205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180</v>
      </c>
      <c r="AU292" s="214" t="s">
        <v>89</v>
      </c>
      <c r="AV292" s="14" t="s">
        <v>89</v>
      </c>
      <c r="AW292" s="14" t="s">
        <v>38</v>
      </c>
      <c r="AX292" s="14" t="s">
        <v>80</v>
      </c>
      <c r="AY292" s="214" t="s">
        <v>171</v>
      </c>
    </row>
    <row r="293" spans="2:51" s="14" customFormat="1" ht="10.199999999999999">
      <c r="B293" s="204"/>
      <c r="C293" s="205"/>
      <c r="D293" s="195" t="s">
        <v>180</v>
      </c>
      <c r="E293" s="206" t="s">
        <v>32</v>
      </c>
      <c r="F293" s="207" t="s">
        <v>5324</v>
      </c>
      <c r="G293" s="205"/>
      <c r="H293" s="208">
        <v>-0.40100000000000002</v>
      </c>
      <c r="I293" s="209"/>
      <c r="J293" s="205"/>
      <c r="K293" s="205"/>
      <c r="L293" s="210"/>
      <c r="M293" s="211"/>
      <c r="N293" s="212"/>
      <c r="O293" s="212"/>
      <c r="P293" s="212"/>
      <c r="Q293" s="212"/>
      <c r="R293" s="212"/>
      <c r="S293" s="212"/>
      <c r="T293" s="213"/>
      <c r="AT293" s="214" t="s">
        <v>180</v>
      </c>
      <c r="AU293" s="214" t="s">
        <v>89</v>
      </c>
      <c r="AV293" s="14" t="s">
        <v>89</v>
      </c>
      <c r="AW293" s="14" t="s">
        <v>38</v>
      </c>
      <c r="AX293" s="14" t="s">
        <v>80</v>
      </c>
      <c r="AY293" s="214" t="s">
        <v>171</v>
      </c>
    </row>
    <row r="294" spans="2:51" s="14" customFormat="1" ht="10.199999999999999">
      <c r="B294" s="204"/>
      <c r="C294" s="205"/>
      <c r="D294" s="195" t="s">
        <v>180</v>
      </c>
      <c r="E294" s="206" t="s">
        <v>32</v>
      </c>
      <c r="F294" s="207" t="s">
        <v>5325</v>
      </c>
      <c r="G294" s="205"/>
      <c r="H294" s="208">
        <v>-7.8E-2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2:51" s="14" customFormat="1" ht="10.199999999999999">
      <c r="B295" s="204"/>
      <c r="C295" s="205"/>
      <c r="D295" s="195" t="s">
        <v>180</v>
      </c>
      <c r="E295" s="206" t="s">
        <v>32</v>
      </c>
      <c r="F295" s="207" t="s">
        <v>5326</v>
      </c>
      <c r="G295" s="205"/>
      <c r="H295" s="208">
        <v>-0.622</v>
      </c>
      <c r="I295" s="209"/>
      <c r="J295" s="205"/>
      <c r="K295" s="205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180</v>
      </c>
      <c r="AU295" s="214" t="s">
        <v>89</v>
      </c>
      <c r="AV295" s="14" t="s">
        <v>89</v>
      </c>
      <c r="AW295" s="14" t="s">
        <v>38</v>
      </c>
      <c r="AX295" s="14" t="s">
        <v>80</v>
      </c>
      <c r="AY295" s="214" t="s">
        <v>171</v>
      </c>
    </row>
    <row r="296" spans="2:51" s="14" customFormat="1" ht="10.199999999999999">
      <c r="B296" s="204"/>
      <c r="C296" s="205"/>
      <c r="D296" s="195" t="s">
        <v>180</v>
      </c>
      <c r="E296" s="206" t="s">
        <v>32</v>
      </c>
      <c r="F296" s="207" t="s">
        <v>5327</v>
      </c>
      <c r="G296" s="205"/>
      <c r="H296" s="208">
        <v>-0.22500000000000001</v>
      </c>
      <c r="I296" s="209"/>
      <c r="J296" s="205"/>
      <c r="K296" s="205"/>
      <c r="L296" s="210"/>
      <c r="M296" s="211"/>
      <c r="N296" s="212"/>
      <c r="O296" s="212"/>
      <c r="P296" s="212"/>
      <c r="Q296" s="212"/>
      <c r="R296" s="212"/>
      <c r="S296" s="212"/>
      <c r="T296" s="213"/>
      <c r="AT296" s="214" t="s">
        <v>180</v>
      </c>
      <c r="AU296" s="214" t="s">
        <v>89</v>
      </c>
      <c r="AV296" s="14" t="s">
        <v>89</v>
      </c>
      <c r="AW296" s="14" t="s">
        <v>38</v>
      </c>
      <c r="AX296" s="14" t="s">
        <v>80</v>
      </c>
      <c r="AY296" s="214" t="s">
        <v>171</v>
      </c>
    </row>
    <row r="297" spans="2:51" s="14" customFormat="1" ht="10.199999999999999">
      <c r="B297" s="204"/>
      <c r="C297" s="205"/>
      <c r="D297" s="195" t="s">
        <v>180</v>
      </c>
      <c r="E297" s="206" t="s">
        <v>32</v>
      </c>
      <c r="F297" s="207" t="s">
        <v>5328</v>
      </c>
      <c r="G297" s="205"/>
      <c r="H297" s="208">
        <v>-4.202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38</v>
      </c>
      <c r="AX297" s="14" t="s">
        <v>80</v>
      </c>
      <c r="AY297" s="214" t="s">
        <v>171</v>
      </c>
    </row>
    <row r="298" spans="2:51" s="14" customFormat="1" ht="10.199999999999999">
      <c r="B298" s="204"/>
      <c r="C298" s="205"/>
      <c r="D298" s="195" t="s">
        <v>180</v>
      </c>
      <c r="E298" s="206" t="s">
        <v>32</v>
      </c>
      <c r="F298" s="207" t="s">
        <v>5329</v>
      </c>
      <c r="G298" s="205"/>
      <c r="H298" s="208">
        <v>-0.55700000000000005</v>
      </c>
      <c r="I298" s="209"/>
      <c r="J298" s="205"/>
      <c r="K298" s="205"/>
      <c r="L298" s="210"/>
      <c r="M298" s="211"/>
      <c r="N298" s="212"/>
      <c r="O298" s="212"/>
      <c r="P298" s="212"/>
      <c r="Q298" s="212"/>
      <c r="R298" s="212"/>
      <c r="S298" s="212"/>
      <c r="T298" s="213"/>
      <c r="AT298" s="214" t="s">
        <v>180</v>
      </c>
      <c r="AU298" s="214" t="s">
        <v>89</v>
      </c>
      <c r="AV298" s="14" t="s">
        <v>89</v>
      </c>
      <c r="AW298" s="14" t="s">
        <v>38</v>
      </c>
      <c r="AX298" s="14" t="s">
        <v>80</v>
      </c>
      <c r="AY298" s="214" t="s">
        <v>171</v>
      </c>
    </row>
    <row r="299" spans="2:51" s="14" customFormat="1" ht="10.199999999999999">
      <c r="B299" s="204"/>
      <c r="C299" s="205"/>
      <c r="D299" s="195" t="s">
        <v>180</v>
      </c>
      <c r="E299" s="206" t="s">
        <v>32</v>
      </c>
      <c r="F299" s="207" t="s">
        <v>5330</v>
      </c>
      <c r="G299" s="205"/>
      <c r="H299" s="208">
        <v>-0.38600000000000001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180</v>
      </c>
      <c r="AU299" s="214" t="s">
        <v>89</v>
      </c>
      <c r="AV299" s="14" t="s">
        <v>89</v>
      </c>
      <c r="AW299" s="14" t="s">
        <v>38</v>
      </c>
      <c r="AX299" s="14" t="s">
        <v>80</v>
      </c>
      <c r="AY299" s="214" t="s">
        <v>171</v>
      </c>
    </row>
    <row r="300" spans="2:51" s="14" customFormat="1" ht="10.199999999999999">
      <c r="B300" s="204"/>
      <c r="C300" s="205"/>
      <c r="D300" s="195" t="s">
        <v>180</v>
      </c>
      <c r="E300" s="206" t="s">
        <v>32</v>
      </c>
      <c r="F300" s="207" t="s">
        <v>5331</v>
      </c>
      <c r="G300" s="205"/>
      <c r="H300" s="208">
        <v>-4.2709999999999999</v>
      </c>
      <c r="I300" s="209"/>
      <c r="J300" s="205"/>
      <c r="K300" s="205"/>
      <c r="L300" s="210"/>
      <c r="M300" s="211"/>
      <c r="N300" s="212"/>
      <c r="O300" s="212"/>
      <c r="P300" s="212"/>
      <c r="Q300" s="212"/>
      <c r="R300" s="212"/>
      <c r="S300" s="212"/>
      <c r="T300" s="213"/>
      <c r="AT300" s="214" t="s">
        <v>180</v>
      </c>
      <c r="AU300" s="214" t="s">
        <v>89</v>
      </c>
      <c r="AV300" s="14" t="s">
        <v>89</v>
      </c>
      <c r="AW300" s="14" t="s">
        <v>38</v>
      </c>
      <c r="AX300" s="14" t="s">
        <v>80</v>
      </c>
      <c r="AY300" s="214" t="s">
        <v>171</v>
      </c>
    </row>
    <row r="301" spans="2:51" s="14" customFormat="1" ht="10.199999999999999">
      <c r="B301" s="204"/>
      <c r="C301" s="205"/>
      <c r="D301" s="195" t="s">
        <v>180</v>
      </c>
      <c r="E301" s="206" t="s">
        <v>32</v>
      </c>
      <c r="F301" s="207" t="s">
        <v>5332</v>
      </c>
      <c r="G301" s="205"/>
      <c r="H301" s="208">
        <v>-0.59699999999999998</v>
      </c>
      <c r="I301" s="209"/>
      <c r="J301" s="205"/>
      <c r="K301" s="205"/>
      <c r="L301" s="210"/>
      <c r="M301" s="211"/>
      <c r="N301" s="212"/>
      <c r="O301" s="212"/>
      <c r="P301" s="212"/>
      <c r="Q301" s="212"/>
      <c r="R301" s="212"/>
      <c r="S301" s="212"/>
      <c r="T301" s="213"/>
      <c r="AT301" s="214" t="s">
        <v>180</v>
      </c>
      <c r="AU301" s="214" t="s">
        <v>89</v>
      </c>
      <c r="AV301" s="14" t="s">
        <v>89</v>
      </c>
      <c r="AW301" s="14" t="s">
        <v>38</v>
      </c>
      <c r="AX301" s="14" t="s">
        <v>80</v>
      </c>
      <c r="AY301" s="214" t="s">
        <v>171</v>
      </c>
    </row>
    <row r="302" spans="2:51" s="14" customFormat="1" ht="10.199999999999999">
      <c r="B302" s="204"/>
      <c r="C302" s="205"/>
      <c r="D302" s="195" t="s">
        <v>180</v>
      </c>
      <c r="E302" s="206" t="s">
        <v>32</v>
      </c>
      <c r="F302" s="207" t="s">
        <v>5333</v>
      </c>
      <c r="G302" s="205"/>
      <c r="H302" s="208">
        <v>-0.69699999999999995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2:51" s="14" customFormat="1" ht="10.199999999999999">
      <c r="B303" s="204"/>
      <c r="C303" s="205"/>
      <c r="D303" s="195" t="s">
        <v>180</v>
      </c>
      <c r="E303" s="206" t="s">
        <v>32</v>
      </c>
      <c r="F303" s="207" t="s">
        <v>5334</v>
      </c>
      <c r="G303" s="205"/>
      <c r="H303" s="208">
        <v>-0.40500000000000003</v>
      </c>
      <c r="I303" s="209"/>
      <c r="J303" s="205"/>
      <c r="K303" s="205"/>
      <c r="L303" s="210"/>
      <c r="M303" s="211"/>
      <c r="N303" s="212"/>
      <c r="O303" s="212"/>
      <c r="P303" s="212"/>
      <c r="Q303" s="212"/>
      <c r="R303" s="212"/>
      <c r="S303" s="212"/>
      <c r="T303" s="213"/>
      <c r="AT303" s="214" t="s">
        <v>180</v>
      </c>
      <c r="AU303" s="214" t="s">
        <v>89</v>
      </c>
      <c r="AV303" s="14" t="s">
        <v>89</v>
      </c>
      <c r="AW303" s="14" t="s">
        <v>38</v>
      </c>
      <c r="AX303" s="14" t="s">
        <v>80</v>
      </c>
      <c r="AY303" s="214" t="s">
        <v>171</v>
      </c>
    </row>
    <row r="304" spans="2:51" s="14" customFormat="1" ht="10.199999999999999">
      <c r="B304" s="204"/>
      <c r="C304" s="205"/>
      <c r="D304" s="195" t="s">
        <v>180</v>
      </c>
      <c r="E304" s="206" t="s">
        <v>32</v>
      </c>
      <c r="F304" s="207" t="s">
        <v>5335</v>
      </c>
      <c r="G304" s="205"/>
      <c r="H304" s="208">
        <v>-0.55900000000000005</v>
      </c>
      <c r="I304" s="209"/>
      <c r="J304" s="205"/>
      <c r="K304" s="205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180</v>
      </c>
      <c r="AU304" s="214" t="s">
        <v>89</v>
      </c>
      <c r="AV304" s="14" t="s">
        <v>89</v>
      </c>
      <c r="AW304" s="14" t="s">
        <v>38</v>
      </c>
      <c r="AX304" s="14" t="s">
        <v>80</v>
      </c>
      <c r="AY304" s="214" t="s">
        <v>171</v>
      </c>
    </row>
    <row r="305" spans="2:51" s="14" customFormat="1" ht="10.199999999999999">
      <c r="B305" s="204"/>
      <c r="C305" s="205"/>
      <c r="D305" s="195" t="s">
        <v>180</v>
      </c>
      <c r="E305" s="206" t="s">
        <v>32</v>
      </c>
      <c r="F305" s="207" t="s">
        <v>5336</v>
      </c>
      <c r="G305" s="205"/>
      <c r="H305" s="208">
        <v>-0.56899999999999995</v>
      </c>
      <c r="I305" s="209"/>
      <c r="J305" s="205"/>
      <c r="K305" s="205"/>
      <c r="L305" s="210"/>
      <c r="M305" s="211"/>
      <c r="N305" s="212"/>
      <c r="O305" s="212"/>
      <c r="P305" s="212"/>
      <c r="Q305" s="212"/>
      <c r="R305" s="212"/>
      <c r="S305" s="212"/>
      <c r="T305" s="213"/>
      <c r="AT305" s="214" t="s">
        <v>180</v>
      </c>
      <c r="AU305" s="214" t="s">
        <v>89</v>
      </c>
      <c r="AV305" s="14" t="s">
        <v>89</v>
      </c>
      <c r="AW305" s="14" t="s">
        <v>38</v>
      </c>
      <c r="AX305" s="14" t="s">
        <v>80</v>
      </c>
      <c r="AY305" s="214" t="s">
        <v>171</v>
      </c>
    </row>
    <row r="306" spans="2:51" s="14" customFormat="1" ht="10.199999999999999">
      <c r="B306" s="204"/>
      <c r="C306" s="205"/>
      <c r="D306" s="195" t="s">
        <v>180</v>
      </c>
      <c r="E306" s="206" t="s">
        <v>32</v>
      </c>
      <c r="F306" s="207" t="s">
        <v>5337</v>
      </c>
      <c r="G306" s="205"/>
      <c r="H306" s="208">
        <v>-0.71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180</v>
      </c>
      <c r="AU306" s="214" t="s">
        <v>89</v>
      </c>
      <c r="AV306" s="14" t="s">
        <v>89</v>
      </c>
      <c r="AW306" s="14" t="s">
        <v>38</v>
      </c>
      <c r="AX306" s="14" t="s">
        <v>80</v>
      </c>
      <c r="AY306" s="214" t="s">
        <v>171</v>
      </c>
    </row>
    <row r="307" spans="2:51" s="14" customFormat="1" ht="10.199999999999999">
      <c r="B307" s="204"/>
      <c r="C307" s="205"/>
      <c r="D307" s="195" t="s">
        <v>180</v>
      </c>
      <c r="E307" s="206" t="s">
        <v>32</v>
      </c>
      <c r="F307" s="207" t="s">
        <v>5338</v>
      </c>
      <c r="G307" s="205"/>
      <c r="H307" s="208">
        <v>-0.54400000000000004</v>
      </c>
      <c r="I307" s="209"/>
      <c r="J307" s="205"/>
      <c r="K307" s="205"/>
      <c r="L307" s="210"/>
      <c r="M307" s="211"/>
      <c r="N307" s="212"/>
      <c r="O307" s="212"/>
      <c r="P307" s="212"/>
      <c r="Q307" s="212"/>
      <c r="R307" s="212"/>
      <c r="S307" s="212"/>
      <c r="T307" s="213"/>
      <c r="AT307" s="214" t="s">
        <v>180</v>
      </c>
      <c r="AU307" s="214" t="s">
        <v>89</v>
      </c>
      <c r="AV307" s="14" t="s">
        <v>89</v>
      </c>
      <c r="AW307" s="14" t="s">
        <v>38</v>
      </c>
      <c r="AX307" s="14" t="s">
        <v>80</v>
      </c>
      <c r="AY307" s="214" t="s">
        <v>171</v>
      </c>
    </row>
    <row r="308" spans="2:51" s="14" customFormat="1" ht="10.199999999999999">
      <c r="B308" s="204"/>
      <c r="C308" s="205"/>
      <c r="D308" s="195" t="s">
        <v>180</v>
      </c>
      <c r="E308" s="206" t="s">
        <v>32</v>
      </c>
      <c r="F308" s="207" t="s">
        <v>5339</v>
      </c>
      <c r="G308" s="205"/>
      <c r="H308" s="208">
        <v>-9.3000000000000007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2:51" s="14" customFormat="1" ht="10.199999999999999">
      <c r="B309" s="204"/>
      <c r="C309" s="205"/>
      <c r="D309" s="195" t="s">
        <v>180</v>
      </c>
      <c r="E309" s="206" t="s">
        <v>32</v>
      </c>
      <c r="F309" s="207" t="s">
        <v>5340</v>
      </c>
      <c r="G309" s="205"/>
      <c r="H309" s="208">
        <v>-4.1630000000000003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180</v>
      </c>
      <c r="AU309" s="214" t="s">
        <v>89</v>
      </c>
      <c r="AV309" s="14" t="s">
        <v>89</v>
      </c>
      <c r="AW309" s="14" t="s">
        <v>38</v>
      </c>
      <c r="AX309" s="14" t="s">
        <v>80</v>
      </c>
      <c r="AY309" s="214" t="s">
        <v>171</v>
      </c>
    </row>
    <row r="310" spans="2:51" s="13" customFormat="1" ht="10.199999999999999">
      <c r="B310" s="193"/>
      <c r="C310" s="194"/>
      <c r="D310" s="195" t="s">
        <v>180</v>
      </c>
      <c r="E310" s="196" t="s">
        <v>32</v>
      </c>
      <c r="F310" s="197" t="s">
        <v>210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2:51" s="14" customFormat="1" ht="10.199999999999999">
      <c r="B311" s="204"/>
      <c r="C311" s="205"/>
      <c r="D311" s="195" t="s">
        <v>180</v>
      </c>
      <c r="E311" s="206" t="s">
        <v>32</v>
      </c>
      <c r="F311" s="207" t="s">
        <v>5341</v>
      </c>
      <c r="G311" s="205"/>
      <c r="H311" s="208">
        <v>1.0189999999999999</v>
      </c>
      <c r="I311" s="209"/>
      <c r="J311" s="205"/>
      <c r="K311" s="205"/>
      <c r="L311" s="210"/>
      <c r="M311" s="211"/>
      <c r="N311" s="212"/>
      <c r="O311" s="212"/>
      <c r="P311" s="212"/>
      <c r="Q311" s="212"/>
      <c r="R311" s="212"/>
      <c r="S311" s="212"/>
      <c r="T311" s="213"/>
      <c r="AT311" s="214" t="s">
        <v>180</v>
      </c>
      <c r="AU311" s="214" t="s">
        <v>89</v>
      </c>
      <c r="AV311" s="14" t="s">
        <v>89</v>
      </c>
      <c r="AW311" s="14" t="s">
        <v>38</v>
      </c>
      <c r="AX311" s="14" t="s">
        <v>80</v>
      </c>
      <c r="AY311" s="214" t="s">
        <v>171</v>
      </c>
    </row>
    <row r="312" spans="2:51" s="14" customFormat="1" ht="10.199999999999999">
      <c r="B312" s="204"/>
      <c r="C312" s="205"/>
      <c r="D312" s="195" t="s">
        <v>180</v>
      </c>
      <c r="E312" s="206" t="s">
        <v>32</v>
      </c>
      <c r="F312" s="207" t="s">
        <v>5342</v>
      </c>
      <c r="G312" s="205"/>
      <c r="H312" s="208">
        <v>0.16600000000000001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2:51" s="14" customFormat="1" ht="10.199999999999999">
      <c r="B313" s="204"/>
      <c r="C313" s="205"/>
      <c r="D313" s="195" t="s">
        <v>180</v>
      </c>
      <c r="E313" s="206" t="s">
        <v>32</v>
      </c>
      <c r="F313" s="207" t="s">
        <v>5343</v>
      </c>
      <c r="G313" s="205"/>
      <c r="H313" s="208">
        <v>6.8000000000000005E-2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180</v>
      </c>
      <c r="AU313" s="214" t="s">
        <v>89</v>
      </c>
      <c r="AV313" s="14" t="s">
        <v>89</v>
      </c>
      <c r="AW313" s="14" t="s">
        <v>38</v>
      </c>
      <c r="AX313" s="14" t="s">
        <v>80</v>
      </c>
      <c r="AY313" s="214" t="s">
        <v>171</v>
      </c>
    </row>
    <row r="314" spans="2:51" s="14" customFormat="1" ht="10.199999999999999">
      <c r="B314" s="204"/>
      <c r="C314" s="205"/>
      <c r="D314" s="195" t="s">
        <v>180</v>
      </c>
      <c r="E314" s="206" t="s">
        <v>32</v>
      </c>
      <c r="F314" s="207" t="s">
        <v>5344</v>
      </c>
      <c r="G314" s="205"/>
      <c r="H314" s="208">
        <v>0.16900000000000001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180</v>
      </c>
      <c r="AU314" s="214" t="s">
        <v>89</v>
      </c>
      <c r="AV314" s="14" t="s">
        <v>89</v>
      </c>
      <c r="AW314" s="14" t="s">
        <v>38</v>
      </c>
      <c r="AX314" s="14" t="s">
        <v>80</v>
      </c>
      <c r="AY314" s="214" t="s">
        <v>171</v>
      </c>
    </row>
    <row r="315" spans="2:51" s="14" customFormat="1" ht="10.199999999999999">
      <c r="B315" s="204"/>
      <c r="C315" s="205"/>
      <c r="D315" s="195" t="s">
        <v>180</v>
      </c>
      <c r="E315" s="206" t="s">
        <v>32</v>
      </c>
      <c r="F315" s="207" t="s">
        <v>5345</v>
      </c>
      <c r="G315" s="205"/>
      <c r="H315" s="208">
        <v>0.104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180</v>
      </c>
      <c r="AU315" s="214" t="s">
        <v>89</v>
      </c>
      <c r="AV315" s="14" t="s">
        <v>89</v>
      </c>
      <c r="AW315" s="14" t="s">
        <v>38</v>
      </c>
      <c r="AX315" s="14" t="s">
        <v>80</v>
      </c>
      <c r="AY315" s="214" t="s">
        <v>171</v>
      </c>
    </row>
    <row r="316" spans="2:51" s="14" customFormat="1" ht="10.199999999999999">
      <c r="B316" s="204"/>
      <c r="C316" s="205"/>
      <c r="D316" s="195" t="s">
        <v>180</v>
      </c>
      <c r="E316" s="206" t="s">
        <v>32</v>
      </c>
      <c r="F316" s="207" t="s">
        <v>5346</v>
      </c>
      <c r="G316" s="205"/>
      <c r="H316" s="208">
        <v>1.3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180</v>
      </c>
      <c r="AU316" s="214" t="s">
        <v>89</v>
      </c>
      <c r="AV316" s="14" t="s">
        <v>89</v>
      </c>
      <c r="AW316" s="14" t="s">
        <v>38</v>
      </c>
      <c r="AX316" s="14" t="s">
        <v>80</v>
      </c>
      <c r="AY316" s="214" t="s">
        <v>171</v>
      </c>
    </row>
    <row r="317" spans="2:51" s="14" customFormat="1" ht="10.199999999999999">
      <c r="B317" s="204"/>
      <c r="C317" s="205"/>
      <c r="D317" s="195" t="s">
        <v>180</v>
      </c>
      <c r="E317" s="206" t="s">
        <v>32</v>
      </c>
      <c r="F317" s="207" t="s">
        <v>5347</v>
      </c>
      <c r="G317" s="205"/>
      <c r="H317" s="208">
        <v>0.219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2:51" s="14" customFormat="1" ht="10.199999999999999">
      <c r="B318" s="204"/>
      <c r="C318" s="205"/>
      <c r="D318" s="195" t="s">
        <v>180</v>
      </c>
      <c r="E318" s="206" t="s">
        <v>32</v>
      </c>
      <c r="F318" s="207" t="s">
        <v>5348</v>
      </c>
      <c r="G318" s="205"/>
      <c r="H318" s="208">
        <v>0.16300000000000001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180</v>
      </c>
      <c r="AU318" s="214" t="s">
        <v>89</v>
      </c>
      <c r="AV318" s="14" t="s">
        <v>89</v>
      </c>
      <c r="AW318" s="14" t="s">
        <v>38</v>
      </c>
      <c r="AX318" s="14" t="s">
        <v>80</v>
      </c>
      <c r="AY318" s="214" t="s">
        <v>171</v>
      </c>
    </row>
    <row r="319" spans="2:51" s="14" customFormat="1" ht="10.199999999999999">
      <c r="B319" s="204"/>
      <c r="C319" s="205"/>
      <c r="D319" s="195" t="s">
        <v>180</v>
      </c>
      <c r="E319" s="206" t="s">
        <v>32</v>
      </c>
      <c r="F319" s="207" t="s">
        <v>5349</v>
      </c>
      <c r="G319" s="205"/>
      <c r="H319" s="208">
        <v>1.373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180</v>
      </c>
      <c r="AU319" s="214" t="s">
        <v>89</v>
      </c>
      <c r="AV319" s="14" t="s">
        <v>89</v>
      </c>
      <c r="AW319" s="14" t="s">
        <v>38</v>
      </c>
      <c r="AX319" s="14" t="s">
        <v>80</v>
      </c>
      <c r="AY319" s="214" t="s">
        <v>171</v>
      </c>
    </row>
    <row r="320" spans="2:51" s="14" customFormat="1" ht="10.199999999999999">
      <c r="B320" s="204"/>
      <c r="C320" s="205"/>
      <c r="D320" s="195" t="s">
        <v>180</v>
      </c>
      <c r="E320" s="206" t="s">
        <v>32</v>
      </c>
      <c r="F320" s="207" t="s">
        <v>5350</v>
      </c>
      <c r="G320" s="205"/>
      <c r="H320" s="208">
        <v>0.26200000000000001</v>
      </c>
      <c r="I320" s="209"/>
      <c r="J320" s="205"/>
      <c r="K320" s="205"/>
      <c r="L320" s="210"/>
      <c r="M320" s="211"/>
      <c r="N320" s="212"/>
      <c r="O320" s="212"/>
      <c r="P320" s="212"/>
      <c r="Q320" s="212"/>
      <c r="R320" s="212"/>
      <c r="S320" s="212"/>
      <c r="T320" s="213"/>
      <c r="AT320" s="214" t="s">
        <v>180</v>
      </c>
      <c r="AU320" s="214" t="s">
        <v>89</v>
      </c>
      <c r="AV320" s="14" t="s">
        <v>89</v>
      </c>
      <c r="AW320" s="14" t="s">
        <v>38</v>
      </c>
      <c r="AX320" s="14" t="s">
        <v>80</v>
      </c>
      <c r="AY320" s="214" t="s">
        <v>171</v>
      </c>
    </row>
    <row r="321" spans="1:65" s="14" customFormat="1" ht="10.199999999999999">
      <c r="B321" s="204"/>
      <c r="C321" s="205"/>
      <c r="D321" s="195" t="s">
        <v>180</v>
      </c>
      <c r="E321" s="206" t="s">
        <v>32</v>
      </c>
      <c r="F321" s="207" t="s">
        <v>5351</v>
      </c>
      <c r="G321" s="205"/>
      <c r="H321" s="208">
        <v>0.29899999999999999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180</v>
      </c>
      <c r="AU321" s="214" t="s">
        <v>89</v>
      </c>
      <c r="AV321" s="14" t="s">
        <v>89</v>
      </c>
      <c r="AW321" s="14" t="s">
        <v>38</v>
      </c>
      <c r="AX321" s="14" t="s">
        <v>80</v>
      </c>
      <c r="AY321" s="214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5352</v>
      </c>
      <c r="G322" s="205"/>
      <c r="H322" s="208">
        <v>0.155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14" customFormat="1" ht="10.199999999999999">
      <c r="B323" s="204"/>
      <c r="C323" s="205"/>
      <c r="D323" s="195" t="s">
        <v>180</v>
      </c>
      <c r="E323" s="206" t="s">
        <v>32</v>
      </c>
      <c r="F323" s="207" t="s">
        <v>5353</v>
      </c>
      <c r="G323" s="205"/>
      <c r="H323" s="208">
        <v>0.22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180</v>
      </c>
      <c r="AU323" s="214" t="s">
        <v>89</v>
      </c>
      <c r="AV323" s="14" t="s">
        <v>89</v>
      </c>
      <c r="AW323" s="14" t="s">
        <v>38</v>
      </c>
      <c r="AX323" s="14" t="s">
        <v>80</v>
      </c>
      <c r="AY323" s="214" t="s">
        <v>171</v>
      </c>
    </row>
    <row r="324" spans="1:65" s="14" customFormat="1" ht="10.199999999999999">
      <c r="B324" s="204"/>
      <c r="C324" s="205"/>
      <c r="D324" s="195" t="s">
        <v>180</v>
      </c>
      <c r="E324" s="206" t="s">
        <v>32</v>
      </c>
      <c r="F324" s="207" t="s">
        <v>5354</v>
      </c>
      <c r="G324" s="205"/>
      <c r="H324" s="208">
        <v>0.25900000000000001</v>
      </c>
      <c r="I324" s="209"/>
      <c r="J324" s="205"/>
      <c r="K324" s="205"/>
      <c r="L324" s="210"/>
      <c r="M324" s="211"/>
      <c r="N324" s="212"/>
      <c r="O324" s="212"/>
      <c r="P324" s="212"/>
      <c r="Q324" s="212"/>
      <c r="R324" s="212"/>
      <c r="S324" s="212"/>
      <c r="T324" s="213"/>
      <c r="AT324" s="214" t="s">
        <v>180</v>
      </c>
      <c r="AU324" s="214" t="s">
        <v>89</v>
      </c>
      <c r="AV324" s="14" t="s">
        <v>89</v>
      </c>
      <c r="AW324" s="14" t="s">
        <v>38</v>
      </c>
      <c r="AX324" s="14" t="s">
        <v>80</v>
      </c>
      <c r="AY324" s="214" t="s">
        <v>171</v>
      </c>
    </row>
    <row r="325" spans="1:65" s="14" customFormat="1" ht="10.199999999999999">
      <c r="B325" s="204"/>
      <c r="C325" s="205"/>
      <c r="D325" s="195" t="s">
        <v>180</v>
      </c>
      <c r="E325" s="206" t="s">
        <v>32</v>
      </c>
      <c r="F325" s="207" t="s">
        <v>5355</v>
      </c>
      <c r="G325" s="205"/>
      <c r="H325" s="208">
        <v>0.30399999999999999</v>
      </c>
      <c r="I325" s="209"/>
      <c r="J325" s="205"/>
      <c r="K325" s="205"/>
      <c r="L325" s="210"/>
      <c r="M325" s="211"/>
      <c r="N325" s="212"/>
      <c r="O325" s="212"/>
      <c r="P325" s="212"/>
      <c r="Q325" s="212"/>
      <c r="R325" s="212"/>
      <c r="S325" s="212"/>
      <c r="T325" s="213"/>
      <c r="AT325" s="214" t="s">
        <v>180</v>
      </c>
      <c r="AU325" s="214" t="s">
        <v>89</v>
      </c>
      <c r="AV325" s="14" t="s">
        <v>89</v>
      </c>
      <c r="AW325" s="14" t="s">
        <v>38</v>
      </c>
      <c r="AX325" s="14" t="s">
        <v>80</v>
      </c>
      <c r="AY325" s="214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5356</v>
      </c>
      <c r="G326" s="205"/>
      <c r="H326" s="208">
        <v>0.22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5357</v>
      </c>
      <c r="G327" s="205"/>
      <c r="H327" s="208">
        <v>2.7919999999999998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14" customFormat="1" ht="10.199999999999999">
      <c r="B328" s="204"/>
      <c r="C328" s="205"/>
      <c r="D328" s="195" t="s">
        <v>180</v>
      </c>
      <c r="E328" s="206" t="s">
        <v>32</v>
      </c>
      <c r="F328" s="207" t="s">
        <v>5358</v>
      </c>
      <c r="G328" s="205"/>
      <c r="H328" s="208">
        <v>1.3660000000000001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180</v>
      </c>
      <c r="AU328" s="214" t="s">
        <v>89</v>
      </c>
      <c r="AV328" s="14" t="s">
        <v>89</v>
      </c>
      <c r="AW328" s="14" t="s">
        <v>38</v>
      </c>
      <c r="AX328" s="14" t="s">
        <v>80</v>
      </c>
      <c r="AY328" s="214" t="s">
        <v>171</v>
      </c>
    </row>
    <row r="329" spans="1:65" s="2" customFormat="1" ht="24.15" customHeight="1">
      <c r="A329" s="36"/>
      <c r="B329" s="37"/>
      <c r="C329" s="180" t="s">
        <v>275</v>
      </c>
      <c r="D329" s="180" t="s">
        <v>173</v>
      </c>
      <c r="E329" s="181" t="s">
        <v>238</v>
      </c>
      <c r="F329" s="182" t="s">
        <v>239</v>
      </c>
      <c r="G329" s="183" t="s">
        <v>176</v>
      </c>
      <c r="H329" s="184">
        <v>636.87900000000002</v>
      </c>
      <c r="I329" s="185"/>
      <c r="J329" s="186">
        <f>ROUND(I329*H329,2)</f>
        <v>0</v>
      </c>
      <c r="K329" s="182" t="s">
        <v>177</v>
      </c>
      <c r="L329" s="41"/>
      <c r="M329" s="187" t="s">
        <v>32</v>
      </c>
      <c r="N329" s="188" t="s">
        <v>51</v>
      </c>
      <c r="O329" s="66"/>
      <c r="P329" s="189">
        <f>O329*H329</f>
        <v>0</v>
      </c>
      <c r="Q329" s="189">
        <v>2.0999999999999999E-3</v>
      </c>
      <c r="R329" s="189">
        <f>Q329*H329</f>
        <v>1.3374458999999999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178</v>
      </c>
      <c r="AT329" s="191" t="s">
        <v>173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5359</v>
      </c>
    </row>
    <row r="330" spans="1:65" s="14" customFormat="1" ht="10.199999999999999">
      <c r="B330" s="204"/>
      <c r="C330" s="205"/>
      <c r="D330" s="195" t="s">
        <v>180</v>
      </c>
      <c r="E330" s="206" t="s">
        <v>32</v>
      </c>
      <c r="F330" s="207" t="s">
        <v>5360</v>
      </c>
      <c r="G330" s="205"/>
      <c r="H330" s="208">
        <v>636.87900000000002</v>
      </c>
      <c r="I330" s="209"/>
      <c r="J330" s="205"/>
      <c r="K330" s="205"/>
      <c r="L330" s="210"/>
      <c r="M330" s="211"/>
      <c r="N330" s="212"/>
      <c r="O330" s="212"/>
      <c r="P330" s="212"/>
      <c r="Q330" s="212"/>
      <c r="R330" s="212"/>
      <c r="S330" s="212"/>
      <c r="T330" s="213"/>
      <c r="AT330" s="214" t="s">
        <v>180</v>
      </c>
      <c r="AU330" s="214" t="s">
        <v>89</v>
      </c>
      <c r="AV330" s="14" t="s">
        <v>89</v>
      </c>
      <c r="AW330" s="14" t="s">
        <v>38</v>
      </c>
      <c r="AX330" s="14" t="s">
        <v>80</v>
      </c>
      <c r="AY330" s="214" t="s">
        <v>171</v>
      </c>
    </row>
    <row r="331" spans="1:65" s="2" customFormat="1" ht="24.15" customHeight="1">
      <c r="A331" s="36"/>
      <c r="B331" s="37"/>
      <c r="C331" s="180" t="s">
        <v>280</v>
      </c>
      <c r="D331" s="180" t="s">
        <v>173</v>
      </c>
      <c r="E331" s="181" t="s">
        <v>2323</v>
      </c>
      <c r="F331" s="182" t="s">
        <v>2324</v>
      </c>
      <c r="G331" s="183" t="s">
        <v>176</v>
      </c>
      <c r="H331" s="184">
        <v>87.908000000000001</v>
      </c>
      <c r="I331" s="185"/>
      <c r="J331" s="186">
        <f>ROUND(I331*H331,2)</f>
        <v>0</v>
      </c>
      <c r="K331" s="182" t="s">
        <v>177</v>
      </c>
      <c r="L331" s="41"/>
      <c r="M331" s="187" t="s">
        <v>32</v>
      </c>
      <c r="N331" s="188" t="s">
        <v>51</v>
      </c>
      <c r="O331" s="66"/>
      <c r="P331" s="189">
        <f>O331*H331</f>
        <v>0</v>
      </c>
      <c r="Q331" s="189">
        <v>4.3800000000000002E-3</v>
      </c>
      <c r="R331" s="189">
        <f>Q331*H331</f>
        <v>0.38503704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178</v>
      </c>
      <c r="AT331" s="191" t="s">
        <v>173</v>
      </c>
      <c r="AU331" s="191" t="s">
        <v>89</v>
      </c>
      <c r="AY331" s="18" t="s">
        <v>171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8" t="s">
        <v>40</v>
      </c>
      <c r="BK331" s="192">
        <f>ROUND(I331*H331,2)</f>
        <v>0</v>
      </c>
      <c r="BL331" s="18" t="s">
        <v>178</v>
      </c>
      <c r="BM331" s="191" t="s">
        <v>5361</v>
      </c>
    </row>
    <row r="332" spans="1:65" s="13" customFormat="1" ht="10.199999999999999">
      <c r="B332" s="193"/>
      <c r="C332" s="194"/>
      <c r="D332" s="195" t="s">
        <v>180</v>
      </c>
      <c r="E332" s="196" t="s">
        <v>32</v>
      </c>
      <c r="F332" s="197" t="s">
        <v>5156</v>
      </c>
      <c r="G332" s="194"/>
      <c r="H332" s="196" t="s">
        <v>32</v>
      </c>
      <c r="I332" s="198"/>
      <c r="J332" s="194"/>
      <c r="K332" s="194"/>
      <c r="L332" s="199"/>
      <c r="M332" s="200"/>
      <c r="N332" s="201"/>
      <c r="O332" s="201"/>
      <c r="P332" s="201"/>
      <c r="Q332" s="201"/>
      <c r="R332" s="201"/>
      <c r="S332" s="201"/>
      <c r="T332" s="202"/>
      <c r="AT332" s="203" t="s">
        <v>180</v>
      </c>
      <c r="AU332" s="203" t="s">
        <v>89</v>
      </c>
      <c r="AV332" s="13" t="s">
        <v>40</v>
      </c>
      <c r="AW332" s="13" t="s">
        <v>38</v>
      </c>
      <c r="AX332" s="13" t="s">
        <v>80</v>
      </c>
      <c r="AY332" s="203" t="s">
        <v>171</v>
      </c>
    </row>
    <row r="333" spans="1:65" s="13" customFormat="1" ht="10.199999999999999">
      <c r="B333" s="193"/>
      <c r="C333" s="194"/>
      <c r="D333" s="195" t="s">
        <v>180</v>
      </c>
      <c r="E333" s="196" t="s">
        <v>32</v>
      </c>
      <c r="F333" s="197" t="s">
        <v>5157</v>
      </c>
      <c r="G333" s="194"/>
      <c r="H333" s="196" t="s">
        <v>32</v>
      </c>
      <c r="I333" s="198"/>
      <c r="J333" s="194"/>
      <c r="K333" s="194"/>
      <c r="L333" s="199"/>
      <c r="M333" s="200"/>
      <c r="N333" s="201"/>
      <c r="O333" s="201"/>
      <c r="P333" s="201"/>
      <c r="Q333" s="201"/>
      <c r="R333" s="201"/>
      <c r="S333" s="201"/>
      <c r="T333" s="202"/>
      <c r="AT333" s="203" t="s">
        <v>180</v>
      </c>
      <c r="AU333" s="203" t="s">
        <v>89</v>
      </c>
      <c r="AV333" s="13" t="s">
        <v>40</v>
      </c>
      <c r="AW333" s="13" t="s">
        <v>38</v>
      </c>
      <c r="AX333" s="13" t="s">
        <v>80</v>
      </c>
      <c r="AY333" s="203" t="s">
        <v>171</v>
      </c>
    </row>
    <row r="334" spans="1:65" s="13" customFormat="1" ht="10.199999999999999">
      <c r="B334" s="193"/>
      <c r="C334" s="194"/>
      <c r="D334" s="195" t="s">
        <v>180</v>
      </c>
      <c r="E334" s="196" t="s">
        <v>32</v>
      </c>
      <c r="F334" s="197" t="s">
        <v>5158</v>
      </c>
      <c r="G334" s="194"/>
      <c r="H334" s="196" t="s">
        <v>32</v>
      </c>
      <c r="I334" s="198"/>
      <c r="J334" s="194"/>
      <c r="K334" s="194"/>
      <c r="L334" s="199"/>
      <c r="M334" s="200"/>
      <c r="N334" s="201"/>
      <c r="O334" s="201"/>
      <c r="P334" s="201"/>
      <c r="Q334" s="201"/>
      <c r="R334" s="201"/>
      <c r="S334" s="201"/>
      <c r="T334" s="202"/>
      <c r="AT334" s="203" t="s">
        <v>180</v>
      </c>
      <c r="AU334" s="203" t="s">
        <v>89</v>
      </c>
      <c r="AV334" s="13" t="s">
        <v>40</v>
      </c>
      <c r="AW334" s="13" t="s">
        <v>38</v>
      </c>
      <c r="AX334" s="13" t="s">
        <v>80</v>
      </c>
      <c r="AY334" s="203" t="s">
        <v>171</v>
      </c>
    </row>
    <row r="335" spans="1:65" s="13" customFormat="1" ht="10.199999999999999">
      <c r="B335" s="193"/>
      <c r="C335" s="194"/>
      <c r="D335" s="195" t="s">
        <v>180</v>
      </c>
      <c r="E335" s="196" t="s">
        <v>32</v>
      </c>
      <c r="F335" s="197" t="s">
        <v>5159</v>
      </c>
      <c r="G335" s="194"/>
      <c r="H335" s="196" t="s">
        <v>32</v>
      </c>
      <c r="I335" s="198"/>
      <c r="J335" s="194"/>
      <c r="K335" s="194"/>
      <c r="L335" s="199"/>
      <c r="M335" s="200"/>
      <c r="N335" s="201"/>
      <c r="O335" s="201"/>
      <c r="P335" s="201"/>
      <c r="Q335" s="201"/>
      <c r="R335" s="201"/>
      <c r="S335" s="201"/>
      <c r="T335" s="202"/>
      <c r="AT335" s="203" t="s">
        <v>180</v>
      </c>
      <c r="AU335" s="203" t="s">
        <v>89</v>
      </c>
      <c r="AV335" s="13" t="s">
        <v>40</v>
      </c>
      <c r="AW335" s="13" t="s">
        <v>38</v>
      </c>
      <c r="AX335" s="13" t="s">
        <v>80</v>
      </c>
      <c r="AY335" s="203" t="s">
        <v>171</v>
      </c>
    </row>
    <row r="336" spans="1:65" s="14" customFormat="1" ht="10.199999999999999">
      <c r="B336" s="204"/>
      <c r="C336" s="205"/>
      <c r="D336" s="195" t="s">
        <v>180</v>
      </c>
      <c r="E336" s="206" t="s">
        <v>32</v>
      </c>
      <c r="F336" s="207" t="s">
        <v>5267</v>
      </c>
      <c r="G336" s="205"/>
      <c r="H336" s="208">
        <v>51.3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180</v>
      </c>
      <c r="AU336" s="214" t="s">
        <v>89</v>
      </c>
      <c r="AV336" s="14" t="s">
        <v>89</v>
      </c>
      <c r="AW336" s="14" t="s">
        <v>38</v>
      </c>
      <c r="AX336" s="14" t="s">
        <v>80</v>
      </c>
      <c r="AY336" s="214" t="s">
        <v>171</v>
      </c>
    </row>
    <row r="337" spans="1:65" s="14" customFormat="1" ht="10.199999999999999">
      <c r="B337" s="204"/>
      <c r="C337" s="205"/>
      <c r="D337" s="195" t="s">
        <v>180</v>
      </c>
      <c r="E337" s="206" t="s">
        <v>32</v>
      </c>
      <c r="F337" s="207" t="s">
        <v>5268</v>
      </c>
      <c r="G337" s="205"/>
      <c r="H337" s="208">
        <v>36.607999999999997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180</v>
      </c>
      <c r="AU337" s="214" t="s">
        <v>89</v>
      </c>
      <c r="AV337" s="14" t="s">
        <v>89</v>
      </c>
      <c r="AW337" s="14" t="s">
        <v>38</v>
      </c>
      <c r="AX337" s="14" t="s">
        <v>80</v>
      </c>
      <c r="AY337" s="214" t="s">
        <v>171</v>
      </c>
    </row>
    <row r="338" spans="1:65" s="2" customFormat="1" ht="24.15" customHeight="1">
      <c r="A338" s="36"/>
      <c r="B338" s="37"/>
      <c r="C338" s="180" t="s">
        <v>8</v>
      </c>
      <c r="D338" s="180" t="s">
        <v>173</v>
      </c>
      <c r="E338" s="181" t="s">
        <v>243</v>
      </c>
      <c r="F338" s="182" t="s">
        <v>244</v>
      </c>
      <c r="G338" s="183" t="s">
        <v>190</v>
      </c>
      <c r="H338" s="184">
        <v>1194.02</v>
      </c>
      <c r="I338" s="185"/>
      <c r="J338" s="186">
        <f>ROUND(I338*H338,2)</f>
        <v>0</v>
      </c>
      <c r="K338" s="182" t="s">
        <v>177</v>
      </c>
      <c r="L338" s="41"/>
      <c r="M338" s="187" t="s">
        <v>32</v>
      </c>
      <c r="N338" s="188" t="s">
        <v>51</v>
      </c>
      <c r="O338" s="66"/>
      <c r="P338" s="189">
        <f>O338*H338</f>
        <v>0</v>
      </c>
      <c r="Q338" s="189">
        <v>0</v>
      </c>
      <c r="R338" s="189">
        <f>Q338*H338</f>
        <v>0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178</v>
      </c>
      <c r="AT338" s="191" t="s">
        <v>173</v>
      </c>
      <c r="AU338" s="191" t="s">
        <v>89</v>
      </c>
      <c r="AY338" s="18" t="s">
        <v>171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8" t="s">
        <v>40</v>
      </c>
      <c r="BK338" s="192">
        <f>ROUND(I338*H338,2)</f>
        <v>0</v>
      </c>
      <c r="BL338" s="18" t="s">
        <v>178</v>
      </c>
      <c r="BM338" s="191" t="s">
        <v>5362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5232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5363</v>
      </c>
      <c r="G340" s="205"/>
      <c r="H340" s="208">
        <v>187.2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14" customFormat="1" ht="10.199999999999999">
      <c r="B341" s="204"/>
      <c r="C341" s="205"/>
      <c r="D341" s="195" t="s">
        <v>180</v>
      </c>
      <c r="E341" s="206" t="s">
        <v>32</v>
      </c>
      <c r="F341" s="207" t="s">
        <v>5364</v>
      </c>
      <c r="G341" s="205"/>
      <c r="H341" s="208">
        <v>65.599999999999994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180</v>
      </c>
      <c r="AU341" s="214" t="s">
        <v>89</v>
      </c>
      <c r="AV341" s="14" t="s">
        <v>89</v>
      </c>
      <c r="AW341" s="14" t="s">
        <v>38</v>
      </c>
      <c r="AX341" s="14" t="s">
        <v>80</v>
      </c>
      <c r="AY341" s="214" t="s">
        <v>171</v>
      </c>
    </row>
    <row r="342" spans="1:65" s="14" customFormat="1" ht="10.199999999999999">
      <c r="B342" s="204"/>
      <c r="C342" s="205"/>
      <c r="D342" s="195" t="s">
        <v>180</v>
      </c>
      <c r="E342" s="206" t="s">
        <v>32</v>
      </c>
      <c r="F342" s="207" t="s">
        <v>5365</v>
      </c>
      <c r="G342" s="205"/>
      <c r="H342" s="208">
        <v>26</v>
      </c>
      <c r="I342" s="209"/>
      <c r="J342" s="205"/>
      <c r="K342" s="205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180</v>
      </c>
      <c r="AU342" s="214" t="s">
        <v>89</v>
      </c>
      <c r="AV342" s="14" t="s">
        <v>89</v>
      </c>
      <c r="AW342" s="14" t="s">
        <v>38</v>
      </c>
      <c r="AX342" s="14" t="s">
        <v>80</v>
      </c>
      <c r="AY342" s="214" t="s">
        <v>171</v>
      </c>
    </row>
    <row r="343" spans="1:65" s="14" customFormat="1" ht="10.199999999999999">
      <c r="B343" s="204"/>
      <c r="C343" s="205"/>
      <c r="D343" s="195" t="s">
        <v>180</v>
      </c>
      <c r="E343" s="206" t="s">
        <v>32</v>
      </c>
      <c r="F343" s="207" t="s">
        <v>5366</v>
      </c>
      <c r="G343" s="205"/>
      <c r="H343" s="208">
        <v>7</v>
      </c>
      <c r="I343" s="209"/>
      <c r="J343" s="205"/>
      <c r="K343" s="205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180</v>
      </c>
      <c r="AU343" s="214" t="s">
        <v>89</v>
      </c>
      <c r="AV343" s="14" t="s">
        <v>89</v>
      </c>
      <c r="AW343" s="14" t="s">
        <v>38</v>
      </c>
      <c r="AX343" s="14" t="s">
        <v>80</v>
      </c>
      <c r="AY343" s="214" t="s">
        <v>171</v>
      </c>
    </row>
    <row r="344" spans="1:65" s="14" customFormat="1" ht="10.199999999999999">
      <c r="B344" s="204"/>
      <c r="C344" s="205"/>
      <c r="D344" s="195" t="s">
        <v>180</v>
      </c>
      <c r="E344" s="206" t="s">
        <v>32</v>
      </c>
      <c r="F344" s="207" t="s">
        <v>5367</v>
      </c>
      <c r="G344" s="205"/>
      <c r="H344" s="208">
        <v>13.44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180</v>
      </c>
      <c r="AU344" s="214" t="s">
        <v>89</v>
      </c>
      <c r="AV344" s="14" t="s">
        <v>89</v>
      </c>
      <c r="AW344" s="14" t="s">
        <v>38</v>
      </c>
      <c r="AX344" s="14" t="s">
        <v>80</v>
      </c>
      <c r="AY344" s="214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5368</v>
      </c>
      <c r="G345" s="205"/>
      <c r="H345" s="208">
        <v>5.0999999999999996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14" customFormat="1" ht="10.199999999999999">
      <c r="B346" s="204"/>
      <c r="C346" s="205"/>
      <c r="D346" s="195" t="s">
        <v>180</v>
      </c>
      <c r="E346" s="206" t="s">
        <v>32</v>
      </c>
      <c r="F346" s="207" t="s">
        <v>5369</v>
      </c>
      <c r="G346" s="205"/>
      <c r="H346" s="208">
        <v>36.799999999999997</v>
      </c>
      <c r="I346" s="209"/>
      <c r="J346" s="205"/>
      <c r="K346" s="205"/>
      <c r="L346" s="210"/>
      <c r="M346" s="211"/>
      <c r="N346" s="212"/>
      <c r="O346" s="212"/>
      <c r="P346" s="212"/>
      <c r="Q346" s="212"/>
      <c r="R346" s="212"/>
      <c r="S346" s="212"/>
      <c r="T346" s="213"/>
      <c r="AT346" s="214" t="s">
        <v>180</v>
      </c>
      <c r="AU346" s="214" t="s">
        <v>89</v>
      </c>
      <c r="AV346" s="14" t="s">
        <v>89</v>
      </c>
      <c r="AW346" s="14" t="s">
        <v>38</v>
      </c>
      <c r="AX346" s="14" t="s">
        <v>80</v>
      </c>
      <c r="AY346" s="214" t="s">
        <v>171</v>
      </c>
    </row>
    <row r="347" spans="1:65" s="14" customFormat="1" ht="10.199999999999999">
      <c r="B347" s="204"/>
      <c r="C347" s="205"/>
      <c r="D347" s="195" t="s">
        <v>180</v>
      </c>
      <c r="E347" s="206" t="s">
        <v>32</v>
      </c>
      <c r="F347" s="207" t="s">
        <v>5370</v>
      </c>
      <c r="G347" s="205"/>
      <c r="H347" s="208">
        <v>17.600000000000001</v>
      </c>
      <c r="I347" s="209"/>
      <c r="J347" s="205"/>
      <c r="K347" s="205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180</v>
      </c>
      <c r="AU347" s="214" t="s">
        <v>89</v>
      </c>
      <c r="AV347" s="14" t="s">
        <v>89</v>
      </c>
      <c r="AW347" s="14" t="s">
        <v>38</v>
      </c>
      <c r="AX347" s="14" t="s">
        <v>80</v>
      </c>
      <c r="AY347" s="214" t="s">
        <v>171</v>
      </c>
    </row>
    <row r="348" spans="1:65" s="14" customFormat="1" ht="10.199999999999999">
      <c r="B348" s="204"/>
      <c r="C348" s="205"/>
      <c r="D348" s="195" t="s">
        <v>180</v>
      </c>
      <c r="E348" s="206" t="s">
        <v>32</v>
      </c>
      <c r="F348" s="207" t="s">
        <v>5371</v>
      </c>
      <c r="G348" s="205"/>
      <c r="H348" s="208">
        <v>12.6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180</v>
      </c>
      <c r="AU348" s="214" t="s">
        <v>89</v>
      </c>
      <c r="AV348" s="14" t="s">
        <v>89</v>
      </c>
      <c r="AW348" s="14" t="s">
        <v>38</v>
      </c>
      <c r="AX348" s="14" t="s">
        <v>80</v>
      </c>
      <c r="AY348" s="214" t="s">
        <v>171</v>
      </c>
    </row>
    <row r="349" spans="1:65" s="14" customFormat="1" ht="10.199999999999999">
      <c r="B349" s="204"/>
      <c r="C349" s="205"/>
      <c r="D349" s="195" t="s">
        <v>180</v>
      </c>
      <c r="E349" s="206" t="s">
        <v>32</v>
      </c>
      <c r="F349" s="207" t="s">
        <v>5372</v>
      </c>
      <c r="G349" s="205"/>
      <c r="H349" s="208">
        <v>7.45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180</v>
      </c>
      <c r="AU349" s="214" t="s">
        <v>89</v>
      </c>
      <c r="AV349" s="14" t="s">
        <v>89</v>
      </c>
      <c r="AW349" s="14" t="s">
        <v>38</v>
      </c>
      <c r="AX349" s="14" t="s">
        <v>80</v>
      </c>
      <c r="AY349" s="214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5373</v>
      </c>
      <c r="G350" s="205"/>
      <c r="H350" s="208">
        <v>2.4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14" customFormat="1" ht="10.199999999999999">
      <c r="B351" s="204"/>
      <c r="C351" s="205"/>
      <c r="D351" s="195" t="s">
        <v>180</v>
      </c>
      <c r="E351" s="206" t="s">
        <v>32</v>
      </c>
      <c r="F351" s="207" t="s">
        <v>5374</v>
      </c>
      <c r="G351" s="205"/>
      <c r="H351" s="208">
        <v>9.8000000000000007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180</v>
      </c>
      <c r="AU351" s="214" t="s">
        <v>89</v>
      </c>
      <c r="AV351" s="14" t="s">
        <v>89</v>
      </c>
      <c r="AW351" s="14" t="s">
        <v>38</v>
      </c>
      <c r="AX351" s="14" t="s">
        <v>80</v>
      </c>
      <c r="AY351" s="214" t="s">
        <v>171</v>
      </c>
    </row>
    <row r="352" spans="1:65" s="14" customFormat="1" ht="10.199999999999999">
      <c r="B352" s="204"/>
      <c r="C352" s="205"/>
      <c r="D352" s="195" t="s">
        <v>180</v>
      </c>
      <c r="E352" s="206" t="s">
        <v>32</v>
      </c>
      <c r="F352" s="207" t="s">
        <v>5375</v>
      </c>
      <c r="G352" s="205"/>
      <c r="H352" s="208">
        <v>4.8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180</v>
      </c>
      <c r="AU352" s="214" t="s">
        <v>89</v>
      </c>
      <c r="AV352" s="14" t="s">
        <v>89</v>
      </c>
      <c r="AW352" s="14" t="s">
        <v>38</v>
      </c>
      <c r="AX352" s="14" t="s">
        <v>80</v>
      </c>
      <c r="AY352" s="214" t="s">
        <v>171</v>
      </c>
    </row>
    <row r="353" spans="2:51" s="14" customFormat="1" ht="10.199999999999999">
      <c r="B353" s="204"/>
      <c r="C353" s="205"/>
      <c r="D353" s="195" t="s">
        <v>180</v>
      </c>
      <c r="E353" s="206" t="s">
        <v>32</v>
      </c>
      <c r="F353" s="207" t="s">
        <v>5376</v>
      </c>
      <c r="G353" s="205"/>
      <c r="H353" s="208">
        <v>16.8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180</v>
      </c>
      <c r="AU353" s="214" t="s">
        <v>89</v>
      </c>
      <c r="AV353" s="14" t="s">
        <v>89</v>
      </c>
      <c r="AW353" s="14" t="s">
        <v>38</v>
      </c>
      <c r="AX353" s="14" t="s">
        <v>80</v>
      </c>
      <c r="AY353" s="214" t="s">
        <v>171</v>
      </c>
    </row>
    <row r="354" spans="2:51" s="14" customFormat="1" ht="10.199999999999999">
      <c r="B354" s="204"/>
      <c r="C354" s="205"/>
      <c r="D354" s="195" t="s">
        <v>180</v>
      </c>
      <c r="E354" s="206" t="s">
        <v>32</v>
      </c>
      <c r="F354" s="207" t="s">
        <v>5377</v>
      </c>
      <c r="G354" s="205"/>
      <c r="H354" s="208">
        <v>4.9000000000000004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180</v>
      </c>
      <c r="AU354" s="214" t="s">
        <v>89</v>
      </c>
      <c r="AV354" s="14" t="s">
        <v>89</v>
      </c>
      <c r="AW354" s="14" t="s">
        <v>38</v>
      </c>
      <c r="AX354" s="14" t="s">
        <v>80</v>
      </c>
      <c r="AY354" s="214" t="s">
        <v>171</v>
      </c>
    </row>
    <row r="355" spans="2:51" s="14" customFormat="1" ht="10.199999999999999">
      <c r="B355" s="204"/>
      <c r="C355" s="205"/>
      <c r="D355" s="195" t="s">
        <v>180</v>
      </c>
      <c r="E355" s="206" t="s">
        <v>32</v>
      </c>
      <c r="F355" s="207" t="s">
        <v>5378</v>
      </c>
      <c r="G355" s="205"/>
      <c r="H355" s="208">
        <v>179.52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2:51" s="14" customFormat="1" ht="10.199999999999999">
      <c r="B356" s="204"/>
      <c r="C356" s="205"/>
      <c r="D356" s="195" t="s">
        <v>180</v>
      </c>
      <c r="E356" s="206" t="s">
        <v>32</v>
      </c>
      <c r="F356" s="207" t="s">
        <v>5363</v>
      </c>
      <c r="G356" s="205"/>
      <c r="H356" s="208">
        <v>187.2</v>
      </c>
      <c r="I356" s="209"/>
      <c r="J356" s="205"/>
      <c r="K356" s="205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180</v>
      </c>
      <c r="AU356" s="214" t="s">
        <v>89</v>
      </c>
      <c r="AV356" s="14" t="s">
        <v>89</v>
      </c>
      <c r="AW356" s="14" t="s">
        <v>38</v>
      </c>
      <c r="AX356" s="14" t="s">
        <v>80</v>
      </c>
      <c r="AY356" s="214" t="s">
        <v>171</v>
      </c>
    </row>
    <row r="357" spans="2:51" s="14" customFormat="1" ht="10.199999999999999">
      <c r="B357" s="204"/>
      <c r="C357" s="205"/>
      <c r="D357" s="195" t="s">
        <v>180</v>
      </c>
      <c r="E357" s="206" t="s">
        <v>32</v>
      </c>
      <c r="F357" s="207" t="s">
        <v>5364</v>
      </c>
      <c r="G357" s="205"/>
      <c r="H357" s="208">
        <v>65.599999999999994</v>
      </c>
      <c r="I357" s="209"/>
      <c r="J357" s="205"/>
      <c r="K357" s="205"/>
      <c r="L357" s="210"/>
      <c r="M357" s="211"/>
      <c r="N357" s="212"/>
      <c r="O357" s="212"/>
      <c r="P357" s="212"/>
      <c r="Q357" s="212"/>
      <c r="R357" s="212"/>
      <c r="S357" s="212"/>
      <c r="T357" s="213"/>
      <c r="AT357" s="214" t="s">
        <v>180</v>
      </c>
      <c r="AU357" s="214" t="s">
        <v>89</v>
      </c>
      <c r="AV357" s="14" t="s">
        <v>89</v>
      </c>
      <c r="AW357" s="14" t="s">
        <v>38</v>
      </c>
      <c r="AX357" s="14" t="s">
        <v>80</v>
      </c>
      <c r="AY357" s="214" t="s">
        <v>171</v>
      </c>
    </row>
    <row r="358" spans="2:51" s="14" customFormat="1" ht="10.199999999999999">
      <c r="B358" s="204"/>
      <c r="C358" s="205"/>
      <c r="D358" s="195" t="s">
        <v>180</v>
      </c>
      <c r="E358" s="206" t="s">
        <v>32</v>
      </c>
      <c r="F358" s="207" t="s">
        <v>5365</v>
      </c>
      <c r="G358" s="205"/>
      <c r="H358" s="208">
        <v>26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180</v>
      </c>
      <c r="AU358" s="214" t="s">
        <v>89</v>
      </c>
      <c r="AV358" s="14" t="s">
        <v>89</v>
      </c>
      <c r="AW358" s="14" t="s">
        <v>38</v>
      </c>
      <c r="AX358" s="14" t="s">
        <v>80</v>
      </c>
      <c r="AY358" s="214" t="s">
        <v>171</v>
      </c>
    </row>
    <row r="359" spans="2:51" s="14" customFormat="1" ht="10.199999999999999">
      <c r="B359" s="204"/>
      <c r="C359" s="205"/>
      <c r="D359" s="195" t="s">
        <v>180</v>
      </c>
      <c r="E359" s="206" t="s">
        <v>32</v>
      </c>
      <c r="F359" s="207" t="s">
        <v>5366</v>
      </c>
      <c r="G359" s="205"/>
      <c r="H359" s="208">
        <v>7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2:51" s="14" customFormat="1" ht="10.199999999999999">
      <c r="B360" s="204"/>
      <c r="C360" s="205"/>
      <c r="D360" s="195" t="s">
        <v>180</v>
      </c>
      <c r="E360" s="206" t="s">
        <v>32</v>
      </c>
      <c r="F360" s="207" t="s">
        <v>5367</v>
      </c>
      <c r="G360" s="205"/>
      <c r="H360" s="208">
        <v>13.44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180</v>
      </c>
      <c r="AU360" s="214" t="s">
        <v>89</v>
      </c>
      <c r="AV360" s="14" t="s">
        <v>89</v>
      </c>
      <c r="AW360" s="14" t="s">
        <v>38</v>
      </c>
      <c r="AX360" s="14" t="s">
        <v>80</v>
      </c>
      <c r="AY360" s="214" t="s">
        <v>171</v>
      </c>
    </row>
    <row r="361" spans="2:51" s="14" customFormat="1" ht="10.199999999999999">
      <c r="B361" s="204"/>
      <c r="C361" s="205"/>
      <c r="D361" s="195" t="s">
        <v>180</v>
      </c>
      <c r="E361" s="206" t="s">
        <v>32</v>
      </c>
      <c r="F361" s="207" t="s">
        <v>5368</v>
      </c>
      <c r="G361" s="205"/>
      <c r="H361" s="208">
        <v>5.0999999999999996</v>
      </c>
      <c r="I361" s="209"/>
      <c r="J361" s="205"/>
      <c r="K361" s="205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180</v>
      </c>
      <c r="AU361" s="214" t="s">
        <v>89</v>
      </c>
      <c r="AV361" s="14" t="s">
        <v>89</v>
      </c>
      <c r="AW361" s="14" t="s">
        <v>38</v>
      </c>
      <c r="AX361" s="14" t="s">
        <v>80</v>
      </c>
      <c r="AY361" s="214" t="s">
        <v>171</v>
      </c>
    </row>
    <row r="362" spans="2:51" s="14" customFormat="1" ht="10.199999999999999">
      <c r="B362" s="204"/>
      <c r="C362" s="205"/>
      <c r="D362" s="195" t="s">
        <v>180</v>
      </c>
      <c r="E362" s="206" t="s">
        <v>32</v>
      </c>
      <c r="F362" s="207" t="s">
        <v>5369</v>
      </c>
      <c r="G362" s="205"/>
      <c r="H362" s="208">
        <v>36.799999999999997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180</v>
      </c>
      <c r="AU362" s="214" t="s">
        <v>89</v>
      </c>
      <c r="AV362" s="14" t="s">
        <v>89</v>
      </c>
      <c r="AW362" s="14" t="s">
        <v>38</v>
      </c>
      <c r="AX362" s="14" t="s">
        <v>80</v>
      </c>
      <c r="AY362" s="214" t="s">
        <v>171</v>
      </c>
    </row>
    <row r="363" spans="2:51" s="14" customFormat="1" ht="10.199999999999999">
      <c r="B363" s="204"/>
      <c r="C363" s="205"/>
      <c r="D363" s="195" t="s">
        <v>180</v>
      </c>
      <c r="E363" s="206" t="s">
        <v>32</v>
      </c>
      <c r="F363" s="207" t="s">
        <v>5370</v>
      </c>
      <c r="G363" s="205"/>
      <c r="H363" s="208">
        <v>17.600000000000001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2:51" s="14" customFormat="1" ht="10.199999999999999">
      <c r="B364" s="204"/>
      <c r="C364" s="205"/>
      <c r="D364" s="195" t="s">
        <v>180</v>
      </c>
      <c r="E364" s="206" t="s">
        <v>32</v>
      </c>
      <c r="F364" s="207" t="s">
        <v>5371</v>
      </c>
      <c r="G364" s="205"/>
      <c r="H364" s="208">
        <v>12.6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2:51" s="14" customFormat="1" ht="10.199999999999999">
      <c r="B365" s="204"/>
      <c r="C365" s="205"/>
      <c r="D365" s="195" t="s">
        <v>180</v>
      </c>
      <c r="E365" s="206" t="s">
        <v>32</v>
      </c>
      <c r="F365" s="207" t="s">
        <v>5372</v>
      </c>
      <c r="G365" s="205"/>
      <c r="H365" s="208">
        <v>7.45</v>
      </c>
      <c r="I365" s="209"/>
      <c r="J365" s="205"/>
      <c r="K365" s="205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180</v>
      </c>
      <c r="AU365" s="214" t="s">
        <v>89</v>
      </c>
      <c r="AV365" s="14" t="s">
        <v>89</v>
      </c>
      <c r="AW365" s="14" t="s">
        <v>38</v>
      </c>
      <c r="AX365" s="14" t="s">
        <v>80</v>
      </c>
      <c r="AY365" s="214" t="s">
        <v>171</v>
      </c>
    </row>
    <row r="366" spans="2:51" s="14" customFormat="1" ht="10.199999999999999">
      <c r="B366" s="204"/>
      <c r="C366" s="205"/>
      <c r="D366" s="195" t="s">
        <v>180</v>
      </c>
      <c r="E366" s="206" t="s">
        <v>32</v>
      </c>
      <c r="F366" s="207" t="s">
        <v>5373</v>
      </c>
      <c r="G366" s="205"/>
      <c r="H366" s="208">
        <v>2.4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2:51" s="14" customFormat="1" ht="10.199999999999999">
      <c r="B367" s="204"/>
      <c r="C367" s="205"/>
      <c r="D367" s="195" t="s">
        <v>180</v>
      </c>
      <c r="E367" s="206" t="s">
        <v>32</v>
      </c>
      <c r="F367" s="207" t="s">
        <v>5374</v>
      </c>
      <c r="G367" s="205"/>
      <c r="H367" s="208">
        <v>9.8000000000000007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180</v>
      </c>
      <c r="AU367" s="214" t="s">
        <v>89</v>
      </c>
      <c r="AV367" s="14" t="s">
        <v>89</v>
      </c>
      <c r="AW367" s="14" t="s">
        <v>38</v>
      </c>
      <c r="AX367" s="14" t="s">
        <v>80</v>
      </c>
      <c r="AY367" s="214" t="s">
        <v>171</v>
      </c>
    </row>
    <row r="368" spans="2:51" s="14" customFormat="1" ht="10.199999999999999">
      <c r="B368" s="204"/>
      <c r="C368" s="205"/>
      <c r="D368" s="195" t="s">
        <v>180</v>
      </c>
      <c r="E368" s="206" t="s">
        <v>32</v>
      </c>
      <c r="F368" s="207" t="s">
        <v>5375</v>
      </c>
      <c r="G368" s="205"/>
      <c r="H368" s="208">
        <v>4.8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38</v>
      </c>
      <c r="AX368" s="14" t="s">
        <v>80</v>
      </c>
      <c r="AY368" s="214" t="s">
        <v>171</v>
      </c>
    </row>
    <row r="369" spans="1:65" s="14" customFormat="1" ht="10.199999999999999">
      <c r="B369" s="204"/>
      <c r="C369" s="205"/>
      <c r="D369" s="195" t="s">
        <v>180</v>
      </c>
      <c r="E369" s="206" t="s">
        <v>32</v>
      </c>
      <c r="F369" s="207" t="s">
        <v>5376</v>
      </c>
      <c r="G369" s="205"/>
      <c r="H369" s="208">
        <v>16.8</v>
      </c>
      <c r="I369" s="209"/>
      <c r="J369" s="205"/>
      <c r="K369" s="205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180</v>
      </c>
      <c r="AU369" s="214" t="s">
        <v>89</v>
      </c>
      <c r="AV369" s="14" t="s">
        <v>89</v>
      </c>
      <c r="AW369" s="14" t="s">
        <v>38</v>
      </c>
      <c r="AX369" s="14" t="s">
        <v>80</v>
      </c>
      <c r="AY369" s="214" t="s">
        <v>171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5377</v>
      </c>
      <c r="G370" s="205"/>
      <c r="H370" s="208">
        <v>4.9000000000000004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5378</v>
      </c>
      <c r="G371" s="205"/>
      <c r="H371" s="208">
        <v>179.52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2" customFormat="1" ht="14.4" customHeight="1">
      <c r="A372" s="36"/>
      <c r="B372" s="37"/>
      <c r="C372" s="215" t="s">
        <v>297</v>
      </c>
      <c r="D372" s="215" t="s">
        <v>254</v>
      </c>
      <c r="E372" s="216" t="s">
        <v>255</v>
      </c>
      <c r="F372" s="217" t="s">
        <v>256</v>
      </c>
      <c r="G372" s="218" t="s">
        <v>190</v>
      </c>
      <c r="H372" s="219">
        <v>1253.721</v>
      </c>
      <c r="I372" s="220"/>
      <c r="J372" s="221">
        <f>ROUND(I372*H372,2)</f>
        <v>0</v>
      </c>
      <c r="K372" s="217" t="s">
        <v>177</v>
      </c>
      <c r="L372" s="222"/>
      <c r="M372" s="223" t="s">
        <v>32</v>
      </c>
      <c r="N372" s="224" t="s">
        <v>51</v>
      </c>
      <c r="O372" s="66"/>
      <c r="P372" s="189">
        <f>O372*H372</f>
        <v>0</v>
      </c>
      <c r="Q372" s="189">
        <v>4.0000000000000003E-5</v>
      </c>
      <c r="R372" s="189">
        <f>Q372*H372</f>
        <v>5.0148840000000007E-2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242</v>
      </c>
      <c r="AT372" s="191" t="s">
        <v>254</v>
      </c>
      <c r="AU372" s="191" t="s">
        <v>89</v>
      </c>
      <c r="AY372" s="18" t="s">
        <v>171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8" t="s">
        <v>40</v>
      </c>
      <c r="BK372" s="192">
        <f>ROUND(I372*H372,2)</f>
        <v>0</v>
      </c>
      <c r="BL372" s="18" t="s">
        <v>178</v>
      </c>
      <c r="BM372" s="191" t="s">
        <v>5379</v>
      </c>
    </row>
    <row r="373" spans="1:65" s="2" customFormat="1" ht="28.8">
      <c r="A373" s="36"/>
      <c r="B373" s="37"/>
      <c r="C373" s="38"/>
      <c r="D373" s="195" t="s">
        <v>258</v>
      </c>
      <c r="E373" s="38"/>
      <c r="F373" s="225" t="s">
        <v>5380</v>
      </c>
      <c r="G373" s="38"/>
      <c r="H373" s="38"/>
      <c r="I373" s="226"/>
      <c r="J373" s="38"/>
      <c r="K373" s="38"/>
      <c r="L373" s="41"/>
      <c r="M373" s="227"/>
      <c r="N373" s="228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8" t="s">
        <v>258</v>
      </c>
      <c r="AU373" s="18" t="s">
        <v>89</v>
      </c>
    </row>
    <row r="374" spans="1:65" s="14" customFormat="1" ht="10.199999999999999">
      <c r="B374" s="204"/>
      <c r="C374" s="205"/>
      <c r="D374" s="195" t="s">
        <v>180</v>
      </c>
      <c r="E374" s="205"/>
      <c r="F374" s="207" t="s">
        <v>5381</v>
      </c>
      <c r="G374" s="205"/>
      <c r="H374" s="208">
        <v>1253.721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4</v>
      </c>
      <c r="AX374" s="14" t="s">
        <v>40</v>
      </c>
      <c r="AY374" s="214" t="s">
        <v>171</v>
      </c>
    </row>
    <row r="375" spans="1:65" s="2" customFormat="1" ht="24.15" customHeight="1">
      <c r="A375" s="36"/>
      <c r="B375" s="37"/>
      <c r="C375" s="180" t="s">
        <v>303</v>
      </c>
      <c r="D375" s="180" t="s">
        <v>173</v>
      </c>
      <c r="E375" s="181" t="s">
        <v>272</v>
      </c>
      <c r="F375" s="182" t="s">
        <v>273</v>
      </c>
      <c r="G375" s="183" t="s">
        <v>176</v>
      </c>
      <c r="H375" s="184">
        <v>807.34500000000003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8.5000000000000006E-3</v>
      </c>
      <c r="R375" s="189">
        <f>Q375*H375</f>
        <v>6.8624325000000006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5382</v>
      </c>
    </row>
    <row r="376" spans="1:65" s="13" customFormat="1" ht="10.199999999999999">
      <c r="B376" s="193"/>
      <c r="C376" s="194"/>
      <c r="D376" s="195" t="s">
        <v>180</v>
      </c>
      <c r="E376" s="196" t="s">
        <v>32</v>
      </c>
      <c r="F376" s="197" t="s">
        <v>5174</v>
      </c>
      <c r="G376" s="194"/>
      <c r="H376" s="196" t="s">
        <v>32</v>
      </c>
      <c r="I376" s="198"/>
      <c r="J376" s="194"/>
      <c r="K376" s="194"/>
      <c r="L376" s="199"/>
      <c r="M376" s="200"/>
      <c r="N376" s="201"/>
      <c r="O376" s="201"/>
      <c r="P376" s="201"/>
      <c r="Q376" s="201"/>
      <c r="R376" s="201"/>
      <c r="S376" s="201"/>
      <c r="T376" s="202"/>
      <c r="AT376" s="203" t="s">
        <v>180</v>
      </c>
      <c r="AU376" s="203" t="s">
        <v>89</v>
      </c>
      <c r="AV376" s="13" t="s">
        <v>40</v>
      </c>
      <c r="AW376" s="13" t="s">
        <v>38</v>
      </c>
      <c r="AX376" s="13" t="s">
        <v>80</v>
      </c>
      <c r="AY376" s="203" t="s">
        <v>171</v>
      </c>
    </row>
    <row r="377" spans="1:65" s="14" customFormat="1" ht="10.199999999999999">
      <c r="B377" s="204"/>
      <c r="C377" s="205"/>
      <c r="D377" s="195" t="s">
        <v>180</v>
      </c>
      <c r="E377" s="206" t="s">
        <v>32</v>
      </c>
      <c r="F377" s="207" t="s">
        <v>5383</v>
      </c>
      <c r="G377" s="205"/>
      <c r="H377" s="208">
        <v>380.30500000000001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180</v>
      </c>
      <c r="AU377" s="214" t="s">
        <v>89</v>
      </c>
      <c r="AV377" s="14" t="s">
        <v>89</v>
      </c>
      <c r="AW377" s="14" t="s">
        <v>38</v>
      </c>
      <c r="AX377" s="14" t="s">
        <v>80</v>
      </c>
      <c r="AY377" s="214" t="s">
        <v>171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5384</v>
      </c>
      <c r="G378" s="205"/>
      <c r="H378" s="208">
        <v>217.35400000000001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14" customFormat="1" ht="10.199999999999999">
      <c r="B379" s="204"/>
      <c r="C379" s="205"/>
      <c r="D379" s="195" t="s">
        <v>180</v>
      </c>
      <c r="E379" s="206" t="s">
        <v>32</v>
      </c>
      <c r="F379" s="207" t="s">
        <v>5385</v>
      </c>
      <c r="G379" s="205"/>
      <c r="H379" s="208">
        <v>341.78399999999999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180</v>
      </c>
      <c r="AU379" s="214" t="s">
        <v>89</v>
      </c>
      <c r="AV379" s="14" t="s">
        <v>89</v>
      </c>
      <c r="AW379" s="14" t="s">
        <v>38</v>
      </c>
      <c r="AX379" s="14" t="s">
        <v>80</v>
      </c>
      <c r="AY379" s="214" t="s">
        <v>171</v>
      </c>
    </row>
    <row r="380" spans="1:65" s="13" customFormat="1" ht="10.199999999999999">
      <c r="B380" s="193"/>
      <c r="C380" s="194"/>
      <c r="D380" s="195" t="s">
        <v>180</v>
      </c>
      <c r="E380" s="196" t="s">
        <v>32</v>
      </c>
      <c r="F380" s="197" t="s">
        <v>202</v>
      </c>
      <c r="G380" s="194"/>
      <c r="H380" s="196" t="s">
        <v>32</v>
      </c>
      <c r="I380" s="198"/>
      <c r="J380" s="194"/>
      <c r="K380" s="194"/>
      <c r="L380" s="199"/>
      <c r="M380" s="200"/>
      <c r="N380" s="201"/>
      <c r="O380" s="201"/>
      <c r="P380" s="201"/>
      <c r="Q380" s="201"/>
      <c r="R380" s="201"/>
      <c r="S380" s="201"/>
      <c r="T380" s="202"/>
      <c r="AT380" s="203" t="s">
        <v>180</v>
      </c>
      <c r="AU380" s="203" t="s">
        <v>89</v>
      </c>
      <c r="AV380" s="13" t="s">
        <v>40</v>
      </c>
      <c r="AW380" s="13" t="s">
        <v>38</v>
      </c>
      <c r="AX380" s="13" t="s">
        <v>80</v>
      </c>
      <c r="AY380" s="203" t="s">
        <v>171</v>
      </c>
    </row>
    <row r="381" spans="1:65" s="14" customFormat="1" ht="10.199999999999999">
      <c r="B381" s="204"/>
      <c r="C381" s="205"/>
      <c r="D381" s="195" t="s">
        <v>180</v>
      </c>
      <c r="E381" s="206" t="s">
        <v>32</v>
      </c>
      <c r="F381" s="207" t="s">
        <v>5282</v>
      </c>
      <c r="G381" s="205"/>
      <c r="H381" s="208">
        <v>-18.959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180</v>
      </c>
      <c r="AU381" s="214" t="s">
        <v>89</v>
      </c>
      <c r="AV381" s="14" t="s">
        <v>89</v>
      </c>
      <c r="AW381" s="14" t="s">
        <v>38</v>
      </c>
      <c r="AX381" s="14" t="s">
        <v>80</v>
      </c>
      <c r="AY381" s="214" t="s">
        <v>171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5283</v>
      </c>
      <c r="G382" s="205"/>
      <c r="H382" s="208">
        <v>-1.6040000000000001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5284</v>
      </c>
      <c r="G383" s="205"/>
      <c r="H383" s="208">
        <v>-0.31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5285</v>
      </c>
      <c r="G384" s="205"/>
      <c r="H384" s="208">
        <v>-2.488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5286</v>
      </c>
      <c r="G385" s="205"/>
      <c r="H385" s="208">
        <v>-0.9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5287</v>
      </c>
      <c r="G386" s="205"/>
      <c r="H386" s="208">
        <v>-16.808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5288</v>
      </c>
      <c r="G387" s="205"/>
      <c r="H387" s="208">
        <v>-2.2269999999999999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14" customFormat="1" ht="10.199999999999999">
      <c r="B388" s="204"/>
      <c r="C388" s="205"/>
      <c r="D388" s="195" t="s">
        <v>180</v>
      </c>
      <c r="E388" s="206" t="s">
        <v>32</v>
      </c>
      <c r="F388" s="207" t="s">
        <v>5289</v>
      </c>
      <c r="G388" s="205"/>
      <c r="H388" s="208">
        <v>-1.5429999999999999</v>
      </c>
      <c r="I388" s="209"/>
      <c r="J388" s="205"/>
      <c r="K388" s="205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180</v>
      </c>
      <c r="AU388" s="214" t="s">
        <v>89</v>
      </c>
      <c r="AV388" s="14" t="s">
        <v>89</v>
      </c>
      <c r="AW388" s="14" t="s">
        <v>38</v>
      </c>
      <c r="AX388" s="14" t="s">
        <v>80</v>
      </c>
      <c r="AY388" s="214" t="s">
        <v>171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5290</v>
      </c>
      <c r="G389" s="205"/>
      <c r="H389" s="208">
        <v>-17.084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14" customFormat="1" ht="10.199999999999999">
      <c r="B390" s="204"/>
      <c r="C390" s="205"/>
      <c r="D390" s="195" t="s">
        <v>180</v>
      </c>
      <c r="E390" s="206" t="s">
        <v>32</v>
      </c>
      <c r="F390" s="207" t="s">
        <v>5291</v>
      </c>
      <c r="G390" s="205"/>
      <c r="H390" s="208">
        <v>-2.3879999999999999</v>
      </c>
      <c r="I390" s="209"/>
      <c r="J390" s="205"/>
      <c r="K390" s="205"/>
      <c r="L390" s="210"/>
      <c r="M390" s="211"/>
      <c r="N390" s="212"/>
      <c r="O390" s="212"/>
      <c r="P390" s="212"/>
      <c r="Q390" s="212"/>
      <c r="R390" s="212"/>
      <c r="S390" s="212"/>
      <c r="T390" s="213"/>
      <c r="AT390" s="214" t="s">
        <v>180</v>
      </c>
      <c r="AU390" s="214" t="s">
        <v>89</v>
      </c>
      <c r="AV390" s="14" t="s">
        <v>89</v>
      </c>
      <c r="AW390" s="14" t="s">
        <v>38</v>
      </c>
      <c r="AX390" s="14" t="s">
        <v>80</v>
      </c>
      <c r="AY390" s="214" t="s">
        <v>171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5292</v>
      </c>
      <c r="G391" s="205"/>
      <c r="H391" s="208">
        <v>-2.7879999999999998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5293</v>
      </c>
      <c r="G392" s="205"/>
      <c r="H392" s="208">
        <v>-1.6180000000000001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5294</v>
      </c>
      <c r="G393" s="205"/>
      <c r="H393" s="208">
        <v>-2.2360000000000002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5295</v>
      </c>
      <c r="G394" s="205"/>
      <c r="H394" s="208">
        <v>-2.2749999999999999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14" customFormat="1" ht="10.199999999999999">
      <c r="B395" s="204"/>
      <c r="C395" s="205"/>
      <c r="D395" s="195" t="s">
        <v>180</v>
      </c>
      <c r="E395" s="206" t="s">
        <v>32</v>
      </c>
      <c r="F395" s="207" t="s">
        <v>5296</v>
      </c>
      <c r="G395" s="205"/>
      <c r="H395" s="208">
        <v>-2.8410000000000002</v>
      </c>
      <c r="I395" s="209"/>
      <c r="J395" s="205"/>
      <c r="K395" s="205"/>
      <c r="L395" s="210"/>
      <c r="M395" s="211"/>
      <c r="N395" s="212"/>
      <c r="O395" s="212"/>
      <c r="P395" s="212"/>
      <c r="Q395" s="212"/>
      <c r="R395" s="212"/>
      <c r="S395" s="212"/>
      <c r="T395" s="213"/>
      <c r="AT395" s="214" t="s">
        <v>180</v>
      </c>
      <c r="AU395" s="214" t="s">
        <v>89</v>
      </c>
      <c r="AV395" s="14" t="s">
        <v>89</v>
      </c>
      <c r="AW395" s="14" t="s">
        <v>38</v>
      </c>
      <c r="AX395" s="14" t="s">
        <v>80</v>
      </c>
      <c r="AY395" s="214" t="s">
        <v>171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5297</v>
      </c>
      <c r="G396" s="205"/>
      <c r="H396" s="208">
        <v>-2.1760000000000002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14" customFormat="1" ht="10.199999999999999">
      <c r="B397" s="204"/>
      <c r="C397" s="205"/>
      <c r="D397" s="195" t="s">
        <v>180</v>
      </c>
      <c r="E397" s="206" t="s">
        <v>32</v>
      </c>
      <c r="F397" s="207" t="s">
        <v>5298</v>
      </c>
      <c r="G397" s="205"/>
      <c r="H397" s="208">
        <v>-37.198999999999998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180</v>
      </c>
      <c r="AU397" s="214" t="s">
        <v>89</v>
      </c>
      <c r="AV397" s="14" t="s">
        <v>89</v>
      </c>
      <c r="AW397" s="14" t="s">
        <v>38</v>
      </c>
      <c r="AX397" s="14" t="s">
        <v>80</v>
      </c>
      <c r="AY397" s="214" t="s">
        <v>171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5299</v>
      </c>
      <c r="G398" s="205"/>
      <c r="H398" s="208">
        <v>-16.654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215" t="s">
        <v>311</v>
      </c>
      <c r="D399" s="215" t="s">
        <v>254</v>
      </c>
      <c r="E399" s="216" t="s">
        <v>2985</v>
      </c>
      <c r="F399" s="217" t="s">
        <v>2986</v>
      </c>
      <c r="G399" s="218" t="s">
        <v>176</v>
      </c>
      <c r="H399" s="219">
        <v>823.49199999999996</v>
      </c>
      <c r="I399" s="220"/>
      <c r="J399" s="221">
        <f>ROUND(I399*H399,2)</f>
        <v>0</v>
      </c>
      <c r="K399" s="217" t="s">
        <v>177</v>
      </c>
      <c r="L399" s="222"/>
      <c r="M399" s="223" t="s">
        <v>32</v>
      </c>
      <c r="N399" s="224" t="s">
        <v>51</v>
      </c>
      <c r="O399" s="66"/>
      <c r="P399" s="189">
        <f>O399*H399</f>
        <v>0</v>
      </c>
      <c r="Q399" s="189">
        <v>2.7200000000000002E-3</v>
      </c>
      <c r="R399" s="189">
        <f>Q399*H399</f>
        <v>2.23989824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242</v>
      </c>
      <c r="AT399" s="191" t="s">
        <v>254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5386</v>
      </c>
    </row>
    <row r="400" spans="1:65" s="2" customFormat="1" ht="19.2">
      <c r="A400" s="36"/>
      <c r="B400" s="37"/>
      <c r="C400" s="38"/>
      <c r="D400" s="195" t="s">
        <v>258</v>
      </c>
      <c r="E400" s="38"/>
      <c r="F400" s="225" t="s">
        <v>269</v>
      </c>
      <c r="G400" s="38"/>
      <c r="H400" s="38"/>
      <c r="I400" s="226"/>
      <c r="J400" s="38"/>
      <c r="K400" s="38"/>
      <c r="L400" s="41"/>
      <c r="M400" s="227"/>
      <c r="N400" s="228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8" t="s">
        <v>258</v>
      </c>
      <c r="AU400" s="18" t="s">
        <v>89</v>
      </c>
    </row>
    <row r="401" spans="1:65" s="14" customFormat="1" ht="10.199999999999999">
      <c r="B401" s="204"/>
      <c r="C401" s="205"/>
      <c r="D401" s="195" t="s">
        <v>180</v>
      </c>
      <c r="E401" s="205"/>
      <c r="F401" s="207" t="s">
        <v>5387</v>
      </c>
      <c r="G401" s="205"/>
      <c r="H401" s="208">
        <v>823.49199999999996</v>
      </c>
      <c r="I401" s="209"/>
      <c r="J401" s="205"/>
      <c r="K401" s="205"/>
      <c r="L401" s="210"/>
      <c r="M401" s="211"/>
      <c r="N401" s="212"/>
      <c r="O401" s="212"/>
      <c r="P401" s="212"/>
      <c r="Q401" s="212"/>
      <c r="R401" s="212"/>
      <c r="S401" s="212"/>
      <c r="T401" s="213"/>
      <c r="AT401" s="214" t="s">
        <v>180</v>
      </c>
      <c r="AU401" s="214" t="s">
        <v>89</v>
      </c>
      <c r="AV401" s="14" t="s">
        <v>89</v>
      </c>
      <c r="AW401" s="14" t="s">
        <v>4</v>
      </c>
      <c r="AX401" s="14" t="s">
        <v>40</v>
      </c>
      <c r="AY401" s="214" t="s">
        <v>171</v>
      </c>
    </row>
    <row r="402" spans="1:65" s="2" customFormat="1" ht="24.15" customHeight="1">
      <c r="A402" s="36"/>
      <c r="B402" s="37"/>
      <c r="C402" s="180" t="s">
        <v>316</v>
      </c>
      <c r="D402" s="180" t="s">
        <v>173</v>
      </c>
      <c r="E402" s="181" t="s">
        <v>281</v>
      </c>
      <c r="F402" s="182" t="s">
        <v>282</v>
      </c>
      <c r="G402" s="183" t="s">
        <v>190</v>
      </c>
      <c r="H402" s="184">
        <v>426.96899999999999</v>
      </c>
      <c r="I402" s="185"/>
      <c r="J402" s="186">
        <f>ROUND(I402*H402,2)</f>
        <v>0</v>
      </c>
      <c r="K402" s="182" t="s">
        <v>177</v>
      </c>
      <c r="L402" s="41"/>
      <c r="M402" s="187" t="s">
        <v>32</v>
      </c>
      <c r="N402" s="188" t="s">
        <v>51</v>
      </c>
      <c r="O402" s="66"/>
      <c r="P402" s="189">
        <f>O402*H402</f>
        <v>0</v>
      </c>
      <c r="Q402" s="189">
        <v>1.7600000000000001E-3</v>
      </c>
      <c r="R402" s="189">
        <f>Q402*H402</f>
        <v>0.75146544000000004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178</v>
      </c>
      <c r="AT402" s="191" t="s">
        <v>173</v>
      </c>
      <c r="AU402" s="191" t="s">
        <v>89</v>
      </c>
      <c r="AY402" s="18" t="s">
        <v>171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8" t="s">
        <v>40</v>
      </c>
      <c r="BK402" s="192">
        <f>ROUND(I402*H402,2)</f>
        <v>0</v>
      </c>
      <c r="BL402" s="18" t="s">
        <v>178</v>
      </c>
      <c r="BM402" s="191" t="s">
        <v>5388</v>
      </c>
    </row>
    <row r="403" spans="1:65" s="13" customFormat="1" ht="10.199999999999999">
      <c r="B403" s="193"/>
      <c r="C403" s="194"/>
      <c r="D403" s="195" t="s">
        <v>180</v>
      </c>
      <c r="E403" s="196" t="s">
        <v>32</v>
      </c>
      <c r="F403" s="197" t="s">
        <v>5174</v>
      </c>
      <c r="G403" s="194"/>
      <c r="H403" s="196" t="s">
        <v>32</v>
      </c>
      <c r="I403" s="198"/>
      <c r="J403" s="194"/>
      <c r="K403" s="194"/>
      <c r="L403" s="199"/>
      <c r="M403" s="200"/>
      <c r="N403" s="201"/>
      <c r="O403" s="201"/>
      <c r="P403" s="201"/>
      <c r="Q403" s="201"/>
      <c r="R403" s="201"/>
      <c r="S403" s="201"/>
      <c r="T403" s="202"/>
      <c r="AT403" s="203" t="s">
        <v>180</v>
      </c>
      <c r="AU403" s="203" t="s">
        <v>89</v>
      </c>
      <c r="AV403" s="13" t="s">
        <v>40</v>
      </c>
      <c r="AW403" s="13" t="s">
        <v>38</v>
      </c>
      <c r="AX403" s="13" t="s">
        <v>80</v>
      </c>
      <c r="AY403" s="203" t="s">
        <v>171</v>
      </c>
    </row>
    <row r="404" spans="1:65" s="14" customFormat="1" ht="10.199999999999999">
      <c r="B404" s="204"/>
      <c r="C404" s="205"/>
      <c r="D404" s="195" t="s">
        <v>180</v>
      </c>
      <c r="E404" s="206" t="s">
        <v>32</v>
      </c>
      <c r="F404" s="207" t="s">
        <v>5389</v>
      </c>
      <c r="G404" s="205"/>
      <c r="H404" s="208">
        <v>27.18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180</v>
      </c>
      <c r="AU404" s="214" t="s">
        <v>89</v>
      </c>
      <c r="AV404" s="14" t="s">
        <v>89</v>
      </c>
      <c r="AW404" s="14" t="s">
        <v>38</v>
      </c>
      <c r="AX404" s="14" t="s">
        <v>80</v>
      </c>
      <c r="AY404" s="214" t="s">
        <v>171</v>
      </c>
    </row>
    <row r="405" spans="1:65" s="14" customFormat="1" ht="10.199999999999999">
      <c r="B405" s="204"/>
      <c r="C405" s="205"/>
      <c r="D405" s="195" t="s">
        <v>180</v>
      </c>
      <c r="E405" s="206" t="s">
        <v>32</v>
      </c>
      <c r="F405" s="207" t="s">
        <v>5390</v>
      </c>
      <c r="G405" s="205"/>
      <c r="H405" s="208">
        <v>4.4269999999999996</v>
      </c>
      <c r="I405" s="209"/>
      <c r="J405" s="205"/>
      <c r="K405" s="205"/>
      <c r="L405" s="210"/>
      <c r="M405" s="211"/>
      <c r="N405" s="212"/>
      <c r="O405" s="212"/>
      <c r="P405" s="212"/>
      <c r="Q405" s="212"/>
      <c r="R405" s="212"/>
      <c r="S405" s="212"/>
      <c r="T405" s="213"/>
      <c r="AT405" s="214" t="s">
        <v>180</v>
      </c>
      <c r="AU405" s="214" t="s">
        <v>89</v>
      </c>
      <c r="AV405" s="14" t="s">
        <v>89</v>
      </c>
      <c r="AW405" s="14" t="s">
        <v>38</v>
      </c>
      <c r="AX405" s="14" t="s">
        <v>80</v>
      </c>
      <c r="AY405" s="214" t="s">
        <v>171</v>
      </c>
    </row>
    <row r="406" spans="1:65" s="14" customFormat="1" ht="10.199999999999999">
      <c r="B406" s="204"/>
      <c r="C406" s="205"/>
      <c r="D406" s="195" t="s">
        <v>180</v>
      </c>
      <c r="E406" s="206" t="s">
        <v>32</v>
      </c>
      <c r="F406" s="207" t="s">
        <v>5391</v>
      </c>
      <c r="G406" s="205"/>
      <c r="H406" s="208">
        <v>1.8160000000000001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180</v>
      </c>
      <c r="AU406" s="214" t="s">
        <v>89</v>
      </c>
      <c r="AV406" s="14" t="s">
        <v>89</v>
      </c>
      <c r="AW406" s="14" t="s">
        <v>38</v>
      </c>
      <c r="AX406" s="14" t="s">
        <v>80</v>
      </c>
      <c r="AY406" s="214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5392</v>
      </c>
      <c r="G407" s="205"/>
      <c r="H407" s="208">
        <v>4.5039999999999996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14" customFormat="1" ht="10.199999999999999">
      <c r="B408" s="204"/>
      <c r="C408" s="205"/>
      <c r="D408" s="195" t="s">
        <v>180</v>
      </c>
      <c r="E408" s="206" t="s">
        <v>32</v>
      </c>
      <c r="F408" s="207" t="s">
        <v>5393</v>
      </c>
      <c r="G408" s="205"/>
      <c r="H408" s="208">
        <v>2.7850000000000001</v>
      </c>
      <c r="I408" s="209"/>
      <c r="J408" s="205"/>
      <c r="K408" s="205"/>
      <c r="L408" s="210"/>
      <c r="M408" s="211"/>
      <c r="N408" s="212"/>
      <c r="O408" s="212"/>
      <c r="P408" s="212"/>
      <c r="Q408" s="212"/>
      <c r="R408" s="212"/>
      <c r="S408" s="212"/>
      <c r="T408" s="213"/>
      <c r="AT408" s="214" t="s">
        <v>180</v>
      </c>
      <c r="AU408" s="214" t="s">
        <v>89</v>
      </c>
      <c r="AV408" s="14" t="s">
        <v>89</v>
      </c>
      <c r="AW408" s="14" t="s">
        <v>38</v>
      </c>
      <c r="AX408" s="14" t="s">
        <v>80</v>
      </c>
      <c r="AY408" s="214" t="s">
        <v>171</v>
      </c>
    </row>
    <row r="409" spans="1:65" s="14" customFormat="1" ht="10.199999999999999">
      <c r="B409" s="204"/>
      <c r="C409" s="205"/>
      <c r="D409" s="195" t="s">
        <v>180</v>
      </c>
      <c r="E409" s="206" t="s">
        <v>32</v>
      </c>
      <c r="F409" s="207" t="s">
        <v>5394</v>
      </c>
      <c r="G409" s="205"/>
      <c r="H409" s="208">
        <v>34.661999999999999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180</v>
      </c>
      <c r="AU409" s="214" t="s">
        <v>89</v>
      </c>
      <c r="AV409" s="14" t="s">
        <v>89</v>
      </c>
      <c r="AW409" s="14" t="s">
        <v>38</v>
      </c>
      <c r="AX409" s="14" t="s">
        <v>80</v>
      </c>
      <c r="AY409" s="214" t="s">
        <v>171</v>
      </c>
    </row>
    <row r="410" spans="1:65" s="14" customFormat="1" ht="10.199999999999999">
      <c r="B410" s="204"/>
      <c r="C410" s="205"/>
      <c r="D410" s="195" t="s">
        <v>180</v>
      </c>
      <c r="E410" s="206" t="s">
        <v>32</v>
      </c>
      <c r="F410" s="207" t="s">
        <v>5395</v>
      </c>
      <c r="G410" s="205"/>
      <c r="H410" s="208">
        <v>5.835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38</v>
      </c>
      <c r="AX410" s="14" t="s">
        <v>80</v>
      </c>
      <c r="AY410" s="214" t="s">
        <v>171</v>
      </c>
    </row>
    <row r="411" spans="1:65" s="14" customFormat="1" ht="10.199999999999999">
      <c r="B411" s="204"/>
      <c r="C411" s="205"/>
      <c r="D411" s="195" t="s">
        <v>180</v>
      </c>
      <c r="E411" s="206" t="s">
        <v>32</v>
      </c>
      <c r="F411" s="207" t="s">
        <v>5396</v>
      </c>
      <c r="G411" s="205"/>
      <c r="H411" s="208">
        <v>4.3490000000000002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180</v>
      </c>
      <c r="AU411" s="214" t="s">
        <v>89</v>
      </c>
      <c r="AV411" s="14" t="s">
        <v>89</v>
      </c>
      <c r="AW411" s="14" t="s">
        <v>38</v>
      </c>
      <c r="AX411" s="14" t="s">
        <v>80</v>
      </c>
      <c r="AY411" s="214" t="s">
        <v>171</v>
      </c>
    </row>
    <row r="412" spans="1:65" s="14" customFormat="1" ht="10.199999999999999">
      <c r="B412" s="204"/>
      <c r="C412" s="205"/>
      <c r="D412" s="195" t="s">
        <v>180</v>
      </c>
      <c r="E412" s="206" t="s">
        <v>32</v>
      </c>
      <c r="F412" s="207" t="s">
        <v>5397</v>
      </c>
      <c r="G412" s="205"/>
      <c r="H412" s="208">
        <v>36.612000000000002</v>
      </c>
      <c r="I412" s="209"/>
      <c r="J412" s="205"/>
      <c r="K412" s="205"/>
      <c r="L412" s="210"/>
      <c r="M412" s="211"/>
      <c r="N412" s="212"/>
      <c r="O412" s="212"/>
      <c r="P412" s="212"/>
      <c r="Q412" s="212"/>
      <c r="R412" s="212"/>
      <c r="S412" s="212"/>
      <c r="T412" s="213"/>
      <c r="AT412" s="214" t="s">
        <v>180</v>
      </c>
      <c r="AU412" s="214" t="s">
        <v>89</v>
      </c>
      <c r="AV412" s="14" t="s">
        <v>89</v>
      </c>
      <c r="AW412" s="14" t="s">
        <v>38</v>
      </c>
      <c r="AX412" s="14" t="s">
        <v>80</v>
      </c>
      <c r="AY412" s="214" t="s">
        <v>171</v>
      </c>
    </row>
    <row r="413" spans="1:65" s="14" customFormat="1" ht="10.199999999999999">
      <c r="B413" s="204"/>
      <c r="C413" s="205"/>
      <c r="D413" s="195" t="s">
        <v>180</v>
      </c>
      <c r="E413" s="206" t="s">
        <v>32</v>
      </c>
      <c r="F413" s="207" t="s">
        <v>5398</v>
      </c>
      <c r="G413" s="205"/>
      <c r="H413" s="208">
        <v>6.9880000000000004</v>
      </c>
      <c r="I413" s="209"/>
      <c r="J413" s="205"/>
      <c r="K413" s="205"/>
      <c r="L413" s="210"/>
      <c r="M413" s="211"/>
      <c r="N413" s="212"/>
      <c r="O413" s="212"/>
      <c r="P413" s="212"/>
      <c r="Q413" s="212"/>
      <c r="R413" s="212"/>
      <c r="S413" s="212"/>
      <c r="T413" s="213"/>
      <c r="AT413" s="214" t="s">
        <v>180</v>
      </c>
      <c r="AU413" s="214" t="s">
        <v>89</v>
      </c>
      <c r="AV413" s="14" t="s">
        <v>89</v>
      </c>
      <c r="AW413" s="14" t="s">
        <v>38</v>
      </c>
      <c r="AX413" s="14" t="s">
        <v>80</v>
      </c>
      <c r="AY413" s="214" t="s">
        <v>171</v>
      </c>
    </row>
    <row r="414" spans="1:65" s="14" customFormat="1" ht="10.199999999999999">
      <c r="B414" s="204"/>
      <c r="C414" s="205"/>
      <c r="D414" s="195" t="s">
        <v>180</v>
      </c>
      <c r="E414" s="206" t="s">
        <v>32</v>
      </c>
      <c r="F414" s="207" t="s">
        <v>5399</v>
      </c>
      <c r="G414" s="205"/>
      <c r="H414" s="208">
        <v>7.9820000000000002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38</v>
      </c>
      <c r="AX414" s="14" t="s">
        <v>80</v>
      </c>
      <c r="AY414" s="214" t="s">
        <v>171</v>
      </c>
    </row>
    <row r="415" spans="1:65" s="14" customFormat="1" ht="10.199999999999999">
      <c r="B415" s="204"/>
      <c r="C415" s="205"/>
      <c r="D415" s="195" t="s">
        <v>180</v>
      </c>
      <c r="E415" s="206" t="s">
        <v>32</v>
      </c>
      <c r="F415" s="207" t="s">
        <v>5400</v>
      </c>
      <c r="G415" s="205"/>
      <c r="H415" s="208">
        <v>4.1360000000000001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180</v>
      </c>
      <c r="AU415" s="214" t="s">
        <v>89</v>
      </c>
      <c r="AV415" s="14" t="s">
        <v>89</v>
      </c>
      <c r="AW415" s="14" t="s">
        <v>38</v>
      </c>
      <c r="AX415" s="14" t="s">
        <v>80</v>
      </c>
      <c r="AY415" s="214" t="s">
        <v>171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5401</v>
      </c>
      <c r="G416" s="205"/>
      <c r="H416" s="208">
        <v>5.8550000000000004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14" customFormat="1" ht="10.199999999999999">
      <c r="B417" s="204"/>
      <c r="C417" s="205"/>
      <c r="D417" s="195" t="s">
        <v>180</v>
      </c>
      <c r="E417" s="206" t="s">
        <v>32</v>
      </c>
      <c r="F417" s="207" t="s">
        <v>5402</v>
      </c>
      <c r="G417" s="205"/>
      <c r="H417" s="208">
        <v>6.9</v>
      </c>
      <c r="I417" s="209"/>
      <c r="J417" s="205"/>
      <c r="K417" s="205"/>
      <c r="L417" s="210"/>
      <c r="M417" s="211"/>
      <c r="N417" s="212"/>
      <c r="O417" s="212"/>
      <c r="P417" s="212"/>
      <c r="Q417" s="212"/>
      <c r="R417" s="212"/>
      <c r="S417" s="212"/>
      <c r="T417" s="213"/>
      <c r="AT417" s="214" t="s">
        <v>180</v>
      </c>
      <c r="AU417" s="214" t="s">
        <v>89</v>
      </c>
      <c r="AV417" s="14" t="s">
        <v>89</v>
      </c>
      <c r="AW417" s="14" t="s">
        <v>38</v>
      </c>
      <c r="AX417" s="14" t="s">
        <v>80</v>
      </c>
      <c r="AY417" s="214" t="s">
        <v>171</v>
      </c>
    </row>
    <row r="418" spans="1:65" s="14" customFormat="1" ht="10.199999999999999">
      <c r="B418" s="204"/>
      <c r="C418" s="205"/>
      <c r="D418" s="195" t="s">
        <v>180</v>
      </c>
      <c r="E418" s="206" t="s">
        <v>32</v>
      </c>
      <c r="F418" s="207" t="s">
        <v>5403</v>
      </c>
      <c r="G418" s="205"/>
      <c r="H418" s="208">
        <v>8.0980000000000008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180</v>
      </c>
      <c r="AU418" s="214" t="s">
        <v>89</v>
      </c>
      <c r="AV418" s="14" t="s">
        <v>89</v>
      </c>
      <c r="AW418" s="14" t="s">
        <v>38</v>
      </c>
      <c r="AX418" s="14" t="s">
        <v>80</v>
      </c>
      <c r="AY418" s="214" t="s">
        <v>171</v>
      </c>
    </row>
    <row r="419" spans="1:65" s="14" customFormat="1" ht="10.199999999999999">
      <c r="B419" s="204"/>
      <c r="C419" s="205"/>
      <c r="D419" s="195" t="s">
        <v>180</v>
      </c>
      <c r="E419" s="206" t="s">
        <v>32</v>
      </c>
      <c r="F419" s="207" t="s">
        <v>5404</v>
      </c>
      <c r="G419" s="205"/>
      <c r="H419" s="208">
        <v>5.8540000000000001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38</v>
      </c>
      <c r="AX419" s="14" t="s">
        <v>80</v>
      </c>
      <c r="AY419" s="214" t="s">
        <v>171</v>
      </c>
    </row>
    <row r="420" spans="1:65" s="14" customFormat="1" ht="10.199999999999999">
      <c r="B420" s="204"/>
      <c r="C420" s="205"/>
      <c r="D420" s="195" t="s">
        <v>180</v>
      </c>
      <c r="E420" s="206" t="s">
        <v>32</v>
      </c>
      <c r="F420" s="207" t="s">
        <v>5405</v>
      </c>
      <c r="G420" s="205"/>
      <c r="H420" s="208">
        <v>74.447999999999993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180</v>
      </c>
      <c r="AU420" s="214" t="s">
        <v>89</v>
      </c>
      <c r="AV420" s="14" t="s">
        <v>89</v>
      </c>
      <c r="AW420" s="14" t="s">
        <v>38</v>
      </c>
      <c r="AX420" s="14" t="s">
        <v>80</v>
      </c>
      <c r="AY420" s="214" t="s">
        <v>171</v>
      </c>
    </row>
    <row r="421" spans="1:65" s="14" customFormat="1" ht="10.199999999999999">
      <c r="B421" s="204"/>
      <c r="C421" s="205"/>
      <c r="D421" s="195" t="s">
        <v>180</v>
      </c>
      <c r="E421" s="206" t="s">
        <v>32</v>
      </c>
      <c r="F421" s="207" t="s">
        <v>5406</v>
      </c>
      <c r="G421" s="205"/>
      <c r="H421" s="208">
        <v>36.438000000000002</v>
      </c>
      <c r="I421" s="209"/>
      <c r="J421" s="205"/>
      <c r="K421" s="205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180</v>
      </c>
      <c r="AU421" s="214" t="s">
        <v>89</v>
      </c>
      <c r="AV421" s="14" t="s">
        <v>89</v>
      </c>
      <c r="AW421" s="14" t="s">
        <v>38</v>
      </c>
      <c r="AX421" s="14" t="s">
        <v>80</v>
      </c>
      <c r="AY421" s="214" t="s">
        <v>171</v>
      </c>
    </row>
    <row r="422" spans="1:65" s="14" customFormat="1" ht="10.199999999999999">
      <c r="B422" s="204"/>
      <c r="C422" s="205"/>
      <c r="D422" s="195" t="s">
        <v>180</v>
      </c>
      <c r="E422" s="206" t="s">
        <v>32</v>
      </c>
      <c r="F422" s="207" t="s">
        <v>5407</v>
      </c>
      <c r="G422" s="205"/>
      <c r="H422" s="208">
        <v>92.4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180</v>
      </c>
      <c r="AU422" s="214" t="s">
        <v>89</v>
      </c>
      <c r="AV422" s="14" t="s">
        <v>89</v>
      </c>
      <c r="AW422" s="14" t="s">
        <v>38</v>
      </c>
      <c r="AX422" s="14" t="s">
        <v>80</v>
      </c>
      <c r="AY422" s="214" t="s">
        <v>171</v>
      </c>
    </row>
    <row r="423" spans="1:65" s="14" customFormat="1" ht="10.199999999999999">
      <c r="B423" s="204"/>
      <c r="C423" s="205"/>
      <c r="D423" s="195" t="s">
        <v>180</v>
      </c>
      <c r="E423" s="206" t="s">
        <v>32</v>
      </c>
      <c r="F423" s="207" t="s">
        <v>5408</v>
      </c>
      <c r="G423" s="205"/>
      <c r="H423" s="208">
        <v>2.8</v>
      </c>
      <c r="I423" s="209"/>
      <c r="J423" s="205"/>
      <c r="K423" s="205"/>
      <c r="L423" s="210"/>
      <c r="M423" s="211"/>
      <c r="N423" s="212"/>
      <c r="O423" s="212"/>
      <c r="P423" s="212"/>
      <c r="Q423" s="212"/>
      <c r="R423" s="212"/>
      <c r="S423" s="212"/>
      <c r="T423" s="213"/>
      <c r="AT423" s="214" t="s">
        <v>180</v>
      </c>
      <c r="AU423" s="214" t="s">
        <v>89</v>
      </c>
      <c r="AV423" s="14" t="s">
        <v>89</v>
      </c>
      <c r="AW423" s="14" t="s">
        <v>38</v>
      </c>
      <c r="AX423" s="14" t="s">
        <v>80</v>
      </c>
      <c r="AY423" s="214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5409</v>
      </c>
      <c r="G424" s="205"/>
      <c r="H424" s="208">
        <v>3.5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5410</v>
      </c>
      <c r="G425" s="205"/>
      <c r="H425" s="208">
        <v>49.4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326</v>
      </c>
      <c r="D426" s="215" t="s">
        <v>254</v>
      </c>
      <c r="E426" s="216" t="s">
        <v>290</v>
      </c>
      <c r="F426" s="217" t="s">
        <v>291</v>
      </c>
      <c r="G426" s="218" t="s">
        <v>176</v>
      </c>
      <c r="H426" s="219">
        <v>83.481999999999999</v>
      </c>
      <c r="I426" s="220"/>
      <c r="J426" s="221">
        <f>ROUND(I426*H426,2)</f>
        <v>0</v>
      </c>
      <c r="K426" s="217" t="s">
        <v>177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8.9999999999999998E-4</v>
      </c>
      <c r="R426" s="189">
        <f>Q426*H426</f>
        <v>7.5133800000000001E-2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242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178</v>
      </c>
      <c r="BM426" s="191" t="s">
        <v>5411</v>
      </c>
    </row>
    <row r="427" spans="1:65" s="2" customFormat="1" ht="19.2">
      <c r="A427" s="36"/>
      <c r="B427" s="37"/>
      <c r="C427" s="38"/>
      <c r="D427" s="195" t="s">
        <v>258</v>
      </c>
      <c r="E427" s="38"/>
      <c r="F427" s="225" t="s">
        <v>293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6" t="s">
        <v>32</v>
      </c>
      <c r="F428" s="207" t="s">
        <v>5412</v>
      </c>
      <c r="G428" s="205"/>
      <c r="H428" s="208">
        <v>41.83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38</v>
      </c>
      <c r="AX428" s="14" t="s">
        <v>80</v>
      </c>
      <c r="AY428" s="214" t="s">
        <v>171</v>
      </c>
    </row>
    <row r="429" spans="1:65" s="14" customFormat="1" ht="10.199999999999999">
      <c r="B429" s="204"/>
      <c r="C429" s="205"/>
      <c r="D429" s="195" t="s">
        <v>180</v>
      </c>
      <c r="E429" s="206" t="s">
        <v>32</v>
      </c>
      <c r="F429" s="207" t="s">
        <v>5413</v>
      </c>
      <c r="G429" s="205"/>
      <c r="H429" s="208">
        <v>34.063000000000002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180</v>
      </c>
      <c r="AU429" s="214" t="s">
        <v>89</v>
      </c>
      <c r="AV429" s="14" t="s">
        <v>89</v>
      </c>
      <c r="AW429" s="14" t="s">
        <v>38</v>
      </c>
      <c r="AX429" s="14" t="s">
        <v>80</v>
      </c>
      <c r="AY429" s="214" t="s">
        <v>171</v>
      </c>
    </row>
    <row r="430" spans="1:65" s="14" customFormat="1" ht="10.199999999999999">
      <c r="B430" s="204"/>
      <c r="C430" s="205"/>
      <c r="D430" s="195" t="s">
        <v>180</v>
      </c>
      <c r="E430" s="205"/>
      <c r="F430" s="207" t="s">
        <v>5414</v>
      </c>
      <c r="G430" s="205"/>
      <c r="H430" s="208">
        <v>83.481999999999999</v>
      </c>
      <c r="I430" s="209"/>
      <c r="J430" s="205"/>
      <c r="K430" s="205"/>
      <c r="L430" s="210"/>
      <c r="M430" s="211"/>
      <c r="N430" s="212"/>
      <c r="O430" s="212"/>
      <c r="P430" s="212"/>
      <c r="Q430" s="212"/>
      <c r="R430" s="212"/>
      <c r="S430" s="212"/>
      <c r="T430" s="213"/>
      <c r="AT430" s="214" t="s">
        <v>180</v>
      </c>
      <c r="AU430" s="214" t="s">
        <v>89</v>
      </c>
      <c r="AV430" s="14" t="s">
        <v>89</v>
      </c>
      <c r="AW430" s="14" t="s">
        <v>4</v>
      </c>
      <c r="AX430" s="14" t="s">
        <v>40</v>
      </c>
      <c r="AY430" s="214" t="s">
        <v>171</v>
      </c>
    </row>
    <row r="431" spans="1:65" s="2" customFormat="1" ht="24.15" customHeight="1">
      <c r="A431" s="36"/>
      <c r="B431" s="37"/>
      <c r="C431" s="180" t="s">
        <v>7</v>
      </c>
      <c r="D431" s="180" t="s">
        <v>173</v>
      </c>
      <c r="E431" s="181" t="s">
        <v>298</v>
      </c>
      <c r="F431" s="182" t="s">
        <v>299</v>
      </c>
      <c r="G431" s="183" t="s">
        <v>176</v>
      </c>
      <c r="H431" s="184">
        <v>807.34500000000003</v>
      </c>
      <c r="I431" s="185"/>
      <c r="J431" s="186">
        <f>ROUND(I431*H431,2)</f>
        <v>0</v>
      </c>
      <c r="K431" s="182" t="s">
        <v>177</v>
      </c>
      <c r="L431" s="41"/>
      <c r="M431" s="187" t="s">
        <v>32</v>
      </c>
      <c r="N431" s="188" t="s">
        <v>51</v>
      </c>
      <c r="O431" s="66"/>
      <c r="P431" s="189">
        <f>O431*H431</f>
        <v>0</v>
      </c>
      <c r="Q431" s="189">
        <v>6.0000000000000002E-5</v>
      </c>
      <c r="R431" s="189">
        <f>Q431*H431</f>
        <v>4.8440700000000003E-2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178</v>
      </c>
      <c r="AT431" s="191" t="s">
        <v>173</v>
      </c>
      <c r="AU431" s="191" t="s">
        <v>89</v>
      </c>
      <c r="AY431" s="18" t="s">
        <v>171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8" t="s">
        <v>40</v>
      </c>
      <c r="BK431" s="192">
        <f>ROUND(I431*H431,2)</f>
        <v>0</v>
      </c>
      <c r="BL431" s="18" t="s">
        <v>178</v>
      </c>
      <c r="BM431" s="191" t="s">
        <v>5415</v>
      </c>
    </row>
    <row r="432" spans="1:65" s="2" customFormat="1" ht="14.4" customHeight="1">
      <c r="A432" s="36"/>
      <c r="B432" s="37"/>
      <c r="C432" s="180" t="s">
        <v>335</v>
      </c>
      <c r="D432" s="180" t="s">
        <v>173</v>
      </c>
      <c r="E432" s="181" t="s">
        <v>304</v>
      </c>
      <c r="F432" s="182" t="s">
        <v>305</v>
      </c>
      <c r="G432" s="183" t="s">
        <v>190</v>
      </c>
      <c r="H432" s="184">
        <v>84.12</v>
      </c>
      <c r="I432" s="185"/>
      <c r="J432" s="186">
        <f>ROUND(I432*H432,2)</f>
        <v>0</v>
      </c>
      <c r="K432" s="182" t="s">
        <v>177</v>
      </c>
      <c r="L432" s="41"/>
      <c r="M432" s="187" t="s">
        <v>32</v>
      </c>
      <c r="N432" s="188" t="s">
        <v>51</v>
      </c>
      <c r="O432" s="66"/>
      <c r="P432" s="189">
        <f>O432*H432</f>
        <v>0</v>
      </c>
      <c r="Q432" s="189">
        <v>6.0000000000000002E-5</v>
      </c>
      <c r="R432" s="189">
        <f>Q432*H432</f>
        <v>5.0472000000000008E-3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178</v>
      </c>
      <c r="AT432" s="191" t="s">
        <v>173</v>
      </c>
      <c r="AU432" s="191" t="s">
        <v>89</v>
      </c>
      <c r="AY432" s="18" t="s">
        <v>171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8" t="s">
        <v>40</v>
      </c>
      <c r="BK432" s="192">
        <f>ROUND(I432*H432,2)</f>
        <v>0</v>
      </c>
      <c r="BL432" s="18" t="s">
        <v>178</v>
      </c>
      <c r="BM432" s="191" t="s">
        <v>5416</v>
      </c>
    </row>
    <row r="433" spans="1:65" s="13" customFormat="1" ht="10.199999999999999">
      <c r="B433" s="193"/>
      <c r="C433" s="194"/>
      <c r="D433" s="195" t="s">
        <v>180</v>
      </c>
      <c r="E433" s="196" t="s">
        <v>32</v>
      </c>
      <c r="F433" s="197" t="s">
        <v>5157</v>
      </c>
      <c r="G433" s="194"/>
      <c r="H433" s="196" t="s">
        <v>32</v>
      </c>
      <c r="I433" s="198"/>
      <c r="J433" s="194"/>
      <c r="K433" s="194"/>
      <c r="L433" s="199"/>
      <c r="M433" s="200"/>
      <c r="N433" s="201"/>
      <c r="O433" s="201"/>
      <c r="P433" s="201"/>
      <c r="Q433" s="201"/>
      <c r="R433" s="201"/>
      <c r="S433" s="201"/>
      <c r="T433" s="202"/>
      <c r="AT433" s="203" t="s">
        <v>180</v>
      </c>
      <c r="AU433" s="203" t="s">
        <v>89</v>
      </c>
      <c r="AV433" s="13" t="s">
        <v>40</v>
      </c>
      <c r="AW433" s="13" t="s">
        <v>38</v>
      </c>
      <c r="AX433" s="13" t="s">
        <v>80</v>
      </c>
      <c r="AY433" s="203" t="s">
        <v>171</v>
      </c>
    </row>
    <row r="434" spans="1:65" s="14" customFormat="1" ht="10.199999999999999">
      <c r="B434" s="204"/>
      <c r="C434" s="205"/>
      <c r="D434" s="195" t="s">
        <v>180</v>
      </c>
      <c r="E434" s="206" t="s">
        <v>32</v>
      </c>
      <c r="F434" s="207" t="s">
        <v>5417</v>
      </c>
      <c r="G434" s="205"/>
      <c r="H434" s="208">
        <v>84.12</v>
      </c>
      <c r="I434" s="209"/>
      <c r="J434" s="205"/>
      <c r="K434" s="205"/>
      <c r="L434" s="210"/>
      <c r="M434" s="211"/>
      <c r="N434" s="212"/>
      <c r="O434" s="212"/>
      <c r="P434" s="212"/>
      <c r="Q434" s="212"/>
      <c r="R434" s="212"/>
      <c r="S434" s="212"/>
      <c r="T434" s="213"/>
      <c r="AT434" s="214" t="s">
        <v>180</v>
      </c>
      <c r="AU434" s="214" t="s">
        <v>89</v>
      </c>
      <c r="AV434" s="14" t="s">
        <v>89</v>
      </c>
      <c r="AW434" s="14" t="s">
        <v>38</v>
      </c>
      <c r="AX434" s="14" t="s">
        <v>80</v>
      </c>
      <c r="AY434" s="214" t="s">
        <v>171</v>
      </c>
    </row>
    <row r="435" spans="1:65" s="2" customFormat="1" ht="14.4" customHeight="1">
      <c r="A435" s="36"/>
      <c r="B435" s="37"/>
      <c r="C435" s="215" t="s">
        <v>340</v>
      </c>
      <c r="D435" s="215" t="s">
        <v>254</v>
      </c>
      <c r="E435" s="216" t="s">
        <v>3003</v>
      </c>
      <c r="F435" s="217" t="s">
        <v>3004</v>
      </c>
      <c r="G435" s="218" t="s">
        <v>190</v>
      </c>
      <c r="H435" s="219">
        <v>88.325999999999993</v>
      </c>
      <c r="I435" s="220"/>
      <c r="J435" s="221">
        <f>ROUND(I435*H435,2)</f>
        <v>0</v>
      </c>
      <c r="K435" s="217" t="s">
        <v>177</v>
      </c>
      <c r="L435" s="222"/>
      <c r="M435" s="223" t="s">
        <v>32</v>
      </c>
      <c r="N435" s="224" t="s">
        <v>51</v>
      </c>
      <c r="O435" s="66"/>
      <c r="P435" s="189">
        <f>O435*H435</f>
        <v>0</v>
      </c>
      <c r="Q435" s="189">
        <v>5.9999999999999995E-4</v>
      </c>
      <c r="R435" s="189">
        <f>Q435*H435</f>
        <v>5.299559999999999E-2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242</v>
      </c>
      <c r="AT435" s="191" t="s">
        <v>254</v>
      </c>
      <c r="AU435" s="191" t="s">
        <v>89</v>
      </c>
      <c r="AY435" s="18" t="s">
        <v>171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8" t="s">
        <v>40</v>
      </c>
      <c r="BK435" s="192">
        <f>ROUND(I435*H435,2)</f>
        <v>0</v>
      </c>
      <c r="BL435" s="18" t="s">
        <v>178</v>
      </c>
      <c r="BM435" s="191" t="s">
        <v>5418</v>
      </c>
    </row>
    <row r="436" spans="1:65" s="2" customFormat="1" ht="19.2">
      <c r="A436" s="36"/>
      <c r="B436" s="37"/>
      <c r="C436" s="38"/>
      <c r="D436" s="195" t="s">
        <v>258</v>
      </c>
      <c r="E436" s="38"/>
      <c r="F436" s="225" t="s">
        <v>259</v>
      </c>
      <c r="G436" s="38"/>
      <c r="H436" s="38"/>
      <c r="I436" s="226"/>
      <c r="J436" s="38"/>
      <c r="K436" s="38"/>
      <c r="L436" s="41"/>
      <c r="M436" s="227"/>
      <c r="N436" s="228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8" t="s">
        <v>258</v>
      </c>
      <c r="AU436" s="18" t="s">
        <v>89</v>
      </c>
    </row>
    <row r="437" spans="1:65" s="14" customFormat="1" ht="10.199999999999999">
      <c r="B437" s="204"/>
      <c r="C437" s="205"/>
      <c r="D437" s="195" t="s">
        <v>180</v>
      </c>
      <c r="E437" s="205"/>
      <c r="F437" s="207" t="s">
        <v>5419</v>
      </c>
      <c r="G437" s="205"/>
      <c r="H437" s="208">
        <v>88.325999999999993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180</v>
      </c>
      <c r="AU437" s="214" t="s">
        <v>89</v>
      </c>
      <c r="AV437" s="14" t="s">
        <v>89</v>
      </c>
      <c r="AW437" s="14" t="s">
        <v>4</v>
      </c>
      <c r="AX437" s="14" t="s">
        <v>40</v>
      </c>
      <c r="AY437" s="214" t="s">
        <v>171</v>
      </c>
    </row>
    <row r="438" spans="1:65" s="2" customFormat="1" ht="14.4" customHeight="1">
      <c r="A438" s="36"/>
      <c r="B438" s="37"/>
      <c r="C438" s="180" t="s">
        <v>345</v>
      </c>
      <c r="D438" s="180" t="s">
        <v>173</v>
      </c>
      <c r="E438" s="181" t="s">
        <v>317</v>
      </c>
      <c r="F438" s="182" t="s">
        <v>318</v>
      </c>
      <c r="G438" s="183" t="s">
        <v>190</v>
      </c>
      <c r="H438" s="184">
        <v>540.19000000000005</v>
      </c>
      <c r="I438" s="185"/>
      <c r="J438" s="186">
        <f>ROUND(I438*H438,2)</f>
        <v>0</v>
      </c>
      <c r="K438" s="182" t="s">
        <v>177</v>
      </c>
      <c r="L438" s="41"/>
      <c r="M438" s="187" t="s">
        <v>32</v>
      </c>
      <c r="N438" s="188" t="s">
        <v>51</v>
      </c>
      <c r="O438" s="66"/>
      <c r="P438" s="189">
        <f>O438*H438</f>
        <v>0</v>
      </c>
      <c r="Q438" s="189">
        <v>2.5000000000000001E-4</v>
      </c>
      <c r="R438" s="189">
        <f>Q438*H438</f>
        <v>0.13504750000000001</v>
      </c>
      <c r="S438" s="189">
        <v>0</v>
      </c>
      <c r="T438" s="190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91" t="s">
        <v>178</v>
      </c>
      <c r="AT438" s="191" t="s">
        <v>173</v>
      </c>
      <c r="AU438" s="191" t="s">
        <v>89</v>
      </c>
      <c r="AY438" s="18" t="s">
        <v>171</v>
      </c>
      <c r="BE438" s="192">
        <f>IF(N438="základní",J438,0)</f>
        <v>0</v>
      </c>
      <c r="BF438" s="192">
        <f>IF(N438="snížená",J438,0)</f>
        <v>0</v>
      </c>
      <c r="BG438" s="192">
        <f>IF(N438="zákl. přenesená",J438,0)</f>
        <v>0</v>
      </c>
      <c r="BH438" s="192">
        <f>IF(N438="sníž. přenesená",J438,0)</f>
        <v>0</v>
      </c>
      <c r="BI438" s="192">
        <f>IF(N438="nulová",J438,0)</f>
        <v>0</v>
      </c>
      <c r="BJ438" s="18" t="s">
        <v>40</v>
      </c>
      <c r="BK438" s="192">
        <f>ROUND(I438*H438,2)</f>
        <v>0</v>
      </c>
      <c r="BL438" s="18" t="s">
        <v>178</v>
      </c>
      <c r="BM438" s="191" t="s">
        <v>5420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5174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10.199999999999999">
      <c r="B440" s="204"/>
      <c r="C440" s="205"/>
      <c r="D440" s="195" t="s">
        <v>180</v>
      </c>
      <c r="E440" s="206" t="s">
        <v>32</v>
      </c>
      <c r="F440" s="207" t="s">
        <v>5421</v>
      </c>
      <c r="G440" s="205"/>
      <c r="H440" s="208">
        <v>80.150000000000006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30.6">
      <c r="B441" s="204"/>
      <c r="C441" s="205"/>
      <c r="D441" s="195" t="s">
        <v>180</v>
      </c>
      <c r="E441" s="206" t="s">
        <v>32</v>
      </c>
      <c r="F441" s="207" t="s">
        <v>5422</v>
      </c>
      <c r="G441" s="205"/>
      <c r="H441" s="208">
        <v>200.4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14" customFormat="1" ht="10.199999999999999">
      <c r="B442" s="204"/>
      <c r="C442" s="205"/>
      <c r="D442" s="195" t="s">
        <v>180</v>
      </c>
      <c r="E442" s="206" t="s">
        <v>32</v>
      </c>
      <c r="F442" s="207" t="s">
        <v>5423</v>
      </c>
      <c r="G442" s="205"/>
      <c r="H442" s="208">
        <v>62.52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180</v>
      </c>
      <c r="AU442" s="214" t="s">
        <v>89</v>
      </c>
      <c r="AV442" s="14" t="s">
        <v>89</v>
      </c>
      <c r="AW442" s="14" t="s">
        <v>38</v>
      </c>
      <c r="AX442" s="14" t="s">
        <v>80</v>
      </c>
      <c r="AY442" s="214" t="s">
        <v>171</v>
      </c>
    </row>
    <row r="443" spans="1:65" s="14" customFormat="1" ht="10.199999999999999">
      <c r="B443" s="204"/>
      <c r="C443" s="205"/>
      <c r="D443" s="195" t="s">
        <v>180</v>
      </c>
      <c r="E443" s="206" t="s">
        <v>32</v>
      </c>
      <c r="F443" s="207" t="s">
        <v>5424</v>
      </c>
      <c r="G443" s="205"/>
      <c r="H443" s="208">
        <v>62.52</v>
      </c>
      <c r="I443" s="209"/>
      <c r="J443" s="205"/>
      <c r="K443" s="205"/>
      <c r="L443" s="210"/>
      <c r="M443" s="211"/>
      <c r="N443" s="212"/>
      <c r="O443" s="212"/>
      <c r="P443" s="212"/>
      <c r="Q443" s="212"/>
      <c r="R443" s="212"/>
      <c r="S443" s="212"/>
      <c r="T443" s="213"/>
      <c r="AT443" s="214" t="s">
        <v>180</v>
      </c>
      <c r="AU443" s="214" t="s">
        <v>89</v>
      </c>
      <c r="AV443" s="14" t="s">
        <v>89</v>
      </c>
      <c r="AW443" s="14" t="s">
        <v>38</v>
      </c>
      <c r="AX443" s="14" t="s">
        <v>80</v>
      </c>
      <c r="AY443" s="214" t="s">
        <v>171</v>
      </c>
    </row>
    <row r="444" spans="1:65" s="14" customFormat="1" ht="10.199999999999999">
      <c r="B444" s="204"/>
      <c r="C444" s="205"/>
      <c r="D444" s="195" t="s">
        <v>180</v>
      </c>
      <c r="E444" s="206" t="s">
        <v>32</v>
      </c>
      <c r="F444" s="207" t="s">
        <v>5425</v>
      </c>
      <c r="G444" s="205"/>
      <c r="H444" s="208">
        <v>46.74</v>
      </c>
      <c r="I444" s="209"/>
      <c r="J444" s="205"/>
      <c r="K444" s="205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180</v>
      </c>
      <c r="AU444" s="214" t="s">
        <v>89</v>
      </c>
      <c r="AV444" s="14" t="s">
        <v>89</v>
      </c>
      <c r="AW444" s="14" t="s">
        <v>38</v>
      </c>
      <c r="AX444" s="14" t="s">
        <v>80</v>
      </c>
      <c r="AY444" s="214" t="s">
        <v>171</v>
      </c>
    </row>
    <row r="445" spans="1:65" s="14" customFormat="1" ht="10.199999999999999">
      <c r="B445" s="204"/>
      <c r="C445" s="205"/>
      <c r="D445" s="195" t="s">
        <v>180</v>
      </c>
      <c r="E445" s="206" t="s">
        <v>32</v>
      </c>
      <c r="F445" s="207" t="s">
        <v>5426</v>
      </c>
      <c r="G445" s="205"/>
      <c r="H445" s="208">
        <v>87.86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180</v>
      </c>
      <c r="AU445" s="214" t="s">
        <v>89</v>
      </c>
      <c r="AV445" s="14" t="s">
        <v>89</v>
      </c>
      <c r="AW445" s="14" t="s">
        <v>38</v>
      </c>
      <c r="AX445" s="14" t="s">
        <v>80</v>
      </c>
      <c r="AY445" s="214" t="s">
        <v>171</v>
      </c>
    </row>
    <row r="446" spans="1:65" s="2" customFormat="1" ht="14.4" customHeight="1">
      <c r="A446" s="36"/>
      <c r="B446" s="37"/>
      <c r="C446" s="215" t="s">
        <v>349</v>
      </c>
      <c r="D446" s="215" t="s">
        <v>254</v>
      </c>
      <c r="E446" s="216" t="s">
        <v>327</v>
      </c>
      <c r="F446" s="217" t="s">
        <v>328</v>
      </c>
      <c r="G446" s="218" t="s">
        <v>190</v>
      </c>
      <c r="H446" s="219">
        <v>294.57799999999997</v>
      </c>
      <c r="I446" s="220"/>
      <c r="J446" s="221">
        <f>ROUND(I446*H446,2)</f>
        <v>0</v>
      </c>
      <c r="K446" s="217" t="s">
        <v>177</v>
      </c>
      <c r="L446" s="222"/>
      <c r="M446" s="223" t="s">
        <v>32</v>
      </c>
      <c r="N446" s="224" t="s">
        <v>51</v>
      </c>
      <c r="O446" s="66"/>
      <c r="P446" s="189">
        <f>O446*H446</f>
        <v>0</v>
      </c>
      <c r="Q446" s="189">
        <v>3.0000000000000001E-5</v>
      </c>
      <c r="R446" s="189">
        <f>Q446*H446</f>
        <v>8.8373399999999991E-3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242</v>
      </c>
      <c r="AT446" s="191" t="s">
        <v>254</v>
      </c>
      <c r="AU446" s="191" t="s">
        <v>89</v>
      </c>
      <c r="AY446" s="18" t="s">
        <v>171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8" t="s">
        <v>40</v>
      </c>
      <c r="BK446" s="192">
        <f>ROUND(I446*H446,2)</f>
        <v>0</v>
      </c>
      <c r="BL446" s="18" t="s">
        <v>178</v>
      </c>
      <c r="BM446" s="191" t="s">
        <v>5427</v>
      </c>
    </row>
    <row r="447" spans="1:65" s="2" customFormat="1" ht="19.2">
      <c r="A447" s="36"/>
      <c r="B447" s="37"/>
      <c r="C447" s="38"/>
      <c r="D447" s="195" t="s">
        <v>258</v>
      </c>
      <c r="E447" s="38"/>
      <c r="F447" s="225" t="s">
        <v>259</v>
      </c>
      <c r="G447" s="38"/>
      <c r="H447" s="38"/>
      <c r="I447" s="226"/>
      <c r="J447" s="38"/>
      <c r="K447" s="38"/>
      <c r="L447" s="41"/>
      <c r="M447" s="227"/>
      <c r="N447" s="228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8" t="s">
        <v>258</v>
      </c>
      <c r="AU447" s="18" t="s">
        <v>89</v>
      </c>
    </row>
    <row r="448" spans="1:65" s="14" customFormat="1" ht="10.199999999999999">
      <c r="B448" s="204"/>
      <c r="C448" s="205"/>
      <c r="D448" s="195" t="s">
        <v>180</v>
      </c>
      <c r="E448" s="205"/>
      <c r="F448" s="207" t="s">
        <v>5428</v>
      </c>
      <c r="G448" s="205"/>
      <c r="H448" s="208">
        <v>294.57799999999997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180</v>
      </c>
      <c r="AU448" s="214" t="s">
        <v>89</v>
      </c>
      <c r="AV448" s="14" t="s">
        <v>89</v>
      </c>
      <c r="AW448" s="14" t="s">
        <v>4</v>
      </c>
      <c r="AX448" s="14" t="s">
        <v>40</v>
      </c>
      <c r="AY448" s="214" t="s">
        <v>171</v>
      </c>
    </row>
    <row r="449" spans="1:65" s="2" customFormat="1" ht="14.4" customHeight="1">
      <c r="A449" s="36"/>
      <c r="B449" s="37"/>
      <c r="C449" s="215" t="s">
        <v>353</v>
      </c>
      <c r="D449" s="215" t="s">
        <v>254</v>
      </c>
      <c r="E449" s="216" t="s">
        <v>331</v>
      </c>
      <c r="F449" s="217" t="s">
        <v>332</v>
      </c>
      <c r="G449" s="218" t="s">
        <v>190</v>
      </c>
      <c r="H449" s="219">
        <v>49.076999999999998</v>
      </c>
      <c r="I449" s="220"/>
      <c r="J449" s="221">
        <f>ROUND(I449*H449,2)</f>
        <v>0</v>
      </c>
      <c r="K449" s="217" t="s">
        <v>177</v>
      </c>
      <c r="L449" s="222"/>
      <c r="M449" s="223" t="s">
        <v>32</v>
      </c>
      <c r="N449" s="224" t="s">
        <v>51</v>
      </c>
      <c r="O449" s="66"/>
      <c r="P449" s="189">
        <f>O449*H449</f>
        <v>0</v>
      </c>
      <c r="Q449" s="189">
        <v>5.0000000000000001E-4</v>
      </c>
      <c r="R449" s="189">
        <f>Q449*H449</f>
        <v>2.4538500000000001E-2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242</v>
      </c>
      <c r="AT449" s="191" t="s">
        <v>254</v>
      </c>
      <c r="AU449" s="191" t="s">
        <v>89</v>
      </c>
      <c r="AY449" s="18" t="s">
        <v>171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8" t="s">
        <v>40</v>
      </c>
      <c r="BK449" s="192">
        <f>ROUND(I449*H449,2)</f>
        <v>0</v>
      </c>
      <c r="BL449" s="18" t="s">
        <v>178</v>
      </c>
      <c r="BM449" s="191" t="s">
        <v>5429</v>
      </c>
    </row>
    <row r="450" spans="1:65" s="2" customFormat="1" ht="19.2">
      <c r="A450" s="36"/>
      <c r="B450" s="37"/>
      <c r="C450" s="38"/>
      <c r="D450" s="195" t="s">
        <v>258</v>
      </c>
      <c r="E450" s="38"/>
      <c r="F450" s="225" t="s">
        <v>259</v>
      </c>
      <c r="G450" s="38"/>
      <c r="H450" s="38"/>
      <c r="I450" s="226"/>
      <c r="J450" s="38"/>
      <c r="K450" s="38"/>
      <c r="L450" s="41"/>
      <c r="M450" s="227"/>
      <c r="N450" s="228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8" t="s">
        <v>258</v>
      </c>
      <c r="AU450" s="18" t="s">
        <v>89</v>
      </c>
    </row>
    <row r="451" spans="1:65" s="14" customFormat="1" ht="10.199999999999999">
      <c r="B451" s="204"/>
      <c r="C451" s="205"/>
      <c r="D451" s="195" t="s">
        <v>180</v>
      </c>
      <c r="E451" s="205"/>
      <c r="F451" s="207" t="s">
        <v>5430</v>
      </c>
      <c r="G451" s="205"/>
      <c r="H451" s="208">
        <v>49.076999999999998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180</v>
      </c>
      <c r="AU451" s="214" t="s">
        <v>89</v>
      </c>
      <c r="AV451" s="14" t="s">
        <v>89</v>
      </c>
      <c r="AW451" s="14" t="s">
        <v>4</v>
      </c>
      <c r="AX451" s="14" t="s">
        <v>40</v>
      </c>
      <c r="AY451" s="214" t="s">
        <v>171</v>
      </c>
    </row>
    <row r="452" spans="1:65" s="2" customFormat="1" ht="14.4" customHeight="1">
      <c r="A452" s="36"/>
      <c r="B452" s="37"/>
      <c r="C452" s="215" t="s">
        <v>357</v>
      </c>
      <c r="D452" s="215" t="s">
        <v>254</v>
      </c>
      <c r="E452" s="216" t="s">
        <v>336</v>
      </c>
      <c r="F452" s="217" t="s">
        <v>337</v>
      </c>
      <c r="G452" s="218" t="s">
        <v>190</v>
      </c>
      <c r="H452" s="219">
        <v>68.796000000000006</v>
      </c>
      <c r="I452" s="220"/>
      <c r="J452" s="221">
        <f>ROUND(I452*H452,2)</f>
        <v>0</v>
      </c>
      <c r="K452" s="217" t="s">
        <v>177</v>
      </c>
      <c r="L452" s="222"/>
      <c r="M452" s="223" t="s">
        <v>32</v>
      </c>
      <c r="N452" s="224" t="s">
        <v>51</v>
      </c>
      <c r="O452" s="66"/>
      <c r="P452" s="189">
        <f>O452*H452</f>
        <v>0</v>
      </c>
      <c r="Q452" s="189">
        <v>2.9999999999999997E-4</v>
      </c>
      <c r="R452" s="189">
        <f>Q452*H452</f>
        <v>2.0638799999999999E-2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242</v>
      </c>
      <c r="AT452" s="191" t="s">
        <v>254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178</v>
      </c>
      <c r="BM452" s="191" t="s">
        <v>5431</v>
      </c>
    </row>
    <row r="453" spans="1:65" s="2" customFormat="1" ht="19.2">
      <c r="A453" s="36"/>
      <c r="B453" s="37"/>
      <c r="C453" s="38"/>
      <c r="D453" s="195" t="s">
        <v>258</v>
      </c>
      <c r="E453" s="38"/>
      <c r="F453" s="225" t="s">
        <v>259</v>
      </c>
      <c r="G453" s="38"/>
      <c r="H453" s="38"/>
      <c r="I453" s="226"/>
      <c r="J453" s="38"/>
      <c r="K453" s="38"/>
      <c r="L453" s="41"/>
      <c r="M453" s="227"/>
      <c r="N453" s="228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8" t="s">
        <v>258</v>
      </c>
      <c r="AU453" s="18" t="s">
        <v>89</v>
      </c>
    </row>
    <row r="454" spans="1:65" s="14" customFormat="1" ht="10.199999999999999">
      <c r="B454" s="204"/>
      <c r="C454" s="205"/>
      <c r="D454" s="195" t="s">
        <v>180</v>
      </c>
      <c r="E454" s="205"/>
      <c r="F454" s="207" t="s">
        <v>5432</v>
      </c>
      <c r="G454" s="205"/>
      <c r="H454" s="208">
        <v>68.796000000000006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180</v>
      </c>
      <c r="AU454" s="214" t="s">
        <v>89</v>
      </c>
      <c r="AV454" s="14" t="s">
        <v>89</v>
      </c>
      <c r="AW454" s="14" t="s">
        <v>4</v>
      </c>
      <c r="AX454" s="14" t="s">
        <v>40</v>
      </c>
      <c r="AY454" s="214" t="s">
        <v>171</v>
      </c>
    </row>
    <row r="455" spans="1:65" s="2" customFormat="1" ht="14.4" customHeight="1">
      <c r="A455" s="36"/>
      <c r="B455" s="37"/>
      <c r="C455" s="215" t="s">
        <v>363</v>
      </c>
      <c r="D455" s="215" t="s">
        <v>254</v>
      </c>
      <c r="E455" s="216" t="s">
        <v>341</v>
      </c>
      <c r="F455" s="217" t="s">
        <v>342</v>
      </c>
      <c r="G455" s="218" t="s">
        <v>190</v>
      </c>
      <c r="H455" s="219">
        <v>68.796000000000006</v>
      </c>
      <c r="I455" s="220"/>
      <c r="J455" s="221">
        <f>ROUND(I455*H455,2)</f>
        <v>0</v>
      </c>
      <c r="K455" s="217" t="s">
        <v>177</v>
      </c>
      <c r="L455" s="222"/>
      <c r="M455" s="223" t="s">
        <v>32</v>
      </c>
      <c r="N455" s="224" t="s">
        <v>51</v>
      </c>
      <c r="O455" s="66"/>
      <c r="P455" s="189">
        <f>O455*H455</f>
        <v>0</v>
      </c>
      <c r="Q455" s="189">
        <v>2.0000000000000001E-4</v>
      </c>
      <c r="R455" s="189">
        <f>Q455*H455</f>
        <v>1.3759200000000003E-2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242</v>
      </c>
      <c r="AT455" s="191" t="s">
        <v>254</v>
      </c>
      <c r="AU455" s="191" t="s">
        <v>89</v>
      </c>
      <c r="AY455" s="18" t="s">
        <v>171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8" t="s">
        <v>40</v>
      </c>
      <c r="BK455" s="192">
        <f>ROUND(I455*H455,2)</f>
        <v>0</v>
      </c>
      <c r="BL455" s="18" t="s">
        <v>178</v>
      </c>
      <c r="BM455" s="191" t="s">
        <v>5433</v>
      </c>
    </row>
    <row r="456" spans="1:65" s="2" customFormat="1" ht="19.2">
      <c r="A456" s="36"/>
      <c r="B456" s="37"/>
      <c r="C456" s="38"/>
      <c r="D456" s="195" t="s">
        <v>258</v>
      </c>
      <c r="E456" s="38"/>
      <c r="F456" s="225" t="s">
        <v>259</v>
      </c>
      <c r="G456" s="38"/>
      <c r="H456" s="38"/>
      <c r="I456" s="226"/>
      <c r="J456" s="38"/>
      <c r="K456" s="38"/>
      <c r="L456" s="41"/>
      <c r="M456" s="227"/>
      <c r="N456" s="228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8" t="s">
        <v>258</v>
      </c>
      <c r="AU456" s="18" t="s">
        <v>89</v>
      </c>
    </row>
    <row r="457" spans="1:65" s="14" customFormat="1" ht="10.199999999999999">
      <c r="B457" s="204"/>
      <c r="C457" s="205"/>
      <c r="D457" s="195" t="s">
        <v>180</v>
      </c>
      <c r="E457" s="205"/>
      <c r="F457" s="207" t="s">
        <v>5432</v>
      </c>
      <c r="G457" s="205"/>
      <c r="H457" s="208">
        <v>68.796000000000006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4</v>
      </c>
      <c r="AX457" s="14" t="s">
        <v>40</v>
      </c>
      <c r="AY457" s="214" t="s">
        <v>171</v>
      </c>
    </row>
    <row r="458" spans="1:65" s="2" customFormat="1" ht="14.4" customHeight="1">
      <c r="A458" s="36"/>
      <c r="B458" s="37"/>
      <c r="C458" s="215" t="s">
        <v>368</v>
      </c>
      <c r="D458" s="215" t="s">
        <v>254</v>
      </c>
      <c r="E458" s="216" t="s">
        <v>346</v>
      </c>
      <c r="F458" s="217" t="s">
        <v>347</v>
      </c>
      <c r="G458" s="218" t="s">
        <v>190</v>
      </c>
      <c r="H458" s="219">
        <v>92.253</v>
      </c>
      <c r="I458" s="220"/>
      <c r="J458" s="221">
        <f>ROUND(I458*H458,2)</f>
        <v>0</v>
      </c>
      <c r="K458" s="217" t="s">
        <v>177</v>
      </c>
      <c r="L458" s="222"/>
      <c r="M458" s="223" t="s">
        <v>32</v>
      </c>
      <c r="N458" s="224" t="s">
        <v>51</v>
      </c>
      <c r="O458" s="66"/>
      <c r="P458" s="189">
        <f>O458*H458</f>
        <v>0</v>
      </c>
      <c r="Q458" s="189">
        <v>2.9999999999999997E-4</v>
      </c>
      <c r="R458" s="189">
        <f>Q458*H458</f>
        <v>2.7675899999999996E-2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242</v>
      </c>
      <c r="AT458" s="191" t="s">
        <v>254</v>
      </c>
      <c r="AU458" s="191" t="s">
        <v>89</v>
      </c>
      <c r="AY458" s="18" t="s">
        <v>171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8" t="s">
        <v>40</v>
      </c>
      <c r="BK458" s="192">
        <f>ROUND(I458*H458,2)</f>
        <v>0</v>
      </c>
      <c r="BL458" s="18" t="s">
        <v>178</v>
      </c>
      <c r="BM458" s="191" t="s">
        <v>5434</v>
      </c>
    </row>
    <row r="459" spans="1:65" s="2" customFormat="1" ht="19.2">
      <c r="A459" s="36"/>
      <c r="B459" s="37"/>
      <c r="C459" s="38"/>
      <c r="D459" s="195" t="s">
        <v>258</v>
      </c>
      <c r="E459" s="38"/>
      <c r="F459" s="225" t="s">
        <v>259</v>
      </c>
      <c r="G459" s="38"/>
      <c r="H459" s="38"/>
      <c r="I459" s="226"/>
      <c r="J459" s="38"/>
      <c r="K459" s="38"/>
      <c r="L459" s="41"/>
      <c r="M459" s="227"/>
      <c r="N459" s="228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8" t="s">
        <v>258</v>
      </c>
      <c r="AU459" s="18" t="s">
        <v>89</v>
      </c>
    </row>
    <row r="460" spans="1:65" s="14" customFormat="1" ht="10.199999999999999">
      <c r="B460" s="204"/>
      <c r="C460" s="205"/>
      <c r="D460" s="195" t="s">
        <v>180</v>
      </c>
      <c r="E460" s="205"/>
      <c r="F460" s="207" t="s">
        <v>5435</v>
      </c>
      <c r="G460" s="205"/>
      <c r="H460" s="208">
        <v>92.253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180</v>
      </c>
      <c r="AU460" s="214" t="s">
        <v>89</v>
      </c>
      <c r="AV460" s="14" t="s">
        <v>89</v>
      </c>
      <c r="AW460" s="14" t="s">
        <v>4</v>
      </c>
      <c r="AX460" s="14" t="s">
        <v>40</v>
      </c>
      <c r="AY460" s="214" t="s">
        <v>171</v>
      </c>
    </row>
    <row r="461" spans="1:65" s="2" customFormat="1" ht="24.15" customHeight="1">
      <c r="A461" s="36"/>
      <c r="B461" s="37"/>
      <c r="C461" s="180" t="s">
        <v>379</v>
      </c>
      <c r="D461" s="180" t="s">
        <v>173</v>
      </c>
      <c r="E461" s="181" t="s">
        <v>5436</v>
      </c>
      <c r="F461" s="182" t="s">
        <v>5437</v>
      </c>
      <c r="G461" s="183" t="s">
        <v>176</v>
      </c>
      <c r="H461" s="184">
        <v>849.17399999999998</v>
      </c>
      <c r="I461" s="185"/>
      <c r="J461" s="186">
        <f>ROUND(I461*H461,2)</f>
        <v>0</v>
      </c>
      <c r="K461" s="182" t="s">
        <v>177</v>
      </c>
      <c r="L461" s="41"/>
      <c r="M461" s="187" t="s">
        <v>32</v>
      </c>
      <c r="N461" s="188" t="s">
        <v>51</v>
      </c>
      <c r="O461" s="66"/>
      <c r="P461" s="189">
        <f>O461*H461</f>
        <v>0</v>
      </c>
      <c r="Q461" s="189">
        <v>3.82E-3</v>
      </c>
      <c r="R461" s="189">
        <f>Q461*H461</f>
        <v>3.24384468</v>
      </c>
      <c r="S461" s="189">
        <v>0</v>
      </c>
      <c r="T461" s="190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91" t="s">
        <v>178</v>
      </c>
      <c r="AT461" s="191" t="s">
        <v>173</v>
      </c>
      <c r="AU461" s="191" t="s">
        <v>89</v>
      </c>
      <c r="AY461" s="18" t="s">
        <v>171</v>
      </c>
      <c r="BE461" s="192">
        <f>IF(N461="základní",J461,0)</f>
        <v>0</v>
      </c>
      <c r="BF461" s="192">
        <f>IF(N461="snížená",J461,0)</f>
        <v>0</v>
      </c>
      <c r="BG461" s="192">
        <f>IF(N461="zákl. přenesená",J461,0)</f>
        <v>0</v>
      </c>
      <c r="BH461" s="192">
        <f>IF(N461="sníž. přenesená",J461,0)</f>
        <v>0</v>
      </c>
      <c r="BI461" s="192">
        <f>IF(N461="nulová",J461,0)</f>
        <v>0</v>
      </c>
      <c r="BJ461" s="18" t="s">
        <v>40</v>
      </c>
      <c r="BK461" s="192">
        <f>ROUND(I461*H461,2)</f>
        <v>0</v>
      </c>
      <c r="BL461" s="18" t="s">
        <v>178</v>
      </c>
      <c r="BM461" s="191" t="s">
        <v>5438</v>
      </c>
    </row>
    <row r="462" spans="1:65" s="2" customFormat="1" ht="28.8">
      <c r="A462" s="36"/>
      <c r="B462" s="37"/>
      <c r="C462" s="38"/>
      <c r="D462" s="195" t="s">
        <v>258</v>
      </c>
      <c r="E462" s="38"/>
      <c r="F462" s="225" t="s">
        <v>5173</v>
      </c>
      <c r="G462" s="38"/>
      <c r="H462" s="38"/>
      <c r="I462" s="226"/>
      <c r="J462" s="38"/>
      <c r="K462" s="38"/>
      <c r="L462" s="41"/>
      <c r="M462" s="227"/>
      <c r="N462" s="228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8" t="s">
        <v>258</v>
      </c>
      <c r="AU462" s="18" t="s">
        <v>89</v>
      </c>
    </row>
    <row r="463" spans="1:65" s="13" customFormat="1" ht="10.199999999999999">
      <c r="B463" s="193"/>
      <c r="C463" s="194"/>
      <c r="D463" s="195" t="s">
        <v>180</v>
      </c>
      <c r="E463" s="196" t="s">
        <v>32</v>
      </c>
      <c r="F463" s="197" t="s">
        <v>5174</v>
      </c>
      <c r="G463" s="194"/>
      <c r="H463" s="196" t="s">
        <v>32</v>
      </c>
      <c r="I463" s="198"/>
      <c r="J463" s="194"/>
      <c r="K463" s="194"/>
      <c r="L463" s="199"/>
      <c r="M463" s="200"/>
      <c r="N463" s="201"/>
      <c r="O463" s="201"/>
      <c r="P463" s="201"/>
      <c r="Q463" s="201"/>
      <c r="R463" s="201"/>
      <c r="S463" s="201"/>
      <c r="T463" s="202"/>
      <c r="AT463" s="203" t="s">
        <v>180</v>
      </c>
      <c r="AU463" s="203" t="s">
        <v>89</v>
      </c>
      <c r="AV463" s="13" t="s">
        <v>40</v>
      </c>
      <c r="AW463" s="13" t="s">
        <v>38</v>
      </c>
      <c r="AX463" s="13" t="s">
        <v>80</v>
      </c>
      <c r="AY463" s="203" t="s">
        <v>171</v>
      </c>
    </row>
    <row r="464" spans="1:65" s="14" customFormat="1" ht="10.199999999999999">
      <c r="B464" s="204"/>
      <c r="C464" s="205"/>
      <c r="D464" s="195" t="s">
        <v>180</v>
      </c>
      <c r="E464" s="206" t="s">
        <v>32</v>
      </c>
      <c r="F464" s="207" t="s">
        <v>5279</v>
      </c>
      <c r="G464" s="205"/>
      <c r="H464" s="208">
        <v>380.30500000000001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180</v>
      </c>
      <c r="AU464" s="214" t="s">
        <v>89</v>
      </c>
      <c r="AV464" s="14" t="s">
        <v>89</v>
      </c>
      <c r="AW464" s="14" t="s">
        <v>38</v>
      </c>
      <c r="AX464" s="14" t="s">
        <v>80</v>
      </c>
      <c r="AY464" s="214" t="s">
        <v>171</v>
      </c>
    </row>
    <row r="465" spans="2:51" s="14" customFormat="1" ht="10.199999999999999">
      <c r="B465" s="204"/>
      <c r="C465" s="205"/>
      <c r="D465" s="195" t="s">
        <v>180</v>
      </c>
      <c r="E465" s="206" t="s">
        <v>32</v>
      </c>
      <c r="F465" s="207" t="s">
        <v>5280</v>
      </c>
      <c r="G465" s="205"/>
      <c r="H465" s="208">
        <v>217.35400000000001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180</v>
      </c>
      <c r="AU465" s="214" t="s">
        <v>89</v>
      </c>
      <c r="AV465" s="14" t="s">
        <v>89</v>
      </c>
      <c r="AW465" s="14" t="s">
        <v>38</v>
      </c>
      <c r="AX465" s="14" t="s">
        <v>80</v>
      </c>
      <c r="AY465" s="214" t="s">
        <v>171</v>
      </c>
    </row>
    <row r="466" spans="2:51" s="14" customFormat="1" ht="10.199999999999999">
      <c r="B466" s="204"/>
      <c r="C466" s="205"/>
      <c r="D466" s="195" t="s">
        <v>180</v>
      </c>
      <c r="E466" s="206" t="s">
        <v>32</v>
      </c>
      <c r="F466" s="207" t="s">
        <v>5281</v>
      </c>
      <c r="G466" s="205"/>
      <c r="H466" s="208">
        <v>341.78399999999999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180</v>
      </c>
      <c r="AU466" s="214" t="s">
        <v>89</v>
      </c>
      <c r="AV466" s="14" t="s">
        <v>89</v>
      </c>
      <c r="AW466" s="14" t="s">
        <v>38</v>
      </c>
      <c r="AX466" s="14" t="s">
        <v>80</v>
      </c>
      <c r="AY466" s="214" t="s">
        <v>171</v>
      </c>
    </row>
    <row r="467" spans="2:51" s="13" customFormat="1" ht="10.199999999999999">
      <c r="B467" s="193"/>
      <c r="C467" s="194"/>
      <c r="D467" s="195" t="s">
        <v>180</v>
      </c>
      <c r="E467" s="196" t="s">
        <v>32</v>
      </c>
      <c r="F467" s="197" t="s">
        <v>202</v>
      </c>
      <c r="G467" s="194"/>
      <c r="H467" s="196" t="s">
        <v>32</v>
      </c>
      <c r="I467" s="198"/>
      <c r="J467" s="194"/>
      <c r="K467" s="194"/>
      <c r="L467" s="199"/>
      <c r="M467" s="200"/>
      <c r="N467" s="201"/>
      <c r="O467" s="201"/>
      <c r="P467" s="201"/>
      <c r="Q467" s="201"/>
      <c r="R467" s="201"/>
      <c r="S467" s="201"/>
      <c r="T467" s="202"/>
      <c r="AT467" s="203" t="s">
        <v>180</v>
      </c>
      <c r="AU467" s="203" t="s">
        <v>89</v>
      </c>
      <c r="AV467" s="13" t="s">
        <v>40</v>
      </c>
      <c r="AW467" s="13" t="s">
        <v>38</v>
      </c>
      <c r="AX467" s="13" t="s">
        <v>80</v>
      </c>
      <c r="AY467" s="203" t="s">
        <v>171</v>
      </c>
    </row>
    <row r="468" spans="2:51" s="14" customFormat="1" ht="10.199999999999999">
      <c r="B468" s="204"/>
      <c r="C468" s="205"/>
      <c r="D468" s="195" t="s">
        <v>180</v>
      </c>
      <c r="E468" s="206" t="s">
        <v>32</v>
      </c>
      <c r="F468" s="207" t="s">
        <v>5282</v>
      </c>
      <c r="G468" s="205"/>
      <c r="H468" s="208">
        <v>-18.959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180</v>
      </c>
      <c r="AU468" s="214" t="s">
        <v>89</v>
      </c>
      <c r="AV468" s="14" t="s">
        <v>89</v>
      </c>
      <c r="AW468" s="14" t="s">
        <v>38</v>
      </c>
      <c r="AX468" s="14" t="s">
        <v>80</v>
      </c>
      <c r="AY468" s="214" t="s">
        <v>171</v>
      </c>
    </row>
    <row r="469" spans="2:51" s="14" customFormat="1" ht="10.199999999999999">
      <c r="B469" s="204"/>
      <c r="C469" s="205"/>
      <c r="D469" s="195" t="s">
        <v>180</v>
      </c>
      <c r="E469" s="206" t="s">
        <v>32</v>
      </c>
      <c r="F469" s="207" t="s">
        <v>5283</v>
      </c>
      <c r="G469" s="205"/>
      <c r="H469" s="208">
        <v>-1.6040000000000001</v>
      </c>
      <c r="I469" s="209"/>
      <c r="J469" s="205"/>
      <c r="K469" s="205"/>
      <c r="L469" s="210"/>
      <c r="M469" s="211"/>
      <c r="N469" s="212"/>
      <c r="O469" s="212"/>
      <c r="P469" s="212"/>
      <c r="Q469" s="212"/>
      <c r="R469" s="212"/>
      <c r="S469" s="212"/>
      <c r="T469" s="213"/>
      <c r="AT469" s="214" t="s">
        <v>180</v>
      </c>
      <c r="AU469" s="214" t="s">
        <v>89</v>
      </c>
      <c r="AV469" s="14" t="s">
        <v>89</v>
      </c>
      <c r="AW469" s="14" t="s">
        <v>38</v>
      </c>
      <c r="AX469" s="14" t="s">
        <v>80</v>
      </c>
      <c r="AY469" s="214" t="s">
        <v>171</v>
      </c>
    </row>
    <row r="470" spans="2:51" s="14" customFormat="1" ht="10.199999999999999">
      <c r="B470" s="204"/>
      <c r="C470" s="205"/>
      <c r="D470" s="195" t="s">
        <v>180</v>
      </c>
      <c r="E470" s="206" t="s">
        <v>32</v>
      </c>
      <c r="F470" s="207" t="s">
        <v>5284</v>
      </c>
      <c r="G470" s="205"/>
      <c r="H470" s="208">
        <v>-0.31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180</v>
      </c>
      <c r="AU470" s="214" t="s">
        <v>89</v>
      </c>
      <c r="AV470" s="14" t="s">
        <v>89</v>
      </c>
      <c r="AW470" s="14" t="s">
        <v>38</v>
      </c>
      <c r="AX470" s="14" t="s">
        <v>80</v>
      </c>
      <c r="AY470" s="214" t="s">
        <v>171</v>
      </c>
    </row>
    <row r="471" spans="2:51" s="14" customFormat="1" ht="10.199999999999999">
      <c r="B471" s="204"/>
      <c r="C471" s="205"/>
      <c r="D471" s="195" t="s">
        <v>180</v>
      </c>
      <c r="E471" s="206" t="s">
        <v>32</v>
      </c>
      <c r="F471" s="207" t="s">
        <v>5285</v>
      </c>
      <c r="G471" s="205"/>
      <c r="H471" s="208">
        <v>-2.488</v>
      </c>
      <c r="I471" s="209"/>
      <c r="J471" s="205"/>
      <c r="K471" s="205"/>
      <c r="L471" s="210"/>
      <c r="M471" s="211"/>
      <c r="N471" s="212"/>
      <c r="O471" s="212"/>
      <c r="P471" s="212"/>
      <c r="Q471" s="212"/>
      <c r="R471" s="212"/>
      <c r="S471" s="212"/>
      <c r="T471" s="213"/>
      <c r="AT471" s="214" t="s">
        <v>180</v>
      </c>
      <c r="AU471" s="214" t="s">
        <v>89</v>
      </c>
      <c r="AV471" s="14" t="s">
        <v>89</v>
      </c>
      <c r="AW471" s="14" t="s">
        <v>38</v>
      </c>
      <c r="AX471" s="14" t="s">
        <v>80</v>
      </c>
      <c r="AY471" s="214" t="s">
        <v>171</v>
      </c>
    </row>
    <row r="472" spans="2:51" s="14" customFormat="1" ht="10.199999999999999">
      <c r="B472" s="204"/>
      <c r="C472" s="205"/>
      <c r="D472" s="195" t="s">
        <v>180</v>
      </c>
      <c r="E472" s="206" t="s">
        <v>32</v>
      </c>
      <c r="F472" s="207" t="s">
        <v>5286</v>
      </c>
      <c r="G472" s="205"/>
      <c r="H472" s="208">
        <v>-0.9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180</v>
      </c>
      <c r="AU472" s="214" t="s">
        <v>89</v>
      </c>
      <c r="AV472" s="14" t="s">
        <v>89</v>
      </c>
      <c r="AW472" s="14" t="s">
        <v>38</v>
      </c>
      <c r="AX472" s="14" t="s">
        <v>80</v>
      </c>
      <c r="AY472" s="214" t="s">
        <v>171</v>
      </c>
    </row>
    <row r="473" spans="2:51" s="14" customFormat="1" ht="10.199999999999999">
      <c r="B473" s="204"/>
      <c r="C473" s="205"/>
      <c r="D473" s="195" t="s">
        <v>180</v>
      </c>
      <c r="E473" s="206" t="s">
        <v>32</v>
      </c>
      <c r="F473" s="207" t="s">
        <v>5287</v>
      </c>
      <c r="G473" s="205"/>
      <c r="H473" s="208">
        <v>-16.808</v>
      </c>
      <c r="I473" s="209"/>
      <c r="J473" s="205"/>
      <c r="K473" s="205"/>
      <c r="L473" s="210"/>
      <c r="M473" s="211"/>
      <c r="N473" s="212"/>
      <c r="O473" s="212"/>
      <c r="P473" s="212"/>
      <c r="Q473" s="212"/>
      <c r="R473" s="212"/>
      <c r="S473" s="212"/>
      <c r="T473" s="213"/>
      <c r="AT473" s="214" t="s">
        <v>180</v>
      </c>
      <c r="AU473" s="214" t="s">
        <v>89</v>
      </c>
      <c r="AV473" s="14" t="s">
        <v>89</v>
      </c>
      <c r="AW473" s="14" t="s">
        <v>38</v>
      </c>
      <c r="AX473" s="14" t="s">
        <v>80</v>
      </c>
      <c r="AY473" s="214" t="s">
        <v>171</v>
      </c>
    </row>
    <row r="474" spans="2:51" s="14" customFormat="1" ht="10.199999999999999">
      <c r="B474" s="204"/>
      <c r="C474" s="205"/>
      <c r="D474" s="195" t="s">
        <v>180</v>
      </c>
      <c r="E474" s="206" t="s">
        <v>32</v>
      </c>
      <c r="F474" s="207" t="s">
        <v>5288</v>
      </c>
      <c r="G474" s="205"/>
      <c r="H474" s="208">
        <v>-2.2269999999999999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180</v>
      </c>
      <c r="AU474" s="214" t="s">
        <v>89</v>
      </c>
      <c r="AV474" s="14" t="s">
        <v>89</v>
      </c>
      <c r="AW474" s="14" t="s">
        <v>38</v>
      </c>
      <c r="AX474" s="14" t="s">
        <v>80</v>
      </c>
      <c r="AY474" s="214" t="s">
        <v>171</v>
      </c>
    </row>
    <row r="475" spans="2:51" s="14" customFormat="1" ht="10.199999999999999">
      <c r="B475" s="204"/>
      <c r="C475" s="205"/>
      <c r="D475" s="195" t="s">
        <v>180</v>
      </c>
      <c r="E475" s="206" t="s">
        <v>32</v>
      </c>
      <c r="F475" s="207" t="s">
        <v>5289</v>
      </c>
      <c r="G475" s="205"/>
      <c r="H475" s="208">
        <v>-1.5429999999999999</v>
      </c>
      <c r="I475" s="209"/>
      <c r="J475" s="205"/>
      <c r="K475" s="205"/>
      <c r="L475" s="210"/>
      <c r="M475" s="211"/>
      <c r="N475" s="212"/>
      <c r="O475" s="212"/>
      <c r="P475" s="212"/>
      <c r="Q475" s="212"/>
      <c r="R475" s="212"/>
      <c r="S475" s="212"/>
      <c r="T475" s="213"/>
      <c r="AT475" s="214" t="s">
        <v>180</v>
      </c>
      <c r="AU475" s="214" t="s">
        <v>89</v>
      </c>
      <c r="AV475" s="14" t="s">
        <v>89</v>
      </c>
      <c r="AW475" s="14" t="s">
        <v>38</v>
      </c>
      <c r="AX475" s="14" t="s">
        <v>80</v>
      </c>
      <c r="AY475" s="214" t="s">
        <v>171</v>
      </c>
    </row>
    <row r="476" spans="2:51" s="14" customFormat="1" ht="10.199999999999999">
      <c r="B476" s="204"/>
      <c r="C476" s="205"/>
      <c r="D476" s="195" t="s">
        <v>180</v>
      </c>
      <c r="E476" s="206" t="s">
        <v>32</v>
      </c>
      <c r="F476" s="207" t="s">
        <v>5290</v>
      </c>
      <c r="G476" s="205"/>
      <c r="H476" s="208">
        <v>-17.084</v>
      </c>
      <c r="I476" s="209"/>
      <c r="J476" s="205"/>
      <c r="K476" s="205"/>
      <c r="L476" s="210"/>
      <c r="M476" s="211"/>
      <c r="N476" s="212"/>
      <c r="O476" s="212"/>
      <c r="P476" s="212"/>
      <c r="Q476" s="212"/>
      <c r="R476" s="212"/>
      <c r="S476" s="212"/>
      <c r="T476" s="213"/>
      <c r="AT476" s="214" t="s">
        <v>180</v>
      </c>
      <c r="AU476" s="214" t="s">
        <v>89</v>
      </c>
      <c r="AV476" s="14" t="s">
        <v>89</v>
      </c>
      <c r="AW476" s="14" t="s">
        <v>38</v>
      </c>
      <c r="AX476" s="14" t="s">
        <v>80</v>
      </c>
      <c r="AY476" s="214" t="s">
        <v>171</v>
      </c>
    </row>
    <row r="477" spans="2:51" s="14" customFormat="1" ht="10.199999999999999">
      <c r="B477" s="204"/>
      <c r="C477" s="205"/>
      <c r="D477" s="195" t="s">
        <v>180</v>
      </c>
      <c r="E477" s="206" t="s">
        <v>32</v>
      </c>
      <c r="F477" s="207" t="s">
        <v>5291</v>
      </c>
      <c r="G477" s="205"/>
      <c r="H477" s="208">
        <v>-2.3879999999999999</v>
      </c>
      <c r="I477" s="209"/>
      <c r="J477" s="205"/>
      <c r="K477" s="205"/>
      <c r="L477" s="210"/>
      <c r="M477" s="211"/>
      <c r="N477" s="212"/>
      <c r="O477" s="212"/>
      <c r="P477" s="212"/>
      <c r="Q477" s="212"/>
      <c r="R477" s="212"/>
      <c r="S477" s="212"/>
      <c r="T477" s="213"/>
      <c r="AT477" s="214" t="s">
        <v>180</v>
      </c>
      <c r="AU477" s="214" t="s">
        <v>89</v>
      </c>
      <c r="AV477" s="14" t="s">
        <v>89</v>
      </c>
      <c r="AW477" s="14" t="s">
        <v>38</v>
      </c>
      <c r="AX477" s="14" t="s">
        <v>80</v>
      </c>
      <c r="AY477" s="214" t="s">
        <v>171</v>
      </c>
    </row>
    <row r="478" spans="2:51" s="14" customFormat="1" ht="10.199999999999999">
      <c r="B478" s="204"/>
      <c r="C478" s="205"/>
      <c r="D478" s="195" t="s">
        <v>180</v>
      </c>
      <c r="E478" s="206" t="s">
        <v>32</v>
      </c>
      <c r="F478" s="207" t="s">
        <v>5292</v>
      </c>
      <c r="G478" s="205"/>
      <c r="H478" s="208">
        <v>-2.7879999999999998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180</v>
      </c>
      <c r="AU478" s="214" t="s">
        <v>89</v>
      </c>
      <c r="AV478" s="14" t="s">
        <v>89</v>
      </c>
      <c r="AW478" s="14" t="s">
        <v>38</v>
      </c>
      <c r="AX478" s="14" t="s">
        <v>80</v>
      </c>
      <c r="AY478" s="214" t="s">
        <v>171</v>
      </c>
    </row>
    <row r="479" spans="2:51" s="14" customFormat="1" ht="10.199999999999999">
      <c r="B479" s="204"/>
      <c r="C479" s="205"/>
      <c r="D479" s="195" t="s">
        <v>180</v>
      </c>
      <c r="E479" s="206" t="s">
        <v>32</v>
      </c>
      <c r="F479" s="207" t="s">
        <v>5293</v>
      </c>
      <c r="G479" s="205"/>
      <c r="H479" s="208">
        <v>-1.6180000000000001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180</v>
      </c>
      <c r="AU479" s="214" t="s">
        <v>89</v>
      </c>
      <c r="AV479" s="14" t="s">
        <v>89</v>
      </c>
      <c r="AW479" s="14" t="s">
        <v>38</v>
      </c>
      <c r="AX479" s="14" t="s">
        <v>80</v>
      </c>
      <c r="AY479" s="214" t="s">
        <v>171</v>
      </c>
    </row>
    <row r="480" spans="2:51" s="14" customFormat="1" ht="10.199999999999999">
      <c r="B480" s="204"/>
      <c r="C480" s="205"/>
      <c r="D480" s="195" t="s">
        <v>180</v>
      </c>
      <c r="E480" s="206" t="s">
        <v>32</v>
      </c>
      <c r="F480" s="207" t="s">
        <v>5294</v>
      </c>
      <c r="G480" s="205"/>
      <c r="H480" s="208">
        <v>-2.2360000000000002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180</v>
      </c>
      <c r="AU480" s="214" t="s">
        <v>89</v>
      </c>
      <c r="AV480" s="14" t="s">
        <v>89</v>
      </c>
      <c r="AW480" s="14" t="s">
        <v>38</v>
      </c>
      <c r="AX480" s="14" t="s">
        <v>80</v>
      </c>
      <c r="AY480" s="214" t="s">
        <v>171</v>
      </c>
    </row>
    <row r="481" spans="2:51" s="14" customFormat="1" ht="10.199999999999999">
      <c r="B481" s="204"/>
      <c r="C481" s="205"/>
      <c r="D481" s="195" t="s">
        <v>180</v>
      </c>
      <c r="E481" s="206" t="s">
        <v>32</v>
      </c>
      <c r="F481" s="207" t="s">
        <v>5295</v>
      </c>
      <c r="G481" s="205"/>
      <c r="H481" s="208">
        <v>-2.2749999999999999</v>
      </c>
      <c r="I481" s="209"/>
      <c r="J481" s="205"/>
      <c r="K481" s="205"/>
      <c r="L481" s="210"/>
      <c r="M481" s="211"/>
      <c r="N481" s="212"/>
      <c r="O481" s="212"/>
      <c r="P481" s="212"/>
      <c r="Q481" s="212"/>
      <c r="R481" s="212"/>
      <c r="S481" s="212"/>
      <c r="T481" s="213"/>
      <c r="AT481" s="214" t="s">
        <v>180</v>
      </c>
      <c r="AU481" s="214" t="s">
        <v>89</v>
      </c>
      <c r="AV481" s="14" t="s">
        <v>89</v>
      </c>
      <c r="AW481" s="14" t="s">
        <v>38</v>
      </c>
      <c r="AX481" s="14" t="s">
        <v>80</v>
      </c>
      <c r="AY481" s="214" t="s">
        <v>171</v>
      </c>
    </row>
    <row r="482" spans="2:51" s="14" customFormat="1" ht="10.199999999999999">
      <c r="B482" s="204"/>
      <c r="C482" s="205"/>
      <c r="D482" s="195" t="s">
        <v>180</v>
      </c>
      <c r="E482" s="206" t="s">
        <v>32</v>
      </c>
      <c r="F482" s="207" t="s">
        <v>5296</v>
      </c>
      <c r="G482" s="205"/>
      <c r="H482" s="208">
        <v>-2.8410000000000002</v>
      </c>
      <c r="I482" s="209"/>
      <c r="J482" s="205"/>
      <c r="K482" s="205"/>
      <c r="L482" s="210"/>
      <c r="M482" s="211"/>
      <c r="N482" s="212"/>
      <c r="O482" s="212"/>
      <c r="P482" s="212"/>
      <c r="Q482" s="212"/>
      <c r="R482" s="212"/>
      <c r="S482" s="212"/>
      <c r="T482" s="213"/>
      <c r="AT482" s="214" t="s">
        <v>180</v>
      </c>
      <c r="AU482" s="214" t="s">
        <v>89</v>
      </c>
      <c r="AV482" s="14" t="s">
        <v>89</v>
      </c>
      <c r="AW482" s="14" t="s">
        <v>38</v>
      </c>
      <c r="AX482" s="14" t="s">
        <v>80</v>
      </c>
      <c r="AY482" s="214" t="s">
        <v>171</v>
      </c>
    </row>
    <row r="483" spans="2:51" s="14" customFormat="1" ht="10.199999999999999">
      <c r="B483" s="204"/>
      <c r="C483" s="205"/>
      <c r="D483" s="195" t="s">
        <v>180</v>
      </c>
      <c r="E483" s="206" t="s">
        <v>32</v>
      </c>
      <c r="F483" s="207" t="s">
        <v>5297</v>
      </c>
      <c r="G483" s="205"/>
      <c r="H483" s="208">
        <v>-2.1760000000000002</v>
      </c>
      <c r="I483" s="209"/>
      <c r="J483" s="205"/>
      <c r="K483" s="205"/>
      <c r="L483" s="210"/>
      <c r="M483" s="211"/>
      <c r="N483" s="212"/>
      <c r="O483" s="212"/>
      <c r="P483" s="212"/>
      <c r="Q483" s="212"/>
      <c r="R483" s="212"/>
      <c r="S483" s="212"/>
      <c r="T483" s="213"/>
      <c r="AT483" s="214" t="s">
        <v>180</v>
      </c>
      <c r="AU483" s="214" t="s">
        <v>89</v>
      </c>
      <c r="AV483" s="14" t="s">
        <v>89</v>
      </c>
      <c r="AW483" s="14" t="s">
        <v>38</v>
      </c>
      <c r="AX483" s="14" t="s">
        <v>80</v>
      </c>
      <c r="AY483" s="214" t="s">
        <v>171</v>
      </c>
    </row>
    <row r="484" spans="2:51" s="14" customFormat="1" ht="10.199999999999999">
      <c r="B484" s="204"/>
      <c r="C484" s="205"/>
      <c r="D484" s="195" t="s">
        <v>180</v>
      </c>
      <c r="E484" s="206" t="s">
        <v>32</v>
      </c>
      <c r="F484" s="207" t="s">
        <v>5298</v>
      </c>
      <c r="G484" s="205"/>
      <c r="H484" s="208">
        <v>-37.198999999999998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180</v>
      </c>
      <c r="AU484" s="214" t="s">
        <v>89</v>
      </c>
      <c r="AV484" s="14" t="s">
        <v>89</v>
      </c>
      <c r="AW484" s="14" t="s">
        <v>38</v>
      </c>
      <c r="AX484" s="14" t="s">
        <v>80</v>
      </c>
      <c r="AY484" s="214" t="s">
        <v>171</v>
      </c>
    </row>
    <row r="485" spans="2:51" s="14" customFormat="1" ht="10.199999999999999">
      <c r="B485" s="204"/>
      <c r="C485" s="205"/>
      <c r="D485" s="195" t="s">
        <v>180</v>
      </c>
      <c r="E485" s="206" t="s">
        <v>32</v>
      </c>
      <c r="F485" s="207" t="s">
        <v>5299</v>
      </c>
      <c r="G485" s="205"/>
      <c r="H485" s="208">
        <v>-16.654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180</v>
      </c>
      <c r="AU485" s="214" t="s">
        <v>89</v>
      </c>
      <c r="AV485" s="14" t="s">
        <v>89</v>
      </c>
      <c r="AW485" s="14" t="s">
        <v>38</v>
      </c>
      <c r="AX485" s="14" t="s">
        <v>80</v>
      </c>
      <c r="AY485" s="214" t="s">
        <v>171</v>
      </c>
    </row>
    <row r="486" spans="2:51" s="13" customFormat="1" ht="10.199999999999999">
      <c r="B486" s="193"/>
      <c r="C486" s="194"/>
      <c r="D486" s="195" t="s">
        <v>180</v>
      </c>
      <c r="E486" s="196" t="s">
        <v>32</v>
      </c>
      <c r="F486" s="197" t="s">
        <v>210</v>
      </c>
      <c r="G486" s="194"/>
      <c r="H486" s="196" t="s">
        <v>32</v>
      </c>
      <c r="I486" s="198"/>
      <c r="J486" s="194"/>
      <c r="K486" s="194"/>
      <c r="L486" s="199"/>
      <c r="M486" s="200"/>
      <c r="N486" s="201"/>
      <c r="O486" s="201"/>
      <c r="P486" s="201"/>
      <c r="Q486" s="201"/>
      <c r="R486" s="201"/>
      <c r="S486" s="201"/>
      <c r="T486" s="202"/>
      <c r="AT486" s="203" t="s">
        <v>180</v>
      </c>
      <c r="AU486" s="203" t="s">
        <v>89</v>
      </c>
      <c r="AV486" s="13" t="s">
        <v>40</v>
      </c>
      <c r="AW486" s="13" t="s">
        <v>38</v>
      </c>
      <c r="AX486" s="13" t="s">
        <v>80</v>
      </c>
      <c r="AY486" s="203" t="s">
        <v>171</v>
      </c>
    </row>
    <row r="487" spans="2:51" s="14" customFormat="1" ht="10.199999999999999">
      <c r="B487" s="204"/>
      <c r="C487" s="205"/>
      <c r="D487" s="195" t="s">
        <v>180</v>
      </c>
      <c r="E487" s="206" t="s">
        <v>32</v>
      </c>
      <c r="F487" s="207" t="s">
        <v>5300</v>
      </c>
      <c r="G487" s="205"/>
      <c r="H487" s="208">
        <v>4.077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180</v>
      </c>
      <c r="AU487" s="214" t="s">
        <v>89</v>
      </c>
      <c r="AV487" s="14" t="s">
        <v>89</v>
      </c>
      <c r="AW487" s="14" t="s">
        <v>38</v>
      </c>
      <c r="AX487" s="14" t="s">
        <v>80</v>
      </c>
      <c r="AY487" s="214" t="s">
        <v>171</v>
      </c>
    </row>
    <row r="488" spans="2:51" s="14" customFormat="1" ht="10.199999999999999">
      <c r="B488" s="204"/>
      <c r="C488" s="205"/>
      <c r="D488" s="195" t="s">
        <v>180</v>
      </c>
      <c r="E488" s="206" t="s">
        <v>32</v>
      </c>
      <c r="F488" s="207" t="s">
        <v>5301</v>
      </c>
      <c r="G488" s="205"/>
      <c r="H488" s="208">
        <v>0.66400000000000003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180</v>
      </c>
      <c r="AU488" s="214" t="s">
        <v>89</v>
      </c>
      <c r="AV488" s="14" t="s">
        <v>89</v>
      </c>
      <c r="AW488" s="14" t="s">
        <v>38</v>
      </c>
      <c r="AX488" s="14" t="s">
        <v>80</v>
      </c>
      <c r="AY488" s="214" t="s">
        <v>171</v>
      </c>
    </row>
    <row r="489" spans="2:51" s="14" customFormat="1" ht="10.199999999999999">
      <c r="B489" s="204"/>
      <c r="C489" s="205"/>
      <c r="D489" s="195" t="s">
        <v>180</v>
      </c>
      <c r="E489" s="206" t="s">
        <v>32</v>
      </c>
      <c r="F489" s="207" t="s">
        <v>5302</v>
      </c>
      <c r="G489" s="205"/>
      <c r="H489" s="208">
        <v>0.27200000000000002</v>
      </c>
      <c r="I489" s="209"/>
      <c r="J489" s="205"/>
      <c r="K489" s="205"/>
      <c r="L489" s="210"/>
      <c r="M489" s="211"/>
      <c r="N489" s="212"/>
      <c r="O489" s="212"/>
      <c r="P489" s="212"/>
      <c r="Q489" s="212"/>
      <c r="R489" s="212"/>
      <c r="S489" s="212"/>
      <c r="T489" s="213"/>
      <c r="AT489" s="214" t="s">
        <v>180</v>
      </c>
      <c r="AU489" s="214" t="s">
        <v>89</v>
      </c>
      <c r="AV489" s="14" t="s">
        <v>89</v>
      </c>
      <c r="AW489" s="14" t="s">
        <v>38</v>
      </c>
      <c r="AX489" s="14" t="s">
        <v>80</v>
      </c>
      <c r="AY489" s="214" t="s">
        <v>171</v>
      </c>
    </row>
    <row r="490" spans="2:51" s="14" customFormat="1" ht="10.199999999999999">
      <c r="B490" s="204"/>
      <c r="C490" s="205"/>
      <c r="D490" s="195" t="s">
        <v>180</v>
      </c>
      <c r="E490" s="206" t="s">
        <v>32</v>
      </c>
      <c r="F490" s="207" t="s">
        <v>5303</v>
      </c>
      <c r="G490" s="205"/>
      <c r="H490" s="208">
        <v>0.67600000000000005</v>
      </c>
      <c r="I490" s="209"/>
      <c r="J490" s="205"/>
      <c r="K490" s="205"/>
      <c r="L490" s="210"/>
      <c r="M490" s="211"/>
      <c r="N490" s="212"/>
      <c r="O490" s="212"/>
      <c r="P490" s="212"/>
      <c r="Q490" s="212"/>
      <c r="R490" s="212"/>
      <c r="S490" s="212"/>
      <c r="T490" s="213"/>
      <c r="AT490" s="214" t="s">
        <v>180</v>
      </c>
      <c r="AU490" s="214" t="s">
        <v>89</v>
      </c>
      <c r="AV490" s="14" t="s">
        <v>89</v>
      </c>
      <c r="AW490" s="14" t="s">
        <v>38</v>
      </c>
      <c r="AX490" s="14" t="s">
        <v>80</v>
      </c>
      <c r="AY490" s="214" t="s">
        <v>171</v>
      </c>
    </row>
    <row r="491" spans="2:51" s="14" customFormat="1" ht="10.199999999999999">
      <c r="B491" s="204"/>
      <c r="C491" s="205"/>
      <c r="D491" s="195" t="s">
        <v>180</v>
      </c>
      <c r="E491" s="206" t="s">
        <v>32</v>
      </c>
      <c r="F491" s="207" t="s">
        <v>5304</v>
      </c>
      <c r="G491" s="205"/>
      <c r="H491" s="208">
        <v>0.41799999999999998</v>
      </c>
      <c r="I491" s="209"/>
      <c r="J491" s="205"/>
      <c r="K491" s="205"/>
      <c r="L491" s="210"/>
      <c r="M491" s="211"/>
      <c r="N491" s="212"/>
      <c r="O491" s="212"/>
      <c r="P491" s="212"/>
      <c r="Q491" s="212"/>
      <c r="R491" s="212"/>
      <c r="S491" s="212"/>
      <c r="T491" s="213"/>
      <c r="AT491" s="214" t="s">
        <v>180</v>
      </c>
      <c r="AU491" s="214" t="s">
        <v>89</v>
      </c>
      <c r="AV491" s="14" t="s">
        <v>89</v>
      </c>
      <c r="AW491" s="14" t="s">
        <v>38</v>
      </c>
      <c r="AX491" s="14" t="s">
        <v>80</v>
      </c>
      <c r="AY491" s="214" t="s">
        <v>171</v>
      </c>
    </row>
    <row r="492" spans="2:51" s="14" customFormat="1" ht="10.199999999999999">
      <c r="B492" s="204"/>
      <c r="C492" s="205"/>
      <c r="D492" s="195" t="s">
        <v>180</v>
      </c>
      <c r="E492" s="206" t="s">
        <v>32</v>
      </c>
      <c r="F492" s="207" t="s">
        <v>5305</v>
      </c>
      <c r="G492" s="205"/>
      <c r="H492" s="208">
        <v>5.1989999999999998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180</v>
      </c>
      <c r="AU492" s="214" t="s">
        <v>89</v>
      </c>
      <c r="AV492" s="14" t="s">
        <v>89</v>
      </c>
      <c r="AW492" s="14" t="s">
        <v>38</v>
      </c>
      <c r="AX492" s="14" t="s">
        <v>80</v>
      </c>
      <c r="AY492" s="214" t="s">
        <v>171</v>
      </c>
    </row>
    <row r="493" spans="2:51" s="14" customFormat="1" ht="10.199999999999999">
      <c r="B493" s="204"/>
      <c r="C493" s="205"/>
      <c r="D493" s="195" t="s">
        <v>180</v>
      </c>
      <c r="E493" s="206" t="s">
        <v>32</v>
      </c>
      <c r="F493" s="207" t="s">
        <v>5306</v>
      </c>
      <c r="G493" s="205"/>
      <c r="H493" s="208">
        <v>0.875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180</v>
      </c>
      <c r="AU493" s="214" t="s">
        <v>89</v>
      </c>
      <c r="AV493" s="14" t="s">
        <v>89</v>
      </c>
      <c r="AW493" s="14" t="s">
        <v>38</v>
      </c>
      <c r="AX493" s="14" t="s">
        <v>80</v>
      </c>
      <c r="AY493" s="214" t="s">
        <v>171</v>
      </c>
    </row>
    <row r="494" spans="2:51" s="14" customFormat="1" ht="10.199999999999999">
      <c r="B494" s="204"/>
      <c r="C494" s="205"/>
      <c r="D494" s="195" t="s">
        <v>180</v>
      </c>
      <c r="E494" s="206" t="s">
        <v>32</v>
      </c>
      <c r="F494" s="207" t="s">
        <v>5307</v>
      </c>
      <c r="G494" s="205"/>
      <c r="H494" s="208">
        <v>0.65200000000000002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180</v>
      </c>
      <c r="AU494" s="214" t="s">
        <v>89</v>
      </c>
      <c r="AV494" s="14" t="s">
        <v>89</v>
      </c>
      <c r="AW494" s="14" t="s">
        <v>38</v>
      </c>
      <c r="AX494" s="14" t="s">
        <v>80</v>
      </c>
      <c r="AY494" s="214" t="s">
        <v>171</v>
      </c>
    </row>
    <row r="495" spans="2:51" s="14" customFormat="1" ht="10.199999999999999">
      <c r="B495" s="204"/>
      <c r="C495" s="205"/>
      <c r="D495" s="195" t="s">
        <v>180</v>
      </c>
      <c r="E495" s="206" t="s">
        <v>32</v>
      </c>
      <c r="F495" s="207" t="s">
        <v>5308</v>
      </c>
      <c r="G495" s="205"/>
      <c r="H495" s="208">
        <v>5.492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180</v>
      </c>
      <c r="AU495" s="214" t="s">
        <v>89</v>
      </c>
      <c r="AV495" s="14" t="s">
        <v>89</v>
      </c>
      <c r="AW495" s="14" t="s">
        <v>38</v>
      </c>
      <c r="AX495" s="14" t="s">
        <v>80</v>
      </c>
      <c r="AY495" s="214" t="s">
        <v>171</v>
      </c>
    </row>
    <row r="496" spans="2:51" s="14" customFormat="1" ht="10.199999999999999">
      <c r="B496" s="204"/>
      <c r="C496" s="205"/>
      <c r="D496" s="195" t="s">
        <v>180</v>
      </c>
      <c r="E496" s="206" t="s">
        <v>32</v>
      </c>
      <c r="F496" s="207" t="s">
        <v>5309</v>
      </c>
      <c r="G496" s="205"/>
      <c r="H496" s="208">
        <v>1.048</v>
      </c>
      <c r="I496" s="209"/>
      <c r="J496" s="205"/>
      <c r="K496" s="205"/>
      <c r="L496" s="210"/>
      <c r="M496" s="211"/>
      <c r="N496" s="212"/>
      <c r="O496" s="212"/>
      <c r="P496" s="212"/>
      <c r="Q496" s="212"/>
      <c r="R496" s="212"/>
      <c r="S496" s="212"/>
      <c r="T496" s="213"/>
      <c r="AT496" s="214" t="s">
        <v>180</v>
      </c>
      <c r="AU496" s="214" t="s">
        <v>89</v>
      </c>
      <c r="AV496" s="14" t="s">
        <v>89</v>
      </c>
      <c r="AW496" s="14" t="s">
        <v>38</v>
      </c>
      <c r="AX496" s="14" t="s">
        <v>80</v>
      </c>
      <c r="AY496" s="214" t="s">
        <v>171</v>
      </c>
    </row>
    <row r="497" spans="1:65" s="14" customFormat="1" ht="10.199999999999999">
      <c r="B497" s="204"/>
      <c r="C497" s="205"/>
      <c r="D497" s="195" t="s">
        <v>180</v>
      </c>
      <c r="E497" s="206" t="s">
        <v>32</v>
      </c>
      <c r="F497" s="207" t="s">
        <v>5310</v>
      </c>
      <c r="G497" s="205"/>
      <c r="H497" s="208">
        <v>1.1970000000000001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180</v>
      </c>
      <c r="AU497" s="214" t="s">
        <v>89</v>
      </c>
      <c r="AV497" s="14" t="s">
        <v>89</v>
      </c>
      <c r="AW497" s="14" t="s">
        <v>38</v>
      </c>
      <c r="AX497" s="14" t="s">
        <v>80</v>
      </c>
      <c r="AY497" s="214" t="s">
        <v>171</v>
      </c>
    </row>
    <row r="498" spans="1:65" s="14" customFormat="1" ht="10.199999999999999">
      <c r="B498" s="204"/>
      <c r="C498" s="205"/>
      <c r="D498" s="195" t="s">
        <v>180</v>
      </c>
      <c r="E498" s="206" t="s">
        <v>32</v>
      </c>
      <c r="F498" s="207" t="s">
        <v>5311</v>
      </c>
      <c r="G498" s="205"/>
      <c r="H498" s="208">
        <v>0.62</v>
      </c>
      <c r="I498" s="209"/>
      <c r="J498" s="205"/>
      <c r="K498" s="205"/>
      <c r="L498" s="210"/>
      <c r="M498" s="211"/>
      <c r="N498" s="212"/>
      <c r="O498" s="212"/>
      <c r="P498" s="212"/>
      <c r="Q498" s="212"/>
      <c r="R498" s="212"/>
      <c r="S498" s="212"/>
      <c r="T498" s="213"/>
      <c r="AT498" s="214" t="s">
        <v>180</v>
      </c>
      <c r="AU498" s="214" t="s">
        <v>89</v>
      </c>
      <c r="AV498" s="14" t="s">
        <v>89</v>
      </c>
      <c r="AW498" s="14" t="s">
        <v>38</v>
      </c>
      <c r="AX498" s="14" t="s">
        <v>80</v>
      </c>
      <c r="AY498" s="214" t="s">
        <v>171</v>
      </c>
    </row>
    <row r="499" spans="1:65" s="14" customFormat="1" ht="10.199999999999999">
      <c r="B499" s="204"/>
      <c r="C499" s="205"/>
      <c r="D499" s="195" t="s">
        <v>180</v>
      </c>
      <c r="E499" s="206" t="s">
        <v>32</v>
      </c>
      <c r="F499" s="207" t="s">
        <v>5312</v>
      </c>
      <c r="G499" s="205"/>
      <c r="H499" s="208">
        <v>0.878</v>
      </c>
      <c r="I499" s="209"/>
      <c r="J499" s="205"/>
      <c r="K499" s="205"/>
      <c r="L499" s="210"/>
      <c r="M499" s="211"/>
      <c r="N499" s="212"/>
      <c r="O499" s="212"/>
      <c r="P499" s="212"/>
      <c r="Q499" s="212"/>
      <c r="R499" s="212"/>
      <c r="S499" s="212"/>
      <c r="T499" s="213"/>
      <c r="AT499" s="214" t="s">
        <v>180</v>
      </c>
      <c r="AU499" s="214" t="s">
        <v>89</v>
      </c>
      <c r="AV499" s="14" t="s">
        <v>89</v>
      </c>
      <c r="AW499" s="14" t="s">
        <v>38</v>
      </c>
      <c r="AX499" s="14" t="s">
        <v>80</v>
      </c>
      <c r="AY499" s="214" t="s">
        <v>171</v>
      </c>
    </row>
    <row r="500" spans="1:65" s="14" customFormat="1" ht="10.199999999999999">
      <c r="B500" s="204"/>
      <c r="C500" s="205"/>
      <c r="D500" s="195" t="s">
        <v>180</v>
      </c>
      <c r="E500" s="206" t="s">
        <v>32</v>
      </c>
      <c r="F500" s="207" t="s">
        <v>5313</v>
      </c>
      <c r="G500" s="205"/>
      <c r="H500" s="208">
        <v>1.0349999999999999</v>
      </c>
      <c r="I500" s="209"/>
      <c r="J500" s="205"/>
      <c r="K500" s="205"/>
      <c r="L500" s="210"/>
      <c r="M500" s="211"/>
      <c r="N500" s="212"/>
      <c r="O500" s="212"/>
      <c r="P500" s="212"/>
      <c r="Q500" s="212"/>
      <c r="R500" s="212"/>
      <c r="S500" s="212"/>
      <c r="T500" s="213"/>
      <c r="AT500" s="214" t="s">
        <v>180</v>
      </c>
      <c r="AU500" s="214" t="s">
        <v>89</v>
      </c>
      <c r="AV500" s="14" t="s">
        <v>89</v>
      </c>
      <c r="AW500" s="14" t="s">
        <v>38</v>
      </c>
      <c r="AX500" s="14" t="s">
        <v>80</v>
      </c>
      <c r="AY500" s="214" t="s">
        <v>171</v>
      </c>
    </row>
    <row r="501" spans="1:65" s="14" customFormat="1" ht="10.199999999999999">
      <c r="B501" s="204"/>
      <c r="C501" s="205"/>
      <c r="D501" s="195" t="s">
        <v>180</v>
      </c>
      <c r="E501" s="206" t="s">
        <v>32</v>
      </c>
      <c r="F501" s="207" t="s">
        <v>5314</v>
      </c>
      <c r="G501" s="205"/>
      <c r="H501" s="208">
        <v>1.2150000000000001</v>
      </c>
      <c r="I501" s="209"/>
      <c r="J501" s="205"/>
      <c r="K501" s="205"/>
      <c r="L501" s="210"/>
      <c r="M501" s="211"/>
      <c r="N501" s="212"/>
      <c r="O501" s="212"/>
      <c r="P501" s="212"/>
      <c r="Q501" s="212"/>
      <c r="R501" s="212"/>
      <c r="S501" s="212"/>
      <c r="T501" s="213"/>
      <c r="AT501" s="214" t="s">
        <v>180</v>
      </c>
      <c r="AU501" s="214" t="s">
        <v>89</v>
      </c>
      <c r="AV501" s="14" t="s">
        <v>89</v>
      </c>
      <c r="AW501" s="14" t="s">
        <v>38</v>
      </c>
      <c r="AX501" s="14" t="s">
        <v>80</v>
      </c>
      <c r="AY501" s="214" t="s">
        <v>171</v>
      </c>
    </row>
    <row r="502" spans="1:65" s="14" customFormat="1" ht="10.199999999999999">
      <c r="B502" s="204"/>
      <c r="C502" s="205"/>
      <c r="D502" s="195" t="s">
        <v>180</v>
      </c>
      <c r="E502" s="206" t="s">
        <v>32</v>
      </c>
      <c r="F502" s="207" t="s">
        <v>5315</v>
      </c>
      <c r="G502" s="205"/>
      <c r="H502" s="208">
        <v>0.878</v>
      </c>
      <c r="I502" s="209"/>
      <c r="J502" s="205"/>
      <c r="K502" s="205"/>
      <c r="L502" s="210"/>
      <c r="M502" s="211"/>
      <c r="N502" s="212"/>
      <c r="O502" s="212"/>
      <c r="P502" s="212"/>
      <c r="Q502" s="212"/>
      <c r="R502" s="212"/>
      <c r="S502" s="212"/>
      <c r="T502" s="213"/>
      <c r="AT502" s="214" t="s">
        <v>180</v>
      </c>
      <c r="AU502" s="214" t="s">
        <v>89</v>
      </c>
      <c r="AV502" s="14" t="s">
        <v>89</v>
      </c>
      <c r="AW502" s="14" t="s">
        <v>38</v>
      </c>
      <c r="AX502" s="14" t="s">
        <v>80</v>
      </c>
      <c r="AY502" s="214" t="s">
        <v>171</v>
      </c>
    </row>
    <row r="503" spans="1:65" s="14" customFormat="1" ht="10.199999999999999">
      <c r="B503" s="204"/>
      <c r="C503" s="205"/>
      <c r="D503" s="195" t="s">
        <v>180</v>
      </c>
      <c r="E503" s="206" t="s">
        <v>32</v>
      </c>
      <c r="F503" s="207" t="s">
        <v>5316</v>
      </c>
      <c r="G503" s="205"/>
      <c r="H503" s="208">
        <v>11.167</v>
      </c>
      <c r="I503" s="209"/>
      <c r="J503" s="205"/>
      <c r="K503" s="205"/>
      <c r="L503" s="210"/>
      <c r="M503" s="211"/>
      <c r="N503" s="212"/>
      <c r="O503" s="212"/>
      <c r="P503" s="212"/>
      <c r="Q503" s="212"/>
      <c r="R503" s="212"/>
      <c r="S503" s="212"/>
      <c r="T503" s="213"/>
      <c r="AT503" s="214" t="s">
        <v>180</v>
      </c>
      <c r="AU503" s="214" t="s">
        <v>89</v>
      </c>
      <c r="AV503" s="14" t="s">
        <v>89</v>
      </c>
      <c r="AW503" s="14" t="s">
        <v>38</v>
      </c>
      <c r="AX503" s="14" t="s">
        <v>80</v>
      </c>
      <c r="AY503" s="214" t="s">
        <v>171</v>
      </c>
    </row>
    <row r="504" spans="1:65" s="14" customFormat="1" ht="10.199999999999999">
      <c r="B504" s="204"/>
      <c r="C504" s="205"/>
      <c r="D504" s="195" t="s">
        <v>180</v>
      </c>
      <c r="E504" s="206" t="s">
        <v>32</v>
      </c>
      <c r="F504" s="207" t="s">
        <v>5317</v>
      </c>
      <c r="G504" s="205"/>
      <c r="H504" s="208">
        <v>5.4660000000000002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180</v>
      </c>
      <c r="AU504" s="214" t="s">
        <v>89</v>
      </c>
      <c r="AV504" s="14" t="s">
        <v>89</v>
      </c>
      <c r="AW504" s="14" t="s">
        <v>38</v>
      </c>
      <c r="AX504" s="14" t="s">
        <v>80</v>
      </c>
      <c r="AY504" s="214" t="s">
        <v>171</v>
      </c>
    </row>
    <row r="505" spans="1:65" s="2" customFormat="1" ht="24.15" customHeight="1">
      <c r="A505" s="36"/>
      <c r="B505" s="37"/>
      <c r="C505" s="180" t="s">
        <v>383</v>
      </c>
      <c r="D505" s="180" t="s">
        <v>173</v>
      </c>
      <c r="E505" s="181" t="s">
        <v>5439</v>
      </c>
      <c r="F505" s="182" t="s">
        <v>5440</v>
      </c>
      <c r="G505" s="183" t="s">
        <v>176</v>
      </c>
      <c r="H505" s="184">
        <v>382.53899999999999</v>
      </c>
      <c r="I505" s="185"/>
      <c r="J505" s="186">
        <f>ROUND(I505*H505,2)</f>
        <v>0</v>
      </c>
      <c r="K505" s="182" t="s">
        <v>177</v>
      </c>
      <c r="L505" s="41"/>
      <c r="M505" s="187" t="s">
        <v>32</v>
      </c>
      <c r="N505" s="188" t="s">
        <v>51</v>
      </c>
      <c r="O505" s="66"/>
      <c r="P505" s="189">
        <f>O505*H505</f>
        <v>0</v>
      </c>
      <c r="Q505" s="189">
        <v>4.1619999999999997E-2</v>
      </c>
      <c r="R505" s="189">
        <f>Q505*H505</f>
        <v>15.921273179999998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178</v>
      </c>
      <c r="AT505" s="191" t="s">
        <v>173</v>
      </c>
      <c r="AU505" s="191" t="s">
        <v>89</v>
      </c>
      <c r="AY505" s="18" t="s">
        <v>171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8" t="s">
        <v>40</v>
      </c>
      <c r="BK505" s="192">
        <f>ROUND(I505*H505,2)</f>
        <v>0</v>
      </c>
      <c r="BL505" s="18" t="s">
        <v>178</v>
      </c>
      <c r="BM505" s="191" t="s">
        <v>5441</v>
      </c>
    </row>
    <row r="506" spans="1:65" s="2" customFormat="1" ht="28.8">
      <c r="A506" s="36"/>
      <c r="B506" s="37"/>
      <c r="C506" s="38"/>
      <c r="D506" s="195" t="s">
        <v>258</v>
      </c>
      <c r="E506" s="38"/>
      <c r="F506" s="225" t="s">
        <v>5173</v>
      </c>
      <c r="G506" s="38"/>
      <c r="H506" s="38"/>
      <c r="I506" s="226"/>
      <c r="J506" s="38"/>
      <c r="K506" s="38"/>
      <c r="L506" s="41"/>
      <c r="M506" s="227"/>
      <c r="N506" s="228"/>
      <c r="O506" s="66"/>
      <c r="P506" s="66"/>
      <c r="Q506" s="66"/>
      <c r="R506" s="66"/>
      <c r="S506" s="66"/>
      <c r="T506" s="67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T506" s="18" t="s">
        <v>258</v>
      </c>
      <c r="AU506" s="18" t="s">
        <v>89</v>
      </c>
    </row>
    <row r="507" spans="1:65" s="13" customFormat="1" ht="10.199999999999999">
      <c r="B507" s="193"/>
      <c r="C507" s="194"/>
      <c r="D507" s="195" t="s">
        <v>180</v>
      </c>
      <c r="E507" s="196" t="s">
        <v>32</v>
      </c>
      <c r="F507" s="197" t="s">
        <v>5174</v>
      </c>
      <c r="G507" s="194"/>
      <c r="H507" s="196" t="s">
        <v>32</v>
      </c>
      <c r="I507" s="198"/>
      <c r="J507" s="194"/>
      <c r="K507" s="194"/>
      <c r="L507" s="199"/>
      <c r="M507" s="200"/>
      <c r="N507" s="201"/>
      <c r="O507" s="201"/>
      <c r="P507" s="201"/>
      <c r="Q507" s="201"/>
      <c r="R507" s="201"/>
      <c r="S507" s="201"/>
      <c r="T507" s="202"/>
      <c r="AT507" s="203" t="s">
        <v>180</v>
      </c>
      <c r="AU507" s="203" t="s">
        <v>89</v>
      </c>
      <c r="AV507" s="13" t="s">
        <v>40</v>
      </c>
      <c r="AW507" s="13" t="s">
        <v>38</v>
      </c>
      <c r="AX507" s="13" t="s">
        <v>80</v>
      </c>
      <c r="AY507" s="203" t="s">
        <v>171</v>
      </c>
    </row>
    <row r="508" spans="1:65" s="14" customFormat="1" ht="10.199999999999999">
      <c r="B508" s="204"/>
      <c r="C508" s="205"/>
      <c r="D508" s="195" t="s">
        <v>180</v>
      </c>
      <c r="E508" s="206" t="s">
        <v>32</v>
      </c>
      <c r="F508" s="207" t="s">
        <v>5272</v>
      </c>
      <c r="G508" s="205"/>
      <c r="H508" s="208">
        <v>456.79199999999997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180</v>
      </c>
      <c r="AU508" s="214" t="s">
        <v>89</v>
      </c>
      <c r="AV508" s="14" t="s">
        <v>89</v>
      </c>
      <c r="AW508" s="14" t="s">
        <v>38</v>
      </c>
      <c r="AX508" s="14" t="s">
        <v>80</v>
      </c>
      <c r="AY508" s="214" t="s">
        <v>171</v>
      </c>
    </row>
    <row r="509" spans="1:65" s="13" customFormat="1" ht="10.199999999999999">
      <c r="B509" s="193"/>
      <c r="C509" s="194"/>
      <c r="D509" s="195" t="s">
        <v>180</v>
      </c>
      <c r="E509" s="196" t="s">
        <v>32</v>
      </c>
      <c r="F509" s="197" t="s">
        <v>202</v>
      </c>
      <c r="G509" s="194"/>
      <c r="H509" s="196" t="s">
        <v>32</v>
      </c>
      <c r="I509" s="198"/>
      <c r="J509" s="194"/>
      <c r="K509" s="194"/>
      <c r="L509" s="199"/>
      <c r="M509" s="200"/>
      <c r="N509" s="201"/>
      <c r="O509" s="201"/>
      <c r="P509" s="201"/>
      <c r="Q509" s="201"/>
      <c r="R509" s="201"/>
      <c r="S509" s="201"/>
      <c r="T509" s="202"/>
      <c r="AT509" s="203" t="s">
        <v>180</v>
      </c>
      <c r="AU509" s="203" t="s">
        <v>89</v>
      </c>
      <c r="AV509" s="13" t="s">
        <v>40</v>
      </c>
      <c r="AW509" s="13" t="s">
        <v>38</v>
      </c>
      <c r="AX509" s="13" t="s">
        <v>80</v>
      </c>
      <c r="AY509" s="203" t="s">
        <v>171</v>
      </c>
    </row>
    <row r="510" spans="1:65" s="14" customFormat="1" ht="10.199999999999999">
      <c r="B510" s="204"/>
      <c r="C510" s="205"/>
      <c r="D510" s="195" t="s">
        <v>180</v>
      </c>
      <c r="E510" s="206" t="s">
        <v>32</v>
      </c>
      <c r="F510" s="207" t="s">
        <v>5273</v>
      </c>
      <c r="G510" s="205"/>
      <c r="H510" s="208">
        <v>-74.819999999999993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180</v>
      </c>
      <c r="AU510" s="214" t="s">
        <v>89</v>
      </c>
      <c r="AV510" s="14" t="s">
        <v>89</v>
      </c>
      <c r="AW510" s="14" t="s">
        <v>38</v>
      </c>
      <c r="AX510" s="14" t="s">
        <v>80</v>
      </c>
      <c r="AY510" s="214" t="s">
        <v>171</v>
      </c>
    </row>
    <row r="511" spans="1:65" s="14" customFormat="1" ht="10.199999999999999">
      <c r="B511" s="204"/>
      <c r="C511" s="205"/>
      <c r="D511" s="195" t="s">
        <v>180</v>
      </c>
      <c r="E511" s="206" t="s">
        <v>32</v>
      </c>
      <c r="F511" s="207" t="s">
        <v>5274</v>
      </c>
      <c r="G511" s="205"/>
      <c r="H511" s="208">
        <v>-24.945</v>
      </c>
      <c r="I511" s="209"/>
      <c r="J511" s="205"/>
      <c r="K511" s="205"/>
      <c r="L511" s="210"/>
      <c r="M511" s="211"/>
      <c r="N511" s="212"/>
      <c r="O511" s="212"/>
      <c r="P511" s="212"/>
      <c r="Q511" s="212"/>
      <c r="R511" s="212"/>
      <c r="S511" s="212"/>
      <c r="T511" s="213"/>
      <c r="AT511" s="214" t="s">
        <v>180</v>
      </c>
      <c r="AU511" s="214" t="s">
        <v>89</v>
      </c>
      <c r="AV511" s="14" t="s">
        <v>89</v>
      </c>
      <c r="AW511" s="14" t="s">
        <v>38</v>
      </c>
      <c r="AX511" s="14" t="s">
        <v>80</v>
      </c>
      <c r="AY511" s="214" t="s">
        <v>171</v>
      </c>
    </row>
    <row r="512" spans="1:65" s="14" customFormat="1" ht="10.199999999999999">
      <c r="B512" s="204"/>
      <c r="C512" s="205"/>
      <c r="D512" s="195" t="s">
        <v>180</v>
      </c>
      <c r="E512" s="206" t="s">
        <v>32</v>
      </c>
      <c r="F512" s="207" t="s">
        <v>5275</v>
      </c>
      <c r="G512" s="205"/>
      <c r="H512" s="208">
        <v>-4.3499999999999996</v>
      </c>
      <c r="I512" s="209"/>
      <c r="J512" s="205"/>
      <c r="K512" s="205"/>
      <c r="L512" s="210"/>
      <c r="M512" s="211"/>
      <c r="N512" s="212"/>
      <c r="O512" s="212"/>
      <c r="P512" s="212"/>
      <c r="Q512" s="212"/>
      <c r="R512" s="212"/>
      <c r="S512" s="212"/>
      <c r="T512" s="213"/>
      <c r="AT512" s="214" t="s">
        <v>180</v>
      </c>
      <c r="AU512" s="214" t="s">
        <v>89</v>
      </c>
      <c r="AV512" s="14" t="s">
        <v>89</v>
      </c>
      <c r="AW512" s="14" t="s">
        <v>38</v>
      </c>
      <c r="AX512" s="14" t="s">
        <v>80</v>
      </c>
      <c r="AY512" s="214" t="s">
        <v>171</v>
      </c>
    </row>
    <row r="513" spans="1:65" s="13" customFormat="1" ht="10.199999999999999">
      <c r="B513" s="193"/>
      <c r="C513" s="194"/>
      <c r="D513" s="195" t="s">
        <v>180</v>
      </c>
      <c r="E513" s="196" t="s">
        <v>32</v>
      </c>
      <c r="F513" s="197" t="s">
        <v>210</v>
      </c>
      <c r="G513" s="194"/>
      <c r="H513" s="196" t="s">
        <v>32</v>
      </c>
      <c r="I513" s="198"/>
      <c r="J513" s="194"/>
      <c r="K513" s="194"/>
      <c r="L513" s="199"/>
      <c r="M513" s="200"/>
      <c r="N513" s="201"/>
      <c r="O513" s="201"/>
      <c r="P513" s="201"/>
      <c r="Q513" s="201"/>
      <c r="R513" s="201"/>
      <c r="S513" s="201"/>
      <c r="T513" s="202"/>
      <c r="AT513" s="203" t="s">
        <v>180</v>
      </c>
      <c r="AU513" s="203" t="s">
        <v>89</v>
      </c>
      <c r="AV513" s="13" t="s">
        <v>40</v>
      </c>
      <c r="AW513" s="13" t="s">
        <v>38</v>
      </c>
      <c r="AX513" s="13" t="s">
        <v>80</v>
      </c>
      <c r="AY513" s="203" t="s">
        <v>171</v>
      </c>
    </row>
    <row r="514" spans="1:65" s="14" customFormat="1" ht="10.199999999999999">
      <c r="B514" s="204"/>
      <c r="C514" s="205"/>
      <c r="D514" s="195" t="s">
        <v>180</v>
      </c>
      <c r="E514" s="206" t="s">
        <v>32</v>
      </c>
      <c r="F514" s="207" t="s">
        <v>5276</v>
      </c>
      <c r="G514" s="205"/>
      <c r="H514" s="208">
        <v>22.434999999999999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180</v>
      </c>
      <c r="AU514" s="214" t="s">
        <v>89</v>
      </c>
      <c r="AV514" s="14" t="s">
        <v>89</v>
      </c>
      <c r="AW514" s="14" t="s">
        <v>38</v>
      </c>
      <c r="AX514" s="14" t="s">
        <v>80</v>
      </c>
      <c r="AY514" s="214" t="s">
        <v>171</v>
      </c>
    </row>
    <row r="515" spans="1:65" s="14" customFormat="1" ht="10.199999999999999">
      <c r="B515" s="204"/>
      <c r="C515" s="205"/>
      <c r="D515" s="195" t="s">
        <v>180</v>
      </c>
      <c r="E515" s="206" t="s">
        <v>32</v>
      </c>
      <c r="F515" s="207" t="s">
        <v>5277</v>
      </c>
      <c r="G515" s="205"/>
      <c r="H515" s="208">
        <v>7.4269999999999996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180</v>
      </c>
      <c r="AU515" s="214" t="s">
        <v>89</v>
      </c>
      <c r="AV515" s="14" t="s">
        <v>89</v>
      </c>
      <c r="AW515" s="14" t="s">
        <v>38</v>
      </c>
      <c r="AX515" s="14" t="s">
        <v>80</v>
      </c>
      <c r="AY515" s="214" t="s">
        <v>171</v>
      </c>
    </row>
    <row r="516" spans="1:65" s="2" customFormat="1" ht="24.15" customHeight="1">
      <c r="A516" s="36"/>
      <c r="B516" s="37"/>
      <c r="C516" s="180" t="s">
        <v>389</v>
      </c>
      <c r="D516" s="180" t="s">
        <v>173</v>
      </c>
      <c r="E516" s="181" t="s">
        <v>5442</v>
      </c>
      <c r="F516" s="182" t="s">
        <v>5443</v>
      </c>
      <c r="G516" s="183" t="s">
        <v>176</v>
      </c>
      <c r="H516" s="184">
        <v>849.17399999999998</v>
      </c>
      <c r="I516" s="185"/>
      <c r="J516" s="186">
        <f>ROUND(I516*H516,2)</f>
        <v>0</v>
      </c>
      <c r="K516" s="182" t="s">
        <v>177</v>
      </c>
      <c r="L516" s="41"/>
      <c r="M516" s="187" t="s">
        <v>32</v>
      </c>
      <c r="N516" s="188" t="s">
        <v>51</v>
      </c>
      <c r="O516" s="66"/>
      <c r="P516" s="189">
        <f>O516*H516</f>
        <v>0</v>
      </c>
      <c r="Q516" s="189">
        <v>2.6800000000000001E-3</v>
      </c>
      <c r="R516" s="189">
        <f>Q516*H516</f>
        <v>2.2757863199999999</v>
      </c>
      <c r="S516" s="189">
        <v>0</v>
      </c>
      <c r="T516" s="190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91" t="s">
        <v>178</v>
      </c>
      <c r="AT516" s="191" t="s">
        <v>173</v>
      </c>
      <c r="AU516" s="191" t="s">
        <v>89</v>
      </c>
      <c r="AY516" s="18" t="s">
        <v>171</v>
      </c>
      <c r="BE516" s="192">
        <f>IF(N516="základní",J516,0)</f>
        <v>0</v>
      </c>
      <c r="BF516" s="192">
        <f>IF(N516="snížená",J516,0)</f>
        <v>0</v>
      </c>
      <c r="BG516" s="192">
        <f>IF(N516="zákl. přenesená",J516,0)</f>
        <v>0</v>
      </c>
      <c r="BH516" s="192">
        <f>IF(N516="sníž. přenesená",J516,0)</f>
        <v>0</v>
      </c>
      <c r="BI516" s="192">
        <f>IF(N516="nulová",J516,0)</f>
        <v>0</v>
      </c>
      <c r="BJ516" s="18" t="s">
        <v>40</v>
      </c>
      <c r="BK516" s="192">
        <f>ROUND(I516*H516,2)</f>
        <v>0</v>
      </c>
      <c r="BL516" s="18" t="s">
        <v>178</v>
      </c>
      <c r="BM516" s="191" t="s">
        <v>5444</v>
      </c>
    </row>
    <row r="517" spans="1:65" s="13" customFormat="1" ht="10.199999999999999">
      <c r="B517" s="193"/>
      <c r="C517" s="194"/>
      <c r="D517" s="195" t="s">
        <v>180</v>
      </c>
      <c r="E517" s="196" t="s">
        <v>32</v>
      </c>
      <c r="F517" s="197" t="s">
        <v>5174</v>
      </c>
      <c r="G517" s="194"/>
      <c r="H517" s="196" t="s">
        <v>32</v>
      </c>
      <c r="I517" s="198"/>
      <c r="J517" s="194"/>
      <c r="K517" s="194"/>
      <c r="L517" s="199"/>
      <c r="M517" s="200"/>
      <c r="N517" s="201"/>
      <c r="O517" s="201"/>
      <c r="P517" s="201"/>
      <c r="Q517" s="201"/>
      <c r="R517" s="201"/>
      <c r="S517" s="201"/>
      <c r="T517" s="202"/>
      <c r="AT517" s="203" t="s">
        <v>180</v>
      </c>
      <c r="AU517" s="203" t="s">
        <v>89</v>
      </c>
      <c r="AV517" s="13" t="s">
        <v>40</v>
      </c>
      <c r="AW517" s="13" t="s">
        <v>38</v>
      </c>
      <c r="AX517" s="13" t="s">
        <v>80</v>
      </c>
      <c r="AY517" s="203" t="s">
        <v>171</v>
      </c>
    </row>
    <row r="518" spans="1:65" s="14" customFormat="1" ht="10.199999999999999">
      <c r="B518" s="204"/>
      <c r="C518" s="205"/>
      <c r="D518" s="195" t="s">
        <v>180</v>
      </c>
      <c r="E518" s="206" t="s">
        <v>32</v>
      </c>
      <c r="F518" s="207" t="s">
        <v>5279</v>
      </c>
      <c r="G518" s="205"/>
      <c r="H518" s="208">
        <v>380.30500000000001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180</v>
      </c>
      <c r="AU518" s="214" t="s">
        <v>89</v>
      </c>
      <c r="AV518" s="14" t="s">
        <v>89</v>
      </c>
      <c r="AW518" s="14" t="s">
        <v>38</v>
      </c>
      <c r="AX518" s="14" t="s">
        <v>80</v>
      </c>
      <c r="AY518" s="214" t="s">
        <v>171</v>
      </c>
    </row>
    <row r="519" spans="1:65" s="14" customFormat="1" ht="10.199999999999999">
      <c r="B519" s="204"/>
      <c r="C519" s="205"/>
      <c r="D519" s="195" t="s">
        <v>180</v>
      </c>
      <c r="E519" s="206" t="s">
        <v>32</v>
      </c>
      <c r="F519" s="207" t="s">
        <v>5280</v>
      </c>
      <c r="G519" s="205"/>
      <c r="H519" s="208">
        <v>217.35400000000001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180</v>
      </c>
      <c r="AU519" s="214" t="s">
        <v>89</v>
      </c>
      <c r="AV519" s="14" t="s">
        <v>89</v>
      </c>
      <c r="AW519" s="14" t="s">
        <v>38</v>
      </c>
      <c r="AX519" s="14" t="s">
        <v>80</v>
      </c>
      <c r="AY519" s="214" t="s">
        <v>171</v>
      </c>
    </row>
    <row r="520" spans="1:65" s="14" customFormat="1" ht="10.199999999999999">
      <c r="B520" s="204"/>
      <c r="C520" s="205"/>
      <c r="D520" s="195" t="s">
        <v>180</v>
      </c>
      <c r="E520" s="206" t="s">
        <v>32</v>
      </c>
      <c r="F520" s="207" t="s">
        <v>5281</v>
      </c>
      <c r="G520" s="205"/>
      <c r="H520" s="208">
        <v>341.78399999999999</v>
      </c>
      <c r="I520" s="209"/>
      <c r="J520" s="205"/>
      <c r="K520" s="205"/>
      <c r="L520" s="210"/>
      <c r="M520" s="211"/>
      <c r="N520" s="212"/>
      <c r="O520" s="212"/>
      <c r="P520" s="212"/>
      <c r="Q520" s="212"/>
      <c r="R520" s="212"/>
      <c r="S520" s="212"/>
      <c r="T520" s="213"/>
      <c r="AT520" s="214" t="s">
        <v>180</v>
      </c>
      <c r="AU520" s="214" t="s">
        <v>89</v>
      </c>
      <c r="AV520" s="14" t="s">
        <v>89</v>
      </c>
      <c r="AW520" s="14" t="s">
        <v>38</v>
      </c>
      <c r="AX520" s="14" t="s">
        <v>80</v>
      </c>
      <c r="AY520" s="214" t="s">
        <v>171</v>
      </c>
    </row>
    <row r="521" spans="1:65" s="13" customFormat="1" ht="10.199999999999999">
      <c r="B521" s="193"/>
      <c r="C521" s="194"/>
      <c r="D521" s="195" t="s">
        <v>180</v>
      </c>
      <c r="E521" s="196" t="s">
        <v>32</v>
      </c>
      <c r="F521" s="197" t="s">
        <v>202</v>
      </c>
      <c r="G521" s="194"/>
      <c r="H521" s="196" t="s">
        <v>32</v>
      </c>
      <c r="I521" s="198"/>
      <c r="J521" s="194"/>
      <c r="K521" s="194"/>
      <c r="L521" s="199"/>
      <c r="M521" s="200"/>
      <c r="N521" s="201"/>
      <c r="O521" s="201"/>
      <c r="P521" s="201"/>
      <c r="Q521" s="201"/>
      <c r="R521" s="201"/>
      <c r="S521" s="201"/>
      <c r="T521" s="202"/>
      <c r="AT521" s="203" t="s">
        <v>180</v>
      </c>
      <c r="AU521" s="203" t="s">
        <v>89</v>
      </c>
      <c r="AV521" s="13" t="s">
        <v>40</v>
      </c>
      <c r="AW521" s="13" t="s">
        <v>38</v>
      </c>
      <c r="AX521" s="13" t="s">
        <v>80</v>
      </c>
      <c r="AY521" s="203" t="s">
        <v>171</v>
      </c>
    </row>
    <row r="522" spans="1:65" s="14" customFormat="1" ht="10.199999999999999">
      <c r="B522" s="204"/>
      <c r="C522" s="205"/>
      <c r="D522" s="195" t="s">
        <v>180</v>
      </c>
      <c r="E522" s="206" t="s">
        <v>32</v>
      </c>
      <c r="F522" s="207" t="s">
        <v>5282</v>
      </c>
      <c r="G522" s="205"/>
      <c r="H522" s="208">
        <v>-18.959</v>
      </c>
      <c r="I522" s="209"/>
      <c r="J522" s="205"/>
      <c r="K522" s="205"/>
      <c r="L522" s="210"/>
      <c r="M522" s="211"/>
      <c r="N522" s="212"/>
      <c r="O522" s="212"/>
      <c r="P522" s="212"/>
      <c r="Q522" s="212"/>
      <c r="R522" s="212"/>
      <c r="S522" s="212"/>
      <c r="T522" s="213"/>
      <c r="AT522" s="214" t="s">
        <v>180</v>
      </c>
      <c r="AU522" s="214" t="s">
        <v>89</v>
      </c>
      <c r="AV522" s="14" t="s">
        <v>89</v>
      </c>
      <c r="AW522" s="14" t="s">
        <v>38</v>
      </c>
      <c r="AX522" s="14" t="s">
        <v>80</v>
      </c>
      <c r="AY522" s="214" t="s">
        <v>171</v>
      </c>
    </row>
    <row r="523" spans="1:65" s="14" customFormat="1" ht="10.199999999999999">
      <c r="B523" s="204"/>
      <c r="C523" s="205"/>
      <c r="D523" s="195" t="s">
        <v>180</v>
      </c>
      <c r="E523" s="206" t="s">
        <v>32</v>
      </c>
      <c r="F523" s="207" t="s">
        <v>5283</v>
      </c>
      <c r="G523" s="205"/>
      <c r="H523" s="208">
        <v>-1.6040000000000001</v>
      </c>
      <c r="I523" s="209"/>
      <c r="J523" s="205"/>
      <c r="K523" s="205"/>
      <c r="L523" s="210"/>
      <c r="M523" s="211"/>
      <c r="N523" s="212"/>
      <c r="O523" s="212"/>
      <c r="P523" s="212"/>
      <c r="Q523" s="212"/>
      <c r="R523" s="212"/>
      <c r="S523" s="212"/>
      <c r="T523" s="213"/>
      <c r="AT523" s="214" t="s">
        <v>180</v>
      </c>
      <c r="AU523" s="214" t="s">
        <v>89</v>
      </c>
      <c r="AV523" s="14" t="s">
        <v>89</v>
      </c>
      <c r="AW523" s="14" t="s">
        <v>38</v>
      </c>
      <c r="AX523" s="14" t="s">
        <v>80</v>
      </c>
      <c r="AY523" s="214" t="s">
        <v>171</v>
      </c>
    </row>
    <row r="524" spans="1:65" s="14" customFormat="1" ht="10.199999999999999">
      <c r="B524" s="204"/>
      <c r="C524" s="205"/>
      <c r="D524" s="195" t="s">
        <v>180</v>
      </c>
      <c r="E524" s="206" t="s">
        <v>32</v>
      </c>
      <c r="F524" s="207" t="s">
        <v>5284</v>
      </c>
      <c r="G524" s="205"/>
      <c r="H524" s="208">
        <v>-0.31</v>
      </c>
      <c r="I524" s="209"/>
      <c r="J524" s="205"/>
      <c r="K524" s="205"/>
      <c r="L524" s="210"/>
      <c r="M524" s="211"/>
      <c r="N524" s="212"/>
      <c r="O524" s="212"/>
      <c r="P524" s="212"/>
      <c r="Q524" s="212"/>
      <c r="R524" s="212"/>
      <c r="S524" s="212"/>
      <c r="T524" s="213"/>
      <c r="AT524" s="214" t="s">
        <v>180</v>
      </c>
      <c r="AU524" s="214" t="s">
        <v>89</v>
      </c>
      <c r="AV524" s="14" t="s">
        <v>89</v>
      </c>
      <c r="AW524" s="14" t="s">
        <v>38</v>
      </c>
      <c r="AX524" s="14" t="s">
        <v>80</v>
      </c>
      <c r="AY524" s="214" t="s">
        <v>171</v>
      </c>
    </row>
    <row r="525" spans="1:65" s="14" customFormat="1" ht="10.199999999999999">
      <c r="B525" s="204"/>
      <c r="C525" s="205"/>
      <c r="D525" s="195" t="s">
        <v>180</v>
      </c>
      <c r="E525" s="206" t="s">
        <v>32</v>
      </c>
      <c r="F525" s="207" t="s">
        <v>5285</v>
      </c>
      <c r="G525" s="205"/>
      <c r="H525" s="208">
        <v>-2.488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180</v>
      </c>
      <c r="AU525" s="214" t="s">
        <v>89</v>
      </c>
      <c r="AV525" s="14" t="s">
        <v>89</v>
      </c>
      <c r="AW525" s="14" t="s">
        <v>38</v>
      </c>
      <c r="AX525" s="14" t="s">
        <v>80</v>
      </c>
      <c r="AY525" s="214" t="s">
        <v>171</v>
      </c>
    </row>
    <row r="526" spans="1:65" s="14" customFormat="1" ht="10.199999999999999">
      <c r="B526" s="204"/>
      <c r="C526" s="205"/>
      <c r="D526" s="195" t="s">
        <v>180</v>
      </c>
      <c r="E526" s="206" t="s">
        <v>32</v>
      </c>
      <c r="F526" s="207" t="s">
        <v>5286</v>
      </c>
      <c r="G526" s="205"/>
      <c r="H526" s="208">
        <v>-0.9</v>
      </c>
      <c r="I526" s="209"/>
      <c r="J526" s="205"/>
      <c r="K526" s="205"/>
      <c r="L526" s="210"/>
      <c r="M526" s="211"/>
      <c r="N526" s="212"/>
      <c r="O526" s="212"/>
      <c r="P526" s="212"/>
      <c r="Q526" s="212"/>
      <c r="R526" s="212"/>
      <c r="S526" s="212"/>
      <c r="T526" s="213"/>
      <c r="AT526" s="214" t="s">
        <v>180</v>
      </c>
      <c r="AU526" s="214" t="s">
        <v>89</v>
      </c>
      <c r="AV526" s="14" t="s">
        <v>89</v>
      </c>
      <c r="AW526" s="14" t="s">
        <v>38</v>
      </c>
      <c r="AX526" s="14" t="s">
        <v>80</v>
      </c>
      <c r="AY526" s="214" t="s">
        <v>171</v>
      </c>
    </row>
    <row r="527" spans="1:65" s="14" customFormat="1" ht="10.199999999999999">
      <c r="B527" s="204"/>
      <c r="C527" s="205"/>
      <c r="D527" s="195" t="s">
        <v>180</v>
      </c>
      <c r="E527" s="206" t="s">
        <v>32</v>
      </c>
      <c r="F527" s="207" t="s">
        <v>5287</v>
      </c>
      <c r="G527" s="205"/>
      <c r="H527" s="208">
        <v>-16.808</v>
      </c>
      <c r="I527" s="209"/>
      <c r="J527" s="205"/>
      <c r="K527" s="205"/>
      <c r="L527" s="210"/>
      <c r="M527" s="211"/>
      <c r="N527" s="212"/>
      <c r="O527" s="212"/>
      <c r="P527" s="212"/>
      <c r="Q527" s="212"/>
      <c r="R527" s="212"/>
      <c r="S527" s="212"/>
      <c r="T527" s="213"/>
      <c r="AT527" s="214" t="s">
        <v>180</v>
      </c>
      <c r="AU527" s="214" t="s">
        <v>89</v>
      </c>
      <c r="AV527" s="14" t="s">
        <v>89</v>
      </c>
      <c r="AW527" s="14" t="s">
        <v>38</v>
      </c>
      <c r="AX527" s="14" t="s">
        <v>80</v>
      </c>
      <c r="AY527" s="214" t="s">
        <v>171</v>
      </c>
    </row>
    <row r="528" spans="1:65" s="14" customFormat="1" ht="10.199999999999999">
      <c r="B528" s="204"/>
      <c r="C528" s="205"/>
      <c r="D528" s="195" t="s">
        <v>180</v>
      </c>
      <c r="E528" s="206" t="s">
        <v>32</v>
      </c>
      <c r="F528" s="207" t="s">
        <v>5288</v>
      </c>
      <c r="G528" s="205"/>
      <c r="H528" s="208">
        <v>-2.2269999999999999</v>
      </c>
      <c r="I528" s="209"/>
      <c r="J528" s="205"/>
      <c r="K528" s="205"/>
      <c r="L528" s="210"/>
      <c r="M528" s="211"/>
      <c r="N528" s="212"/>
      <c r="O528" s="212"/>
      <c r="P528" s="212"/>
      <c r="Q528" s="212"/>
      <c r="R528" s="212"/>
      <c r="S528" s="212"/>
      <c r="T528" s="213"/>
      <c r="AT528" s="214" t="s">
        <v>180</v>
      </c>
      <c r="AU528" s="214" t="s">
        <v>89</v>
      </c>
      <c r="AV528" s="14" t="s">
        <v>89</v>
      </c>
      <c r="AW528" s="14" t="s">
        <v>38</v>
      </c>
      <c r="AX528" s="14" t="s">
        <v>80</v>
      </c>
      <c r="AY528" s="214" t="s">
        <v>171</v>
      </c>
    </row>
    <row r="529" spans="2:51" s="14" customFormat="1" ht="10.199999999999999">
      <c r="B529" s="204"/>
      <c r="C529" s="205"/>
      <c r="D529" s="195" t="s">
        <v>180</v>
      </c>
      <c r="E529" s="206" t="s">
        <v>32</v>
      </c>
      <c r="F529" s="207" t="s">
        <v>5289</v>
      </c>
      <c r="G529" s="205"/>
      <c r="H529" s="208">
        <v>-1.5429999999999999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180</v>
      </c>
      <c r="AU529" s="214" t="s">
        <v>89</v>
      </c>
      <c r="AV529" s="14" t="s">
        <v>89</v>
      </c>
      <c r="AW529" s="14" t="s">
        <v>38</v>
      </c>
      <c r="AX529" s="14" t="s">
        <v>80</v>
      </c>
      <c r="AY529" s="214" t="s">
        <v>171</v>
      </c>
    </row>
    <row r="530" spans="2:51" s="14" customFormat="1" ht="10.199999999999999">
      <c r="B530" s="204"/>
      <c r="C530" s="205"/>
      <c r="D530" s="195" t="s">
        <v>180</v>
      </c>
      <c r="E530" s="206" t="s">
        <v>32</v>
      </c>
      <c r="F530" s="207" t="s">
        <v>5290</v>
      </c>
      <c r="G530" s="205"/>
      <c r="H530" s="208">
        <v>-17.084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180</v>
      </c>
      <c r="AU530" s="214" t="s">
        <v>89</v>
      </c>
      <c r="AV530" s="14" t="s">
        <v>89</v>
      </c>
      <c r="AW530" s="14" t="s">
        <v>38</v>
      </c>
      <c r="AX530" s="14" t="s">
        <v>80</v>
      </c>
      <c r="AY530" s="214" t="s">
        <v>171</v>
      </c>
    </row>
    <row r="531" spans="2:51" s="14" customFormat="1" ht="10.199999999999999">
      <c r="B531" s="204"/>
      <c r="C531" s="205"/>
      <c r="D531" s="195" t="s">
        <v>180</v>
      </c>
      <c r="E531" s="206" t="s">
        <v>32</v>
      </c>
      <c r="F531" s="207" t="s">
        <v>5291</v>
      </c>
      <c r="G531" s="205"/>
      <c r="H531" s="208">
        <v>-2.3879999999999999</v>
      </c>
      <c r="I531" s="209"/>
      <c r="J531" s="205"/>
      <c r="K531" s="205"/>
      <c r="L531" s="210"/>
      <c r="M531" s="211"/>
      <c r="N531" s="212"/>
      <c r="O531" s="212"/>
      <c r="P531" s="212"/>
      <c r="Q531" s="212"/>
      <c r="R531" s="212"/>
      <c r="S531" s="212"/>
      <c r="T531" s="213"/>
      <c r="AT531" s="214" t="s">
        <v>180</v>
      </c>
      <c r="AU531" s="214" t="s">
        <v>89</v>
      </c>
      <c r="AV531" s="14" t="s">
        <v>89</v>
      </c>
      <c r="AW531" s="14" t="s">
        <v>38</v>
      </c>
      <c r="AX531" s="14" t="s">
        <v>80</v>
      </c>
      <c r="AY531" s="214" t="s">
        <v>171</v>
      </c>
    </row>
    <row r="532" spans="2:51" s="14" customFormat="1" ht="10.199999999999999">
      <c r="B532" s="204"/>
      <c r="C532" s="205"/>
      <c r="D532" s="195" t="s">
        <v>180</v>
      </c>
      <c r="E532" s="206" t="s">
        <v>32</v>
      </c>
      <c r="F532" s="207" t="s">
        <v>5292</v>
      </c>
      <c r="G532" s="205"/>
      <c r="H532" s="208">
        <v>-2.7879999999999998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180</v>
      </c>
      <c r="AU532" s="214" t="s">
        <v>89</v>
      </c>
      <c r="AV532" s="14" t="s">
        <v>89</v>
      </c>
      <c r="AW532" s="14" t="s">
        <v>38</v>
      </c>
      <c r="AX532" s="14" t="s">
        <v>80</v>
      </c>
      <c r="AY532" s="214" t="s">
        <v>171</v>
      </c>
    </row>
    <row r="533" spans="2:51" s="14" customFormat="1" ht="10.199999999999999">
      <c r="B533" s="204"/>
      <c r="C533" s="205"/>
      <c r="D533" s="195" t="s">
        <v>180</v>
      </c>
      <c r="E533" s="206" t="s">
        <v>32</v>
      </c>
      <c r="F533" s="207" t="s">
        <v>5293</v>
      </c>
      <c r="G533" s="205"/>
      <c r="H533" s="208">
        <v>-1.6180000000000001</v>
      </c>
      <c r="I533" s="209"/>
      <c r="J533" s="205"/>
      <c r="K533" s="205"/>
      <c r="L533" s="210"/>
      <c r="M533" s="211"/>
      <c r="N533" s="212"/>
      <c r="O533" s="212"/>
      <c r="P533" s="212"/>
      <c r="Q533" s="212"/>
      <c r="R533" s="212"/>
      <c r="S533" s="212"/>
      <c r="T533" s="213"/>
      <c r="AT533" s="214" t="s">
        <v>180</v>
      </c>
      <c r="AU533" s="214" t="s">
        <v>89</v>
      </c>
      <c r="AV533" s="14" t="s">
        <v>89</v>
      </c>
      <c r="AW533" s="14" t="s">
        <v>38</v>
      </c>
      <c r="AX533" s="14" t="s">
        <v>80</v>
      </c>
      <c r="AY533" s="214" t="s">
        <v>171</v>
      </c>
    </row>
    <row r="534" spans="2:51" s="14" customFormat="1" ht="10.199999999999999">
      <c r="B534" s="204"/>
      <c r="C534" s="205"/>
      <c r="D534" s="195" t="s">
        <v>180</v>
      </c>
      <c r="E534" s="206" t="s">
        <v>32</v>
      </c>
      <c r="F534" s="207" t="s">
        <v>5294</v>
      </c>
      <c r="G534" s="205"/>
      <c r="H534" s="208">
        <v>-2.2360000000000002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180</v>
      </c>
      <c r="AU534" s="214" t="s">
        <v>89</v>
      </c>
      <c r="AV534" s="14" t="s">
        <v>89</v>
      </c>
      <c r="AW534" s="14" t="s">
        <v>38</v>
      </c>
      <c r="AX534" s="14" t="s">
        <v>80</v>
      </c>
      <c r="AY534" s="214" t="s">
        <v>171</v>
      </c>
    </row>
    <row r="535" spans="2:51" s="14" customFormat="1" ht="10.199999999999999">
      <c r="B535" s="204"/>
      <c r="C535" s="205"/>
      <c r="D535" s="195" t="s">
        <v>180</v>
      </c>
      <c r="E535" s="206" t="s">
        <v>32</v>
      </c>
      <c r="F535" s="207" t="s">
        <v>5295</v>
      </c>
      <c r="G535" s="205"/>
      <c r="H535" s="208">
        <v>-2.2749999999999999</v>
      </c>
      <c r="I535" s="209"/>
      <c r="J535" s="205"/>
      <c r="K535" s="205"/>
      <c r="L535" s="210"/>
      <c r="M535" s="211"/>
      <c r="N535" s="212"/>
      <c r="O535" s="212"/>
      <c r="P535" s="212"/>
      <c r="Q535" s="212"/>
      <c r="R535" s="212"/>
      <c r="S535" s="212"/>
      <c r="T535" s="213"/>
      <c r="AT535" s="214" t="s">
        <v>180</v>
      </c>
      <c r="AU535" s="214" t="s">
        <v>89</v>
      </c>
      <c r="AV535" s="14" t="s">
        <v>89</v>
      </c>
      <c r="AW535" s="14" t="s">
        <v>38</v>
      </c>
      <c r="AX535" s="14" t="s">
        <v>80</v>
      </c>
      <c r="AY535" s="214" t="s">
        <v>171</v>
      </c>
    </row>
    <row r="536" spans="2:51" s="14" customFormat="1" ht="10.199999999999999">
      <c r="B536" s="204"/>
      <c r="C536" s="205"/>
      <c r="D536" s="195" t="s">
        <v>180</v>
      </c>
      <c r="E536" s="206" t="s">
        <v>32</v>
      </c>
      <c r="F536" s="207" t="s">
        <v>5296</v>
      </c>
      <c r="G536" s="205"/>
      <c r="H536" s="208">
        <v>-2.8410000000000002</v>
      </c>
      <c r="I536" s="209"/>
      <c r="J536" s="205"/>
      <c r="K536" s="205"/>
      <c r="L536" s="210"/>
      <c r="M536" s="211"/>
      <c r="N536" s="212"/>
      <c r="O536" s="212"/>
      <c r="P536" s="212"/>
      <c r="Q536" s="212"/>
      <c r="R536" s="212"/>
      <c r="S536" s="212"/>
      <c r="T536" s="213"/>
      <c r="AT536" s="214" t="s">
        <v>180</v>
      </c>
      <c r="AU536" s="214" t="s">
        <v>89</v>
      </c>
      <c r="AV536" s="14" t="s">
        <v>89</v>
      </c>
      <c r="AW536" s="14" t="s">
        <v>38</v>
      </c>
      <c r="AX536" s="14" t="s">
        <v>80</v>
      </c>
      <c r="AY536" s="214" t="s">
        <v>171</v>
      </c>
    </row>
    <row r="537" spans="2:51" s="14" customFormat="1" ht="10.199999999999999">
      <c r="B537" s="204"/>
      <c r="C537" s="205"/>
      <c r="D537" s="195" t="s">
        <v>180</v>
      </c>
      <c r="E537" s="206" t="s">
        <v>32</v>
      </c>
      <c r="F537" s="207" t="s">
        <v>5297</v>
      </c>
      <c r="G537" s="205"/>
      <c r="H537" s="208">
        <v>-2.1760000000000002</v>
      </c>
      <c r="I537" s="209"/>
      <c r="J537" s="205"/>
      <c r="K537" s="205"/>
      <c r="L537" s="210"/>
      <c r="M537" s="211"/>
      <c r="N537" s="212"/>
      <c r="O537" s="212"/>
      <c r="P537" s="212"/>
      <c r="Q537" s="212"/>
      <c r="R537" s="212"/>
      <c r="S537" s="212"/>
      <c r="T537" s="213"/>
      <c r="AT537" s="214" t="s">
        <v>180</v>
      </c>
      <c r="AU537" s="214" t="s">
        <v>89</v>
      </c>
      <c r="AV537" s="14" t="s">
        <v>89</v>
      </c>
      <c r="AW537" s="14" t="s">
        <v>38</v>
      </c>
      <c r="AX537" s="14" t="s">
        <v>80</v>
      </c>
      <c r="AY537" s="214" t="s">
        <v>171</v>
      </c>
    </row>
    <row r="538" spans="2:51" s="14" customFormat="1" ht="10.199999999999999">
      <c r="B538" s="204"/>
      <c r="C538" s="205"/>
      <c r="D538" s="195" t="s">
        <v>180</v>
      </c>
      <c r="E538" s="206" t="s">
        <v>32</v>
      </c>
      <c r="F538" s="207" t="s">
        <v>5298</v>
      </c>
      <c r="G538" s="205"/>
      <c r="H538" s="208">
        <v>-37.198999999999998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180</v>
      </c>
      <c r="AU538" s="214" t="s">
        <v>89</v>
      </c>
      <c r="AV538" s="14" t="s">
        <v>89</v>
      </c>
      <c r="AW538" s="14" t="s">
        <v>38</v>
      </c>
      <c r="AX538" s="14" t="s">
        <v>80</v>
      </c>
      <c r="AY538" s="214" t="s">
        <v>171</v>
      </c>
    </row>
    <row r="539" spans="2:51" s="14" customFormat="1" ht="10.199999999999999">
      <c r="B539" s="204"/>
      <c r="C539" s="205"/>
      <c r="D539" s="195" t="s">
        <v>180</v>
      </c>
      <c r="E539" s="206" t="s">
        <v>32</v>
      </c>
      <c r="F539" s="207" t="s">
        <v>5299</v>
      </c>
      <c r="G539" s="205"/>
      <c r="H539" s="208">
        <v>-16.654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180</v>
      </c>
      <c r="AU539" s="214" t="s">
        <v>89</v>
      </c>
      <c r="AV539" s="14" t="s">
        <v>89</v>
      </c>
      <c r="AW539" s="14" t="s">
        <v>38</v>
      </c>
      <c r="AX539" s="14" t="s">
        <v>80</v>
      </c>
      <c r="AY539" s="214" t="s">
        <v>171</v>
      </c>
    </row>
    <row r="540" spans="2:51" s="13" customFormat="1" ht="10.199999999999999">
      <c r="B540" s="193"/>
      <c r="C540" s="194"/>
      <c r="D540" s="195" t="s">
        <v>180</v>
      </c>
      <c r="E540" s="196" t="s">
        <v>32</v>
      </c>
      <c r="F540" s="197" t="s">
        <v>210</v>
      </c>
      <c r="G540" s="194"/>
      <c r="H540" s="196" t="s">
        <v>32</v>
      </c>
      <c r="I540" s="198"/>
      <c r="J540" s="194"/>
      <c r="K540" s="194"/>
      <c r="L540" s="199"/>
      <c r="M540" s="200"/>
      <c r="N540" s="201"/>
      <c r="O540" s="201"/>
      <c r="P540" s="201"/>
      <c r="Q540" s="201"/>
      <c r="R540" s="201"/>
      <c r="S540" s="201"/>
      <c r="T540" s="202"/>
      <c r="AT540" s="203" t="s">
        <v>180</v>
      </c>
      <c r="AU540" s="203" t="s">
        <v>89</v>
      </c>
      <c r="AV540" s="13" t="s">
        <v>40</v>
      </c>
      <c r="AW540" s="13" t="s">
        <v>38</v>
      </c>
      <c r="AX540" s="13" t="s">
        <v>80</v>
      </c>
      <c r="AY540" s="203" t="s">
        <v>171</v>
      </c>
    </row>
    <row r="541" spans="2:51" s="14" customFormat="1" ht="10.199999999999999">
      <c r="B541" s="204"/>
      <c r="C541" s="205"/>
      <c r="D541" s="195" t="s">
        <v>180</v>
      </c>
      <c r="E541" s="206" t="s">
        <v>32</v>
      </c>
      <c r="F541" s="207" t="s">
        <v>5300</v>
      </c>
      <c r="G541" s="205"/>
      <c r="H541" s="208">
        <v>4.077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180</v>
      </c>
      <c r="AU541" s="214" t="s">
        <v>89</v>
      </c>
      <c r="AV541" s="14" t="s">
        <v>89</v>
      </c>
      <c r="AW541" s="14" t="s">
        <v>38</v>
      </c>
      <c r="AX541" s="14" t="s">
        <v>80</v>
      </c>
      <c r="AY541" s="214" t="s">
        <v>171</v>
      </c>
    </row>
    <row r="542" spans="2:51" s="14" customFormat="1" ht="10.199999999999999">
      <c r="B542" s="204"/>
      <c r="C542" s="205"/>
      <c r="D542" s="195" t="s">
        <v>180</v>
      </c>
      <c r="E542" s="206" t="s">
        <v>32</v>
      </c>
      <c r="F542" s="207" t="s">
        <v>5301</v>
      </c>
      <c r="G542" s="205"/>
      <c r="H542" s="208">
        <v>0.66400000000000003</v>
      </c>
      <c r="I542" s="209"/>
      <c r="J542" s="205"/>
      <c r="K542" s="205"/>
      <c r="L542" s="210"/>
      <c r="M542" s="211"/>
      <c r="N542" s="212"/>
      <c r="O542" s="212"/>
      <c r="P542" s="212"/>
      <c r="Q542" s="212"/>
      <c r="R542" s="212"/>
      <c r="S542" s="212"/>
      <c r="T542" s="213"/>
      <c r="AT542" s="214" t="s">
        <v>180</v>
      </c>
      <c r="AU542" s="214" t="s">
        <v>89</v>
      </c>
      <c r="AV542" s="14" t="s">
        <v>89</v>
      </c>
      <c r="AW542" s="14" t="s">
        <v>38</v>
      </c>
      <c r="AX542" s="14" t="s">
        <v>80</v>
      </c>
      <c r="AY542" s="214" t="s">
        <v>171</v>
      </c>
    </row>
    <row r="543" spans="2:51" s="14" customFormat="1" ht="10.199999999999999">
      <c r="B543" s="204"/>
      <c r="C543" s="205"/>
      <c r="D543" s="195" t="s">
        <v>180</v>
      </c>
      <c r="E543" s="206" t="s">
        <v>32</v>
      </c>
      <c r="F543" s="207" t="s">
        <v>5302</v>
      </c>
      <c r="G543" s="205"/>
      <c r="H543" s="208">
        <v>0.27200000000000002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180</v>
      </c>
      <c r="AU543" s="214" t="s">
        <v>89</v>
      </c>
      <c r="AV543" s="14" t="s">
        <v>89</v>
      </c>
      <c r="AW543" s="14" t="s">
        <v>38</v>
      </c>
      <c r="AX543" s="14" t="s">
        <v>80</v>
      </c>
      <c r="AY543" s="214" t="s">
        <v>171</v>
      </c>
    </row>
    <row r="544" spans="2:51" s="14" customFormat="1" ht="10.199999999999999">
      <c r="B544" s="204"/>
      <c r="C544" s="205"/>
      <c r="D544" s="195" t="s">
        <v>180</v>
      </c>
      <c r="E544" s="206" t="s">
        <v>32</v>
      </c>
      <c r="F544" s="207" t="s">
        <v>5303</v>
      </c>
      <c r="G544" s="205"/>
      <c r="H544" s="208">
        <v>0.67600000000000005</v>
      </c>
      <c r="I544" s="209"/>
      <c r="J544" s="205"/>
      <c r="K544" s="205"/>
      <c r="L544" s="210"/>
      <c r="M544" s="211"/>
      <c r="N544" s="212"/>
      <c r="O544" s="212"/>
      <c r="P544" s="212"/>
      <c r="Q544" s="212"/>
      <c r="R544" s="212"/>
      <c r="S544" s="212"/>
      <c r="T544" s="213"/>
      <c r="AT544" s="214" t="s">
        <v>180</v>
      </c>
      <c r="AU544" s="214" t="s">
        <v>89</v>
      </c>
      <c r="AV544" s="14" t="s">
        <v>89</v>
      </c>
      <c r="AW544" s="14" t="s">
        <v>38</v>
      </c>
      <c r="AX544" s="14" t="s">
        <v>80</v>
      </c>
      <c r="AY544" s="214" t="s">
        <v>171</v>
      </c>
    </row>
    <row r="545" spans="1:65" s="14" customFormat="1" ht="10.199999999999999">
      <c r="B545" s="204"/>
      <c r="C545" s="205"/>
      <c r="D545" s="195" t="s">
        <v>180</v>
      </c>
      <c r="E545" s="206" t="s">
        <v>32</v>
      </c>
      <c r="F545" s="207" t="s">
        <v>5304</v>
      </c>
      <c r="G545" s="205"/>
      <c r="H545" s="208">
        <v>0.41799999999999998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180</v>
      </c>
      <c r="AU545" s="214" t="s">
        <v>89</v>
      </c>
      <c r="AV545" s="14" t="s">
        <v>89</v>
      </c>
      <c r="AW545" s="14" t="s">
        <v>38</v>
      </c>
      <c r="AX545" s="14" t="s">
        <v>80</v>
      </c>
      <c r="AY545" s="214" t="s">
        <v>171</v>
      </c>
    </row>
    <row r="546" spans="1:65" s="14" customFormat="1" ht="10.199999999999999">
      <c r="B546" s="204"/>
      <c r="C546" s="205"/>
      <c r="D546" s="195" t="s">
        <v>180</v>
      </c>
      <c r="E546" s="206" t="s">
        <v>32</v>
      </c>
      <c r="F546" s="207" t="s">
        <v>5305</v>
      </c>
      <c r="G546" s="205"/>
      <c r="H546" s="208">
        <v>5.1989999999999998</v>
      </c>
      <c r="I546" s="209"/>
      <c r="J546" s="205"/>
      <c r="K546" s="205"/>
      <c r="L546" s="210"/>
      <c r="M546" s="211"/>
      <c r="N546" s="212"/>
      <c r="O546" s="212"/>
      <c r="P546" s="212"/>
      <c r="Q546" s="212"/>
      <c r="R546" s="212"/>
      <c r="S546" s="212"/>
      <c r="T546" s="213"/>
      <c r="AT546" s="214" t="s">
        <v>180</v>
      </c>
      <c r="AU546" s="214" t="s">
        <v>89</v>
      </c>
      <c r="AV546" s="14" t="s">
        <v>89</v>
      </c>
      <c r="AW546" s="14" t="s">
        <v>38</v>
      </c>
      <c r="AX546" s="14" t="s">
        <v>80</v>
      </c>
      <c r="AY546" s="214" t="s">
        <v>171</v>
      </c>
    </row>
    <row r="547" spans="1:65" s="14" customFormat="1" ht="10.199999999999999">
      <c r="B547" s="204"/>
      <c r="C547" s="205"/>
      <c r="D547" s="195" t="s">
        <v>180</v>
      </c>
      <c r="E547" s="206" t="s">
        <v>32</v>
      </c>
      <c r="F547" s="207" t="s">
        <v>5306</v>
      </c>
      <c r="G547" s="205"/>
      <c r="H547" s="208">
        <v>0.875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180</v>
      </c>
      <c r="AU547" s="214" t="s">
        <v>89</v>
      </c>
      <c r="AV547" s="14" t="s">
        <v>89</v>
      </c>
      <c r="AW547" s="14" t="s">
        <v>38</v>
      </c>
      <c r="AX547" s="14" t="s">
        <v>80</v>
      </c>
      <c r="AY547" s="214" t="s">
        <v>171</v>
      </c>
    </row>
    <row r="548" spans="1:65" s="14" customFormat="1" ht="10.199999999999999">
      <c r="B548" s="204"/>
      <c r="C548" s="205"/>
      <c r="D548" s="195" t="s">
        <v>180</v>
      </c>
      <c r="E548" s="206" t="s">
        <v>32</v>
      </c>
      <c r="F548" s="207" t="s">
        <v>5307</v>
      </c>
      <c r="G548" s="205"/>
      <c r="H548" s="208">
        <v>0.65200000000000002</v>
      </c>
      <c r="I548" s="209"/>
      <c r="J548" s="205"/>
      <c r="K548" s="205"/>
      <c r="L548" s="210"/>
      <c r="M548" s="211"/>
      <c r="N548" s="212"/>
      <c r="O548" s="212"/>
      <c r="P548" s="212"/>
      <c r="Q548" s="212"/>
      <c r="R548" s="212"/>
      <c r="S548" s="212"/>
      <c r="T548" s="213"/>
      <c r="AT548" s="214" t="s">
        <v>180</v>
      </c>
      <c r="AU548" s="214" t="s">
        <v>89</v>
      </c>
      <c r="AV548" s="14" t="s">
        <v>89</v>
      </c>
      <c r="AW548" s="14" t="s">
        <v>38</v>
      </c>
      <c r="AX548" s="14" t="s">
        <v>80</v>
      </c>
      <c r="AY548" s="214" t="s">
        <v>171</v>
      </c>
    </row>
    <row r="549" spans="1:65" s="14" customFormat="1" ht="10.199999999999999">
      <c r="B549" s="204"/>
      <c r="C549" s="205"/>
      <c r="D549" s="195" t="s">
        <v>180</v>
      </c>
      <c r="E549" s="206" t="s">
        <v>32</v>
      </c>
      <c r="F549" s="207" t="s">
        <v>5308</v>
      </c>
      <c r="G549" s="205"/>
      <c r="H549" s="208">
        <v>5.492</v>
      </c>
      <c r="I549" s="209"/>
      <c r="J549" s="205"/>
      <c r="K549" s="205"/>
      <c r="L549" s="210"/>
      <c r="M549" s="211"/>
      <c r="N549" s="212"/>
      <c r="O549" s="212"/>
      <c r="P549" s="212"/>
      <c r="Q549" s="212"/>
      <c r="R549" s="212"/>
      <c r="S549" s="212"/>
      <c r="T549" s="213"/>
      <c r="AT549" s="214" t="s">
        <v>180</v>
      </c>
      <c r="AU549" s="214" t="s">
        <v>89</v>
      </c>
      <c r="AV549" s="14" t="s">
        <v>89</v>
      </c>
      <c r="AW549" s="14" t="s">
        <v>38</v>
      </c>
      <c r="AX549" s="14" t="s">
        <v>80</v>
      </c>
      <c r="AY549" s="214" t="s">
        <v>171</v>
      </c>
    </row>
    <row r="550" spans="1:65" s="14" customFormat="1" ht="10.199999999999999">
      <c r="B550" s="204"/>
      <c r="C550" s="205"/>
      <c r="D550" s="195" t="s">
        <v>180</v>
      </c>
      <c r="E550" s="206" t="s">
        <v>32</v>
      </c>
      <c r="F550" s="207" t="s">
        <v>5309</v>
      </c>
      <c r="G550" s="205"/>
      <c r="H550" s="208">
        <v>1.048</v>
      </c>
      <c r="I550" s="209"/>
      <c r="J550" s="205"/>
      <c r="K550" s="205"/>
      <c r="L550" s="210"/>
      <c r="M550" s="211"/>
      <c r="N550" s="212"/>
      <c r="O550" s="212"/>
      <c r="P550" s="212"/>
      <c r="Q550" s="212"/>
      <c r="R550" s="212"/>
      <c r="S550" s="212"/>
      <c r="T550" s="213"/>
      <c r="AT550" s="214" t="s">
        <v>180</v>
      </c>
      <c r="AU550" s="214" t="s">
        <v>89</v>
      </c>
      <c r="AV550" s="14" t="s">
        <v>89</v>
      </c>
      <c r="AW550" s="14" t="s">
        <v>38</v>
      </c>
      <c r="AX550" s="14" t="s">
        <v>80</v>
      </c>
      <c r="AY550" s="214" t="s">
        <v>171</v>
      </c>
    </row>
    <row r="551" spans="1:65" s="14" customFormat="1" ht="10.199999999999999">
      <c r="B551" s="204"/>
      <c r="C551" s="205"/>
      <c r="D551" s="195" t="s">
        <v>180</v>
      </c>
      <c r="E551" s="206" t="s">
        <v>32</v>
      </c>
      <c r="F551" s="207" t="s">
        <v>5310</v>
      </c>
      <c r="G551" s="205"/>
      <c r="H551" s="208">
        <v>1.1970000000000001</v>
      </c>
      <c r="I551" s="209"/>
      <c r="J551" s="205"/>
      <c r="K551" s="205"/>
      <c r="L551" s="210"/>
      <c r="M551" s="211"/>
      <c r="N551" s="212"/>
      <c r="O551" s="212"/>
      <c r="P551" s="212"/>
      <c r="Q551" s="212"/>
      <c r="R551" s="212"/>
      <c r="S551" s="212"/>
      <c r="T551" s="213"/>
      <c r="AT551" s="214" t="s">
        <v>180</v>
      </c>
      <c r="AU551" s="214" t="s">
        <v>89</v>
      </c>
      <c r="AV551" s="14" t="s">
        <v>89</v>
      </c>
      <c r="AW551" s="14" t="s">
        <v>38</v>
      </c>
      <c r="AX551" s="14" t="s">
        <v>80</v>
      </c>
      <c r="AY551" s="214" t="s">
        <v>171</v>
      </c>
    </row>
    <row r="552" spans="1:65" s="14" customFormat="1" ht="10.199999999999999">
      <c r="B552" s="204"/>
      <c r="C552" s="205"/>
      <c r="D552" s="195" t="s">
        <v>180</v>
      </c>
      <c r="E552" s="206" t="s">
        <v>32</v>
      </c>
      <c r="F552" s="207" t="s">
        <v>5311</v>
      </c>
      <c r="G552" s="205"/>
      <c r="H552" s="208">
        <v>0.62</v>
      </c>
      <c r="I552" s="209"/>
      <c r="J552" s="205"/>
      <c r="K552" s="205"/>
      <c r="L552" s="210"/>
      <c r="M552" s="211"/>
      <c r="N552" s="212"/>
      <c r="O552" s="212"/>
      <c r="P552" s="212"/>
      <c r="Q552" s="212"/>
      <c r="R552" s="212"/>
      <c r="S552" s="212"/>
      <c r="T552" s="213"/>
      <c r="AT552" s="214" t="s">
        <v>180</v>
      </c>
      <c r="AU552" s="214" t="s">
        <v>89</v>
      </c>
      <c r="AV552" s="14" t="s">
        <v>89</v>
      </c>
      <c r="AW552" s="14" t="s">
        <v>38</v>
      </c>
      <c r="AX552" s="14" t="s">
        <v>80</v>
      </c>
      <c r="AY552" s="214" t="s">
        <v>171</v>
      </c>
    </row>
    <row r="553" spans="1:65" s="14" customFormat="1" ht="10.199999999999999">
      <c r="B553" s="204"/>
      <c r="C553" s="205"/>
      <c r="D553" s="195" t="s">
        <v>180</v>
      </c>
      <c r="E553" s="206" t="s">
        <v>32</v>
      </c>
      <c r="F553" s="207" t="s">
        <v>5312</v>
      </c>
      <c r="G553" s="205"/>
      <c r="H553" s="208">
        <v>0.878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180</v>
      </c>
      <c r="AU553" s="214" t="s">
        <v>89</v>
      </c>
      <c r="AV553" s="14" t="s">
        <v>89</v>
      </c>
      <c r="AW553" s="14" t="s">
        <v>38</v>
      </c>
      <c r="AX553" s="14" t="s">
        <v>80</v>
      </c>
      <c r="AY553" s="214" t="s">
        <v>171</v>
      </c>
    </row>
    <row r="554" spans="1:65" s="14" customFormat="1" ht="10.199999999999999">
      <c r="B554" s="204"/>
      <c r="C554" s="205"/>
      <c r="D554" s="195" t="s">
        <v>180</v>
      </c>
      <c r="E554" s="206" t="s">
        <v>32</v>
      </c>
      <c r="F554" s="207" t="s">
        <v>5313</v>
      </c>
      <c r="G554" s="205"/>
      <c r="H554" s="208">
        <v>1.0349999999999999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180</v>
      </c>
      <c r="AU554" s="214" t="s">
        <v>89</v>
      </c>
      <c r="AV554" s="14" t="s">
        <v>89</v>
      </c>
      <c r="AW554" s="14" t="s">
        <v>38</v>
      </c>
      <c r="AX554" s="14" t="s">
        <v>80</v>
      </c>
      <c r="AY554" s="214" t="s">
        <v>171</v>
      </c>
    </row>
    <row r="555" spans="1:65" s="14" customFormat="1" ht="10.199999999999999">
      <c r="B555" s="204"/>
      <c r="C555" s="205"/>
      <c r="D555" s="195" t="s">
        <v>180</v>
      </c>
      <c r="E555" s="206" t="s">
        <v>32</v>
      </c>
      <c r="F555" s="207" t="s">
        <v>5314</v>
      </c>
      <c r="G555" s="205"/>
      <c r="H555" s="208">
        <v>1.2150000000000001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180</v>
      </c>
      <c r="AU555" s="214" t="s">
        <v>89</v>
      </c>
      <c r="AV555" s="14" t="s">
        <v>89</v>
      </c>
      <c r="AW555" s="14" t="s">
        <v>38</v>
      </c>
      <c r="AX555" s="14" t="s">
        <v>80</v>
      </c>
      <c r="AY555" s="214" t="s">
        <v>171</v>
      </c>
    </row>
    <row r="556" spans="1:65" s="14" customFormat="1" ht="10.199999999999999">
      <c r="B556" s="204"/>
      <c r="C556" s="205"/>
      <c r="D556" s="195" t="s">
        <v>180</v>
      </c>
      <c r="E556" s="206" t="s">
        <v>32</v>
      </c>
      <c r="F556" s="207" t="s">
        <v>5315</v>
      </c>
      <c r="G556" s="205"/>
      <c r="H556" s="208">
        <v>0.878</v>
      </c>
      <c r="I556" s="209"/>
      <c r="J556" s="205"/>
      <c r="K556" s="205"/>
      <c r="L556" s="210"/>
      <c r="M556" s="211"/>
      <c r="N556" s="212"/>
      <c r="O556" s="212"/>
      <c r="P556" s="212"/>
      <c r="Q556" s="212"/>
      <c r="R556" s="212"/>
      <c r="S556" s="212"/>
      <c r="T556" s="213"/>
      <c r="AT556" s="214" t="s">
        <v>180</v>
      </c>
      <c r="AU556" s="214" t="s">
        <v>89</v>
      </c>
      <c r="AV556" s="14" t="s">
        <v>89</v>
      </c>
      <c r="AW556" s="14" t="s">
        <v>38</v>
      </c>
      <c r="AX556" s="14" t="s">
        <v>80</v>
      </c>
      <c r="AY556" s="214" t="s">
        <v>171</v>
      </c>
    </row>
    <row r="557" spans="1:65" s="14" customFormat="1" ht="10.199999999999999">
      <c r="B557" s="204"/>
      <c r="C557" s="205"/>
      <c r="D557" s="195" t="s">
        <v>180</v>
      </c>
      <c r="E557" s="206" t="s">
        <v>32</v>
      </c>
      <c r="F557" s="207" t="s">
        <v>5316</v>
      </c>
      <c r="G557" s="205"/>
      <c r="H557" s="208">
        <v>11.167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180</v>
      </c>
      <c r="AU557" s="214" t="s">
        <v>89</v>
      </c>
      <c r="AV557" s="14" t="s">
        <v>89</v>
      </c>
      <c r="AW557" s="14" t="s">
        <v>38</v>
      </c>
      <c r="AX557" s="14" t="s">
        <v>80</v>
      </c>
      <c r="AY557" s="214" t="s">
        <v>171</v>
      </c>
    </row>
    <row r="558" spans="1:65" s="14" customFormat="1" ht="10.199999999999999">
      <c r="B558" s="204"/>
      <c r="C558" s="205"/>
      <c r="D558" s="195" t="s">
        <v>180</v>
      </c>
      <c r="E558" s="206" t="s">
        <v>32</v>
      </c>
      <c r="F558" s="207" t="s">
        <v>5317</v>
      </c>
      <c r="G558" s="205"/>
      <c r="H558" s="208">
        <v>5.4660000000000002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180</v>
      </c>
      <c r="AU558" s="214" t="s">
        <v>89</v>
      </c>
      <c r="AV558" s="14" t="s">
        <v>89</v>
      </c>
      <c r="AW558" s="14" t="s">
        <v>38</v>
      </c>
      <c r="AX558" s="14" t="s">
        <v>80</v>
      </c>
      <c r="AY558" s="214" t="s">
        <v>171</v>
      </c>
    </row>
    <row r="559" spans="1:65" s="2" customFormat="1" ht="14.4" customHeight="1">
      <c r="A559" s="36"/>
      <c r="B559" s="37"/>
      <c r="C559" s="180" t="s">
        <v>396</v>
      </c>
      <c r="D559" s="180" t="s">
        <v>173</v>
      </c>
      <c r="E559" s="181" t="s">
        <v>3568</v>
      </c>
      <c r="F559" s="182" t="s">
        <v>3569</v>
      </c>
      <c r="G559" s="183" t="s">
        <v>190</v>
      </c>
      <c r="H559" s="184">
        <v>14.9</v>
      </c>
      <c r="I559" s="185"/>
      <c r="J559" s="186">
        <f>ROUND(I559*H559,2)</f>
        <v>0</v>
      </c>
      <c r="K559" s="182" t="s">
        <v>177</v>
      </c>
      <c r="L559" s="41"/>
      <c r="M559" s="187" t="s">
        <v>32</v>
      </c>
      <c r="N559" s="188" t="s">
        <v>51</v>
      </c>
      <c r="O559" s="66"/>
      <c r="P559" s="189">
        <f>O559*H559</f>
        <v>0</v>
      </c>
      <c r="Q559" s="189">
        <v>1.0319999999999999E-2</v>
      </c>
      <c r="R559" s="189">
        <f>Q559*H559</f>
        <v>0.15376799999999999</v>
      </c>
      <c r="S559" s="189">
        <v>0</v>
      </c>
      <c r="T559" s="190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91" t="s">
        <v>178</v>
      </c>
      <c r="AT559" s="191" t="s">
        <v>173</v>
      </c>
      <c r="AU559" s="191" t="s">
        <v>89</v>
      </c>
      <c r="AY559" s="18" t="s">
        <v>171</v>
      </c>
      <c r="BE559" s="192">
        <f>IF(N559="základní",J559,0)</f>
        <v>0</v>
      </c>
      <c r="BF559" s="192">
        <f>IF(N559="snížená",J559,0)</f>
        <v>0</v>
      </c>
      <c r="BG559" s="192">
        <f>IF(N559="zákl. přenesená",J559,0)</f>
        <v>0</v>
      </c>
      <c r="BH559" s="192">
        <f>IF(N559="sníž. přenesená",J559,0)</f>
        <v>0</v>
      </c>
      <c r="BI559" s="192">
        <f>IF(N559="nulová",J559,0)</f>
        <v>0</v>
      </c>
      <c r="BJ559" s="18" t="s">
        <v>40</v>
      </c>
      <c r="BK559" s="192">
        <f>ROUND(I559*H559,2)</f>
        <v>0</v>
      </c>
      <c r="BL559" s="18" t="s">
        <v>178</v>
      </c>
      <c r="BM559" s="191" t="s">
        <v>5445</v>
      </c>
    </row>
    <row r="560" spans="1:65" s="13" customFormat="1" ht="10.199999999999999">
      <c r="B560" s="193"/>
      <c r="C560" s="194"/>
      <c r="D560" s="195" t="s">
        <v>180</v>
      </c>
      <c r="E560" s="196" t="s">
        <v>32</v>
      </c>
      <c r="F560" s="197" t="s">
        <v>5446</v>
      </c>
      <c r="G560" s="194"/>
      <c r="H560" s="196" t="s">
        <v>32</v>
      </c>
      <c r="I560" s="198"/>
      <c r="J560" s="194"/>
      <c r="K560" s="194"/>
      <c r="L560" s="199"/>
      <c r="M560" s="200"/>
      <c r="N560" s="201"/>
      <c r="O560" s="201"/>
      <c r="P560" s="201"/>
      <c r="Q560" s="201"/>
      <c r="R560" s="201"/>
      <c r="S560" s="201"/>
      <c r="T560" s="202"/>
      <c r="AT560" s="203" t="s">
        <v>180</v>
      </c>
      <c r="AU560" s="203" t="s">
        <v>89</v>
      </c>
      <c r="AV560" s="13" t="s">
        <v>40</v>
      </c>
      <c r="AW560" s="13" t="s">
        <v>38</v>
      </c>
      <c r="AX560" s="13" t="s">
        <v>80</v>
      </c>
      <c r="AY560" s="203" t="s">
        <v>171</v>
      </c>
    </row>
    <row r="561" spans="1:65" s="14" customFormat="1" ht="10.199999999999999">
      <c r="B561" s="204"/>
      <c r="C561" s="205"/>
      <c r="D561" s="195" t="s">
        <v>180</v>
      </c>
      <c r="E561" s="206" t="s">
        <v>32</v>
      </c>
      <c r="F561" s="207" t="s">
        <v>5447</v>
      </c>
      <c r="G561" s="205"/>
      <c r="H561" s="208">
        <v>14.9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180</v>
      </c>
      <c r="AU561" s="214" t="s">
        <v>89</v>
      </c>
      <c r="AV561" s="14" t="s">
        <v>89</v>
      </c>
      <c r="AW561" s="14" t="s">
        <v>38</v>
      </c>
      <c r="AX561" s="14" t="s">
        <v>80</v>
      </c>
      <c r="AY561" s="214" t="s">
        <v>171</v>
      </c>
    </row>
    <row r="562" spans="1:65" s="2" customFormat="1" ht="14.4" customHeight="1">
      <c r="A562" s="36"/>
      <c r="B562" s="37"/>
      <c r="C562" s="180" t="s">
        <v>400</v>
      </c>
      <c r="D562" s="180" t="s">
        <v>173</v>
      </c>
      <c r="E562" s="181" t="s">
        <v>358</v>
      </c>
      <c r="F562" s="182" t="s">
        <v>359</v>
      </c>
      <c r="G562" s="183" t="s">
        <v>190</v>
      </c>
      <c r="H562" s="184">
        <v>214.4</v>
      </c>
      <c r="I562" s="185"/>
      <c r="J562" s="186">
        <f>ROUND(I562*H562,2)</f>
        <v>0</v>
      </c>
      <c r="K562" s="182" t="s">
        <v>177</v>
      </c>
      <c r="L562" s="41"/>
      <c r="M562" s="187" t="s">
        <v>32</v>
      </c>
      <c r="N562" s="188" t="s">
        <v>51</v>
      </c>
      <c r="O562" s="66"/>
      <c r="P562" s="189">
        <f>O562*H562</f>
        <v>0</v>
      </c>
      <c r="Q562" s="189">
        <v>2.0650000000000002E-2</v>
      </c>
      <c r="R562" s="189">
        <f>Q562*H562</f>
        <v>4.4273600000000002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178</v>
      </c>
      <c r="AT562" s="191" t="s">
        <v>173</v>
      </c>
      <c r="AU562" s="191" t="s">
        <v>89</v>
      </c>
      <c r="AY562" s="18" t="s">
        <v>171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8" t="s">
        <v>40</v>
      </c>
      <c r="BK562" s="192">
        <f>ROUND(I562*H562,2)</f>
        <v>0</v>
      </c>
      <c r="BL562" s="18" t="s">
        <v>178</v>
      </c>
      <c r="BM562" s="191" t="s">
        <v>5448</v>
      </c>
    </row>
    <row r="563" spans="1:65" s="13" customFormat="1" ht="10.199999999999999">
      <c r="B563" s="193"/>
      <c r="C563" s="194"/>
      <c r="D563" s="195" t="s">
        <v>180</v>
      </c>
      <c r="E563" s="196" t="s">
        <v>32</v>
      </c>
      <c r="F563" s="197" t="s">
        <v>5446</v>
      </c>
      <c r="G563" s="194"/>
      <c r="H563" s="196" t="s">
        <v>32</v>
      </c>
      <c r="I563" s="198"/>
      <c r="J563" s="194"/>
      <c r="K563" s="194"/>
      <c r="L563" s="199"/>
      <c r="M563" s="200"/>
      <c r="N563" s="201"/>
      <c r="O563" s="201"/>
      <c r="P563" s="201"/>
      <c r="Q563" s="201"/>
      <c r="R563" s="201"/>
      <c r="S563" s="201"/>
      <c r="T563" s="202"/>
      <c r="AT563" s="203" t="s">
        <v>180</v>
      </c>
      <c r="AU563" s="203" t="s">
        <v>89</v>
      </c>
      <c r="AV563" s="13" t="s">
        <v>40</v>
      </c>
      <c r="AW563" s="13" t="s">
        <v>38</v>
      </c>
      <c r="AX563" s="13" t="s">
        <v>80</v>
      </c>
      <c r="AY563" s="203" t="s">
        <v>171</v>
      </c>
    </row>
    <row r="564" spans="1:65" s="14" customFormat="1" ht="10.199999999999999">
      <c r="B564" s="204"/>
      <c r="C564" s="205"/>
      <c r="D564" s="195" t="s">
        <v>180</v>
      </c>
      <c r="E564" s="206" t="s">
        <v>32</v>
      </c>
      <c r="F564" s="207" t="s">
        <v>5449</v>
      </c>
      <c r="G564" s="205"/>
      <c r="H564" s="208">
        <v>92.4</v>
      </c>
      <c r="I564" s="209"/>
      <c r="J564" s="205"/>
      <c r="K564" s="205"/>
      <c r="L564" s="210"/>
      <c r="M564" s="211"/>
      <c r="N564" s="212"/>
      <c r="O564" s="212"/>
      <c r="P564" s="212"/>
      <c r="Q564" s="212"/>
      <c r="R564" s="212"/>
      <c r="S564" s="212"/>
      <c r="T564" s="213"/>
      <c r="AT564" s="214" t="s">
        <v>180</v>
      </c>
      <c r="AU564" s="214" t="s">
        <v>89</v>
      </c>
      <c r="AV564" s="14" t="s">
        <v>89</v>
      </c>
      <c r="AW564" s="14" t="s">
        <v>38</v>
      </c>
      <c r="AX564" s="14" t="s">
        <v>80</v>
      </c>
      <c r="AY564" s="214" t="s">
        <v>171</v>
      </c>
    </row>
    <row r="565" spans="1:65" s="14" customFormat="1" ht="10.199999999999999">
      <c r="B565" s="204"/>
      <c r="C565" s="205"/>
      <c r="D565" s="195" t="s">
        <v>180</v>
      </c>
      <c r="E565" s="206" t="s">
        <v>32</v>
      </c>
      <c r="F565" s="207" t="s">
        <v>5450</v>
      </c>
      <c r="G565" s="205"/>
      <c r="H565" s="208">
        <v>2.8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180</v>
      </c>
      <c r="AU565" s="214" t="s">
        <v>89</v>
      </c>
      <c r="AV565" s="14" t="s">
        <v>89</v>
      </c>
      <c r="AW565" s="14" t="s">
        <v>38</v>
      </c>
      <c r="AX565" s="14" t="s">
        <v>80</v>
      </c>
      <c r="AY565" s="214" t="s">
        <v>171</v>
      </c>
    </row>
    <row r="566" spans="1:65" s="14" customFormat="1" ht="10.199999999999999">
      <c r="B566" s="204"/>
      <c r="C566" s="205"/>
      <c r="D566" s="195" t="s">
        <v>180</v>
      </c>
      <c r="E566" s="206" t="s">
        <v>32</v>
      </c>
      <c r="F566" s="207" t="s">
        <v>5451</v>
      </c>
      <c r="G566" s="205"/>
      <c r="H566" s="208">
        <v>3.5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180</v>
      </c>
      <c r="AU566" s="214" t="s">
        <v>89</v>
      </c>
      <c r="AV566" s="14" t="s">
        <v>89</v>
      </c>
      <c r="AW566" s="14" t="s">
        <v>38</v>
      </c>
      <c r="AX566" s="14" t="s">
        <v>80</v>
      </c>
      <c r="AY566" s="214" t="s">
        <v>171</v>
      </c>
    </row>
    <row r="567" spans="1:65" s="14" customFormat="1" ht="10.199999999999999">
      <c r="B567" s="204"/>
      <c r="C567" s="205"/>
      <c r="D567" s="195" t="s">
        <v>180</v>
      </c>
      <c r="E567" s="206" t="s">
        <v>32</v>
      </c>
      <c r="F567" s="207" t="s">
        <v>5452</v>
      </c>
      <c r="G567" s="205"/>
      <c r="H567" s="208">
        <v>49.4</v>
      </c>
      <c r="I567" s="209"/>
      <c r="J567" s="205"/>
      <c r="K567" s="205"/>
      <c r="L567" s="210"/>
      <c r="M567" s="211"/>
      <c r="N567" s="212"/>
      <c r="O567" s="212"/>
      <c r="P567" s="212"/>
      <c r="Q567" s="212"/>
      <c r="R567" s="212"/>
      <c r="S567" s="212"/>
      <c r="T567" s="213"/>
      <c r="AT567" s="214" t="s">
        <v>180</v>
      </c>
      <c r="AU567" s="214" t="s">
        <v>89</v>
      </c>
      <c r="AV567" s="14" t="s">
        <v>89</v>
      </c>
      <c r="AW567" s="14" t="s">
        <v>38</v>
      </c>
      <c r="AX567" s="14" t="s">
        <v>80</v>
      </c>
      <c r="AY567" s="214" t="s">
        <v>171</v>
      </c>
    </row>
    <row r="568" spans="1:65" s="14" customFormat="1" ht="10.199999999999999">
      <c r="B568" s="204"/>
      <c r="C568" s="205"/>
      <c r="D568" s="195" t="s">
        <v>180</v>
      </c>
      <c r="E568" s="206" t="s">
        <v>32</v>
      </c>
      <c r="F568" s="207" t="s">
        <v>5453</v>
      </c>
      <c r="G568" s="205"/>
      <c r="H568" s="208">
        <v>23.65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180</v>
      </c>
      <c r="AU568" s="214" t="s">
        <v>89</v>
      </c>
      <c r="AV568" s="14" t="s">
        <v>89</v>
      </c>
      <c r="AW568" s="14" t="s">
        <v>38</v>
      </c>
      <c r="AX568" s="14" t="s">
        <v>80</v>
      </c>
      <c r="AY568" s="214" t="s">
        <v>171</v>
      </c>
    </row>
    <row r="569" spans="1:65" s="14" customFormat="1" ht="10.199999999999999">
      <c r="B569" s="204"/>
      <c r="C569" s="205"/>
      <c r="D569" s="195" t="s">
        <v>180</v>
      </c>
      <c r="E569" s="206" t="s">
        <v>32</v>
      </c>
      <c r="F569" s="207" t="s">
        <v>5454</v>
      </c>
      <c r="G569" s="205"/>
      <c r="H569" s="208">
        <v>27.6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180</v>
      </c>
      <c r="AU569" s="214" t="s">
        <v>89</v>
      </c>
      <c r="AV569" s="14" t="s">
        <v>89</v>
      </c>
      <c r="AW569" s="14" t="s">
        <v>38</v>
      </c>
      <c r="AX569" s="14" t="s">
        <v>80</v>
      </c>
      <c r="AY569" s="214" t="s">
        <v>171</v>
      </c>
    </row>
    <row r="570" spans="1:65" s="14" customFormat="1" ht="10.199999999999999">
      <c r="B570" s="204"/>
      <c r="C570" s="205"/>
      <c r="D570" s="195" t="s">
        <v>180</v>
      </c>
      <c r="E570" s="206" t="s">
        <v>32</v>
      </c>
      <c r="F570" s="207" t="s">
        <v>5455</v>
      </c>
      <c r="G570" s="205"/>
      <c r="H570" s="208">
        <v>10.35</v>
      </c>
      <c r="I570" s="209"/>
      <c r="J570" s="205"/>
      <c r="K570" s="205"/>
      <c r="L570" s="210"/>
      <c r="M570" s="211"/>
      <c r="N570" s="212"/>
      <c r="O570" s="212"/>
      <c r="P570" s="212"/>
      <c r="Q570" s="212"/>
      <c r="R570" s="212"/>
      <c r="S570" s="212"/>
      <c r="T570" s="213"/>
      <c r="AT570" s="214" t="s">
        <v>180</v>
      </c>
      <c r="AU570" s="214" t="s">
        <v>89</v>
      </c>
      <c r="AV570" s="14" t="s">
        <v>89</v>
      </c>
      <c r="AW570" s="14" t="s">
        <v>38</v>
      </c>
      <c r="AX570" s="14" t="s">
        <v>80</v>
      </c>
      <c r="AY570" s="214" t="s">
        <v>171</v>
      </c>
    </row>
    <row r="571" spans="1:65" s="14" customFormat="1" ht="10.199999999999999">
      <c r="B571" s="204"/>
      <c r="C571" s="205"/>
      <c r="D571" s="195" t="s">
        <v>180</v>
      </c>
      <c r="E571" s="206" t="s">
        <v>32</v>
      </c>
      <c r="F571" s="207" t="s">
        <v>5456</v>
      </c>
      <c r="G571" s="205"/>
      <c r="H571" s="208">
        <v>4.7</v>
      </c>
      <c r="I571" s="209"/>
      <c r="J571" s="205"/>
      <c r="K571" s="205"/>
      <c r="L571" s="210"/>
      <c r="M571" s="211"/>
      <c r="N571" s="212"/>
      <c r="O571" s="212"/>
      <c r="P571" s="212"/>
      <c r="Q571" s="212"/>
      <c r="R571" s="212"/>
      <c r="S571" s="212"/>
      <c r="T571" s="213"/>
      <c r="AT571" s="214" t="s">
        <v>180</v>
      </c>
      <c r="AU571" s="214" t="s">
        <v>89</v>
      </c>
      <c r="AV571" s="14" t="s">
        <v>89</v>
      </c>
      <c r="AW571" s="14" t="s">
        <v>38</v>
      </c>
      <c r="AX571" s="14" t="s">
        <v>80</v>
      </c>
      <c r="AY571" s="214" t="s">
        <v>171</v>
      </c>
    </row>
    <row r="572" spans="1:65" s="2" customFormat="1" ht="24.15" customHeight="1">
      <c r="A572" s="36"/>
      <c r="B572" s="37"/>
      <c r="C572" s="180" t="s">
        <v>406</v>
      </c>
      <c r="D572" s="180" t="s">
        <v>173</v>
      </c>
      <c r="E572" s="181" t="s">
        <v>364</v>
      </c>
      <c r="F572" s="182" t="s">
        <v>365</v>
      </c>
      <c r="G572" s="183" t="s">
        <v>176</v>
      </c>
      <c r="H572" s="184">
        <v>252.06</v>
      </c>
      <c r="I572" s="185"/>
      <c r="J572" s="186">
        <f>ROUND(I572*H572,2)</f>
        <v>0</v>
      </c>
      <c r="K572" s="182" t="s">
        <v>177</v>
      </c>
      <c r="L572" s="41"/>
      <c r="M572" s="187" t="s">
        <v>32</v>
      </c>
      <c r="N572" s="188" t="s">
        <v>51</v>
      </c>
      <c r="O572" s="66"/>
      <c r="P572" s="189">
        <f>O572*H572</f>
        <v>0</v>
      </c>
      <c r="Q572" s="189">
        <v>0</v>
      </c>
      <c r="R572" s="189">
        <f>Q572*H572</f>
        <v>0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178</v>
      </c>
      <c r="AT572" s="191" t="s">
        <v>173</v>
      </c>
      <c r="AU572" s="191" t="s">
        <v>89</v>
      </c>
      <c r="AY572" s="18" t="s">
        <v>171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8" t="s">
        <v>40</v>
      </c>
      <c r="BK572" s="192">
        <f>ROUND(I572*H572,2)</f>
        <v>0</v>
      </c>
      <c r="BL572" s="18" t="s">
        <v>178</v>
      </c>
      <c r="BM572" s="191" t="s">
        <v>5457</v>
      </c>
    </row>
    <row r="573" spans="1:65" s="13" customFormat="1" ht="10.199999999999999">
      <c r="B573" s="193"/>
      <c r="C573" s="194"/>
      <c r="D573" s="195" t="s">
        <v>180</v>
      </c>
      <c r="E573" s="196" t="s">
        <v>32</v>
      </c>
      <c r="F573" s="197" t="s">
        <v>5157</v>
      </c>
      <c r="G573" s="194"/>
      <c r="H573" s="196" t="s">
        <v>32</v>
      </c>
      <c r="I573" s="198"/>
      <c r="J573" s="194"/>
      <c r="K573" s="194"/>
      <c r="L573" s="199"/>
      <c r="M573" s="200"/>
      <c r="N573" s="201"/>
      <c r="O573" s="201"/>
      <c r="P573" s="201"/>
      <c r="Q573" s="201"/>
      <c r="R573" s="201"/>
      <c r="S573" s="201"/>
      <c r="T573" s="202"/>
      <c r="AT573" s="203" t="s">
        <v>180</v>
      </c>
      <c r="AU573" s="203" t="s">
        <v>89</v>
      </c>
      <c r="AV573" s="13" t="s">
        <v>40</v>
      </c>
      <c r="AW573" s="13" t="s">
        <v>38</v>
      </c>
      <c r="AX573" s="13" t="s">
        <v>80</v>
      </c>
      <c r="AY573" s="203" t="s">
        <v>171</v>
      </c>
    </row>
    <row r="574" spans="1:65" s="14" customFormat="1" ht="20.399999999999999">
      <c r="B574" s="204"/>
      <c r="C574" s="205"/>
      <c r="D574" s="195" t="s">
        <v>180</v>
      </c>
      <c r="E574" s="206" t="s">
        <v>32</v>
      </c>
      <c r="F574" s="207" t="s">
        <v>5458</v>
      </c>
      <c r="G574" s="205"/>
      <c r="H574" s="208">
        <v>252.06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180</v>
      </c>
      <c r="AU574" s="214" t="s">
        <v>89</v>
      </c>
      <c r="AV574" s="14" t="s">
        <v>89</v>
      </c>
      <c r="AW574" s="14" t="s">
        <v>38</v>
      </c>
      <c r="AX574" s="14" t="s">
        <v>80</v>
      </c>
      <c r="AY574" s="214" t="s">
        <v>171</v>
      </c>
    </row>
    <row r="575" spans="1:65" s="2" customFormat="1" ht="24.15" customHeight="1">
      <c r="A575" s="36"/>
      <c r="B575" s="37"/>
      <c r="C575" s="180" t="s">
        <v>415</v>
      </c>
      <c r="D575" s="180" t="s">
        <v>173</v>
      </c>
      <c r="E575" s="181" t="s">
        <v>369</v>
      </c>
      <c r="F575" s="182" t="s">
        <v>370</v>
      </c>
      <c r="G575" s="183" t="s">
        <v>176</v>
      </c>
      <c r="H575" s="184">
        <v>249.71600000000001</v>
      </c>
      <c r="I575" s="185"/>
      <c r="J575" s="186">
        <f>ROUND(I575*H575,2)</f>
        <v>0</v>
      </c>
      <c r="K575" s="182" t="s">
        <v>177</v>
      </c>
      <c r="L575" s="41"/>
      <c r="M575" s="187" t="s">
        <v>32</v>
      </c>
      <c r="N575" s="188" t="s">
        <v>51</v>
      </c>
      <c r="O575" s="66"/>
      <c r="P575" s="189">
        <f>O575*H575</f>
        <v>0</v>
      </c>
      <c r="Q575" s="189">
        <v>0</v>
      </c>
      <c r="R575" s="189">
        <f>Q575*H575</f>
        <v>0</v>
      </c>
      <c r="S575" s="189">
        <v>0</v>
      </c>
      <c r="T575" s="190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91" t="s">
        <v>178</v>
      </c>
      <c r="AT575" s="191" t="s">
        <v>173</v>
      </c>
      <c r="AU575" s="191" t="s">
        <v>89</v>
      </c>
      <c r="AY575" s="18" t="s">
        <v>171</v>
      </c>
      <c r="BE575" s="192">
        <f>IF(N575="základní",J575,0)</f>
        <v>0</v>
      </c>
      <c r="BF575" s="192">
        <f>IF(N575="snížená",J575,0)</f>
        <v>0</v>
      </c>
      <c r="BG575" s="192">
        <f>IF(N575="zákl. přenesená",J575,0)</f>
        <v>0</v>
      </c>
      <c r="BH575" s="192">
        <f>IF(N575="sníž. přenesená",J575,0)</f>
        <v>0</v>
      </c>
      <c r="BI575" s="192">
        <f>IF(N575="nulová",J575,0)</f>
        <v>0</v>
      </c>
      <c r="BJ575" s="18" t="s">
        <v>40</v>
      </c>
      <c r="BK575" s="192">
        <f>ROUND(I575*H575,2)</f>
        <v>0</v>
      </c>
      <c r="BL575" s="18" t="s">
        <v>178</v>
      </c>
      <c r="BM575" s="191" t="s">
        <v>5459</v>
      </c>
    </row>
    <row r="576" spans="1:65" s="13" customFormat="1" ht="10.199999999999999">
      <c r="B576" s="193"/>
      <c r="C576" s="194"/>
      <c r="D576" s="195" t="s">
        <v>180</v>
      </c>
      <c r="E576" s="196" t="s">
        <v>32</v>
      </c>
      <c r="F576" s="197" t="s">
        <v>5232</v>
      </c>
      <c r="G576" s="194"/>
      <c r="H576" s="196" t="s">
        <v>32</v>
      </c>
      <c r="I576" s="198"/>
      <c r="J576" s="194"/>
      <c r="K576" s="194"/>
      <c r="L576" s="199"/>
      <c r="M576" s="200"/>
      <c r="N576" s="201"/>
      <c r="O576" s="201"/>
      <c r="P576" s="201"/>
      <c r="Q576" s="201"/>
      <c r="R576" s="201"/>
      <c r="S576" s="201"/>
      <c r="T576" s="202"/>
      <c r="AT576" s="203" t="s">
        <v>180</v>
      </c>
      <c r="AU576" s="203" t="s">
        <v>89</v>
      </c>
      <c r="AV576" s="13" t="s">
        <v>40</v>
      </c>
      <c r="AW576" s="13" t="s">
        <v>38</v>
      </c>
      <c r="AX576" s="13" t="s">
        <v>80</v>
      </c>
      <c r="AY576" s="203" t="s">
        <v>171</v>
      </c>
    </row>
    <row r="577" spans="2:51" s="14" customFormat="1" ht="10.199999999999999">
      <c r="B577" s="204"/>
      <c r="C577" s="205"/>
      <c r="D577" s="195" t="s">
        <v>180</v>
      </c>
      <c r="E577" s="206" t="s">
        <v>32</v>
      </c>
      <c r="F577" s="207" t="s">
        <v>5233</v>
      </c>
      <c r="G577" s="205"/>
      <c r="H577" s="208">
        <v>84</v>
      </c>
      <c r="I577" s="209"/>
      <c r="J577" s="205"/>
      <c r="K577" s="205"/>
      <c r="L577" s="210"/>
      <c r="M577" s="211"/>
      <c r="N577" s="212"/>
      <c r="O577" s="212"/>
      <c r="P577" s="212"/>
      <c r="Q577" s="212"/>
      <c r="R577" s="212"/>
      <c r="S577" s="212"/>
      <c r="T577" s="213"/>
      <c r="AT577" s="214" t="s">
        <v>180</v>
      </c>
      <c r="AU577" s="214" t="s">
        <v>89</v>
      </c>
      <c r="AV577" s="14" t="s">
        <v>89</v>
      </c>
      <c r="AW577" s="14" t="s">
        <v>38</v>
      </c>
      <c r="AX577" s="14" t="s">
        <v>80</v>
      </c>
      <c r="AY577" s="214" t="s">
        <v>171</v>
      </c>
    </row>
    <row r="578" spans="2:51" s="14" customFormat="1" ht="10.199999999999999">
      <c r="B578" s="204"/>
      <c r="C578" s="205"/>
      <c r="D578" s="195" t="s">
        <v>180</v>
      </c>
      <c r="E578" s="206" t="s">
        <v>32</v>
      </c>
      <c r="F578" s="207" t="s">
        <v>5234</v>
      </c>
      <c r="G578" s="205"/>
      <c r="H578" s="208">
        <v>32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180</v>
      </c>
      <c r="AU578" s="214" t="s">
        <v>89</v>
      </c>
      <c r="AV578" s="14" t="s">
        <v>89</v>
      </c>
      <c r="AW578" s="14" t="s">
        <v>38</v>
      </c>
      <c r="AX578" s="14" t="s">
        <v>80</v>
      </c>
      <c r="AY578" s="214" t="s">
        <v>171</v>
      </c>
    </row>
    <row r="579" spans="2:51" s="14" customFormat="1" ht="10.199999999999999">
      <c r="B579" s="204"/>
      <c r="C579" s="205"/>
      <c r="D579" s="195" t="s">
        <v>180</v>
      </c>
      <c r="E579" s="206" t="s">
        <v>32</v>
      </c>
      <c r="F579" s="207" t="s">
        <v>5235</v>
      </c>
      <c r="G579" s="205"/>
      <c r="H579" s="208">
        <v>8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180</v>
      </c>
      <c r="AU579" s="214" t="s">
        <v>89</v>
      </c>
      <c r="AV579" s="14" t="s">
        <v>89</v>
      </c>
      <c r="AW579" s="14" t="s">
        <v>38</v>
      </c>
      <c r="AX579" s="14" t="s">
        <v>80</v>
      </c>
      <c r="AY579" s="214" t="s">
        <v>171</v>
      </c>
    </row>
    <row r="580" spans="2:51" s="14" customFormat="1" ht="10.199999999999999">
      <c r="B580" s="204"/>
      <c r="C580" s="205"/>
      <c r="D580" s="195" t="s">
        <v>180</v>
      </c>
      <c r="E580" s="206" t="s">
        <v>32</v>
      </c>
      <c r="F580" s="207" t="s">
        <v>5236</v>
      </c>
      <c r="G580" s="205"/>
      <c r="H580" s="208">
        <v>2.5</v>
      </c>
      <c r="I580" s="209"/>
      <c r="J580" s="205"/>
      <c r="K580" s="205"/>
      <c r="L580" s="210"/>
      <c r="M580" s="211"/>
      <c r="N580" s="212"/>
      <c r="O580" s="212"/>
      <c r="P580" s="212"/>
      <c r="Q580" s="212"/>
      <c r="R580" s="212"/>
      <c r="S580" s="212"/>
      <c r="T580" s="213"/>
      <c r="AT580" s="214" t="s">
        <v>180</v>
      </c>
      <c r="AU580" s="214" t="s">
        <v>89</v>
      </c>
      <c r="AV580" s="14" t="s">
        <v>89</v>
      </c>
      <c r="AW580" s="14" t="s">
        <v>38</v>
      </c>
      <c r="AX580" s="14" t="s">
        <v>80</v>
      </c>
      <c r="AY580" s="214" t="s">
        <v>171</v>
      </c>
    </row>
    <row r="581" spans="2:51" s="14" customFormat="1" ht="10.199999999999999">
      <c r="B581" s="204"/>
      <c r="C581" s="205"/>
      <c r="D581" s="195" t="s">
        <v>180</v>
      </c>
      <c r="E581" s="206" t="s">
        <v>32</v>
      </c>
      <c r="F581" s="207" t="s">
        <v>5237</v>
      </c>
      <c r="G581" s="205"/>
      <c r="H581" s="208">
        <v>3.46</v>
      </c>
      <c r="I581" s="209"/>
      <c r="J581" s="205"/>
      <c r="K581" s="205"/>
      <c r="L581" s="210"/>
      <c r="M581" s="211"/>
      <c r="N581" s="212"/>
      <c r="O581" s="212"/>
      <c r="P581" s="212"/>
      <c r="Q581" s="212"/>
      <c r="R581" s="212"/>
      <c r="S581" s="212"/>
      <c r="T581" s="213"/>
      <c r="AT581" s="214" t="s">
        <v>180</v>
      </c>
      <c r="AU581" s="214" t="s">
        <v>89</v>
      </c>
      <c r="AV581" s="14" t="s">
        <v>89</v>
      </c>
      <c r="AW581" s="14" t="s">
        <v>38</v>
      </c>
      <c r="AX581" s="14" t="s">
        <v>80</v>
      </c>
      <c r="AY581" s="214" t="s">
        <v>171</v>
      </c>
    </row>
    <row r="582" spans="2:51" s="14" customFormat="1" ht="10.199999999999999">
      <c r="B582" s="204"/>
      <c r="C582" s="205"/>
      <c r="D582" s="195" t="s">
        <v>180</v>
      </c>
      <c r="E582" s="206" t="s">
        <v>32</v>
      </c>
      <c r="F582" s="207" t="s">
        <v>5238</v>
      </c>
      <c r="G582" s="205"/>
      <c r="H582" s="208">
        <v>1.4850000000000001</v>
      </c>
      <c r="I582" s="209"/>
      <c r="J582" s="205"/>
      <c r="K582" s="205"/>
      <c r="L582" s="210"/>
      <c r="M582" s="211"/>
      <c r="N582" s="212"/>
      <c r="O582" s="212"/>
      <c r="P582" s="212"/>
      <c r="Q582" s="212"/>
      <c r="R582" s="212"/>
      <c r="S582" s="212"/>
      <c r="T582" s="213"/>
      <c r="AT582" s="214" t="s">
        <v>180</v>
      </c>
      <c r="AU582" s="214" t="s">
        <v>89</v>
      </c>
      <c r="AV582" s="14" t="s">
        <v>89</v>
      </c>
      <c r="AW582" s="14" t="s">
        <v>38</v>
      </c>
      <c r="AX582" s="14" t="s">
        <v>80</v>
      </c>
      <c r="AY582" s="214" t="s">
        <v>171</v>
      </c>
    </row>
    <row r="583" spans="2:51" s="14" customFormat="1" ht="10.199999999999999">
      <c r="B583" s="204"/>
      <c r="C583" s="205"/>
      <c r="D583" s="195" t="s">
        <v>180</v>
      </c>
      <c r="E583" s="206" t="s">
        <v>32</v>
      </c>
      <c r="F583" s="207" t="s">
        <v>5239</v>
      </c>
      <c r="G583" s="205"/>
      <c r="H583" s="208">
        <v>21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180</v>
      </c>
      <c r="AU583" s="214" t="s">
        <v>89</v>
      </c>
      <c r="AV583" s="14" t="s">
        <v>89</v>
      </c>
      <c r="AW583" s="14" t="s">
        <v>38</v>
      </c>
      <c r="AX583" s="14" t="s">
        <v>80</v>
      </c>
      <c r="AY583" s="214" t="s">
        <v>171</v>
      </c>
    </row>
    <row r="584" spans="2:51" s="14" customFormat="1" ht="10.199999999999999">
      <c r="B584" s="204"/>
      <c r="C584" s="205"/>
      <c r="D584" s="195" t="s">
        <v>180</v>
      </c>
      <c r="E584" s="206" t="s">
        <v>32</v>
      </c>
      <c r="F584" s="207" t="s">
        <v>5240</v>
      </c>
      <c r="G584" s="205"/>
      <c r="H584" s="208">
        <v>4.68</v>
      </c>
      <c r="I584" s="209"/>
      <c r="J584" s="205"/>
      <c r="K584" s="205"/>
      <c r="L584" s="210"/>
      <c r="M584" s="211"/>
      <c r="N584" s="212"/>
      <c r="O584" s="212"/>
      <c r="P584" s="212"/>
      <c r="Q584" s="212"/>
      <c r="R584" s="212"/>
      <c r="S584" s="212"/>
      <c r="T584" s="213"/>
      <c r="AT584" s="214" t="s">
        <v>180</v>
      </c>
      <c r="AU584" s="214" t="s">
        <v>89</v>
      </c>
      <c r="AV584" s="14" t="s">
        <v>89</v>
      </c>
      <c r="AW584" s="14" t="s">
        <v>38</v>
      </c>
      <c r="AX584" s="14" t="s">
        <v>80</v>
      </c>
      <c r="AY584" s="214" t="s">
        <v>171</v>
      </c>
    </row>
    <row r="585" spans="2:51" s="14" customFormat="1" ht="10.199999999999999">
      <c r="B585" s="204"/>
      <c r="C585" s="205"/>
      <c r="D585" s="195" t="s">
        <v>180</v>
      </c>
      <c r="E585" s="206" t="s">
        <v>32</v>
      </c>
      <c r="F585" s="207" t="s">
        <v>5241</v>
      </c>
      <c r="G585" s="205"/>
      <c r="H585" s="208">
        <v>4.68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180</v>
      </c>
      <c r="AU585" s="214" t="s">
        <v>89</v>
      </c>
      <c r="AV585" s="14" t="s">
        <v>89</v>
      </c>
      <c r="AW585" s="14" t="s">
        <v>38</v>
      </c>
      <c r="AX585" s="14" t="s">
        <v>80</v>
      </c>
      <c r="AY585" s="214" t="s">
        <v>171</v>
      </c>
    </row>
    <row r="586" spans="2:51" s="14" customFormat="1" ht="10.199999999999999">
      <c r="B586" s="204"/>
      <c r="C586" s="205"/>
      <c r="D586" s="195" t="s">
        <v>180</v>
      </c>
      <c r="E586" s="206" t="s">
        <v>32</v>
      </c>
      <c r="F586" s="207" t="s">
        <v>5242</v>
      </c>
      <c r="G586" s="205"/>
      <c r="H586" s="208">
        <v>3.4</v>
      </c>
      <c r="I586" s="209"/>
      <c r="J586" s="205"/>
      <c r="K586" s="205"/>
      <c r="L586" s="210"/>
      <c r="M586" s="211"/>
      <c r="N586" s="212"/>
      <c r="O586" s="212"/>
      <c r="P586" s="212"/>
      <c r="Q586" s="212"/>
      <c r="R586" s="212"/>
      <c r="S586" s="212"/>
      <c r="T586" s="213"/>
      <c r="AT586" s="214" t="s">
        <v>180</v>
      </c>
      <c r="AU586" s="214" t="s">
        <v>89</v>
      </c>
      <c r="AV586" s="14" t="s">
        <v>89</v>
      </c>
      <c r="AW586" s="14" t="s">
        <v>38</v>
      </c>
      <c r="AX586" s="14" t="s">
        <v>80</v>
      </c>
      <c r="AY586" s="214" t="s">
        <v>171</v>
      </c>
    </row>
    <row r="587" spans="2:51" s="14" customFormat="1" ht="10.199999999999999">
      <c r="B587" s="204"/>
      <c r="C587" s="205"/>
      <c r="D587" s="195" t="s">
        <v>180</v>
      </c>
      <c r="E587" s="206" t="s">
        <v>32</v>
      </c>
      <c r="F587" s="207" t="s">
        <v>5243</v>
      </c>
      <c r="G587" s="205"/>
      <c r="H587" s="208">
        <v>0.33800000000000002</v>
      </c>
      <c r="I587" s="209"/>
      <c r="J587" s="205"/>
      <c r="K587" s="205"/>
      <c r="L587" s="210"/>
      <c r="M587" s="211"/>
      <c r="N587" s="212"/>
      <c r="O587" s="212"/>
      <c r="P587" s="212"/>
      <c r="Q587" s="212"/>
      <c r="R587" s="212"/>
      <c r="S587" s="212"/>
      <c r="T587" s="213"/>
      <c r="AT587" s="214" t="s">
        <v>180</v>
      </c>
      <c r="AU587" s="214" t="s">
        <v>89</v>
      </c>
      <c r="AV587" s="14" t="s">
        <v>89</v>
      </c>
      <c r="AW587" s="14" t="s">
        <v>38</v>
      </c>
      <c r="AX587" s="14" t="s">
        <v>80</v>
      </c>
      <c r="AY587" s="214" t="s">
        <v>171</v>
      </c>
    </row>
    <row r="588" spans="2:51" s="14" customFormat="1" ht="10.199999999999999">
      <c r="B588" s="204"/>
      <c r="C588" s="205"/>
      <c r="D588" s="195" t="s">
        <v>180</v>
      </c>
      <c r="E588" s="206" t="s">
        <v>32</v>
      </c>
      <c r="F588" s="207" t="s">
        <v>5244</v>
      </c>
      <c r="G588" s="205"/>
      <c r="H588" s="208">
        <v>2.99</v>
      </c>
      <c r="I588" s="209"/>
      <c r="J588" s="205"/>
      <c r="K588" s="205"/>
      <c r="L588" s="210"/>
      <c r="M588" s="211"/>
      <c r="N588" s="212"/>
      <c r="O588" s="212"/>
      <c r="P588" s="212"/>
      <c r="Q588" s="212"/>
      <c r="R588" s="212"/>
      <c r="S588" s="212"/>
      <c r="T588" s="213"/>
      <c r="AT588" s="214" t="s">
        <v>180</v>
      </c>
      <c r="AU588" s="214" t="s">
        <v>89</v>
      </c>
      <c r="AV588" s="14" t="s">
        <v>89</v>
      </c>
      <c r="AW588" s="14" t="s">
        <v>38</v>
      </c>
      <c r="AX588" s="14" t="s">
        <v>80</v>
      </c>
      <c r="AY588" s="214" t="s">
        <v>171</v>
      </c>
    </row>
    <row r="589" spans="2:51" s="14" customFormat="1" ht="10.199999999999999">
      <c r="B589" s="204"/>
      <c r="C589" s="205"/>
      <c r="D589" s="195" t="s">
        <v>180</v>
      </c>
      <c r="E589" s="206" t="s">
        <v>32</v>
      </c>
      <c r="F589" s="207" t="s">
        <v>5245</v>
      </c>
      <c r="G589" s="205"/>
      <c r="H589" s="208">
        <v>1.238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180</v>
      </c>
      <c r="AU589" s="214" t="s">
        <v>89</v>
      </c>
      <c r="AV589" s="14" t="s">
        <v>89</v>
      </c>
      <c r="AW589" s="14" t="s">
        <v>38</v>
      </c>
      <c r="AX589" s="14" t="s">
        <v>80</v>
      </c>
      <c r="AY589" s="214" t="s">
        <v>171</v>
      </c>
    </row>
    <row r="590" spans="2:51" s="14" customFormat="1" ht="10.199999999999999">
      <c r="B590" s="204"/>
      <c r="C590" s="205"/>
      <c r="D590" s="195" t="s">
        <v>180</v>
      </c>
      <c r="E590" s="206" t="s">
        <v>32</v>
      </c>
      <c r="F590" s="207" t="s">
        <v>5246</v>
      </c>
      <c r="G590" s="205"/>
      <c r="H590" s="208">
        <v>4.05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180</v>
      </c>
      <c r="AU590" s="214" t="s">
        <v>89</v>
      </c>
      <c r="AV590" s="14" t="s">
        <v>89</v>
      </c>
      <c r="AW590" s="14" t="s">
        <v>38</v>
      </c>
      <c r="AX590" s="14" t="s">
        <v>80</v>
      </c>
      <c r="AY590" s="214" t="s">
        <v>171</v>
      </c>
    </row>
    <row r="591" spans="2:51" s="14" customFormat="1" ht="10.199999999999999">
      <c r="B591" s="204"/>
      <c r="C591" s="205"/>
      <c r="D591" s="195" t="s">
        <v>180</v>
      </c>
      <c r="E591" s="206" t="s">
        <v>32</v>
      </c>
      <c r="F591" s="207" t="s">
        <v>5247</v>
      </c>
      <c r="G591" s="205"/>
      <c r="H591" s="208">
        <v>1.4950000000000001</v>
      </c>
      <c r="I591" s="209"/>
      <c r="J591" s="205"/>
      <c r="K591" s="205"/>
      <c r="L591" s="210"/>
      <c r="M591" s="211"/>
      <c r="N591" s="212"/>
      <c r="O591" s="212"/>
      <c r="P591" s="212"/>
      <c r="Q591" s="212"/>
      <c r="R591" s="212"/>
      <c r="S591" s="212"/>
      <c r="T591" s="213"/>
      <c r="AT591" s="214" t="s">
        <v>180</v>
      </c>
      <c r="AU591" s="214" t="s">
        <v>89</v>
      </c>
      <c r="AV591" s="14" t="s">
        <v>89</v>
      </c>
      <c r="AW591" s="14" t="s">
        <v>38</v>
      </c>
      <c r="AX591" s="14" t="s">
        <v>80</v>
      </c>
      <c r="AY591" s="214" t="s">
        <v>171</v>
      </c>
    </row>
    <row r="592" spans="2:51" s="14" customFormat="1" ht="10.199999999999999">
      <c r="B592" s="204"/>
      <c r="C592" s="205"/>
      <c r="D592" s="195" t="s">
        <v>180</v>
      </c>
      <c r="E592" s="206" t="s">
        <v>32</v>
      </c>
      <c r="F592" s="207" t="s">
        <v>5248</v>
      </c>
      <c r="G592" s="205"/>
      <c r="H592" s="208">
        <v>74.400000000000006</v>
      </c>
      <c r="I592" s="209"/>
      <c r="J592" s="205"/>
      <c r="K592" s="205"/>
      <c r="L592" s="210"/>
      <c r="M592" s="211"/>
      <c r="N592" s="212"/>
      <c r="O592" s="212"/>
      <c r="P592" s="212"/>
      <c r="Q592" s="212"/>
      <c r="R592" s="212"/>
      <c r="S592" s="212"/>
      <c r="T592" s="213"/>
      <c r="AT592" s="214" t="s">
        <v>180</v>
      </c>
      <c r="AU592" s="214" t="s">
        <v>89</v>
      </c>
      <c r="AV592" s="14" t="s">
        <v>89</v>
      </c>
      <c r="AW592" s="14" t="s">
        <v>38</v>
      </c>
      <c r="AX592" s="14" t="s">
        <v>80</v>
      </c>
      <c r="AY592" s="214" t="s">
        <v>171</v>
      </c>
    </row>
    <row r="593" spans="1:65" s="2" customFormat="1" ht="14.4" customHeight="1">
      <c r="A593" s="36"/>
      <c r="B593" s="37"/>
      <c r="C593" s="180" t="s">
        <v>420</v>
      </c>
      <c r="D593" s="180" t="s">
        <v>173</v>
      </c>
      <c r="E593" s="181" t="s">
        <v>380</v>
      </c>
      <c r="F593" s="182" t="s">
        <v>381</v>
      </c>
      <c r="G593" s="183" t="s">
        <v>176</v>
      </c>
      <c r="H593" s="184">
        <v>1231.713</v>
      </c>
      <c r="I593" s="185"/>
      <c r="J593" s="186">
        <f>ROUND(I593*H593,2)</f>
        <v>0</v>
      </c>
      <c r="K593" s="182" t="s">
        <v>177</v>
      </c>
      <c r="L593" s="41"/>
      <c r="M593" s="187" t="s">
        <v>32</v>
      </c>
      <c r="N593" s="188" t="s">
        <v>51</v>
      </c>
      <c r="O593" s="66"/>
      <c r="P593" s="189">
        <f>O593*H593</f>
        <v>0</v>
      </c>
      <c r="Q593" s="189">
        <v>0</v>
      </c>
      <c r="R593" s="189">
        <f>Q593*H593</f>
        <v>0</v>
      </c>
      <c r="S593" s="189">
        <v>0</v>
      </c>
      <c r="T593" s="190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91" t="s">
        <v>178</v>
      </c>
      <c r="AT593" s="191" t="s">
        <v>173</v>
      </c>
      <c r="AU593" s="191" t="s">
        <v>89</v>
      </c>
      <c r="AY593" s="18" t="s">
        <v>171</v>
      </c>
      <c r="BE593" s="192">
        <f>IF(N593="základní",J593,0)</f>
        <v>0</v>
      </c>
      <c r="BF593" s="192">
        <f>IF(N593="snížená",J593,0)</f>
        <v>0</v>
      </c>
      <c r="BG593" s="192">
        <f>IF(N593="zákl. přenesená",J593,0)</f>
        <v>0</v>
      </c>
      <c r="BH593" s="192">
        <f>IF(N593="sníž. přenesená",J593,0)</f>
        <v>0</v>
      </c>
      <c r="BI593" s="192">
        <f>IF(N593="nulová",J593,0)</f>
        <v>0</v>
      </c>
      <c r="BJ593" s="18" t="s">
        <v>40</v>
      </c>
      <c r="BK593" s="192">
        <f>ROUND(I593*H593,2)</f>
        <v>0</v>
      </c>
      <c r="BL593" s="18" t="s">
        <v>178</v>
      </c>
      <c r="BM593" s="191" t="s">
        <v>5460</v>
      </c>
    </row>
    <row r="594" spans="1:65" s="13" customFormat="1" ht="10.199999999999999">
      <c r="B594" s="193"/>
      <c r="C594" s="194"/>
      <c r="D594" s="195" t="s">
        <v>180</v>
      </c>
      <c r="E594" s="196" t="s">
        <v>32</v>
      </c>
      <c r="F594" s="197" t="s">
        <v>5174</v>
      </c>
      <c r="G594" s="194"/>
      <c r="H594" s="196" t="s">
        <v>32</v>
      </c>
      <c r="I594" s="198"/>
      <c r="J594" s="194"/>
      <c r="K594" s="194"/>
      <c r="L594" s="199"/>
      <c r="M594" s="200"/>
      <c r="N594" s="201"/>
      <c r="O594" s="201"/>
      <c r="P594" s="201"/>
      <c r="Q594" s="201"/>
      <c r="R594" s="201"/>
      <c r="S594" s="201"/>
      <c r="T594" s="202"/>
      <c r="AT594" s="203" t="s">
        <v>180</v>
      </c>
      <c r="AU594" s="203" t="s">
        <v>89</v>
      </c>
      <c r="AV594" s="13" t="s">
        <v>40</v>
      </c>
      <c r="AW594" s="13" t="s">
        <v>38</v>
      </c>
      <c r="AX594" s="13" t="s">
        <v>80</v>
      </c>
      <c r="AY594" s="203" t="s">
        <v>171</v>
      </c>
    </row>
    <row r="595" spans="1:65" s="14" customFormat="1" ht="10.199999999999999">
      <c r="B595" s="204"/>
      <c r="C595" s="205"/>
      <c r="D595" s="195" t="s">
        <v>180</v>
      </c>
      <c r="E595" s="206" t="s">
        <v>32</v>
      </c>
      <c r="F595" s="207" t="s">
        <v>5461</v>
      </c>
      <c r="G595" s="205"/>
      <c r="H595" s="208">
        <v>382.53899999999999</v>
      </c>
      <c r="I595" s="209"/>
      <c r="J595" s="205"/>
      <c r="K595" s="205"/>
      <c r="L595" s="210"/>
      <c r="M595" s="211"/>
      <c r="N595" s="212"/>
      <c r="O595" s="212"/>
      <c r="P595" s="212"/>
      <c r="Q595" s="212"/>
      <c r="R595" s="212"/>
      <c r="S595" s="212"/>
      <c r="T595" s="213"/>
      <c r="AT595" s="214" t="s">
        <v>180</v>
      </c>
      <c r="AU595" s="214" t="s">
        <v>89</v>
      </c>
      <c r="AV595" s="14" t="s">
        <v>89</v>
      </c>
      <c r="AW595" s="14" t="s">
        <v>38</v>
      </c>
      <c r="AX595" s="14" t="s">
        <v>80</v>
      </c>
      <c r="AY595" s="214" t="s">
        <v>171</v>
      </c>
    </row>
    <row r="596" spans="1:65" s="14" customFormat="1" ht="10.199999999999999">
      <c r="B596" s="204"/>
      <c r="C596" s="205"/>
      <c r="D596" s="195" t="s">
        <v>180</v>
      </c>
      <c r="E596" s="206" t="s">
        <v>32</v>
      </c>
      <c r="F596" s="207" t="s">
        <v>5462</v>
      </c>
      <c r="G596" s="205"/>
      <c r="H596" s="208">
        <v>849.17399999999998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180</v>
      </c>
      <c r="AU596" s="214" t="s">
        <v>89</v>
      </c>
      <c r="AV596" s="14" t="s">
        <v>89</v>
      </c>
      <c r="AW596" s="14" t="s">
        <v>38</v>
      </c>
      <c r="AX596" s="14" t="s">
        <v>80</v>
      </c>
      <c r="AY596" s="214" t="s">
        <v>171</v>
      </c>
    </row>
    <row r="597" spans="1:65" s="2" customFormat="1" ht="24.15" customHeight="1">
      <c r="A597" s="36"/>
      <c r="B597" s="37"/>
      <c r="C597" s="180" t="s">
        <v>424</v>
      </c>
      <c r="D597" s="180" t="s">
        <v>173</v>
      </c>
      <c r="E597" s="181" t="s">
        <v>5463</v>
      </c>
      <c r="F597" s="182" t="s">
        <v>5464</v>
      </c>
      <c r="G597" s="183" t="s">
        <v>176</v>
      </c>
      <c r="H597" s="184">
        <v>69.924999999999997</v>
      </c>
      <c r="I597" s="185"/>
      <c r="J597" s="186">
        <f>ROUND(I597*H597,2)</f>
        <v>0</v>
      </c>
      <c r="K597" s="182" t="s">
        <v>177</v>
      </c>
      <c r="L597" s="41"/>
      <c r="M597" s="187" t="s">
        <v>32</v>
      </c>
      <c r="N597" s="188" t="s">
        <v>51</v>
      </c>
      <c r="O597" s="66"/>
      <c r="P597" s="189">
        <f>O597*H597</f>
        <v>0</v>
      </c>
      <c r="Q597" s="189">
        <v>0</v>
      </c>
      <c r="R597" s="189">
        <f>Q597*H597</f>
        <v>0</v>
      </c>
      <c r="S597" s="189">
        <v>0</v>
      </c>
      <c r="T597" s="190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91" t="s">
        <v>178</v>
      </c>
      <c r="AT597" s="191" t="s">
        <v>173</v>
      </c>
      <c r="AU597" s="191" t="s">
        <v>89</v>
      </c>
      <c r="AY597" s="18" t="s">
        <v>171</v>
      </c>
      <c r="BE597" s="192">
        <f>IF(N597="základní",J597,0)</f>
        <v>0</v>
      </c>
      <c r="BF597" s="192">
        <f>IF(N597="snížená",J597,0)</f>
        <v>0</v>
      </c>
      <c r="BG597" s="192">
        <f>IF(N597="zákl. přenesená",J597,0)</f>
        <v>0</v>
      </c>
      <c r="BH597" s="192">
        <f>IF(N597="sníž. přenesená",J597,0)</f>
        <v>0</v>
      </c>
      <c r="BI597" s="192">
        <f>IF(N597="nulová",J597,0)</f>
        <v>0</v>
      </c>
      <c r="BJ597" s="18" t="s">
        <v>40</v>
      </c>
      <c r="BK597" s="192">
        <f>ROUND(I597*H597,2)</f>
        <v>0</v>
      </c>
      <c r="BL597" s="18" t="s">
        <v>178</v>
      </c>
      <c r="BM597" s="191" t="s">
        <v>5465</v>
      </c>
    </row>
    <row r="598" spans="1:65" s="13" customFormat="1" ht="10.199999999999999">
      <c r="B598" s="193"/>
      <c r="C598" s="194"/>
      <c r="D598" s="195" t="s">
        <v>180</v>
      </c>
      <c r="E598" s="196" t="s">
        <v>32</v>
      </c>
      <c r="F598" s="197" t="s">
        <v>5174</v>
      </c>
      <c r="G598" s="194"/>
      <c r="H598" s="196" t="s">
        <v>32</v>
      </c>
      <c r="I598" s="198"/>
      <c r="J598" s="194"/>
      <c r="K598" s="194"/>
      <c r="L598" s="199"/>
      <c r="M598" s="200"/>
      <c r="N598" s="201"/>
      <c r="O598" s="201"/>
      <c r="P598" s="201"/>
      <c r="Q598" s="201"/>
      <c r="R598" s="201"/>
      <c r="S598" s="201"/>
      <c r="T598" s="202"/>
      <c r="AT598" s="203" t="s">
        <v>180</v>
      </c>
      <c r="AU598" s="203" t="s">
        <v>89</v>
      </c>
      <c r="AV598" s="13" t="s">
        <v>40</v>
      </c>
      <c r="AW598" s="13" t="s">
        <v>38</v>
      </c>
      <c r="AX598" s="13" t="s">
        <v>80</v>
      </c>
      <c r="AY598" s="203" t="s">
        <v>171</v>
      </c>
    </row>
    <row r="599" spans="1:65" s="14" customFormat="1" ht="20.399999999999999">
      <c r="B599" s="204"/>
      <c r="C599" s="205"/>
      <c r="D599" s="195" t="s">
        <v>180</v>
      </c>
      <c r="E599" s="206" t="s">
        <v>32</v>
      </c>
      <c r="F599" s="207" t="s">
        <v>5466</v>
      </c>
      <c r="G599" s="205"/>
      <c r="H599" s="208">
        <v>69.924999999999997</v>
      </c>
      <c r="I599" s="209"/>
      <c r="J599" s="205"/>
      <c r="K599" s="205"/>
      <c r="L599" s="210"/>
      <c r="M599" s="211"/>
      <c r="N599" s="212"/>
      <c r="O599" s="212"/>
      <c r="P599" s="212"/>
      <c r="Q599" s="212"/>
      <c r="R599" s="212"/>
      <c r="S599" s="212"/>
      <c r="T599" s="213"/>
      <c r="AT599" s="214" t="s">
        <v>180</v>
      </c>
      <c r="AU599" s="214" t="s">
        <v>89</v>
      </c>
      <c r="AV599" s="14" t="s">
        <v>89</v>
      </c>
      <c r="AW599" s="14" t="s">
        <v>38</v>
      </c>
      <c r="AX599" s="14" t="s">
        <v>80</v>
      </c>
      <c r="AY599" s="214" t="s">
        <v>171</v>
      </c>
    </row>
    <row r="600" spans="1:65" s="2" customFormat="1" ht="14.4" customHeight="1">
      <c r="A600" s="36"/>
      <c r="B600" s="37"/>
      <c r="C600" s="180" t="s">
        <v>430</v>
      </c>
      <c r="D600" s="180" t="s">
        <v>173</v>
      </c>
      <c r="E600" s="181" t="s">
        <v>5467</v>
      </c>
      <c r="F600" s="182" t="s">
        <v>5468</v>
      </c>
      <c r="G600" s="183" t="s">
        <v>176</v>
      </c>
      <c r="H600" s="184">
        <v>27.056000000000001</v>
      </c>
      <c r="I600" s="185"/>
      <c r="J600" s="186">
        <f>ROUND(I600*H600,2)</f>
        <v>0</v>
      </c>
      <c r="K600" s="182" t="s">
        <v>177</v>
      </c>
      <c r="L600" s="41"/>
      <c r="M600" s="187" t="s">
        <v>32</v>
      </c>
      <c r="N600" s="188" t="s">
        <v>51</v>
      </c>
      <c r="O600" s="66"/>
      <c r="P600" s="189">
        <f>O600*H600</f>
        <v>0</v>
      </c>
      <c r="Q600" s="189">
        <v>0</v>
      </c>
      <c r="R600" s="189">
        <f>Q600*H600</f>
        <v>0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178</v>
      </c>
      <c r="AT600" s="191" t="s">
        <v>173</v>
      </c>
      <c r="AU600" s="191" t="s">
        <v>89</v>
      </c>
      <c r="AY600" s="18" t="s">
        <v>171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8" t="s">
        <v>40</v>
      </c>
      <c r="BK600" s="192">
        <f>ROUND(I600*H600,2)</f>
        <v>0</v>
      </c>
      <c r="BL600" s="18" t="s">
        <v>178</v>
      </c>
      <c r="BM600" s="191" t="s">
        <v>5469</v>
      </c>
    </row>
    <row r="601" spans="1:65" s="13" customFormat="1" ht="10.199999999999999">
      <c r="B601" s="193"/>
      <c r="C601" s="194"/>
      <c r="D601" s="195" t="s">
        <v>180</v>
      </c>
      <c r="E601" s="196" t="s">
        <v>32</v>
      </c>
      <c r="F601" s="197" t="s">
        <v>5174</v>
      </c>
      <c r="G601" s="194"/>
      <c r="H601" s="196" t="s">
        <v>32</v>
      </c>
      <c r="I601" s="198"/>
      <c r="J601" s="194"/>
      <c r="K601" s="194"/>
      <c r="L601" s="199"/>
      <c r="M601" s="200"/>
      <c r="N601" s="201"/>
      <c r="O601" s="201"/>
      <c r="P601" s="201"/>
      <c r="Q601" s="201"/>
      <c r="R601" s="201"/>
      <c r="S601" s="201"/>
      <c r="T601" s="202"/>
      <c r="AT601" s="203" t="s">
        <v>180</v>
      </c>
      <c r="AU601" s="203" t="s">
        <v>89</v>
      </c>
      <c r="AV601" s="13" t="s">
        <v>40</v>
      </c>
      <c r="AW601" s="13" t="s">
        <v>38</v>
      </c>
      <c r="AX601" s="13" t="s">
        <v>80</v>
      </c>
      <c r="AY601" s="203" t="s">
        <v>171</v>
      </c>
    </row>
    <row r="602" spans="1:65" s="14" customFormat="1" ht="10.199999999999999">
      <c r="B602" s="204"/>
      <c r="C602" s="205"/>
      <c r="D602" s="195" t="s">
        <v>180</v>
      </c>
      <c r="E602" s="206" t="s">
        <v>32</v>
      </c>
      <c r="F602" s="207" t="s">
        <v>5470</v>
      </c>
      <c r="G602" s="205"/>
      <c r="H602" s="208">
        <v>27.056000000000001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180</v>
      </c>
      <c r="AU602" s="214" t="s">
        <v>89</v>
      </c>
      <c r="AV602" s="14" t="s">
        <v>89</v>
      </c>
      <c r="AW602" s="14" t="s">
        <v>38</v>
      </c>
      <c r="AX602" s="14" t="s">
        <v>80</v>
      </c>
      <c r="AY602" s="214" t="s">
        <v>171</v>
      </c>
    </row>
    <row r="603" spans="1:65" s="12" customFormat="1" ht="22.8" customHeight="1">
      <c r="B603" s="164"/>
      <c r="C603" s="165"/>
      <c r="D603" s="166" t="s">
        <v>79</v>
      </c>
      <c r="E603" s="178" t="s">
        <v>253</v>
      </c>
      <c r="F603" s="178" t="s">
        <v>405</v>
      </c>
      <c r="G603" s="165"/>
      <c r="H603" s="165"/>
      <c r="I603" s="168"/>
      <c r="J603" s="179">
        <f>BK603</f>
        <v>0</v>
      </c>
      <c r="K603" s="165"/>
      <c r="L603" s="170"/>
      <c r="M603" s="171"/>
      <c r="N603" s="172"/>
      <c r="O603" s="172"/>
      <c r="P603" s="173">
        <f>SUM(P604:P742)</f>
        <v>0</v>
      </c>
      <c r="Q603" s="172"/>
      <c r="R603" s="173">
        <f>SUM(R604:R742)</f>
        <v>8.1187910000000002E-2</v>
      </c>
      <c r="S603" s="172"/>
      <c r="T603" s="174">
        <f>SUM(T604:T742)</f>
        <v>24.061739419999999</v>
      </c>
      <c r="AR603" s="175" t="s">
        <v>40</v>
      </c>
      <c r="AT603" s="176" t="s">
        <v>79</v>
      </c>
      <c r="AU603" s="176" t="s">
        <v>40</v>
      </c>
      <c r="AY603" s="175" t="s">
        <v>171</v>
      </c>
      <c r="BK603" s="177">
        <f>SUM(BK604:BK742)</f>
        <v>0</v>
      </c>
    </row>
    <row r="604" spans="1:65" s="2" customFormat="1" ht="24.15" customHeight="1">
      <c r="A604" s="36"/>
      <c r="B604" s="37"/>
      <c r="C604" s="180" t="s">
        <v>435</v>
      </c>
      <c r="D604" s="180" t="s">
        <v>173</v>
      </c>
      <c r="E604" s="181" t="s">
        <v>5471</v>
      </c>
      <c r="F604" s="182" t="s">
        <v>5472</v>
      </c>
      <c r="G604" s="183" t="s">
        <v>176</v>
      </c>
      <c r="H604" s="184">
        <v>1627.875</v>
      </c>
      <c r="I604" s="185"/>
      <c r="J604" s="186">
        <f>ROUND(I604*H604,2)</f>
        <v>0</v>
      </c>
      <c r="K604" s="182" t="s">
        <v>177</v>
      </c>
      <c r="L604" s="41"/>
      <c r="M604" s="187" t="s">
        <v>32</v>
      </c>
      <c r="N604" s="188" t="s">
        <v>51</v>
      </c>
      <c r="O604" s="66"/>
      <c r="P604" s="189">
        <f>O604*H604</f>
        <v>0</v>
      </c>
      <c r="Q604" s="189">
        <v>0</v>
      </c>
      <c r="R604" s="189">
        <f>Q604*H604</f>
        <v>0</v>
      </c>
      <c r="S604" s="189">
        <v>0</v>
      </c>
      <c r="T604" s="190">
        <f>S604*H604</f>
        <v>0</v>
      </c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R604" s="191" t="s">
        <v>178</v>
      </c>
      <c r="AT604" s="191" t="s">
        <v>173</v>
      </c>
      <c r="AU604" s="191" t="s">
        <v>89</v>
      </c>
      <c r="AY604" s="18" t="s">
        <v>171</v>
      </c>
      <c r="BE604" s="192">
        <f>IF(N604="základní",J604,0)</f>
        <v>0</v>
      </c>
      <c r="BF604" s="192">
        <f>IF(N604="snížená",J604,0)</f>
        <v>0</v>
      </c>
      <c r="BG604" s="192">
        <f>IF(N604="zákl. přenesená",J604,0)</f>
        <v>0</v>
      </c>
      <c r="BH604" s="192">
        <f>IF(N604="sníž. přenesená",J604,0)</f>
        <v>0</v>
      </c>
      <c r="BI604" s="192">
        <f>IF(N604="nulová",J604,0)</f>
        <v>0</v>
      </c>
      <c r="BJ604" s="18" t="s">
        <v>40</v>
      </c>
      <c r="BK604" s="192">
        <f>ROUND(I604*H604,2)</f>
        <v>0</v>
      </c>
      <c r="BL604" s="18" t="s">
        <v>178</v>
      </c>
      <c r="BM604" s="191" t="s">
        <v>5473</v>
      </c>
    </row>
    <row r="605" spans="1:65" s="2" customFormat="1" ht="19.2">
      <c r="A605" s="36"/>
      <c r="B605" s="37"/>
      <c r="C605" s="38"/>
      <c r="D605" s="195" t="s">
        <v>258</v>
      </c>
      <c r="E605" s="38"/>
      <c r="F605" s="225" t="s">
        <v>5474</v>
      </c>
      <c r="G605" s="38"/>
      <c r="H605" s="38"/>
      <c r="I605" s="226"/>
      <c r="J605" s="38"/>
      <c r="K605" s="38"/>
      <c r="L605" s="41"/>
      <c r="M605" s="227"/>
      <c r="N605" s="228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8" t="s">
        <v>258</v>
      </c>
      <c r="AU605" s="18" t="s">
        <v>89</v>
      </c>
    </row>
    <row r="606" spans="1:65" s="13" customFormat="1" ht="10.199999999999999">
      <c r="B606" s="193"/>
      <c r="C606" s="194"/>
      <c r="D606" s="195" t="s">
        <v>180</v>
      </c>
      <c r="E606" s="196" t="s">
        <v>32</v>
      </c>
      <c r="F606" s="197" t="s">
        <v>5174</v>
      </c>
      <c r="G606" s="194"/>
      <c r="H606" s="196" t="s">
        <v>32</v>
      </c>
      <c r="I606" s="198"/>
      <c r="J606" s="194"/>
      <c r="K606" s="194"/>
      <c r="L606" s="199"/>
      <c r="M606" s="200"/>
      <c r="N606" s="201"/>
      <c r="O606" s="201"/>
      <c r="P606" s="201"/>
      <c r="Q606" s="201"/>
      <c r="R606" s="201"/>
      <c r="S606" s="201"/>
      <c r="T606" s="202"/>
      <c r="AT606" s="203" t="s">
        <v>180</v>
      </c>
      <c r="AU606" s="203" t="s">
        <v>89</v>
      </c>
      <c r="AV606" s="13" t="s">
        <v>40</v>
      </c>
      <c r="AW606" s="13" t="s">
        <v>38</v>
      </c>
      <c r="AX606" s="13" t="s">
        <v>80</v>
      </c>
      <c r="AY606" s="203" t="s">
        <v>171</v>
      </c>
    </row>
    <row r="607" spans="1:65" s="13" customFormat="1" ht="10.199999999999999">
      <c r="B607" s="193"/>
      <c r="C607" s="194"/>
      <c r="D607" s="195" t="s">
        <v>180</v>
      </c>
      <c r="E607" s="196" t="s">
        <v>32</v>
      </c>
      <c r="F607" s="197" t="s">
        <v>5475</v>
      </c>
      <c r="G607" s="194"/>
      <c r="H607" s="196" t="s">
        <v>32</v>
      </c>
      <c r="I607" s="198"/>
      <c r="J607" s="194"/>
      <c r="K607" s="194"/>
      <c r="L607" s="199"/>
      <c r="M607" s="200"/>
      <c r="N607" s="201"/>
      <c r="O607" s="201"/>
      <c r="P607" s="201"/>
      <c r="Q607" s="201"/>
      <c r="R607" s="201"/>
      <c r="S607" s="201"/>
      <c r="T607" s="202"/>
      <c r="AT607" s="203" t="s">
        <v>180</v>
      </c>
      <c r="AU607" s="203" t="s">
        <v>89</v>
      </c>
      <c r="AV607" s="13" t="s">
        <v>40</v>
      </c>
      <c r="AW607" s="13" t="s">
        <v>38</v>
      </c>
      <c r="AX607" s="13" t="s">
        <v>80</v>
      </c>
      <c r="AY607" s="203" t="s">
        <v>171</v>
      </c>
    </row>
    <row r="608" spans="1:65" s="14" customFormat="1" ht="20.399999999999999">
      <c r="B608" s="204"/>
      <c r="C608" s="205"/>
      <c r="D608" s="195" t="s">
        <v>180</v>
      </c>
      <c r="E608" s="206" t="s">
        <v>32</v>
      </c>
      <c r="F608" s="207" t="s">
        <v>5476</v>
      </c>
      <c r="G608" s="205"/>
      <c r="H608" s="208">
        <v>1627.875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180</v>
      </c>
      <c r="AU608" s="214" t="s">
        <v>89</v>
      </c>
      <c r="AV608" s="14" t="s">
        <v>89</v>
      </c>
      <c r="AW608" s="14" t="s">
        <v>38</v>
      </c>
      <c r="AX608" s="14" t="s">
        <v>80</v>
      </c>
      <c r="AY608" s="214" t="s">
        <v>171</v>
      </c>
    </row>
    <row r="609" spans="1:65" s="2" customFormat="1" ht="24.15" customHeight="1">
      <c r="A609" s="36"/>
      <c r="B609" s="37"/>
      <c r="C609" s="180" t="s">
        <v>439</v>
      </c>
      <c r="D609" s="180" t="s">
        <v>173</v>
      </c>
      <c r="E609" s="181" t="s">
        <v>5477</v>
      </c>
      <c r="F609" s="182" t="s">
        <v>5478</v>
      </c>
      <c r="G609" s="183" t="s">
        <v>176</v>
      </c>
      <c r="H609" s="184">
        <v>255576.375</v>
      </c>
      <c r="I609" s="185"/>
      <c r="J609" s="186">
        <f>ROUND(I609*H609,2)</f>
        <v>0</v>
      </c>
      <c r="K609" s="182" t="s">
        <v>177</v>
      </c>
      <c r="L609" s="41"/>
      <c r="M609" s="187" t="s">
        <v>32</v>
      </c>
      <c r="N609" s="188" t="s">
        <v>51</v>
      </c>
      <c r="O609" s="66"/>
      <c r="P609" s="189">
        <f>O609*H609</f>
        <v>0</v>
      </c>
      <c r="Q609" s="189">
        <v>0</v>
      </c>
      <c r="R609" s="189">
        <f>Q609*H609</f>
        <v>0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178</v>
      </c>
      <c r="AT609" s="191" t="s">
        <v>173</v>
      </c>
      <c r="AU609" s="191" t="s">
        <v>89</v>
      </c>
      <c r="AY609" s="18" t="s">
        <v>171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8" t="s">
        <v>40</v>
      </c>
      <c r="BK609" s="192">
        <f>ROUND(I609*H609,2)</f>
        <v>0</v>
      </c>
      <c r="BL609" s="18" t="s">
        <v>178</v>
      </c>
      <c r="BM609" s="191" t="s">
        <v>5479</v>
      </c>
    </row>
    <row r="610" spans="1:65" s="14" customFormat="1" ht="10.199999999999999">
      <c r="B610" s="204"/>
      <c r="C610" s="205"/>
      <c r="D610" s="195" t="s">
        <v>180</v>
      </c>
      <c r="E610" s="206" t="s">
        <v>32</v>
      </c>
      <c r="F610" s="207" t="s">
        <v>5480</v>
      </c>
      <c r="G610" s="205"/>
      <c r="H610" s="208">
        <v>255576.375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180</v>
      </c>
      <c r="AU610" s="214" t="s">
        <v>89</v>
      </c>
      <c r="AV610" s="14" t="s">
        <v>89</v>
      </c>
      <c r="AW610" s="14" t="s">
        <v>38</v>
      </c>
      <c r="AX610" s="14" t="s">
        <v>80</v>
      </c>
      <c r="AY610" s="214" t="s">
        <v>171</v>
      </c>
    </row>
    <row r="611" spans="1:65" s="2" customFormat="1" ht="24.15" customHeight="1">
      <c r="A611" s="36"/>
      <c r="B611" s="37"/>
      <c r="C611" s="180" t="s">
        <v>444</v>
      </c>
      <c r="D611" s="180" t="s">
        <v>173</v>
      </c>
      <c r="E611" s="181" t="s">
        <v>421</v>
      </c>
      <c r="F611" s="182" t="s">
        <v>422</v>
      </c>
      <c r="G611" s="183" t="s">
        <v>176</v>
      </c>
      <c r="H611" s="184">
        <v>1627.875</v>
      </c>
      <c r="I611" s="185"/>
      <c r="J611" s="186">
        <f>ROUND(I611*H611,2)</f>
        <v>0</v>
      </c>
      <c r="K611" s="182" t="s">
        <v>177</v>
      </c>
      <c r="L611" s="41"/>
      <c r="M611" s="187" t="s">
        <v>32</v>
      </c>
      <c r="N611" s="188" t="s">
        <v>51</v>
      </c>
      <c r="O611" s="66"/>
      <c r="P611" s="189">
        <f>O611*H611</f>
        <v>0</v>
      </c>
      <c r="Q611" s="189">
        <v>0</v>
      </c>
      <c r="R611" s="189">
        <f>Q611*H611</f>
        <v>0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178</v>
      </c>
      <c r="AT611" s="191" t="s">
        <v>173</v>
      </c>
      <c r="AU611" s="191" t="s">
        <v>89</v>
      </c>
      <c r="AY611" s="18" t="s">
        <v>171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8" t="s">
        <v>40</v>
      </c>
      <c r="BK611" s="192">
        <f>ROUND(I611*H611,2)</f>
        <v>0</v>
      </c>
      <c r="BL611" s="18" t="s">
        <v>178</v>
      </c>
      <c r="BM611" s="191" t="s">
        <v>5481</v>
      </c>
    </row>
    <row r="612" spans="1:65" s="2" customFormat="1" ht="14.4" customHeight="1">
      <c r="A612" s="36"/>
      <c r="B612" s="37"/>
      <c r="C612" s="180" t="s">
        <v>449</v>
      </c>
      <c r="D612" s="180" t="s">
        <v>173</v>
      </c>
      <c r="E612" s="181" t="s">
        <v>425</v>
      </c>
      <c r="F612" s="182" t="s">
        <v>426</v>
      </c>
      <c r="G612" s="183" t="s">
        <v>190</v>
      </c>
      <c r="H612" s="184">
        <v>130.22999999999999</v>
      </c>
      <c r="I612" s="185"/>
      <c r="J612" s="186">
        <f>ROUND(I612*H612,2)</f>
        <v>0</v>
      </c>
      <c r="K612" s="182" t="s">
        <v>177</v>
      </c>
      <c r="L612" s="41"/>
      <c r="M612" s="187" t="s">
        <v>32</v>
      </c>
      <c r="N612" s="188" t="s">
        <v>51</v>
      </c>
      <c r="O612" s="66"/>
      <c r="P612" s="189">
        <f>O612*H612</f>
        <v>0</v>
      </c>
      <c r="Q612" s="189">
        <v>0</v>
      </c>
      <c r="R612" s="189">
        <f>Q612*H612</f>
        <v>0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178</v>
      </c>
      <c r="AT612" s="191" t="s">
        <v>173</v>
      </c>
      <c r="AU612" s="191" t="s">
        <v>89</v>
      </c>
      <c r="AY612" s="18" t="s">
        <v>171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8" t="s">
        <v>40</v>
      </c>
      <c r="BK612" s="192">
        <f>ROUND(I612*H612,2)</f>
        <v>0</v>
      </c>
      <c r="BL612" s="18" t="s">
        <v>178</v>
      </c>
      <c r="BM612" s="191" t="s">
        <v>5482</v>
      </c>
    </row>
    <row r="613" spans="1:65" s="13" customFormat="1" ht="10.199999999999999">
      <c r="B613" s="193"/>
      <c r="C613" s="194"/>
      <c r="D613" s="195" t="s">
        <v>180</v>
      </c>
      <c r="E613" s="196" t="s">
        <v>32</v>
      </c>
      <c r="F613" s="197" t="s">
        <v>5174</v>
      </c>
      <c r="G613" s="194"/>
      <c r="H613" s="196" t="s">
        <v>32</v>
      </c>
      <c r="I613" s="198"/>
      <c r="J613" s="194"/>
      <c r="K613" s="194"/>
      <c r="L613" s="199"/>
      <c r="M613" s="200"/>
      <c r="N613" s="201"/>
      <c r="O613" s="201"/>
      <c r="P613" s="201"/>
      <c r="Q613" s="201"/>
      <c r="R613" s="201"/>
      <c r="S613" s="201"/>
      <c r="T613" s="202"/>
      <c r="AT613" s="203" t="s">
        <v>180</v>
      </c>
      <c r="AU613" s="203" t="s">
        <v>89</v>
      </c>
      <c r="AV613" s="13" t="s">
        <v>40</v>
      </c>
      <c r="AW613" s="13" t="s">
        <v>38</v>
      </c>
      <c r="AX613" s="13" t="s">
        <v>80</v>
      </c>
      <c r="AY613" s="203" t="s">
        <v>171</v>
      </c>
    </row>
    <row r="614" spans="1:65" s="13" customFormat="1" ht="10.199999999999999">
      <c r="B614" s="193"/>
      <c r="C614" s="194"/>
      <c r="D614" s="195" t="s">
        <v>180</v>
      </c>
      <c r="E614" s="196" t="s">
        <v>32</v>
      </c>
      <c r="F614" s="197" t="s">
        <v>5483</v>
      </c>
      <c r="G614" s="194"/>
      <c r="H614" s="196" t="s">
        <v>32</v>
      </c>
      <c r="I614" s="198"/>
      <c r="J614" s="194"/>
      <c r="K614" s="194"/>
      <c r="L614" s="199"/>
      <c r="M614" s="200"/>
      <c r="N614" s="201"/>
      <c r="O614" s="201"/>
      <c r="P614" s="201"/>
      <c r="Q614" s="201"/>
      <c r="R614" s="201"/>
      <c r="S614" s="201"/>
      <c r="T614" s="202"/>
      <c r="AT614" s="203" t="s">
        <v>180</v>
      </c>
      <c r="AU614" s="203" t="s">
        <v>89</v>
      </c>
      <c r="AV614" s="13" t="s">
        <v>40</v>
      </c>
      <c r="AW614" s="13" t="s">
        <v>38</v>
      </c>
      <c r="AX614" s="13" t="s">
        <v>80</v>
      </c>
      <c r="AY614" s="203" t="s">
        <v>171</v>
      </c>
    </row>
    <row r="615" spans="1:65" s="14" customFormat="1" ht="20.399999999999999">
      <c r="B615" s="204"/>
      <c r="C615" s="205"/>
      <c r="D615" s="195" t="s">
        <v>180</v>
      </c>
      <c r="E615" s="206" t="s">
        <v>32</v>
      </c>
      <c r="F615" s="207" t="s">
        <v>5484</v>
      </c>
      <c r="G615" s="205"/>
      <c r="H615" s="208">
        <v>130.22999999999999</v>
      </c>
      <c r="I615" s="209"/>
      <c r="J615" s="205"/>
      <c r="K615" s="205"/>
      <c r="L615" s="210"/>
      <c r="M615" s="211"/>
      <c r="N615" s="212"/>
      <c r="O615" s="212"/>
      <c r="P615" s="212"/>
      <c r="Q615" s="212"/>
      <c r="R615" s="212"/>
      <c r="S615" s="212"/>
      <c r="T615" s="213"/>
      <c r="AT615" s="214" t="s">
        <v>180</v>
      </c>
      <c r="AU615" s="214" t="s">
        <v>89</v>
      </c>
      <c r="AV615" s="14" t="s">
        <v>89</v>
      </c>
      <c r="AW615" s="14" t="s">
        <v>38</v>
      </c>
      <c r="AX615" s="14" t="s">
        <v>80</v>
      </c>
      <c r="AY615" s="214" t="s">
        <v>171</v>
      </c>
    </row>
    <row r="616" spans="1:65" s="2" customFormat="1" ht="14.4" customHeight="1">
      <c r="A616" s="36"/>
      <c r="B616" s="37"/>
      <c r="C616" s="180" t="s">
        <v>453</v>
      </c>
      <c r="D616" s="180" t="s">
        <v>173</v>
      </c>
      <c r="E616" s="181" t="s">
        <v>431</v>
      </c>
      <c r="F616" s="182" t="s">
        <v>432</v>
      </c>
      <c r="G616" s="183" t="s">
        <v>190</v>
      </c>
      <c r="H616" s="184">
        <v>20446.11</v>
      </c>
      <c r="I616" s="185"/>
      <c r="J616" s="186">
        <f>ROUND(I616*H616,2)</f>
        <v>0</v>
      </c>
      <c r="K616" s="182" t="s">
        <v>177</v>
      </c>
      <c r="L616" s="41"/>
      <c r="M616" s="187" t="s">
        <v>32</v>
      </c>
      <c r="N616" s="188" t="s">
        <v>51</v>
      </c>
      <c r="O616" s="66"/>
      <c r="P616" s="189">
        <f>O616*H616</f>
        <v>0</v>
      </c>
      <c r="Q616" s="189">
        <v>0</v>
      </c>
      <c r="R616" s="189">
        <f>Q616*H616</f>
        <v>0</v>
      </c>
      <c r="S616" s="189">
        <v>0</v>
      </c>
      <c r="T616" s="190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91" t="s">
        <v>178</v>
      </c>
      <c r="AT616" s="191" t="s">
        <v>173</v>
      </c>
      <c r="AU616" s="191" t="s">
        <v>89</v>
      </c>
      <c r="AY616" s="18" t="s">
        <v>171</v>
      </c>
      <c r="BE616" s="192">
        <f>IF(N616="základní",J616,0)</f>
        <v>0</v>
      </c>
      <c r="BF616" s="192">
        <f>IF(N616="snížená",J616,0)</f>
        <v>0</v>
      </c>
      <c r="BG616" s="192">
        <f>IF(N616="zákl. přenesená",J616,0)</f>
        <v>0</v>
      </c>
      <c r="BH616" s="192">
        <f>IF(N616="sníž. přenesená",J616,0)</f>
        <v>0</v>
      </c>
      <c r="BI616" s="192">
        <f>IF(N616="nulová",J616,0)</f>
        <v>0</v>
      </c>
      <c r="BJ616" s="18" t="s">
        <v>40</v>
      </c>
      <c r="BK616" s="192">
        <f>ROUND(I616*H616,2)</f>
        <v>0</v>
      </c>
      <c r="BL616" s="18" t="s">
        <v>178</v>
      </c>
      <c r="BM616" s="191" t="s">
        <v>5485</v>
      </c>
    </row>
    <row r="617" spans="1:65" s="14" customFormat="1" ht="10.199999999999999">
      <c r="B617" s="204"/>
      <c r="C617" s="205"/>
      <c r="D617" s="195" t="s">
        <v>180</v>
      </c>
      <c r="E617" s="206" t="s">
        <v>32</v>
      </c>
      <c r="F617" s="207" t="s">
        <v>5486</v>
      </c>
      <c r="G617" s="205"/>
      <c r="H617" s="208">
        <v>20446.11</v>
      </c>
      <c r="I617" s="209"/>
      <c r="J617" s="205"/>
      <c r="K617" s="205"/>
      <c r="L617" s="210"/>
      <c r="M617" s="211"/>
      <c r="N617" s="212"/>
      <c r="O617" s="212"/>
      <c r="P617" s="212"/>
      <c r="Q617" s="212"/>
      <c r="R617" s="212"/>
      <c r="S617" s="212"/>
      <c r="T617" s="213"/>
      <c r="AT617" s="214" t="s">
        <v>180</v>
      </c>
      <c r="AU617" s="214" t="s">
        <v>89</v>
      </c>
      <c r="AV617" s="14" t="s">
        <v>89</v>
      </c>
      <c r="AW617" s="14" t="s">
        <v>38</v>
      </c>
      <c r="AX617" s="14" t="s">
        <v>80</v>
      </c>
      <c r="AY617" s="214" t="s">
        <v>171</v>
      </c>
    </row>
    <row r="618" spans="1:65" s="2" customFormat="1" ht="14.4" customHeight="1">
      <c r="A618" s="36"/>
      <c r="B618" s="37"/>
      <c r="C618" s="180" t="s">
        <v>458</v>
      </c>
      <c r="D618" s="180" t="s">
        <v>173</v>
      </c>
      <c r="E618" s="181" t="s">
        <v>436</v>
      </c>
      <c r="F618" s="182" t="s">
        <v>437</v>
      </c>
      <c r="G618" s="183" t="s">
        <v>190</v>
      </c>
      <c r="H618" s="184">
        <v>130.22999999999999</v>
      </c>
      <c r="I618" s="185"/>
      <c r="J618" s="186">
        <f>ROUND(I618*H618,2)</f>
        <v>0</v>
      </c>
      <c r="K618" s="182" t="s">
        <v>177</v>
      </c>
      <c r="L618" s="41"/>
      <c r="M618" s="187" t="s">
        <v>32</v>
      </c>
      <c r="N618" s="188" t="s">
        <v>51</v>
      </c>
      <c r="O618" s="66"/>
      <c r="P618" s="189">
        <f>O618*H618</f>
        <v>0</v>
      </c>
      <c r="Q618" s="189">
        <v>0</v>
      </c>
      <c r="R618" s="189">
        <f>Q618*H618</f>
        <v>0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178</v>
      </c>
      <c r="AT618" s="191" t="s">
        <v>173</v>
      </c>
      <c r="AU618" s="191" t="s">
        <v>89</v>
      </c>
      <c r="AY618" s="18" t="s">
        <v>171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8" t="s">
        <v>40</v>
      </c>
      <c r="BK618" s="192">
        <f>ROUND(I618*H618,2)</f>
        <v>0</v>
      </c>
      <c r="BL618" s="18" t="s">
        <v>178</v>
      </c>
      <c r="BM618" s="191" t="s">
        <v>5487</v>
      </c>
    </row>
    <row r="619" spans="1:65" s="2" customFormat="1" ht="14.4" customHeight="1">
      <c r="A619" s="36"/>
      <c r="B619" s="37"/>
      <c r="C619" s="180" t="s">
        <v>463</v>
      </c>
      <c r="D619" s="180" t="s">
        <v>173</v>
      </c>
      <c r="E619" s="181" t="s">
        <v>454</v>
      </c>
      <c r="F619" s="182" t="s">
        <v>455</v>
      </c>
      <c r="G619" s="183" t="s">
        <v>176</v>
      </c>
      <c r="H619" s="184">
        <v>1771.1279999999999</v>
      </c>
      <c r="I619" s="185"/>
      <c r="J619" s="186">
        <f>ROUND(I619*H619,2)</f>
        <v>0</v>
      </c>
      <c r="K619" s="182" t="s">
        <v>177</v>
      </c>
      <c r="L619" s="41"/>
      <c r="M619" s="187" t="s">
        <v>32</v>
      </c>
      <c r="N619" s="188" t="s">
        <v>51</v>
      </c>
      <c r="O619" s="66"/>
      <c r="P619" s="189">
        <f>O619*H619</f>
        <v>0</v>
      </c>
      <c r="Q619" s="189">
        <v>0</v>
      </c>
      <c r="R619" s="189">
        <f>Q619*H619</f>
        <v>0</v>
      </c>
      <c r="S619" s="189">
        <v>0</v>
      </c>
      <c r="T619" s="190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91" t="s">
        <v>178</v>
      </c>
      <c r="AT619" s="191" t="s">
        <v>173</v>
      </c>
      <c r="AU619" s="191" t="s">
        <v>89</v>
      </c>
      <c r="AY619" s="18" t="s">
        <v>171</v>
      </c>
      <c r="BE619" s="192">
        <f>IF(N619="základní",J619,0)</f>
        <v>0</v>
      </c>
      <c r="BF619" s="192">
        <f>IF(N619="snížená",J619,0)</f>
        <v>0</v>
      </c>
      <c r="BG619" s="192">
        <f>IF(N619="zákl. přenesená",J619,0)</f>
        <v>0</v>
      </c>
      <c r="BH619" s="192">
        <f>IF(N619="sníž. přenesená",J619,0)</f>
        <v>0</v>
      </c>
      <c r="BI619" s="192">
        <f>IF(N619="nulová",J619,0)</f>
        <v>0</v>
      </c>
      <c r="BJ619" s="18" t="s">
        <v>40</v>
      </c>
      <c r="BK619" s="192">
        <f>ROUND(I619*H619,2)</f>
        <v>0</v>
      </c>
      <c r="BL619" s="18" t="s">
        <v>178</v>
      </c>
      <c r="BM619" s="191" t="s">
        <v>5488</v>
      </c>
    </row>
    <row r="620" spans="1:65" s="13" customFormat="1" ht="10.199999999999999">
      <c r="B620" s="193"/>
      <c r="C620" s="194"/>
      <c r="D620" s="195" t="s">
        <v>180</v>
      </c>
      <c r="E620" s="196" t="s">
        <v>32</v>
      </c>
      <c r="F620" s="197" t="s">
        <v>5174</v>
      </c>
      <c r="G620" s="194"/>
      <c r="H620" s="196" t="s">
        <v>32</v>
      </c>
      <c r="I620" s="198"/>
      <c r="J620" s="194"/>
      <c r="K620" s="194"/>
      <c r="L620" s="199"/>
      <c r="M620" s="200"/>
      <c r="N620" s="201"/>
      <c r="O620" s="201"/>
      <c r="P620" s="201"/>
      <c r="Q620" s="201"/>
      <c r="R620" s="201"/>
      <c r="S620" s="201"/>
      <c r="T620" s="202"/>
      <c r="AT620" s="203" t="s">
        <v>180</v>
      </c>
      <c r="AU620" s="203" t="s">
        <v>89</v>
      </c>
      <c r="AV620" s="13" t="s">
        <v>40</v>
      </c>
      <c r="AW620" s="13" t="s">
        <v>38</v>
      </c>
      <c r="AX620" s="13" t="s">
        <v>80</v>
      </c>
      <c r="AY620" s="203" t="s">
        <v>171</v>
      </c>
    </row>
    <row r="621" spans="1:65" s="13" customFormat="1" ht="10.199999999999999">
      <c r="B621" s="193"/>
      <c r="C621" s="194"/>
      <c r="D621" s="195" t="s">
        <v>180</v>
      </c>
      <c r="E621" s="196" t="s">
        <v>32</v>
      </c>
      <c r="F621" s="197" t="s">
        <v>5489</v>
      </c>
      <c r="G621" s="194"/>
      <c r="H621" s="196" t="s">
        <v>32</v>
      </c>
      <c r="I621" s="198"/>
      <c r="J621" s="194"/>
      <c r="K621" s="194"/>
      <c r="L621" s="199"/>
      <c r="M621" s="200"/>
      <c r="N621" s="201"/>
      <c r="O621" s="201"/>
      <c r="P621" s="201"/>
      <c r="Q621" s="201"/>
      <c r="R621" s="201"/>
      <c r="S621" s="201"/>
      <c r="T621" s="202"/>
      <c r="AT621" s="203" t="s">
        <v>180</v>
      </c>
      <c r="AU621" s="203" t="s">
        <v>89</v>
      </c>
      <c r="AV621" s="13" t="s">
        <v>40</v>
      </c>
      <c r="AW621" s="13" t="s">
        <v>38</v>
      </c>
      <c r="AX621" s="13" t="s">
        <v>80</v>
      </c>
      <c r="AY621" s="203" t="s">
        <v>171</v>
      </c>
    </row>
    <row r="622" spans="1:65" s="14" customFormat="1" ht="20.399999999999999">
      <c r="B622" s="204"/>
      <c r="C622" s="205"/>
      <c r="D622" s="195" t="s">
        <v>180</v>
      </c>
      <c r="E622" s="206" t="s">
        <v>32</v>
      </c>
      <c r="F622" s="207" t="s">
        <v>5490</v>
      </c>
      <c r="G622" s="205"/>
      <c r="H622" s="208">
        <v>1771.1279999999999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180</v>
      </c>
      <c r="AU622" s="214" t="s">
        <v>89</v>
      </c>
      <c r="AV622" s="14" t="s">
        <v>89</v>
      </c>
      <c r="AW622" s="14" t="s">
        <v>38</v>
      </c>
      <c r="AX622" s="14" t="s">
        <v>80</v>
      </c>
      <c r="AY622" s="214" t="s">
        <v>171</v>
      </c>
    </row>
    <row r="623" spans="1:65" s="2" customFormat="1" ht="14.4" customHeight="1">
      <c r="A623" s="36"/>
      <c r="B623" s="37"/>
      <c r="C623" s="180" t="s">
        <v>467</v>
      </c>
      <c r="D623" s="180" t="s">
        <v>173</v>
      </c>
      <c r="E623" s="181" t="s">
        <v>459</v>
      </c>
      <c r="F623" s="182" t="s">
        <v>460</v>
      </c>
      <c r="G623" s="183" t="s">
        <v>176</v>
      </c>
      <c r="H623" s="184">
        <v>278067.09600000002</v>
      </c>
      <c r="I623" s="185"/>
      <c r="J623" s="186">
        <f>ROUND(I623*H623,2)</f>
        <v>0</v>
      </c>
      <c r="K623" s="182" t="s">
        <v>177</v>
      </c>
      <c r="L623" s="41"/>
      <c r="M623" s="187" t="s">
        <v>32</v>
      </c>
      <c r="N623" s="188" t="s">
        <v>51</v>
      </c>
      <c r="O623" s="66"/>
      <c r="P623" s="189">
        <f>O623*H623</f>
        <v>0</v>
      </c>
      <c r="Q623" s="189">
        <v>0</v>
      </c>
      <c r="R623" s="189">
        <f>Q623*H623</f>
        <v>0</v>
      </c>
      <c r="S623" s="189">
        <v>0</v>
      </c>
      <c r="T623" s="190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91" t="s">
        <v>178</v>
      </c>
      <c r="AT623" s="191" t="s">
        <v>173</v>
      </c>
      <c r="AU623" s="191" t="s">
        <v>89</v>
      </c>
      <c r="AY623" s="18" t="s">
        <v>171</v>
      </c>
      <c r="BE623" s="192">
        <f>IF(N623="základní",J623,0)</f>
        <v>0</v>
      </c>
      <c r="BF623" s="192">
        <f>IF(N623="snížená",J623,0)</f>
        <v>0</v>
      </c>
      <c r="BG623" s="192">
        <f>IF(N623="zákl. přenesená",J623,0)</f>
        <v>0</v>
      </c>
      <c r="BH623" s="192">
        <f>IF(N623="sníž. přenesená",J623,0)</f>
        <v>0</v>
      </c>
      <c r="BI623" s="192">
        <f>IF(N623="nulová",J623,0)</f>
        <v>0</v>
      </c>
      <c r="BJ623" s="18" t="s">
        <v>40</v>
      </c>
      <c r="BK623" s="192">
        <f>ROUND(I623*H623,2)</f>
        <v>0</v>
      </c>
      <c r="BL623" s="18" t="s">
        <v>178</v>
      </c>
      <c r="BM623" s="191" t="s">
        <v>5491</v>
      </c>
    </row>
    <row r="624" spans="1:65" s="14" customFormat="1" ht="10.199999999999999">
      <c r="B624" s="204"/>
      <c r="C624" s="205"/>
      <c r="D624" s="195" t="s">
        <v>180</v>
      </c>
      <c r="E624" s="206" t="s">
        <v>32</v>
      </c>
      <c r="F624" s="207" t="s">
        <v>5492</v>
      </c>
      <c r="G624" s="205"/>
      <c r="H624" s="208">
        <v>278067.09600000002</v>
      </c>
      <c r="I624" s="209"/>
      <c r="J624" s="205"/>
      <c r="K624" s="205"/>
      <c r="L624" s="210"/>
      <c r="M624" s="211"/>
      <c r="N624" s="212"/>
      <c r="O624" s="212"/>
      <c r="P624" s="212"/>
      <c r="Q624" s="212"/>
      <c r="R624" s="212"/>
      <c r="S624" s="212"/>
      <c r="T624" s="213"/>
      <c r="AT624" s="214" t="s">
        <v>180</v>
      </c>
      <c r="AU624" s="214" t="s">
        <v>89</v>
      </c>
      <c r="AV624" s="14" t="s">
        <v>89</v>
      </c>
      <c r="AW624" s="14" t="s">
        <v>38</v>
      </c>
      <c r="AX624" s="14" t="s">
        <v>80</v>
      </c>
      <c r="AY624" s="214" t="s">
        <v>171</v>
      </c>
    </row>
    <row r="625" spans="1:65" s="2" customFormat="1" ht="14.4" customHeight="1">
      <c r="A625" s="36"/>
      <c r="B625" s="37"/>
      <c r="C625" s="180" t="s">
        <v>472</v>
      </c>
      <c r="D625" s="180" t="s">
        <v>173</v>
      </c>
      <c r="E625" s="181" t="s">
        <v>464</v>
      </c>
      <c r="F625" s="182" t="s">
        <v>465</v>
      </c>
      <c r="G625" s="183" t="s">
        <v>176</v>
      </c>
      <c r="H625" s="184">
        <v>1771.1279999999999</v>
      </c>
      <c r="I625" s="185"/>
      <c r="J625" s="186">
        <f>ROUND(I625*H625,2)</f>
        <v>0</v>
      </c>
      <c r="K625" s="182" t="s">
        <v>177</v>
      </c>
      <c r="L625" s="41"/>
      <c r="M625" s="187" t="s">
        <v>32</v>
      </c>
      <c r="N625" s="188" t="s">
        <v>51</v>
      </c>
      <c r="O625" s="66"/>
      <c r="P625" s="189">
        <f>O625*H625</f>
        <v>0</v>
      </c>
      <c r="Q625" s="189">
        <v>0</v>
      </c>
      <c r="R625" s="189">
        <f>Q625*H625</f>
        <v>0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178</v>
      </c>
      <c r="AT625" s="191" t="s">
        <v>173</v>
      </c>
      <c r="AU625" s="191" t="s">
        <v>89</v>
      </c>
      <c r="AY625" s="18" t="s">
        <v>171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8" t="s">
        <v>40</v>
      </c>
      <c r="BK625" s="192">
        <f>ROUND(I625*H625,2)</f>
        <v>0</v>
      </c>
      <c r="BL625" s="18" t="s">
        <v>178</v>
      </c>
      <c r="BM625" s="191" t="s">
        <v>5493</v>
      </c>
    </row>
    <row r="626" spans="1:65" s="2" customFormat="1" ht="14.4" customHeight="1">
      <c r="A626" s="36"/>
      <c r="B626" s="37"/>
      <c r="C626" s="180" t="s">
        <v>476</v>
      </c>
      <c r="D626" s="180" t="s">
        <v>173</v>
      </c>
      <c r="E626" s="181" t="s">
        <v>5494</v>
      </c>
      <c r="F626" s="182" t="s">
        <v>5495</v>
      </c>
      <c r="G626" s="183" t="s">
        <v>190</v>
      </c>
      <c r="H626" s="184">
        <v>8</v>
      </c>
      <c r="I626" s="185"/>
      <c r="J626" s="186">
        <f>ROUND(I626*H626,2)</f>
        <v>0</v>
      </c>
      <c r="K626" s="182" t="s">
        <v>177</v>
      </c>
      <c r="L626" s="41"/>
      <c r="M626" s="187" t="s">
        <v>32</v>
      </c>
      <c r="N626" s="188" t="s">
        <v>51</v>
      </c>
      <c r="O626" s="66"/>
      <c r="P626" s="189">
        <f>O626*H626</f>
        <v>0</v>
      </c>
      <c r="Q626" s="189">
        <v>0</v>
      </c>
      <c r="R626" s="189">
        <f>Q626*H626</f>
        <v>0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178</v>
      </c>
      <c r="AT626" s="191" t="s">
        <v>173</v>
      </c>
      <c r="AU626" s="191" t="s">
        <v>89</v>
      </c>
      <c r="AY626" s="18" t="s">
        <v>171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8" t="s">
        <v>40</v>
      </c>
      <c r="BK626" s="192">
        <f>ROUND(I626*H626,2)</f>
        <v>0</v>
      </c>
      <c r="BL626" s="18" t="s">
        <v>178</v>
      </c>
      <c r="BM626" s="191" t="s">
        <v>5496</v>
      </c>
    </row>
    <row r="627" spans="1:65" s="13" customFormat="1" ht="10.199999999999999">
      <c r="B627" s="193"/>
      <c r="C627" s="194"/>
      <c r="D627" s="195" t="s">
        <v>180</v>
      </c>
      <c r="E627" s="196" t="s">
        <v>32</v>
      </c>
      <c r="F627" s="197" t="s">
        <v>5157</v>
      </c>
      <c r="G627" s="194"/>
      <c r="H627" s="196" t="s">
        <v>32</v>
      </c>
      <c r="I627" s="198"/>
      <c r="J627" s="194"/>
      <c r="K627" s="194"/>
      <c r="L627" s="199"/>
      <c r="M627" s="200"/>
      <c r="N627" s="201"/>
      <c r="O627" s="201"/>
      <c r="P627" s="201"/>
      <c r="Q627" s="201"/>
      <c r="R627" s="201"/>
      <c r="S627" s="201"/>
      <c r="T627" s="202"/>
      <c r="AT627" s="203" t="s">
        <v>180</v>
      </c>
      <c r="AU627" s="203" t="s">
        <v>89</v>
      </c>
      <c r="AV627" s="13" t="s">
        <v>40</v>
      </c>
      <c r="AW627" s="13" t="s">
        <v>38</v>
      </c>
      <c r="AX627" s="13" t="s">
        <v>80</v>
      </c>
      <c r="AY627" s="203" t="s">
        <v>171</v>
      </c>
    </row>
    <row r="628" spans="1:65" s="13" customFormat="1" ht="10.199999999999999">
      <c r="B628" s="193"/>
      <c r="C628" s="194"/>
      <c r="D628" s="195" t="s">
        <v>180</v>
      </c>
      <c r="E628" s="196" t="s">
        <v>32</v>
      </c>
      <c r="F628" s="197" t="s">
        <v>5174</v>
      </c>
      <c r="G628" s="194"/>
      <c r="H628" s="196" t="s">
        <v>32</v>
      </c>
      <c r="I628" s="198"/>
      <c r="J628" s="194"/>
      <c r="K628" s="194"/>
      <c r="L628" s="199"/>
      <c r="M628" s="200"/>
      <c r="N628" s="201"/>
      <c r="O628" s="201"/>
      <c r="P628" s="201"/>
      <c r="Q628" s="201"/>
      <c r="R628" s="201"/>
      <c r="S628" s="201"/>
      <c r="T628" s="202"/>
      <c r="AT628" s="203" t="s">
        <v>180</v>
      </c>
      <c r="AU628" s="203" t="s">
        <v>89</v>
      </c>
      <c r="AV628" s="13" t="s">
        <v>40</v>
      </c>
      <c r="AW628" s="13" t="s">
        <v>38</v>
      </c>
      <c r="AX628" s="13" t="s">
        <v>80</v>
      </c>
      <c r="AY628" s="203" t="s">
        <v>171</v>
      </c>
    </row>
    <row r="629" spans="1:65" s="14" customFormat="1" ht="10.199999999999999">
      <c r="B629" s="204"/>
      <c r="C629" s="205"/>
      <c r="D629" s="195" t="s">
        <v>180</v>
      </c>
      <c r="E629" s="206" t="s">
        <v>32</v>
      </c>
      <c r="F629" s="207" t="s">
        <v>5497</v>
      </c>
      <c r="G629" s="205"/>
      <c r="H629" s="208">
        <v>8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180</v>
      </c>
      <c r="AU629" s="214" t="s">
        <v>89</v>
      </c>
      <c r="AV629" s="14" t="s">
        <v>89</v>
      </c>
      <c r="AW629" s="14" t="s">
        <v>38</v>
      </c>
      <c r="AX629" s="14" t="s">
        <v>80</v>
      </c>
      <c r="AY629" s="214" t="s">
        <v>171</v>
      </c>
    </row>
    <row r="630" spans="1:65" s="2" customFormat="1" ht="14.4" customHeight="1">
      <c r="A630" s="36"/>
      <c r="B630" s="37"/>
      <c r="C630" s="180" t="s">
        <v>481</v>
      </c>
      <c r="D630" s="180" t="s">
        <v>173</v>
      </c>
      <c r="E630" s="181" t="s">
        <v>5498</v>
      </c>
      <c r="F630" s="182" t="s">
        <v>5499</v>
      </c>
      <c r="G630" s="183" t="s">
        <v>190</v>
      </c>
      <c r="H630" s="184">
        <v>1256</v>
      </c>
      <c r="I630" s="185"/>
      <c r="J630" s="186">
        <f>ROUND(I630*H630,2)</f>
        <v>0</v>
      </c>
      <c r="K630" s="182" t="s">
        <v>177</v>
      </c>
      <c r="L630" s="41"/>
      <c r="M630" s="187" t="s">
        <v>32</v>
      </c>
      <c r="N630" s="188" t="s">
        <v>51</v>
      </c>
      <c r="O630" s="66"/>
      <c r="P630" s="189">
        <f>O630*H630</f>
        <v>0</v>
      </c>
      <c r="Q630" s="189">
        <v>0</v>
      </c>
      <c r="R630" s="189">
        <f>Q630*H630</f>
        <v>0</v>
      </c>
      <c r="S630" s="189">
        <v>0</v>
      </c>
      <c r="T630" s="190">
        <f>S630*H630</f>
        <v>0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91" t="s">
        <v>178</v>
      </c>
      <c r="AT630" s="191" t="s">
        <v>173</v>
      </c>
      <c r="AU630" s="191" t="s">
        <v>89</v>
      </c>
      <c r="AY630" s="18" t="s">
        <v>171</v>
      </c>
      <c r="BE630" s="192">
        <f>IF(N630="základní",J630,0)</f>
        <v>0</v>
      </c>
      <c r="BF630" s="192">
        <f>IF(N630="snížená",J630,0)</f>
        <v>0</v>
      </c>
      <c r="BG630" s="192">
        <f>IF(N630="zákl. přenesená",J630,0)</f>
        <v>0</v>
      </c>
      <c r="BH630" s="192">
        <f>IF(N630="sníž. přenesená",J630,0)</f>
        <v>0</v>
      </c>
      <c r="BI630" s="192">
        <f>IF(N630="nulová",J630,0)</f>
        <v>0</v>
      </c>
      <c r="BJ630" s="18" t="s">
        <v>40</v>
      </c>
      <c r="BK630" s="192">
        <f>ROUND(I630*H630,2)</f>
        <v>0</v>
      </c>
      <c r="BL630" s="18" t="s">
        <v>178</v>
      </c>
      <c r="BM630" s="191" t="s">
        <v>5500</v>
      </c>
    </row>
    <row r="631" spans="1:65" s="14" customFormat="1" ht="10.199999999999999">
      <c r="B631" s="204"/>
      <c r="C631" s="205"/>
      <c r="D631" s="195" t="s">
        <v>180</v>
      </c>
      <c r="E631" s="206" t="s">
        <v>32</v>
      </c>
      <c r="F631" s="207" t="s">
        <v>5501</v>
      </c>
      <c r="G631" s="205"/>
      <c r="H631" s="208">
        <v>1256</v>
      </c>
      <c r="I631" s="209"/>
      <c r="J631" s="205"/>
      <c r="K631" s="205"/>
      <c r="L631" s="210"/>
      <c r="M631" s="211"/>
      <c r="N631" s="212"/>
      <c r="O631" s="212"/>
      <c r="P631" s="212"/>
      <c r="Q631" s="212"/>
      <c r="R631" s="212"/>
      <c r="S631" s="212"/>
      <c r="T631" s="213"/>
      <c r="AT631" s="214" t="s">
        <v>180</v>
      </c>
      <c r="AU631" s="214" t="s">
        <v>89</v>
      </c>
      <c r="AV631" s="14" t="s">
        <v>89</v>
      </c>
      <c r="AW631" s="14" t="s">
        <v>38</v>
      </c>
      <c r="AX631" s="14" t="s">
        <v>80</v>
      </c>
      <c r="AY631" s="214" t="s">
        <v>171</v>
      </c>
    </row>
    <row r="632" spans="1:65" s="2" customFormat="1" ht="14.4" customHeight="1">
      <c r="A632" s="36"/>
      <c r="B632" s="37"/>
      <c r="C632" s="180" t="s">
        <v>487</v>
      </c>
      <c r="D632" s="180" t="s">
        <v>173</v>
      </c>
      <c r="E632" s="181" t="s">
        <v>5502</v>
      </c>
      <c r="F632" s="182" t="s">
        <v>5503</v>
      </c>
      <c r="G632" s="183" t="s">
        <v>190</v>
      </c>
      <c r="H632" s="184">
        <v>8</v>
      </c>
      <c r="I632" s="185"/>
      <c r="J632" s="186">
        <f>ROUND(I632*H632,2)</f>
        <v>0</v>
      </c>
      <c r="K632" s="182" t="s">
        <v>177</v>
      </c>
      <c r="L632" s="41"/>
      <c r="M632" s="187" t="s">
        <v>32</v>
      </c>
      <c r="N632" s="188" t="s">
        <v>51</v>
      </c>
      <c r="O632" s="66"/>
      <c r="P632" s="189">
        <f>O632*H632</f>
        <v>0</v>
      </c>
      <c r="Q632" s="189">
        <v>0</v>
      </c>
      <c r="R632" s="189">
        <f>Q632*H632</f>
        <v>0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178</v>
      </c>
      <c r="AT632" s="191" t="s">
        <v>173</v>
      </c>
      <c r="AU632" s="191" t="s">
        <v>89</v>
      </c>
      <c r="AY632" s="18" t="s">
        <v>171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8" t="s">
        <v>40</v>
      </c>
      <c r="BK632" s="192">
        <f>ROUND(I632*H632,2)</f>
        <v>0</v>
      </c>
      <c r="BL632" s="18" t="s">
        <v>178</v>
      </c>
      <c r="BM632" s="191" t="s">
        <v>5504</v>
      </c>
    </row>
    <row r="633" spans="1:65" s="2" customFormat="1" ht="24.15" customHeight="1">
      <c r="A633" s="36"/>
      <c r="B633" s="37"/>
      <c r="C633" s="180" t="s">
        <v>492</v>
      </c>
      <c r="D633" s="180" t="s">
        <v>173</v>
      </c>
      <c r="E633" s="181" t="s">
        <v>2495</v>
      </c>
      <c r="F633" s="182" t="s">
        <v>2496</v>
      </c>
      <c r="G633" s="183" t="s">
        <v>190</v>
      </c>
      <c r="H633" s="184">
        <v>8</v>
      </c>
      <c r="I633" s="185"/>
      <c r="J633" s="186">
        <f>ROUND(I633*H633,2)</f>
        <v>0</v>
      </c>
      <c r="K633" s="182" t="s">
        <v>177</v>
      </c>
      <c r="L633" s="41"/>
      <c r="M633" s="187" t="s">
        <v>32</v>
      </c>
      <c r="N633" s="188" t="s">
        <v>51</v>
      </c>
      <c r="O633" s="66"/>
      <c r="P633" s="189">
        <f>O633*H633</f>
        <v>0</v>
      </c>
      <c r="Q633" s="189">
        <v>0</v>
      </c>
      <c r="R633" s="189">
        <f>Q633*H633</f>
        <v>0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178</v>
      </c>
      <c r="AT633" s="191" t="s">
        <v>173</v>
      </c>
      <c r="AU633" s="191" t="s">
        <v>89</v>
      </c>
      <c r="AY633" s="18" t="s">
        <v>171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8" t="s">
        <v>40</v>
      </c>
      <c r="BK633" s="192">
        <f>ROUND(I633*H633,2)</f>
        <v>0</v>
      </c>
      <c r="BL633" s="18" t="s">
        <v>178</v>
      </c>
      <c r="BM633" s="191" t="s">
        <v>5505</v>
      </c>
    </row>
    <row r="634" spans="1:65" s="13" customFormat="1" ht="10.199999999999999">
      <c r="B634" s="193"/>
      <c r="C634" s="194"/>
      <c r="D634" s="195" t="s">
        <v>180</v>
      </c>
      <c r="E634" s="196" t="s">
        <v>32</v>
      </c>
      <c r="F634" s="197" t="s">
        <v>5157</v>
      </c>
      <c r="G634" s="194"/>
      <c r="H634" s="196" t="s">
        <v>32</v>
      </c>
      <c r="I634" s="198"/>
      <c r="J634" s="194"/>
      <c r="K634" s="194"/>
      <c r="L634" s="199"/>
      <c r="M634" s="200"/>
      <c r="N634" s="201"/>
      <c r="O634" s="201"/>
      <c r="P634" s="201"/>
      <c r="Q634" s="201"/>
      <c r="R634" s="201"/>
      <c r="S634" s="201"/>
      <c r="T634" s="202"/>
      <c r="AT634" s="203" t="s">
        <v>180</v>
      </c>
      <c r="AU634" s="203" t="s">
        <v>89</v>
      </c>
      <c r="AV634" s="13" t="s">
        <v>40</v>
      </c>
      <c r="AW634" s="13" t="s">
        <v>38</v>
      </c>
      <c r="AX634" s="13" t="s">
        <v>80</v>
      </c>
      <c r="AY634" s="203" t="s">
        <v>171</v>
      </c>
    </row>
    <row r="635" spans="1:65" s="13" customFormat="1" ht="10.199999999999999">
      <c r="B635" s="193"/>
      <c r="C635" s="194"/>
      <c r="D635" s="195" t="s">
        <v>180</v>
      </c>
      <c r="E635" s="196" t="s">
        <v>32</v>
      </c>
      <c r="F635" s="197" t="s">
        <v>5174</v>
      </c>
      <c r="G635" s="194"/>
      <c r="H635" s="196" t="s">
        <v>32</v>
      </c>
      <c r="I635" s="198"/>
      <c r="J635" s="194"/>
      <c r="K635" s="194"/>
      <c r="L635" s="199"/>
      <c r="M635" s="200"/>
      <c r="N635" s="201"/>
      <c r="O635" s="201"/>
      <c r="P635" s="201"/>
      <c r="Q635" s="201"/>
      <c r="R635" s="201"/>
      <c r="S635" s="201"/>
      <c r="T635" s="202"/>
      <c r="AT635" s="203" t="s">
        <v>180</v>
      </c>
      <c r="AU635" s="203" t="s">
        <v>89</v>
      </c>
      <c r="AV635" s="13" t="s">
        <v>40</v>
      </c>
      <c r="AW635" s="13" t="s">
        <v>38</v>
      </c>
      <c r="AX635" s="13" t="s">
        <v>80</v>
      </c>
      <c r="AY635" s="203" t="s">
        <v>171</v>
      </c>
    </row>
    <row r="636" spans="1:65" s="14" customFormat="1" ht="10.199999999999999">
      <c r="B636" s="204"/>
      <c r="C636" s="205"/>
      <c r="D636" s="195" t="s">
        <v>180</v>
      </c>
      <c r="E636" s="206" t="s">
        <v>32</v>
      </c>
      <c r="F636" s="207" t="s">
        <v>5497</v>
      </c>
      <c r="G636" s="205"/>
      <c r="H636" s="208">
        <v>8</v>
      </c>
      <c r="I636" s="209"/>
      <c r="J636" s="205"/>
      <c r="K636" s="205"/>
      <c r="L636" s="210"/>
      <c r="M636" s="211"/>
      <c r="N636" s="212"/>
      <c r="O636" s="212"/>
      <c r="P636" s="212"/>
      <c r="Q636" s="212"/>
      <c r="R636" s="212"/>
      <c r="S636" s="212"/>
      <c r="T636" s="213"/>
      <c r="AT636" s="214" t="s">
        <v>180</v>
      </c>
      <c r="AU636" s="214" t="s">
        <v>89</v>
      </c>
      <c r="AV636" s="14" t="s">
        <v>89</v>
      </c>
      <c r="AW636" s="14" t="s">
        <v>38</v>
      </c>
      <c r="AX636" s="14" t="s">
        <v>80</v>
      </c>
      <c r="AY636" s="214" t="s">
        <v>171</v>
      </c>
    </row>
    <row r="637" spans="1:65" s="2" customFormat="1" ht="14.4" customHeight="1">
      <c r="A637" s="36"/>
      <c r="B637" s="37"/>
      <c r="C637" s="180" t="s">
        <v>496</v>
      </c>
      <c r="D637" s="180" t="s">
        <v>173</v>
      </c>
      <c r="E637" s="181" t="s">
        <v>2499</v>
      </c>
      <c r="F637" s="182" t="s">
        <v>2500</v>
      </c>
      <c r="G637" s="183" t="s">
        <v>190</v>
      </c>
      <c r="H637" s="184">
        <v>1256</v>
      </c>
      <c r="I637" s="185"/>
      <c r="J637" s="186">
        <f>ROUND(I637*H637,2)</f>
        <v>0</v>
      </c>
      <c r="K637" s="182" t="s">
        <v>177</v>
      </c>
      <c r="L637" s="41"/>
      <c r="M637" s="187" t="s">
        <v>32</v>
      </c>
      <c r="N637" s="188" t="s">
        <v>51</v>
      </c>
      <c r="O637" s="66"/>
      <c r="P637" s="189">
        <f>O637*H637</f>
        <v>0</v>
      </c>
      <c r="Q637" s="189">
        <v>0</v>
      </c>
      <c r="R637" s="189">
        <f>Q637*H637</f>
        <v>0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178</v>
      </c>
      <c r="AT637" s="191" t="s">
        <v>173</v>
      </c>
      <c r="AU637" s="191" t="s">
        <v>89</v>
      </c>
      <c r="AY637" s="18" t="s">
        <v>171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8" t="s">
        <v>40</v>
      </c>
      <c r="BK637" s="192">
        <f>ROUND(I637*H637,2)</f>
        <v>0</v>
      </c>
      <c r="BL637" s="18" t="s">
        <v>178</v>
      </c>
      <c r="BM637" s="191" t="s">
        <v>5506</v>
      </c>
    </row>
    <row r="638" spans="1:65" s="14" customFormat="1" ht="10.199999999999999">
      <c r="B638" s="204"/>
      <c r="C638" s="205"/>
      <c r="D638" s="195" t="s">
        <v>180</v>
      </c>
      <c r="E638" s="206" t="s">
        <v>32</v>
      </c>
      <c r="F638" s="207" t="s">
        <v>5501</v>
      </c>
      <c r="G638" s="205"/>
      <c r="H638" s="208">
        <v>1256</v>
      </c>
      <c r="I638" s="209"/>
      <c r="J638" s="205"/>
      <c r="K638" s="205"/>
      <c r="L638" s="210"/>
      <c r="M638" s="211"/>
      <c r="N638" s="212"/>
      <c r="O638" s="212"/>
      <c r="P638" s="212"/>
      <c r="Q638" s="212"/>
      <c r="R638" s="212"/>
      <c r="S638" s="212"/>
      <c r="T638" s="213"/>
      <c r="AT638" s="214" t="s">
        <v>180</v>
      </c>
      <c r="AU638" s="214" t="s">
        <v>89</v>
      </c>
      <c r="AV638" s="14" t="s">
        <v>89</v>
      </c>
      <c r="AW638" s="14" t="s">
        <v>38</v>
      </c>
      <c r="AX638" s="14" t="s">
        <v>80</v>
      </c>
      <c r="AY638" s="214" t="s">
        <v>171</v>
      </c>
    </row>
    <row r="639" spans="1:65" s="2" customFormat="1" ht="24.15" customHeight="1">
      <c r="A639" s="36"/>
      <c r="B639" s="37"/>
      <c r="C639" s="180" t="s">
        <v>500</v>
      </c>
      <c r="D639" s="180" t="s">
        <v>173</v>
      </c>
      <c r="E639" s="181" t="s">
        <v>2503</v>
      </c>
      <c r="F639" s="182" t="s">
        <v>2504</v>
      </c>
      <c r="G639" s="183" t="s">
        <v>190</v>
      </c>
      <c r="H639" s="184">
        <v>8</v>
      </c>
      <c r="I639" s="185"/>
      <c r="J639" s="186">
        <f>ROUND(I639*H639,2)</f>
        <v>0</v>
      </c>
      <c r="K639" s="182" t="s">
        <v>177</v>
      </c>
      <c r="L639" s="41"/>
      <c r="M639" s="187" t="s">
        <v>32</v>
      </c>
      <c r="N639" s="188" t="s">
        <v>51</v>
      </c>
      <c r="O639" s="66"/>
      <c r="P639" s="189">
        <f>O639*H639</f>
        <v>0</v>
      </c>
      <c r="Q639" s="189">
        <v>0</v>
      </c>
      <c r="R639" s="189">
        <f>Q639*H639</f>
        <v>0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178</v>
      </c>
      <c r="AT639" s="191" t="s">
        <v>173</v>
      </c>
      <c r="AU639" s="191" t="s">
        <v>89</v>
      </c>
      <c r="AY639" s="18" t="s">
        <v>171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8" t="s">
        <v>40</v>
      </c>
      <c r="BK639" s="192">
        <f>ROUND(I639*H639,2)</f>
        <v>0</v>
      </c>
      <c r="BL639" s="18" t="s">
        <v>178</v>
      </c>
      <c r="BM639" s="191" t="s">
        <v>5507</v>
      </c>
    </row>
    <row r="640" spans="1:65" s="2" customFormat="1" ht="24.15" customHeight="1">
      <c r="A640" s="36"/>
      <c r="B640" s="37"/>
      <c r="C640" s="180" t="s">
        <v>504</v>
      </c>
      <c r="D640" s="180" t="s">
        <v>173</v>
      </c>
      <c r="E640" s="181" t="s">
        <v>3124</v>
      </c>
      <c r="F640" s="182" t="s">
        <v>3125</v>
      </c>
      <c r="G640" s="183" t="s">
        <v>176</v>
      </c>
      <c r="H640" s="184">
        <v>0.33800000000000002</v>
      </c>
      <c r="I640" s="185"/>
      <c r="J640" s="186">
        <f>ROUND(I640*H640,2)</f>
        <v>0</v>
      </c>
      <c r="K640" s="182" t="s">
        <v>177</v>
      </c>
      <c r="L640" s="41"/>
      <c r="M640" s="187" t="s">
        <v>32</v>
      </c>
      <c r="N640" s="188" t="s">
        <v>51</v>
      </c>
      <c r="O640" s="66"/>
      <c r="P640" s="189">
        <f>O640*H640</f>
        <v>0</v>
      </c>
      <c r="Q640" s="189">
        <v>1.0000000000000001E-5</v>
      </c>
      <c r="R640" s="189">
        <f>Q640*H640</f>
        <v>3.3800000000000007E-6</v>
      </c>
      <c r="S640" s="189">
        <v>0</v>
      </c>
      <c r="T640" s="190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91" t="s">
        <v>178</v>
      </c>
      <c r="AT640" s="191" t="s">
        <v>173</v>
      </c>
      <c r="AU640" s="191" t="s">
        <v>89</v>
      </c>
      <c r="AY640" s="18" t="s">
        <v>171</v>
      </c>
      <c r="BE640" s="192">
        <f>IF(N640="základní",J640,0)</f>
        <v>0</v>
      </c>
      <c r="BF640" s="192">
        <f>IF(N640="snížená",J640,0)</f>
        <v>0</v>
      </c>
      <c r="BG640" s="192">
        <f>IF(N640="zákl. přenesená",J640,0)</f>
        <v>0</v>
      </c>
      <c r="BH640" s="192">
        <f>IF(N640="sníž. přenesená",J640,0)</f>
        <v>0</v>
      </c>
      <c r="BI640" s="192">
        <f>IF(N640="nulová",J640,0)</f>
        <v>0</v>
      </c>
      <c r="BJ640" s="18" t="s">
        <v>40</v>
      </c>
      <c r="BK640" s="192">
        <f>ROUND(I640*H640,2)</f>
        <v>0</v>
      </c>
      <c r="BL640" s="18" t="s">
        <v>178</v>
      </c>
      <c r="BM640" s="191" t="s">
        <v>5508</v>
      </c>
    </row>
    <row r="641" spans="1:65" s="13" customFormat="1" ht="10.199999999999999">
      <c r="B641" s="193"/>
      <c r="C641" s="194"/>
      <c r="D641" s="195" t="s">
        <v>180</v>
      </c>
      <c r="E641" s="196" t="s">
        <v>32</v>
      </c>
      <c r="F641" s="197" t="s">
        <v>5509</v>
      </c>
      <c r="G641" s="194"/>
      <c r="H641" s="196" t="s">
        <v>32</v>
      </c>
      <c r="I641" s="198"/>
      <c r="J641" s="194"/>
      <c r="K641" s="194"/>
      <c r="L641" s="199"/>
      <c r="M641" s="200"/>
      <c r="N641" s="201"/>
      <c r="O641" s="201"/>
      <c r="P641" s="201"/>
      <c r="Q641" s="201"/>
      <c r="R641" s="201"/>
      <c r="S641" s="201"/>
      <c r="T641" s="202"/>
      <c r="AT641" s="203" t="s">
        <v>180</v>
      </c>
      <c r="AU641" s="203" t="s">
        <v>89</v>
      </c>
      <c r="AV641" s="13" t="s">
        <v>40</v>
      </c>
      <c r="AW641" s="13" t="s">
        <v>38</v>
      </c>
      <c r="AX641" s="13" t="s">
        <v>80</v>
      </c>
      <c r="AY641" s="203" t="s">
        <v>171</v>
      </c>
    </row>
    <row r="642" spans="1:65" s="14" customFormat="1" ht="10.199999999999999">
      <c r="B642" s="204"/>
      <c r="C642" s="205"/>
      <c r="D642" s="195" t="s">
        <v>180</v>
      </c>
      <c r="E642" s="206" t="s">
        <v>32</v>
      </c>
      <c r="F642" s="207" t="s">
        <v>5243</v>
      </c>
      <c r="G642" s="205"/>
      <c r="H642" s="208">
        <v>0.33800000000000002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180</v>
      </c>
      <c r="AU642" s="214" t="s">
        <v>89</v>
      </c>
      <c r="AV642" s="14" t="s">
        <v>89</v>
      </c>
      <c r="AW642" s="14" t="s">
        <v>38</v>
      </c>
      <c r="AX642" s="14" t="s">
        <v>80</v>
      </c>
      <c r="AY642" s="214" t="s">
        <v>171</v>
      </c>
    </row>
    <row r="643" spans="1:65" s="2" customFormat="1" ht="24.15" customHeight="1">
      <c r="A643" s="36"/>
      <c r="B643" s="37"/>
      <c r="C643" s="180" t="s">
        <v>508</v>
      </c>
      <c r="D643" s="180" t="s">
        <v>173</v>
      </c>
      <c r="E643" s="181" t="s">
        <v>4091</v>
      </c>
      <c r="F643" s="182" t="s">
        <v>4092</v>
      </c>
      <c r="G643" s="183" t="s">
        <v>176</v>
      </c>
      <c r="H643" s="184">
        <v>15.938000000000001</v>
      </c>
      <c r="I643" s="185"/>
      <c r="J643" s="186">
        <f>ROUND(I643*H643,2)</f>
        <v>0</v>
      </c>
      <c r="K643" s="182" t="s">
        <v>177</v>
      </c>
      <c r="L643" s="41"/>
      <c r="M643" s="187" t="s">
        <v>32</v>
      </c>
      <c r="N643" s="188" t="s">
        <v>51</v>
      </c>
      <c r="O643" s="66"/>
      <c r="P643" s="189">
        <f>O643*H643</f>
        <v>0</v>
      </c>
      <c r="Q643" s="189">
        <v>1.0000000000000001E-5</v>
      </c>
      <c r="R643" s="189">
        <f>Q643*H643</f>
        <v>1.5938000000000001E-4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178</v>
      </c>
      <c r="AT643" s="191" t="s">
        <v>173</v>
      </c>
      <c r="AU643" s="191" t="s">
        <v>89</v>
      </c>
      <c r="AY643" s="18" t="s">
        <v>171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8" t="s">
        <v>40</v>
      </c>
      <c r="BK643" s="192">
        <f>ROUND(I643*H643,2)</f>
        <v>0</v>
      </c>
      <c r="BL643" s="18" t="s">
        <v>178</v>
      </c>
      <c r="BM643" s="191" t="s">
        <v>5510</v>
      </c>
    </row>
    <row r="644" spans="1:65" s="13" customFormat="1" ht="10.199999999999999">
      <c r="B644" s="193"/>
      <c r="C644" s="194"/>
      <c r="D644" s="195" t="s">
        <v>180</v>
      </c>
      <c r="E644" s="196" t="s">
        <v>32</v>
      </c>
      <c r="F644" s="197" t="s">
        <v>5511</v>
      </c>
      <c r="G644" s="194"/>
      <c r="H644" s="196" t="s">
        <v>32</v>
      </c>
      <c r="I644" s="198"/>
      <c r="J644" s="194"/>
      <c r="K644" s="194"/>
      <c r="L644" s="199"/>
      <c r="M644" s="200"/>
      <c r="N644" s="201"/>
      <c r="O644" s="201"/>
      <c r="P644" s="201"/>
      <c r="Q644" s="201"/>
      <c r="R644" s="201"/>
      <c r="S644" s="201"/>
      <c r="T644" s="202"/>
      <c r="AT644" s="203" t="s">
        <v>180</v>
      </c>
      <c r="AU644" s="203" t="s">
        <v>89</v>
      </c>
      <c r="AV644" s="13" t="s">
        <v>40</v>
      </c>
      <c r="AW644" s="13" t="s">
        <v>38</v>
      </c>
      <c r="AX644" s="13" t="s">
        <v>80</v>
      </c>
      <c r="AY644" s="203" t="s">
        <v>171</v>
      </c>
    </row>
    <row r="645" spans="1:65" s="14" customFormat="1" ht="10.199999999999999">
      <c r="B645" s="204"/>
      <c r="C645" s="205"/>
      <c r="D645" s="195" t="s">
        <v>180</v>
      </c>
      <c r="E645" s="206" t="s">
        <v>32</v>
      </c>
      <c r="F645" s="207" t="s">
        <v>5238</v>
      </c>
      <c r="G645" s="205"/>
      <c r="H645" s="208">
        <v>1.4850000000000001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180</v>
      </c>
      <c r="AU645" s="214" t="s">
        <v>89</v>
      </c>
      <c r="AV645" s="14" t="s">
        <v>89</v>
      </c>
      <c r="AW645" s="14" t="s">
        <v>38</v>
      </c>
      <c r="AX645" s="14" t="s">
        <v>80</v>
      </c>
      <c r="AY645" s="214" t="s">
        <v>171</v>
      </c>
    </row>
    <row r="646" spans="1:65" s="14" customFormat="1" ht="10.199999999999999">
      <c r="B646" s="204"/>
      <c r="C646" s="205"/>
      <c r="D646" s="195" t="s">
        <v>180</v>
      </c>
      <c r="E646" s="206" t="s">
        <v>32</v>
      </c>
      <c r="F646" s="207" t="s">
        <v>5240</v>
      </c>
      <c r="G646" s="205"/>
      <c r="H646" s="208">
        <v>4.68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180</v>
      </c>
      <c r="AU646" s="214" t="s">
        <v>89</v>
      </c>
      <c r="AV646" s="14" t="s">
        <v>89</v>
      </c>
      <c r="AW646" s="14" t="s">
        <v>38</v>
      </c>
      <c r="AX646" s="14" t="s">
        <v>80</v>
      </c>
      <c r="AY646" s="214" t="s">
        <v>171</v>
      </c>
    </row>
    <row r="647" spans="1:65" s="14" customFormat="1" ht="10.199999999999999">
      <c r="B647" s="204"/>
      <c r="C647" s="205"/>
      <c r="D647" s="195" t="s">
        <v>180</v>
      </c>
      <c r="E647" s="206" t="s">
        <v>32</v>
      </c>
      <c r="F647" s="207" t="s">
        <v>5244</v>
      </c>
      <c r="G647" s="205"/>
      <c r="H647" s="208">
        <v>2.99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180</v>
      </c>
      <c r="AU647" s="214" t="s">
        <v>89</v>
      </c>
      <c r="AV647" s="14" t="s">
        <v>89</v>
      </c>
      <c r="AW647" s="14" t="s">
        <v>38</v>
      </c>
      <c r="AX647" s="14" t="s">
        <v>80</v>
      </c>
      <c r="AY647" s="214" t="s">
        <v>171</v>
      </c>
    </row>
    <row r="648" spans="1:65" s="14" customFormat="1" ht="10.199999999999999">
      <c r="B648" s="204"/>
      <c r="C648" s="205"/>
      <c r="D648" s="195" t="s">
        <v>180</v>
      </c>
      <c r="E648" s="206" t="s">
        <v>32</v>
      </c>
      <c r="F648" s="207" t="s">
        <v>5245</v>
      </c>
      <c r="G648" s="205"/>
      <c r="H648" s="208">
        <v>1.238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180</v>
      </c>
      <c r="AU648" s="214" t="s">
        <v>89</v>
      </c>
      <c r="AV648" s="14" t="s">
        <v>89</v>
      </c>
      <c r="AW648" s="14" t="s">
        <v>38</v>
      </c>
      <c r="AX648" s="14" t="s">
        <v>80</v>
      </c>
      <c r="AY648" s="214" t="s">
        <v>171</v>
      </c>
    </row>
    <row r="649" spans="1:65" s="14" customFormat="1" ht="10.199999999999999">
      <c r="B649" s="204"/>
      <c r="C649" s="205"/>
      <c r="D649" s="195" t="s">
        <v>180</v>
      </c>
      <c r="E649" s="206" t="s">
        <v>32</v>
      </c>
      <c r="F649" s="207" t="s">
        <v>5246</v>
      </c>
      <c r="G649" s="205"/>
      <c r="H649" s="208">
        <v>4.05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180</v>
      </c>
      <c r="AU649" s="214" t="s">
        <v>89</v>
      </c>
      <c r="AV649" s="14" t="s">
        <v>89</v>
      </c>
      <c r="AW649" s="14" t="s">
        <v>38</v>
      </c>
      <c r="AX649" s="14" t="s">
        <v>80</v>
      </c>
      <c r="AY649" s="214" t="s">
        <v>171</v>
      </c>
    </row>
    <row r="650" spans="1:65" s="14" customFormat="1" ht="10.199999999999999">
      <c r="B650" s="204"/>
      <c r="C650" s="205"/>
      <c r="D650" s="195" t="s">
        <v>180</v>
      </c>
      <c r="E650" s="206" t="s">
        <v>32</v>
      </c>
      <c r="F650" s="207" t="s">
        <v>5247</v>
      </c>
      <c r="G650" s="205"/>
      <c r="H650" s="208">
        <v>1.4950000000000001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180</v>
      </c>
      <c r="AU650" s="214" t="s">
        <v>89</v>
      </c>
      <c r="AV650" s="14" t="s">
        <v>89</v>
      </c>
      <c r="AW650" s="14" t="s">
        <v>38</v>
      </c>
      <c r="AX650" s="14" t="s">
        <v>80</v>
      </c>
      <c r="AY650" s="214" t="s">
        <v>171</v>
      </c>
    </row>
    <row r="651" spans="1:65" s="2" customFormat="1" ht="24.15" customHeight="1">
      <c r="A651" s="36"/>
      <c r="B651" s="37"/>
      <c r="C651" s="180" t="s">
        <v>512</v>
      </c>
      <c r="D651" s="180" t="s">
        <v>173</v>
      </c>
      <c r="E651" s="181" t="s">
        <v>5512</v>
      </c>
      <c r="F651" s="182" t="s">
        <v>5513</v>
      </c>
      <c r="G651" s="183" t="s">
        <v>176</v>
      </c>
      <c r="H651" s="184">
        <v>15.18</v>
      </c>
      <c r="I651" s="185"/>
      <c r="J651" s="186">
        <f>ROUND(I651*H651,2)</f>
        <v>0</v>
      </c>
      <c r="K651" s="182" t="s">
        <v>177</v>
      </c>
      <c r="L651" s="41"/>
      <c r="M651" s="187" t="s">
        <v>32</v>
      </c>
      <c r="N651" s="188" t="s">
        <v>51</v>
      </c>
      <c r="O651" s="66"/>
      <c r="P651" s="189">
        <f>O651*H651</f>
        <v>0</v>
      </c>
      <c r="Q651" s="189">
        <v>1.0000000000000001E-5</v>
      </c>
      <c r="R651" s="189">
        <f>Q651*H651</f>
        <v>1.518E-4</v>
      </c>
      <c r="S651" s="189">
        <v>0</v>
      </c>
      <c r="T651" s="190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91" t="s">
        <v>178</v>
      </c>
      <c r="AT651" s="191" t="s">
        <v>173</v>
      </c>
      <c r="AU651" s="191" t="s">
        <v>89</v>
      </c>
      <c r="AY651" s="18" t="s">
        <v>171</v>
      </c>
      <c r="BE651" s="192">
        <f>IF(N651="základní",J651,0)</f>
        <v>0</v>
      </c>
      <c r="BF651" s="192">
        <f>IF(N651="snížená",J651,0)</f>
        <v>0</v>
      </c>
      <c r="BG651" s="192">
        <f>IF(N651="zákl. přenesená",J651,0)</f>
        <v>0</v>
      </c>
      <c r="BH651" s="192">
        <f>IF(N651="sníž. přenesená",J651,0)</f>
        <v>0</v>
      </c>
      <c r="BI651" s="192">
        <f>IF(N651="nulová",J651,0)</f>
        <v>0</v>
      </c>
      <c r="BJ651" s="18" t="s">
        <v>40</v>
      </c>
      <c r="BK651" s="192">
        <f>ROUND(I651*H651,2)</f>
        <v>0</v>
      </c>
      <c r="BL651" s="18" t="s">
        <v>178</v>
      </c>
      <c r="BM651" s="191" t="s">
        <v>5514</v>
      </c>
    </row>
    <row r="652" spans="1:65" s="13" customFormat="1" ht="10.199999999999999">
      <c r="B652" s="193"/>
      <c r="C652" s="194"/>
      <c r="D652" s="195" t="s">
        <v>180</v>
      </c>
      <c r="E652" s="196" t="s">
        <v>32</v>
      </c>
      <c r="F652" s="197" t="s">
        <v>5232</v>
      </c>
      <c r="G652" s="194"/>
      <c r="H652" s="196" t="s">
        <v>32</v>
      </c>
      <c r="I652" s="198"/>
      <c r="J652" s="194"/>
      <c r="K652" s="194"/>
      <c r="L652" s="199"/>
      <c r="M652" s="200"/>
      <c r="N652" s="201"/>
      <c r="O652" s="201"/>
      <c r="P652" s="201"/>
      <c r="Q652" s="201"/>
      <c r="R652" s="201"/>
      <c r="S652" s="201"/>
      <c r="T652" s="202"/>
      <c r="AT652" s="203" t="s">
        <v>180</v>
      </c>
      <c r="AU652" s="203" t="s">
        <v>89</v>
      </c>
      <c r="AV652" s="13" t="s">
        <v>40</v>
      </c>
      <c r="AW652" s="13" t="s">
        <v>38</v>
      </c>
      <c r="AX652" s="13" t="s">
        <v>80</v>
      </c>
      <c r="AY652" s="203" t="s">
        <v>171</v>
      </c>
    </row>
    <row r="653" spans="1:65" s="14" customFormat="1" ht="10.199999999999999">
      <c r="B653" s="204"/>
      <c r="C653" s="205"/>
      <c r="D653" s="195" t="s">
        <v>180</v>
      </c>
      <c r="E653" s="206" t="s">
        <v>32</v>
      </c>
      <c r="F653" s="207" t="s">
        <v>5235</v>
      </c>
      <c r="G653" s="205"/>
      <c r="H653" s="208">
        <v>8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180</v>
      </c>
      <c r="AU653" s="214" t="s">
        <v>89</v>
      </c>
      <c r="AV653" s="14" t="s">
        <v>89</v>
      </c>
      <c r="AW653" s="14" t="s">
        <v>38</v>
      </c>
      <c r="AX653" s="14" t="s">
        <v>80</v>
      </c>
      <c r="AY653" s="214" t="s">
        <v>171</v>
      </c>
    </row>
    <row r="654" spans="1:65" s="14" customFormat="1" ht="10.199999999999999">
      <c r="B654" s="204"/>
      <c r="C654" s="205"/>
      <c r="D654" s="195" t="s">
        <v>180</v>
      </c>
      <c r="E654" s="206" t="s">
        <v>32</v>
      </c>
      <c r="F654" s="207" t="s">
        <v>5236</v>
      </c>
      <c r="G654" s="205"/>
      <c r="H654" s="208">
        <v>2.5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180</v>
      </c>
      <c r="AU654" s="214" t="s">
        <v>89</v>
      </c>
      <c r="AV654" s="14" t="s">
        <v>89</v>
      </c>
      <c r="AW654" s="14" t="s">
        <v>38</v>
      </c>
      <c r="AX654" s="14" t="s">
        <v>80</v>
      </c>
      <c r="AY654" s="214" t="s">
        <v>171</v>
      </c>
    </row>
    <row r="655" spans="1:65" s="14" customFormat="1" ht="10.199999999999999">
      <c r="B655" s="204"/>
      <c r="C655" s="205"/>
      <c r="D655" s="195" t="s">
        <v>180</v>
      </c>
      <c r="E655" s="206" t="s">
        <v>32</v>
      </c>
      <c r="F655" s="207" t="s">
        <v>5241</v>
      </c>
      <c r="G655" s="205"/>
      <c r="H655" s="208">
        <v>4.68</v>
      </c>
      <c r="I655" s="209"/>
      <c r="J655" s="205"/>
      <c r="K655" s="205"/>
      <c r="L655" s="210"/>
      <c r="M655" s="211"/>
      <c r="N655" s="212"/>
      <c r="O655" s="212"/>
      <c r="P655" s="212"/>
      <c r="Q655" s="212"/>
      <c r="R655" s="212"/>
      <c r="S655" s="212"/>
      <c r="T655" s="213"/>
      <c r="AT655" s="214" t="s">
        <v>180</v>
      </c>
      <c r="AU655" s="214" t="s">
        <v>89</v>
      </c>
      <c r="AV655" s="14" t="s">
        <v>89</v>
      </c>
      <c r="AW655" s="14" t="s">
        <v>38</v>
      </c>
      <c r="AX655" s="14" t="s">
        <v>80</v>
      </c>
      <c r="AY655" s="214" t="s">
        <v>171</v>
      </c>
    </row>
    <row r="656" spans="1:65" s="2" customFormat="1" ht="24.15" customHeight="1">
      <c r="A656" s="36"/>
      <c r="B656" s="37"/>
      <c r="C656" s="180" t="s">
        <v>516</v>
      </c>
      <c r="D656" s="180" t="s">
        <v>173</v>
      </c>
      <c r="E656" s="181" t="s">
        <v>3129</v>
      </c>
      <c r="F656" s="182" t="s">
        <v>3130</v>
      </c>
      <c r="G656" s="183" t="s">
        <v>176</v>
      </c>
      <c r="H656" s="184">
        <v>214.8</v>
      </c>
      <c r="I656" s="185"/>
      <c r="J656" s="186">
        <f>ROUND(I656*H656,2)</f>
        <v>0</v>
      </c>
      <c r="K656" s="182" t="s">
        <v>177</v>
      </c>
      <c r="L656" s="41"/>
      <c r="M656" s="187" t="s">
        <v>32</v>
      </c>
      <c r="N656" s="188" t="s">
        <v>51</v>
      </c>
      <c r="O656" s="66"/>
      <c r="P656" s="189">
        <f>O656*H656</f>
        <v>0</v>
      </c>
      <c r="Q656" s="189">
        <v>1.0000000000000001E-5</v>
      </c>
      <c r="R656" s="189">
        <f>Q656*H656</f>
        <v>2.1480000000000002E-3</v>
      </c>
      <c r="S656" s="189">
        <v>0</v>
      </c>
      <c r="T656" s="190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91" t="s">
        <v>178</v>
      </c>
      <c r="AT656" s="191" t="s">
        <v>173</v>
      </c>
      <c r="AU656" s="191" t="s">
        <v>89</v>
      </c>
      <c r="AY656" s="18" t="s">
        <v>171</v>
      </c>
      <c r="BE656" s="192">
        <f>IF(N656="základní",J656,0)</f>
        <v>0</v>
      </c>
      <c r="BF656" s="192">
        <f>IF(N656="snížená",J656,0)</f>
        <v>0</v>
      </c>
      <c r="BG656" s="192">
        <f>IF(N656="zákl. přenesená",J656,0)</f>
        <v>0</v>
      </c>
      <c r="BH656" s="192">
        <f>IF(N656="sníž. přenesená",J656,0)</f>
        <v>0</v>
      </c>
      <c r="BI656" s="192">
        <f>IF(N656="nulová",J656,0)</f>
        <v>0</v>
      </c>
      <c r="BJ656" s="18" t="s">
        <v>40</v>
      </c>
      <c r="BK656" s="192">
        <f>ROUND(I656*H656,2)</f>
        <v>0</v>
      </c>
      <c r="BL656" s="18" t="s">
        <v>178</v>
      </c>
      <c r="BM656" s="191" t="s">
        <v>5515</v>
      </c>
    </row>
    <row r="657" spans="1:65" s="13" customFormat="1" ht="10.199999999999999">
      <c r="B657" s="193"/>
      <c r="C657" s="194"/>
      <c r="D657" s="195" t="s">
        <v>180</v>
      </c>
      <c r="E657" s="196" t="s">
        <v>32</v>
      </c>
      <c r="F657" s="197" t="s">
        <v>5232</v>
      </c>
      <c r="G657" s="194"/>
      <c r="H657" s="196" t="s">
        <v>32</v>
      </c>
      <c r="I657" s="198"/>
      <c r="J657" s="194"/>
      <c r="K657" s="194"/>
      <c r="L657" s="199"/>
      <c r="M657" s="200"/>
      <c r="N657" s="201"/>
      <c r="O657" s="201"/>
      <c r="P657" s="201"/>
      <c r="Q657" s="201"/>
      <c r="R657" s="201"/>
      <c r="S657" s="201"/>
      <c r="T657" s="202"/>
      <c r="AT657" s="203" t="s">
        <v>180</v>
      </c>
      <c r="AU657" s="203" t="s">
        <v>89</v>
      </c>
      <c r="AV657" s="13" t="s">
        <v>40</v>
      </c>
      <c r="AW657" s="13" t="s">
        <v>38</v>
      </c>
      <c r="AX657" s="13" t="s">
        <v>80</v>
      </c>
      <c r="AY657" s="203" t="s">
        <v>171</v>
      </c>
    </row>
    <row r="658" spans="1:65" s="14" customFormat="1" ht="10.199999999999999">
      <c r="B658" s="204"/>
      <c r="C658" s="205"/>
      <c r="D658" s="195" t="s">
        <v>180</v>
      </c>
      <c r="E658" s="206" t="s">
        <v>32</v>
      </c>
      <c r="F658" s="207" t="s">
        <v>5233</v>
      </c>
      <c r="G658" s="205"/>
      <c r="H658" s="208">
        <v>84</v>
      </c>
      <c r="I658" s="209"/>
      <c r="J658" s="205"/>
      <c r="K658" s="205"/>
      <c r="L658" s="210"/>
      <c r="M658" s="211"/>
      <c r="N658" s="212"/>
      <c r="O658" s="212"/>
      <c r="P658" s="212"/>
      <c r="Q658" s="212"/>
      <c r="R658" s="212"/>
      <c r="S658" s="212"/>
      <c r="T658" s="213"/>
      <c r="AT658" s="214" t="s">
        <v>180</v>
      </c>
      <c r="AU658" s="214" t="s">
        <v>89</v>
      </c>
      <c r="AV658" s="14" t="s">
        <v>89</v>
      </c>
      <c r="AW658" s="14" t="s">
        <v>38</v>
      </c>
      <c r="AX658" s="14" t="s">
        <v>80</v>
      </c>
      <c r="AY658" s="214" t="s">
        <v>171</v>
      </c>
    </row>
    <row r="659" spans="1:65" s="14" customFormat="1" ht="10.199999999999999">
      <c r="B659" s="204"/>
      <c r="C659" s="205"/>
      <c r="D659" s="195" t="s">
        <v>180</v>
      </c>
      <c r="E659" s="206" t="s">
        <v>32</v>
      </c>
      <c r="F659" s="207" t="s">
        <v>5234</v>
      </c>
      <c r="G659" s="205"/>
      <c r="H659" s="208">
        <v>32</v>
      </c>
      <c r="I659" s="209"/>
      <c r="J659" s="205"/>
      <c r="K659" s="205"/>
      <c r="L659" s="210"/>
      <c r="M659" s="211"/>
      <c r="N659" s="212"/>
      <c r="O659" s="212"/>
      <c r="P659" s="212"/>
      <c r="Q659" s="212"/>
      <c r="R659" s="212"/>
      <c r="S659" s="212"/>
      <c r="T659" s="213"/>
      <c r="AT659" s="214" t="s">
        <v>180</v>
      </c>
      <c r="AU659" s="214" t="s">
        <v>89</v>
      </c>
      <c r="AV659" s="14" t="s">
        <v>89</v>
      </c>
      <c r="AW659" s="14" t="s">
        <v>38</v>
      </c>
      <c r="AX659" s="14" t="s">
        <v>80</v>
      </c>
      <c r="AY659" s="214" t="s">
        <v>171</v>
      </c>
    </row>
    <row r="660" spans="1:65" s="14" customFormat="1" ht="10.199999999999999">
      <c r="B660" s="204"/>
      <c r="C660" s="205"/>
      <c r="D660" s="195" t="s">
        <v>180</v>
      </c>
      <c r="E660" s="206" t="s">
        <v>32</v>
      </c>
      <c r="F660" s="207" t="s">
        <v>5239</v>
      </c>
      <c r="G660" s="205"/>
      <c r="H660" s="208">
        <v>21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180</v>
      </c>
      <c r="AU660" s="214" t="s">
        <v>89</v>
      </c>
      <c r="AV660" s="14" t="s">
        <v>89</v>
      </c>
      <c r="AW660" s="14" t="s">
        <v>38</v>
      </c>
      <c r="AX660" s="14" t="s">
        <v>80</v>
      </c>
      <c r="AY660" s="214" t="s">
        <v>171</v>
      </c>
    </row>
    <row r="661" spans="1:65" s="14" customFormat="1" ht="10.199999999999999">
      <c r="B661" s="204"/>
      <c r="C661" s="205"/>
      <c r="D661" s="195" t="s">
        <v>180</v>
      </c>
      <c r="E661" s="206" t="s">
        <v>32</v>
      </c>
      <c r="F661" s="207" t="s">
        <v>5242</v>
      </c>
      <c r="G661" s="205"/>
      <c r="H661" s="208">
        <v>3.4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180</v>
      </c>
      <c r="AU661" s="214" t="s">
        <v>89</v>
      </c>
      <c r="AV661" s="14" t="s">
        <v>89</v>
      </c>
      <c r="AW661" s="14" t="s">
        <v>38</v>
      </c>
      <c r="AX661" s="14" t="s">
        <v>80</v>
      </c>
      <c r="AY661" s="214" t="s">
        <v>171</v>
      </c>
    </row>
    <row r="662" spans="1:65" s="14" customFormat="1" ht="10.199999999999999">
      <c r="B662" s="204"/>
      <c r="C662" s="205"/>
      <c r="D662" s="195" t="s">
        <v>180</v>
      </c>
      <c r="E662" s="206" t="s">
        <v>32</v>
      </c>
      <c r="F662" s="207" t="s">
        <v>5248</v>
      </c>
      <c r="G662" s="205"/>
      <c r="H662" s="208">
        <v>74.400000000000006</v>
      </c>
      <c r="I662" s="209"/>
      <c r="J662" s="205"/>
      <c r="K662" s="205"/>
      <c r="L662" s="210"/>
      <c r="M662" s="211"/>
      <c r="N662" s="212"/>
      <c r="O662" s="212"/>
      <c r="P662" s="212"/>
      <c r="Q662" s="212"/>
      <c r="R662" s="212"/>
      <c r="S662" s="212"/>
      <c r="T662" s="213"/>
      <c r="AT662" s="214" t="s">
        <v>180</v>
      </c>
      <c r="AU662" s="214" t="s">
        <v>89</v>
      </c>
      <c r="AV662" s="14" t="s">
        <v>89</v>
      </c>
      <c r="AW662" s="14" t="s">
        <v>38</v>
      </c>
      <c r="AX662" s="14" t="s">
        <v>80</v>
      </c>
      <c r="AY662" s="214" t="s">
        <v>171</v>
      </c>
    </row>
    <row r="663" spans="1:65" s="2" customFormat="1" ht="14.4" customHeight="1">
      <c r="A663" s="36"/>
      <c r="B663" s="37"/>
      <c r="C663" s="180" t="s">
        <v>520</v>
      </c>
      <c r="D663" s="180" t="s">
        <v>173</v>
      </c>
      <c r="E663" s="181" t="s">
        <v>3135</v>
      </c>
      <c r="F663" s="182" t="s">
        <v>3136</v>
      </c>
      <c r="G663" s="183" t="s">
        <v>176</v>
      </c>
      <c r="H663" s="184">
        <v>3.46</v>
      </c>
      <c r="I663" s="185"/>
      <c r="J663" s="186">
        <f>ROUND(I663*H663,2)</f>
        <v>0</v>
      </c>
      <c r="K663" s="182" t="s">
        <v>177</v>
      </c>
      <c r="L663" s="41"/>
      <c r="M663" s="187" t="s">
        <v>32</v>
      </c>
      <c r="N663" s="188" t="s">
        <v>51</v>
      </c>
      <c r="O663" s="66"/>
      <c r="P663" s="189">
        <f>O663*H663</f>
        <v>0</v>
      </c>
      <c r="Q663" s="189">
        <v>1.0000000000000001E-5</v>
      </c>
      <c r="R663" s="189">
        <f>Q663*H663</f>
        <v>3.4600000000000001E-5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178</v>
      </c>
      <c r="AT663" s="191" t="s">
        <v>173</v>
      </c>
      <c r="AU663" s="191" t="s">
        <v>89</v>
      </c>
      <c r="AY663" s="18" t="s">
        <v>171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8" t="s">
        <v>40</v>
      </c>
      <c r="BK663" s="192">
        <f>ROUND(I663*H663,2)</f>
        <v>0</v>
      </c>
      <c r="BL663" s="18" t="s">
        <v>178</v>
      </c>
      <c r="BM663" s="191" t="s">
        <v>5516</v>
      </c>
    </row>
    <row r="664" spans="1:65" s="13" customFormat="1" ht="10.199999999999999">
      <c r="B664" s="193"/>
      <c r="C664" s="194"/>
      <c r="D664" s="195" t="s">
        <v>180</v>
      </c>
      <c r="E664" s="196" t="s">
        <v>32</v>
      </c>
      <c r="F664" s="197" t="s">
        <v>5517</v>
      </c>
      <c r="G664" s="194"/>
      <c r="H664" s="196" t="s">
        <v>32</v>
      </c>
      <c r="I664" s="198"/>
      <c r="J664" s="194"/>
      <c r="K664" s="194"/>
      <c r="L664" s="199"/>
      <c r="M664" s="200"/>
      <c r="N664" s="201"/>
      <c r="O664" s="201"/>
      <c r="P664" s="201"/>
      <c r="Q664" s="201"/>
      <c r="R664" s="201"/>
      <c r="S664" s="201"/>
      <c r="T664" s="202"/>
      <c r="AT664" s="203" t="s">
        <v>180</v>
      </c>
      <c r="AU664" s="203" t="s">
        <v>89</v>
      </c>
      <c r="AV664" s="13" t="s">
        <v>40</v>
      </c>
      <c r="AW664" s="13" t="s">
        <v>38</v>
      </c>
      <c r="AX664" s="13" t="s">
        <v>80</v>
      </c>
      <c r="AY664" s="203" t="s">
        <v>171</v>
      </c>
    </row>
    <row r="665" spans="1:65" s="14" customFormat="1" ht="10.199999999999999">
      <c r="B665" s="204"/>
      <c r="C665" s="205"/>
      <c r="D665" s="195" t="s">
        <v>180</v>
      </c>
      <c r="E665" s="206" t="s">
        <v>32</v>
      </c>
      <c r="F665" s="207" t="s">
        <v>5237</v>
      </c>
      <c r="G665" s="205"/>
      <c r="H665" s="208">
        <v>3.46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180</v>
      </c>
      <c r="AU665" s="214" t="s">
        <v>89</v>
      </c>
      <c r="AV665" s="14" t="s">
        <v>89</v>
      </c>
      <c r="AW665" s="14" t="s">
        <v>38</v>
      </c>
      <c r="AX665" s="14" t="s">
        <v>80</v>
      </c>
      <c r="AY665" s="214" t="s">
        <v>171</v>
      </c>
    </row>
    <row r="666" spans="1:65" s="2" customFormat="1" ht="14.4" customHeight="1">
      <c r="A666" s="36"/>
      <c r="B666" s="37"/>
      <c r="C666" s="180" t="s">
        <v>524</v>
      </c>
      <c r="D666" s="180" t="s">
        <v>173</v>
      </c>
      <c r="E666" s="181" t="s">
        <v>5518</v>
      </c>
      <c r="F666" s="182" t="s">
        <v>5519</v>
      </c>
      <c r="G666" s="183" t="s">
        <v>176</v>
      </c>
      <c r="H666" s="184">
        <v>252.06</v>
      </c>
      <c r="I666" s="185"/>
      <c r="J666" s="186">
        <f>ROUND(I666*H666,2)</f>
        <v>0</v>
      </c>
      <c r="K666" s="182" t="s">
        <v>177</v>
      </c>
      <c r="L666" s="41"/>
      <c r="M666" s="187" t="s">
        <v>32</v>
      </c>
      <c r="N666" s="188" t="s">
        <v>51</v>
      </c>
      <c r="O666" s="66"/>
      <c r="P666" s="189">
        <f>O666*H666</f>
        <v>0</v>
      </c>
      <c r="Q666" s="189">
        <v>0</v>
      </c>
      <c r="R666" s="189">
        <f>Q666*H666</f>
        <v>0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178</v>
      </c>
      <c r="AT666" s="191" t="s">
        <v>173</v>
      </c>
      <c r="AU666" s="191" t="s">
        <v>89</v>
      </c>
      <c r="AY666" s="18" t="s">
        <v>171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8" t="s">
        <v>40</v>
      </c>
      <c r="BK666" s="192">
        <f>ROUND(I666*H666,2)</f>
        <v>0</v>
      </c>
      <c r="BL666" s="18" t="s">
        <v>178</v>
      </c>
      <c r="BM666" s="191" t="s">
        <v>5520</v>
      </c>
    </row>
    <row r="667" spans="1:65" s="13" customFormat="1" ht="10.199999999999999">
      <c r="B667" s="193"/>
      <c r="C667" s="194"/>
      <c r="D667" s="195" t="s">
        <v>180</v>
      </c>
      <c r="E667" s="196" t="s">
        <v>32</v>
      </c>
      <c r="F667" s="197" t="s">
        <v>5157</v>
      </c>
      <c r="G667" s="194"/>
      <c r="H667" s="196" t="s">
        <v>32</v>
      </c>
      <c r="I667" s="198"/>
      <c r="J667" s="194"/>
      <c r="K667" s="194"/>
      <c r="L667" s="199"/>
      <c r="M667" s="200"/>
      <c r="N667" s="201"/>
      <c r="O667" s="201"/>
      <c r="P667" s="201"/>
      <c r="Q667" s="201"/>
      <c r="R667" s="201"/>
      <c r="S667" s="201"/>
      <c r="T667" s="202"/>
      <c r="AT667" s="203" t="s">
        <v>180</v>
      </c>
      <c r="AU667" s="203" t="s">
        <v>89</v>
      </c>
      <c r="AV667" s="13" t="s">
        <v>40</v>
      </c>
      <c r="AW667" s="13" t="s">
        <v>38</v>
      </c>
      <c r="AX667" s="13" t="s">
        <v>80</v>
      </c>
      <c r="AY667" s="203" t="s">
        <v>171</v>
      </c>
    </row>
    <row r="668" spans="1:65" s="14" customFormat="1" ht="20.399999999999999">
      <c r="B668" s="204"/>
      <c r="C668" s="205"/>
      <c r="D668" s="195" t="s">
        <v>180</v>
      </c>
      <c r="E668" s="206" t="s">
        <v>32</v>
      </c>
      <c r="F668" s="207" t="s">
        <v>5458</v>
      </c>
      <c r="G668" s="205"/>
      <c r="H668" s="208">
        <v>252.06</v>
      </c>
      <c r="I668" s="209"/>
      <c r="J668" s="205"/>
      <c r="K668" s="205"/>
      <c r="L668" s="210"/>
      <c r="M668" s="211"/>
      <c r="N668" s="212"/>
      <c r="O668" s="212"/>
      <c r="P668" s="212"/>
      <c r="Q668" s="212"/>
      <c r="R668" s="212"/>
      <c r="S668" s="212"/>
      <c r="T668" s="213"/>
      <c r="AT668" s="214" t="s">
        <v>180</v>
      </c>
      <c r="AU668" s="214" t="s">
        <v>89</v>
      </c>
      <c r="AV668" s="14" t="s">
        <v>89</v>
      </c>
      <c r="AW668" s="14" t="s">
        <v>38</v>
      </c>
      <c r="AX668" s="14" t="s">
        <v>80</v>
      </c>
      <c r="AY668" s="214" t="s">
        <v>171</v>
      </c>
    </row>
    <row r="669" spans="1:65" s="2" customFormat="1" ht="24.15" customHeight="1">
      <c r="A669" s="36"/>
      <c r="B669" s="37"/>
      <c r="C669" s="180" t="s">
        <v>529</v>
      </c>
      <c r="D669" s="180" t="s">
        <v>173</v>
      </c>
      <c r="E669" s="181" t="s">
        <v>5521</v>
      </c>
      <c r="F669" s="182" t="s">
        <v>5522</v>
      </c>
      <c r="G669" s="183" t="s">
        <v>176</v>
      </c>
      <c r="H669" s="184">
        <v>849.17399999999998</v>
      </c>
      <c r="I669" s="185"/>
      <c r="J669" s="186">
        <f>ROUND(I669*H669,2)</f>
        <v>0</v>
      </c>
      <c r="K669" s="182" t="s">
        <v>177</v>
      </c>
      <c r="L669" s="41"/>
      <c r="M669" s="187" t="s">
        <v>32</v>
      </c>
      <c r="N669" s="188" t="s">
        <v>51</v>
      </c>
      <c r="O669" s="66"/>
      <c r="P669" s="189">
        <f>O669*H669</f>
        <v>0</v>
      </c>
      <c r="Q669" s="189">
        <v>0</v>
      </c>
      <c r="R669" s="189">
        <f>Q669*H669</f>
        <v>0</v>
      </c>
      <c r="S669" s="189">
        <v>5.0000000000000001E-3</v>
      </c>
      <c r="T669" s="190">
        <f>S669*H669</f>
        <v>4.24587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178</v>
      </c>
      <c r="AT669" s="191" t="s">
        <v>173</v>
      </c>
      <c r="AU669" s="191" t="s">
        <v>89</v>
      </c>
      <c r="AY669" s="18" t="s">
        <v>171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8" t="s">
        <v>40</v>
      </c>
      <c r="BK669" s="192">
        <f>ROUND(I669*H669,2)</f>
        <v>0</v>
      </c>
      <c r="BL669" s="18" t="s">
        <v>178</v>
      </c>
      <c r="BM669" s="191" t="s">
        <v>5523</v>
      </c>
    </row>
    <row r="670" spans="1:65" s="2" customFormat="1" ht="28.8">
      <c r="A670" s="36"/>
      <c r="B670" s="37"/>
      <c r="C670" s="38"/>
      <c r="D670" s="195" t="s">
        <v>258</v>
      </c>
      <c r="E670" s="38"/>
      <c r="F670" s="225" t="s">
        <v>5173</v>
      </c>
      <c r="G670" s="38"/>
      <c r="H670" s="38"/>
      <c r="I670" s="226"/>
      <c r="J670" s="38"/>
      <c r="K670" s="38"/>
      <c r="L670" s="41"/>
      <c r="M670" s="227"/>
      <c r="N670" s="228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8" t="s">
        <v>258</v>
      </c>
      <c r="AU670" s="18" t="s">
        <v>89</v>
      </c>
    </row>
    <row r="671" spans="1:65" s="13" customFormat="1" ht="10.199999999999999">
      <c r="B671" s="193"/>
      <c r="C671" s="194"/>
      <c r="D671" s="195" t="s">
        <v>180</v>
      </c>
      <c r="E671" s="196" t="s">
        <v>32</v>
      </c>
      <c r="F671" s="197" t="s">
        <v>5174</v>
      </c>
      <c r="G671" s="194"/>
      <c r="H671" s="196" t="s">
        <v>32</v>
      </c>
      <c r="I671" s="198"/>
      <c r="J671" s="194"/>
      <c r="K671" s="194"/>
      <c r="L671" s="199"/>
      <c r="M671" s="200"/>
      <c r="N671" s="201"/>
      <c r="O671" s="201"/>
      <c r="P671" s="201"/>
      <c r="Q671" s="201"/>
      <c r="R671" s="201"/>
      <c r="S671" s="201"/>
      <c r="T671" s="202"/>
      <c r="AT671" s="203" t="s">
        <v>180</v>
      </c>
      <c r="AU671" s="203" t="s">
        <v>89</v>
      </c>
      <c r="AV671" s="13" t="s">
        <v>40</v>
      </c>
      <c r="AW671" s="13" t="s">
        <v>38</v>
      </c>
      <c r="AX671" s="13" t="s">
        <v>80</v>
      </c>
      <c r="AY671" s="203" t="s">
        <v>171</v>
      </c>
    </row>
    <row r="672" spans="1:65" s="14" customFormat="1" ht="10.199999999999999">
      <c r="B672" s="204"/>
      <c r="C672" s="205"/>
      <c r="D672" s="195" t="s">
        <v>180</v>
      </c>
      <c r="E672" s="206" t="s">
        <v>32</v>
      </c>
      <c r="F672" s="207" t="s">
        <v>5279</v>
      </c>
      <c r="G672" s="205"/>
      <c r="H672" s="208">
        <v>380.30500000000001</v>
      </c>
      <c r="I672" s="209"/>
      <c r="J672" s="205"/>
      <c r="K672" s="205"/>
      <c r="L672" s="210"/>
      <c r="M672" s="211"/>
      <c r="N672" s="212"/>
      <c r="O672" s="212"/>
      <c r="P672" s="212"/>
      <c r="Q672" s="212"/>
      <c r="R672" s="212"/>
      <c r="S672" s="212"/>
      <c r="T672" s="213"/>
      <c r="AT672" s="214" t="s">
        <v>180</v>
      </c>
      <c r="AU672" s="214" t="s">
        <v>89</v>
      </c>
      <c r="AV672" s="14" t="s">
        <v>89</v>
      </c>
      <c r="AW672" s="14" t="s">
        <v>38</v>
      </c>
      <c r="AX672" s="14" t="s">
        <v>80</v>
      </c>
      <c r="AY672" s="214" t="s">
        <v>171</v>
      </c>
    </row>
    <row r="673" spans="2:51" s="14" customFormat="1" ht="10.199999999999999">
      <c r="B673" s="204"/>
      <c r="C673" s="205"/>
      <c r="D673" s="195" t="s">
        <v>180</v>
      </c>
      <c r="E673" s="206" t="s">
        <v>32</v>
      </c>
      <c r="F673" s="207" t="s">
        <v>5280</v>
      </c>
      <c r="G673" s="205"/>
      <c r="H673" s="208">
        <v>217.35400000000001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180</v>
      </c>
      <c r="AU673" s="214" t="s">
        <v>89</v>
      </c>
      <c r="AV673" s="14" t="s">
        <v>89</v>
      </c>
      <c r="AW673" s="14" t="s">
        <v>38</v>
      </c>
      <c r="AX673" s="14" t="s">
        <v>80</v>
      </c>
      <c r="AY673" s="214" t="s">
        <v>171</v>
      </c>
    </row>
    <row r="674" spans="2:51" s="14" customFormat="1" ht="10.199999999999999">
      <c r="B674" s="204"/>
      <c r="C674" s="205"/>
      <c r="D674" s="195" t="s">
        <v>180</v>
      </c>
      <c r="E674" s="206" t="s">
        <v>32</v>
      </c>
      <c r="F674" s="207" t="s">
        <v>5281</v>
      </c>
      <c r="G674" s="205"/>
      <c r="H674" s="208">
        <v>341.78399999999999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180</v>
      </c>
      <c r="AU674" s="214" t="s">
        <v>89</v>
      </c>
      <c r="AV674" s="14" t="s">
        <v>89</v>
      </c>
      <c r="AW674" s="14" t="s">
        <v>38</v>
      </c>
      <c r="AX674" s="14" t="s">
        <v>80</v>
      </c>
      <c r="AY674" s="214" t="s">
        <v>171</v>
      </c>
    </row>
    <row r="675" spans="2:51" s="13" customFormat="1" ht="10.199999999999999">
      <c r="B675" s="193"/>
      <c r="C675" s="194"/>
      <c r="D675" s="195" t="s">
        <v>180</v>
      </c>
      <c r="E675" s="196" t="s">
        <v>32</v>
      </c>
      <c r="F675" s="197" t="s">
        <v>202</v>
      </c>
      <c r="G675" s="194"/>
      <c r="H675" s="196" t="s">
        <v>32</v>
      </c>
      <c r="I675" s="198"/>
      <c r="J675" s="194"/>
      <c r="K675" s="194"/>
      <c r="L675" s="199"/>
      <c r="M675" s="200"/>
      <c r="N675" s="201"/>
      <c r="O675" s="201"/>
      <c r="P675" s="201"/>
      <c r="Q675" s="201"/>
      <c r="R675" s="201"/>
      <c r="S675" s="201"/>
      <c r="T675" s="202"/>
      <c r="AT675" s="203" t="s">
        <v>180</v>
      </c>
      <c r="AU675" s="203" t="s">
        <v>89</v>
      </c>
      <c r="AV675" s="13" t="s">
        <v>40</v>
      </c>
      <c r="AW675" s="13" t="s">
        <v>38</v>
      </c>
      <c r="AX675" s="13" t="s">
        <v>80</v>
      </c>
      <c r="AY675" s="203" t="s">
        <v>171</v>
      </c>
    </row>
    <row r="676" spans="2:51" s="14" customFormat="1" ht="10.199999999999999">
      <c r="B676" s="204"/>
      <c r="C676" s="205"/>
      <c r="D676" s="195" t="s">
        <v>180</v>
      </c>
      <c r="E676" s="206" t="s">
        <v>32</v>
      </c>
      <c r="F676" s="207" t="s">
        <v>5282</v>
      </c>
      <c r="G676" s="205"/>
      <c r="H676" s="208">
        <v>-18.959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180</v>
      </c>
      <c r="AU676" s="214" t="s">
        <v>89</v>
      </c>
      <c r="AV676" s="14" t="s">
        <v>89</v>
      </c>
      <c r="AW676" s="14" t="s">
        <v>38</v>
      </c>
      <c r="AX676" s="14" t="s">
        <v>80</v>
      </c>
      <c r="AY676" s="214" t="s">
        <v>171</v>
      </c>
    </row>
    <row r="677" spans="2:51" s="14" customFormat="1" ht="10.199999999999999">
      <c r="B677" s="204"/>
      <c r="C677" s="205"/>
      <c r="D677" s="195" t="s">
        <v>180</v>
      </c>
      <c r="E677" s="206" t="s">
        <v>32</v>
      </c>
      <c r="F677" s="207" t="s">
        <v>5283</v>
      </c>
      <c r="G677" s="205"/>
      <c r="H677" s="208">
        <v>-1.6040000000000001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180</v>
      </c>
      <c r="AU677" s="214" t="s">
        <v>89</v>
      </c>
      <c r="AV677" s="14" t="s">
        <v>89</v>
      </c>
      <c r="AW677" s="14" t="s">
        <v>38</v>
      </c>
      <c r="AX677" s="14" t="s">
        <v>80</v>
      </c>
      <c r="AY677" s="214" t="s">
        <v>171</v>
      </c>
    </row>
    <row r="678" spans="2:51" s="14" customFormat="1" ht="10.199999999999999">
      <c r="B678" s="204"/>
      <c r="C678" s="205"/>
      <c r="D678" s="195" t="s">
        <v>180</v>
      </c>
      <c r="E678" s="206" t="s">
        <v>32</v>
      </c>
      <c r="F678" s="207" t="s">
        <v>5284</v>
      </c>
      <c r="G678" s="205"/>
      <c r="H678" s="208">
        <v>-0.31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180</v>
      </c>
      <c r="AU678" s="214" t="s">
        <v>89</v>
      </c>
      <c r="AV678" s="14" t="s">
        <v>89</v>
      </c>
      <c r="AW678" s="14" t="s">
        <v>38</v>
      </c>
      <c r="AX678" s="14" t="s">
        <v>80</v>
      </c>
      <c r="AY678" s="214" t="s">
        <v>171</v>
      </c>
    </row>
    <row r="679" spans="2:51" s="14" customFormat="1" ht="10.199999999999999">
      <c r="B679" s="204"/>
      <c r="C679" s="205"/>
      <c r="D679" s="195" t="s">
        <v>180</v>
      </c>
      <c r="E679" s="206" t="s">
        <v>32</v>
      </c>
      <c r="F679" s="207" t="s">
        <v>5285</v>
      </c>
      <c r="G679" s="205"/>
      <c r="H679" s="208">
        <v>-2.488</v>
      </c>
      <c r="I679" s="209"/>
      <c r="J679" s="205"/>
      <c r="K679" s="205"/>
      <c r="L679" s="210"/>
      <c r="M679" s="211"/>
      <c r="N679" s="212"/>
      <c r="O679" s="212"/>
      <c r="P679" s="212"/>
      <c r="Q679" s="212"/>
      <c r="R679" s="212"/>
      <c r="S679" s="212"/>
      <c r="T679" s="213"/>
      <c r="AT679" s="214" t="s">
        <v>180</v>
      </c>
      <c r="AU679" s="214" t="s">
        <v>89</v>
      </c>
      <c r="AV679" s="14" t="s">
        <v>89</v>
      </c>
      <c r="AW679" s="14" t="s">
        <v>38</v>
      </c>
      <c r="AX679" s="14" t="s">
        <v>80</v>
      </c>
      <c r="AY679" s="214" t="s">
        <v>171</v>
      </c>
    </row>
    <row r="680" spans="2:51" s="14" customFormat="1" ht="10.199999999999999">
      <c r="B680" s="204"/>
      <c r="C680" s="205"/>
      <c r="D680" s="195" t="s">
        <v>180</v>
      </c>
      <c r="E680" s="206" t="s">
        <v>32</v>
      </c>
      <c r="F680" s="207" t="s">
        <v>5286</v>
      </c>
      <c r="G680" s="205"/>
      <c r="H680" s="208">
        <v>-0.9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180</v>
      </c>
      <c r="AU680" s="214" t="s">
        <v>89</v>
      </c>
      <c r="AV680" s="14" t="s">
        <v>89</v>
      </c>
      <c r="AW680" s="14" t="s">
        <v>38</v>
      </c>
      <c r="AX680" s="14" t="s">
        <v>80</v>
      </c>
      <c r="AY680" s="214" t="s">
        <v>171</v>
      </c>
    </row>
    <row r="681" spans="2:51" s="14" customFormat="1" ht="10.199999999999999">
      <c r="B681" s="204"/>
      <c r="C681" s="205"/>
      <c r="D681" s="195" t="s">
        <v>180</v>
      </c>
      <c r="E681" s="206" t="s">
        <v>32</v>
      </c>
      <c r="F681" s="207" t="s">
        <v>5287</v>
      </c>
      <c r="G681" s="205"/>
      <c r="H681" s="208">
        <v>-16.808</v>
      </c>
      <c r="I681" s="209"/>
      <c r="J681" s="205"/>
      <c r="K681" s="205"/>
      <c r="L681" s="210"/>
      <c r="M681" s="211"/>
      <c r="N681" s="212"/>
      <c r="O681" s="212"/>
      <c r="P681" s="212"/>
      <c r="Q681" s="212"/>
      <c r="R681" s="212"/>
      <c r="S681" s="212"/>
      <c r="T681" s="213"/>
      <c r="AT681" s="214" t="s">
        <v>180</v>
      </c>
      <c r="AU681" s="214" t="s">
        <v>89</v>
      </c>
      <c r="AV681" s="14" t="s">
        <v>89</v>
      </c>
      <c r="AW681" s="14" t="s">
        <v>38</v>
      </c>
      <c r="AX681" s="14" t="s">
        <v>80</v>
      </c>
      <c r="AY681" s="214" t="s">
        <v>171</v>
      </c>
    </row>
    <row r="682" spans="2:51" s="14" customFormat="1" ht="10.199999999999999">
      <c r="B682" s="204"/>
      <c r="C682" s="205"/>
      <c r="D682" s="195" t="s">
        <v>180</v>
      </c>
      <c r="E682" s="206" t="s">
        <v>32</v>
      </c>
      <c r="F682" s="207" t="s">
        <v>5288</v>
      </c>
      <c r="G682" s="205"/>
      <c r="H682" s="208">
        <v>-2.2269999999999999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180</v>
      </c>
      <c r="AU682" s="214" t="s">
        <v>89</v>
      </c>
      <c r="AV682" s="14" t="s">
        <v>89</v>
      </c>
      <c r="AW682" s="14" t="s">
        <v>38</v>
      </c>
      <c r="AX682" s="14" t="s">
        <v>80</v>
      </c>
      <c r="AY682" s="214" t="s">
        <v>171</v>
      </c>
    </row>
    <row r="683" spans="2:51" s="14" customFormat="1" ht="10.199999999999999">
      <c r="B683" s="204"/>
      <c r="C683" s="205"/>
      <c r="D683" s="195" t="s">
        <v>180</v>
      </c>
      <c r="E683" s="206" t="s">
        <v>32</v>
      </c>
      <c r="F683" s="207" t="s">
        <v>5289</v>
      </c>
      <c r="G683" s="205"/>
      <c r="H683" s="208">
        <v>-1.5429999999999999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180</v>
      </c>
      <c r="AU683" s="214" t="s">
        <v>89</v>
      </c>
      <c r="AV683" s="14" t="s">
        <v>89</v>
      </c>
      <c r="AW683" s="14" t="s">
        <v>38</v>
      </c>
      <c r="AX683" s="14" t="s">
        <v>80</v>
      </c>
      <c r="AY683" s="214" t="s">
        <v>171</v>
      </c>
    </row>
    <row r="684" spans="2:51" s="14" customFormat="1" ht="10.199999999999999">
      <c r="B684" s="204"/>
      <c r="C684" s="205"/>
      <c r="D684" s="195" t="s">
        <v>180</v>
      </c>
      <c r="E684" s="206" t="s">
        <v>32</v>
      </c>
      <c r="F684" s="207" t="s">
        <v>5290</v>
      </c>
      <c r="G684" s="205"/>
      <c r="H684" s="208">
        <v>-17.084</v>
      </c>
      <c r="I684" s="209"/>
      <c r="J684" s="205"/>
      <c r="K684" s="205"/>
      <c r="L684" s="210"/>
      <c r="M684" s="211"/>
      <c r="N684" s="212"/>
      <c r="O684" s="212"/>
      <c r="P684" s="212"/>
      <c r="Q684" s="212"/>
      <c r="R684" s="212"/>
      <c r="S684" s="212"/>
      <c r="T684" s="213"/>
      <c r="AT684" s="214" t="s">
        <v>180</v>
      </c>
      <c r="AU684" s="214" t="s">
        <v>89</v>
      </c>
      <c r="AV684" s="14" t="s">
        <v>89</v>
      </c>
      <c r="AW684" s="14" t="s">
        <v>38</v>
      </c>
      <c r="AX684" s="14" t="s">
        <v>80</v>
      </c>
      <c r="AY684" s="214" t="s">
        <v>171</v>
      </c>
    </row>
    <row r="685" spans="2:51" s="14" customFormat="1" ht="10.199999999999999">
      <c r="B685" s="204"/>
      <c r="C685" s="205"/>
      <c r="D685" s="195" t="s">
        <v>180</v>
      </c>
      <c r="E685" s="206" t="s">
        <v>32</v>
      </c>
      <c r="F685" s="207" t="s">
        <v>5291</v>
      </c>
      <c r="G685" s="205"/>
      <c r="H685" s="208">
        <v>-2.3879999999999999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180</v>
      </c>
      <c r="AU685" s="214" t="s">
        <v>89</v>
      </c>
      <c r="AV685" s="14" t="s">
        <v>89</v>
      </c>
      <c r="AW685" s="14" t="s">
        <v>38</v>
      </c>
      <c r="AX685" s="14" t="s">
        <v>80</v>
      </c>
      <c r="AY685" s="214" t="s">
        <v>171</v>
      </c>
    </row>
    <row r="686" spans="2:51" s="14" customFormat="1" ht="10.199999999999999">
      <c r="B686" s="204"/>
      <c r="C686" s="205"/>
      <c r="D686" s="195" t="s">
        <v>180</v>
      </c>
      <c r="E686" s="206" t="s">
        <v>32</v>
      </c>
      <c r="F686" s="207" t="s">
        <v>5292</v>
      </c>
      <c r="G686" s="205"/>
      <c r="H686" s="208">
        <v>-2.7879999999999998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180</v>
      </c>
      <c r="AU686" s="214" t="s">
        <v>89</v>
      </c>
      <c r="AV686" s="14" t="s">
        <v>89</v>
      </c>
      <c r="AW686" s="14" t="s">
        <v>38</v>
      </c>
      <c r="AX686" s="14" t="s">
        <v>80</v>
      </c>
      <c r="AY686" s="214" t="s">
        <v>171</v>
      </c>
    </row>
    <row r="687" spans="2:51" s="14" customFormat="1" ht="10.199999999999999">
      <c r="B687" s="204"/>
      <c r="C687" s="205"/>
      <c r="D687" s="195" t="s">
        <v>180</v>
      </c>
      <c r="E687" s="206" t="s">
        <v>32</v>
      </c>
      <c r="F687" s="207" t="s">
        <v>5293</v>
      </c>
      <c r="G687" s="205"/>
      <c r="H687" s="208">
        <v>-1.6180000000000001</v>
      </c>
      <c r="I687" s="209"/>
      <c r="J687" s="205"/>
      <c r="K687" s="205"/>
      <c r="L687" s="210"/>
      <c r="M687" s="211"/>
      <c r="N687" s="212"/>
      <c r="O687" s="212"/>
      <c r="P687" s="212"/>
      <c r="Q687" s="212"/>
      <c r="R687" s="212"/>
      <c r="S687" s="212"/>
      <c r="T687" s="213"/>
      <c r="AT687" s="214" t="s">
        <v>180</v>
      </c>
      <c r="AU687" s="214" t="s">
        <v>89</v>
      </c>
      <c r="AV687" s="14" t="s">
        <v>89</v>
      </c>
      <c r="AW687" s="14" t="s">
        <v>38</v>
      </c>
      <c r="AX687" s="14" t="s">
        <v>80</v>
      </c>
      <c r="AY687" s="214" t="s">
        <v>171</v>
      </c>
    </row>
    <row r="688" spans="2:51" s="14" customFormat="1" ht="10.199999999999999">
      <c r="B688" s="204"/>
      <c r="C688" s="205"/>
      <c r="D688" s="195" t="s">
        <v>180</v>
      </c>
      <c r="E688" s="206" t="s">
        <v>32</v>
      </c>
      <c r="F688" s="207" t="s">
        <v>5294</v>
      </c>
      <c r="G688" s="205"/>
      <c r="H688" s="208">
        <v>-2.2360000000000002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180</v>
      </c>
      <c r="AU688" s="214" t="s">
        <v>89</v>
      </c>
      <c r="AV688" s="14" t="s">
        <v>89</v>
      </c>
      <c r="AW688" s="14" t="s">
        <v>38</v>
      </c>
      <c r="AX688" s="14" t="s">
        <v>80</v>
      </c>
      <c r="AY688" s="214" t="s">
        <v>171</v>
      </c>
    </row>
    <row r="689" spans="2:51" s="14" customFormat="1" ht="10.199999999999999">
      <c r="B689" s="204"/>
      <c r="C689" s="205"/>
      <c r="D689" s="195" t="s">
        <v>180</v>
      </c>
      <c r="E689" s="206" t="s">
        <v>32</v>
      </c>
      <c r="F689" s="207" t="s">
        <v>5295</v>
      </c>
      <c r="G689" s="205"/>
      <c r="H689" s="208">
        <v>-2.2749999999999999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180</v>
      </c>
      <c r="AU689" s="214" t="s">
        <v>89</v>
      </c>
      <c r="AV689" s="14" t="s">
        <v>89</v>
      </c>
      <c r="AW689" s="14" t="s">
        <v>38</v>
      </c>
      <c r="AX689" s="14" t="s">
        <v>80</v>
      </c>
      <c r="AY689" s="214" t="s">
        <v>171</v>
      </c>
    </row>
    <row r="690" spans="2:51" s="14" customFormat="1" ht="10.199999999999999">
      <c r="B690" s="204"/>
      <c r="C690" s="205"/>
      <c r="D690" s="195" t="s">
        <v>180</v>
      </c>
      <c r="E690" s="206" t="s">
        <v>32</v>
      </c>
      <c r="F690" s="207" t="s">
        <v>5296</v>
      </c>
      <c r="G690" s="205"/>
      <c r="H690" s="208">
        <v>-2.8410000000000002</v>
      </c>
      <c r="I690" s="209"/>
      <c r="J690" s="205"/>
      <c r="K690" s="205"/>
      <c r="L690" s="210"/>
      <c r="M690" s="211"/>
      <c r="N690" s="212"/>
      <c r="O690" s="212"/>
      <c r="P690" s="212"/>
      <c r="Q690" s="212"/>
      <c r="R690" s="212"/>
      <c r="S690" s="212"/>
      <c r="T690" s="213"/>
      <c r="AT690" s="214" t="s">
        <v>180</v>
      </c>
      <c r="AU690" s="214" t="s">
        <v>89</v>
      </c>
      <c r="AV690" s="14" t="s">
        <v>89</v>
      </c>
      <c r="AW690" s="14" t="s">
        <v>38</v>
      </c>
      <c r="AX690" s="14" t="s">
        <v>80</v>
      </c>
      <c r="AY690" s="214" t="s">
        <v>171</v>
      </c>
    </row>
    <row r="691" spans="2:51" s="14" customFormat="1" ht="10.199999999999999">
      <c r="B691" s="204"/>
      <c r="C691" s="205"/>
      <c r="D691" s="195" t="s">
        <v>180</v>
      </c>
      <c r="E691" s="206" t="s">
        <v>32</v>
      </c>
      <c r="F691" s="207" t="s">
        <v>5297</v>
      </c>
      <c r="G691" s="205"/>
      <c r="H691" s="208">
        <v>-2.1760000000000002</v>
      </c>
      <c r="I691" s="209"/>
      <c r="J691" s="205"/>
      <c r="K691" s="205"/>
      <c r="L691" s="210"/>
      <c r="M691" s="211"/>
      <c r="N691" s="212"/>
      <c r="O691" s="212"/>
      <c r="P691" s="212"/>
      <c r="Q691" s="212"/>
      <c r="R691" s="212"/>
      <c r="S691" s="212"/>
      <c r="T691" s="213"/>
      <c r="AT691" s="214" t="s">
        <v>180</v>
      </c>
      <c r="AU691" s="214" t="s">
        <v>89</v>
      </c>
      <c r="AV691" s="14" t="s">
        <v>89</v>
      </c>
      <c r="AW691" s="14" t="s">
        <v>38</v>
      </c>
      <c r="AX691" s="14" t="s">
        <v>80</v>
      </c>
      <c r="AY691" s="214" t="s">
        <v>171</v>
      </c>
    </row>
    <row r="692" spans="2:51" s="14" customFormat="1" ht="10.199999999999999">
      <c r="B692" s="204"/>
      <c r="C692" s="205"/>
      <c r="D692" s="195" t="s">
        <v>180</v>
      </c>
      <c r="E692" s="206" t="s">
        <v>32</v>
      </c>
      <c r="F692" s="207" t="s">
        <v>5298</v>
      </c>
      <c r="G692" s="205"/>
      <c r="H692" s="208">
        <v>-37.198999999999998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180</v>
      </c>
      <c r="AU692" s="214" t="s">
        <v>89</v>
      </c>
      <c r="AV692" s="14" t="s">
        <v>89</v>
      </c>
      <c r="AW692" s="14" t="s">
        <v>38</v>
      </c>
      <c r="AX692" s="14" t="s">
        <v>80</v>
      </c>
      <c r="AY692" s="214" t="s">
        <v>171</v>
      </c>
    </row>
    <row r="693" spans="2:51" s="14" customFormat="1" ht="10.199999999999999">
      <c r="B693" s="204"/>
      <c r="C693" s="205"/>
      <c r="D693" s="195" t="s">
        <v>180</v>
      </c>
      <c r="E693" s="206" t="s">
        <v>32</v>
      </c>
      <c r="F693" s="207" t="s">
        <v>5299</v>
      </c>
      <c r="G693" s="205"/>
      <c r="H693" s="208">
        <v>-16.654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180</v>
      </c>
      <c r="AU693" s="214" t="s">
        <v>89</v>
      </c>
      <c r="AV693" s="14" t="s">
        <v>89</v>
      </c>
      <c r="AW693" s="14" t="s">
        <v>38</v>
      </c>
      <c r="AX693" s="14" t="s">
        <v>80</v>
      </c>
      <c r="AY693" s="214" t="s">
        <v>171</v>
      </c>
    </row>
    <row r="694" spans="2:51" s="13" customFormat="1" ht="10.199999999999999">
      <c r="B694" s="193"/>
      <c r="C694" s="194"/>
      <c r="D694" s="195" t="s">
        <v>180</v>
      </c>
      <c r="E694" s="196" t="s">
        <v>32</v>
      </c>
      <c r="F694" s="197" t="s">
        <v>210</v>
      </c>
      <c r="G694" s="194"/>
      <c r="H694" s="196" t="s">
        <v>32</v>
      </c>
      <c r="I694" s="198"/>
      <c r="J694" s="194"/>
      <c r="K694" s="194"/>
      <c r="L694" s="199"/>
      <c r="M694" s="200"/>
      <c r="N694" s="201"/>
      <c r="O694" s="201"/>
      <c r="P694" s="201"/>
      <c r="Q694" s="201"/>
      <c r="R694" s="201"/>
      <c r="S694" s="201"/>
      <c r="T694" s="202"/>
      <c r="AT694" s="203" t="s">
        <v>180</v>
      </c>
      <c r="AU694" s="203" t="s">
        <v>89</v>
      </c>
      <c r="AV694" s="13" t="s">
        <v>40</v>
      </c>
      <c r="AW694" s="13" t="s">
        <v>38</v>
      </c>
      <c r="AX694" s="13" t="s">
        <v>80</v>
      </c>
      <c r="AY694" s="203" t="s">
        <v>171</v>
      </c>
    </row>
    <row r="695" spans="2:51" s="14" customFormat="1" ht="10.199999999999999">
      <c r="B695" s="204"/>
      <c r="C695" s="205"/>
      <c r="D695" s="195" t="s">
        <v>180</v>
      </c>
      <c r="E695" s="206" t="s">
        <v>32</v>
      </c>
      <c r="F695" s="207" t="s">
        <v>5300</v>
      </c>
      <c r="G695" s="205"/>
      <c r="H695" s="208">
        <v>4.077</v>
      </c>
      <c r="I695" s="209"/>
      <c r="J695" s="205"/>
      <c r="K695" s="205"/>
      <c r="L695" s="210"/>
      <c r="M695" s="211"/>
      <c r="N695" s="212"/>
      <c r="O695" s="212"/>
      <c r="P695" s="212"/>
      <c r="Q695" s="212"/>
      <c r="R695" s="212"/>
      <c r="S695" s="212"/>
      <c r="T695" s="213"/>
      <c r="AT695" s="214" t="s">
        <v>180</v>
      </c>
      <c r="AU695" s="214" t="s">
        <v>89</v>
      </c>
      <c r="AV695" s="14" t="s">
        <v>89</v>
      </c>
      <c r="AW695" s="14" t="s">
        <v>38</v>
      </c>
      <c r="AX695" s="14" t="s">
        <v>80</v>
      </c>
      <c r="AY695" s="214" t="s">
        <v>171</v>
      </c>
    </row>
    <row r="696" spans="2:51" s="14" customFormat="1" ht="10.199999999999999">
      <c r="B696" s="204"/>
      <c r="C696" s="205"/>
      <c r="D696" s="195" t="s">
        <v>180</v>
      </c>
      <c r="E696" s="206" t="s">
        <v>32</v>
      </c>
      <c r="F696" s="207" t="s">
        <v>5301</v>
      </c>
      <c r="G696" s="205"/>
      <c r="H696" s="208">
        <v>0.66400000000000003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180</v>
      </c>
      <c r="AU696" s="214" t="s">
        <v>89</v>
      </c>
      <c r="AV696" s="14" t="s">
        <v>89</v>
      </c>
      <c r="AW696" s="14" t="s">
        <v>38</v>
      </c>
      <c r="AX696" s="14" t="s">
        <v>80</v>
      </c>
      <c r="AY696" s="214" t="s">
        <v>171</v>
      </c>
    </row>
    <row r="697" spans="2:51" s="14" customFormat="1" ht="10.199999999999999">
      <c r="B697" s="204"/>
      <c r="C697" s="205"/>
      <c r="D697" s="195" t="s">
        <v>180</v>
      </c>
      <c r="E697" s="206" t="s">
        <v>32</v>
      </c>
      <c r="F697" s="207" t="s">
        <v>5302</v>
      </c>
      <c r="G697" s="205"/>
      <c r="H697" s="208">
        <v>0.27200000000000002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180</v>
      </c>
      <c r="AU697" s="214" t="s">
        <v>89</v>
      </c>
      <c r="AV697" s="14" t="s">
        <v>89</v>
      </c>
      <c r="AW697" s="14" t="s">
        <v>38</v>
      </c>
      <c r="AX697" s="14" t="s">
        <v>80</v>
      </c>
      <c r="AY697" s="214" t="s">
        <v>171</v>
      </c>
    </row>
    <row r="698" spans="2:51" s="14" customFormat="1" ht="10.199999999999999">
      <c r="B698" s="204"/>
      <c r="C698" s="205"/>
      <c r="D698" s="195" t="s">
        <v>180</v>
      </c>
      <c r="E698" s="206" t="s">
        <v>32</v>
      </c>
      <c r="F698" s="207" t="s">
        <v>5303</v>
      </c>
      <c r="G698" s="205"/>
      <c r="H698" s="208">
        <v>0.67600000000000005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180</v>
      </c>
      <c r="AU698" s="214" t="s">
        <v>89</v>
      </c>
      <c r="AV698" s="14" t="s">
        <v>89</v>
      </c>
      <c r="AW698" s="14" t="s">
        <v>38</v>
      </c>
      <c r="AX698" s="14" t="s">
        <v>80</v>
      </c>
      <c r="AY698" s="214" t="s">
        <v>171</v>
      </c>
    </row>
    <row r="699" spans="2:51" s="14" customFormat="1" ht="10.199999999999999">
      <c r="B699" s="204"/>
      <c r="C699" s="205"/>
      <c r="D699" s="195" t="s">
        <v>180</v>
      </c>
      <c r="E699" s="206" t="s">
        <v>32</v>
      </c>
      <c r="F699" s="207" t="s">
        <v>5304</v>
      </c>
      <c r="G699" s="205"/>
      <c r="H699" s="208">
        <v>0.41799999999999998</v>
      </c>
      <c r="I699" s="209"/>
      <c r="J699" s="205"/>
      <c r="K699" s="205"/>
      <c r="L699" s="210"/>
      <c r="M699" s="211"/>
      <c r="N699" s="212"/>
      <c r="O699" s="212"/>
      <c r="P699" s="212"/>
      <c r="Q699" s="212"/>
      <c r="R699" s="212"/>
      <c r="S699" s="212"/>
      <c r="T699" s="213"/>
      <c r="AT699" s="214" t="s">
        <v>180</v>
      </c>
      <c r="AU699" s="214" t="s">
        <v>89</v>
      </c>
      <c r="AV699" s="14" t="s">
        <v>89</v>
      </c>
      <c r="AW699" s="14" t="s">
        <v>38</v>
      </c>
      <c r="AX699" s="14" t="s">
        <v>80</v>
      </c>
      <c r="AY699" s="214" t="s">
        <v>171</v>
      </c>
    </row>
    <row r="700" spans="2:51" s="14" customFormat="1" ht="10.199999999999999">
      <c r="B700" s="204"/>
      <c r="C700" s="205"/>
      <c r="D700" s="195" t="s">
        <v>180</v>
      </c>
      <c r="E700" s="206" t="s">
        <v>32</v>
      </c>
      <c r="F700" s="207" t="s">
        <v>5305</v>
      </c>
      <c r="G700" s="205"/>
      <c r="H700" s="208">
        <v>5.1989999999999998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180</v>
      </c>
      <c r="AU700" s="214" t="s">
        <v>89</v>
      </c>
      <c r="AV700" s="14" t="s">
        <v>89</v>
      </c>
      <c r="AW700" s="14" t="s">
        <v>38</v>
      </c>
      <c r="AX700" s="14" t="s">
        <v>80</v>
      </c>
      <c r="AY700" s="214" t="s">
        <v>171</v>
      </c>
    </row>
    <row r="701" spans="2:51" s="14" customFormat="1" ht="10.199999999999999">
      <c r="B701" s="204"/>
      <c r="C701" s="205"/>
      <c r="D701" s="195" t="s">
        <v>180</v>
      </c>
      <c r="E701" s="206" t="s">
        <v>32</v>
      </c>
      <c r="F701" s="207" t="s">
        <v>5306</v>
      </c>
      <c r="G701" s="205"/>
      <c r="H701" s="208">
        <v>0.875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180</v>
      </c>
      <c r="AU701" s="214" t="s">
        <v>89</v>
      </c>
      <c r="AV701" s="14" t="s">
        <v>89</v>
      </c>
      <c r="AW701" s="14" t="s">
        <v>38</v>
      </c>
      <c r="AX701" s="14" t="s">
        <v>80</v>
      </c>
      <c r="AY701" s="214" t="s">
        <v>171</v>
      </c>
    </row>
    <row r="702" spans="2:51" s="14" customFormat="1" ht="10.199999999999999">
      <c r="B702" s="204"/>
      <c r="C702" s="205"/>
      <c r="D702" s="195" t="s">
        <v>180</v>
      </c>
      <c r="E702" s="206" t="s">
        <v>32</v>
      </c>
      <c r="F702" s="207" t="s">
        <v>5307</v>
      </c>
      <c r="G702" s="205"/>
      <c r="H702" s="208">
        <v>0.65200000000000002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180</v>
      </c>
      <c r="AU702" s="214" t="s">
        <v>89</v>
      </c>
      <c r="AV702" s="14" t="s">
        <v>89</v>
      </c>
      <c r="AW702" s="14" t="s">
        <v>38</v>
      </c>
      <c r="AX702" s="14" t="s">
        <v>80</v>
      </c>
      <c r="AY702" s="214" t="s">
        <v>171</v>
      </c>
    </row>
    <row r="703" spans="2:51" s="14" customFormat="1" ht="10.199999999999999">
      <c r="B703" s="204"/>
      <c r="C703" s="205"/>
      <c r="D703" s="195" t="s">
        <v>180</v>
      </c>
      <c r="E703" s="206" t="s">
        <v>32</v>
      </c>
      <c r="F703" s="207" t="s">
        <v>5308</v>
      </c>
      <c r="G703" s="205"/>
      <c r="H703" s="208">
        <v>5.492</v>
      </c>
      <c r="I703" s="209"/>
      <c r="J703" s="205"/>
      <c r="K703" s="205"/>
      <c r="L703" s="210"/>
      <c r="M703" s="211"/>
      <c r="N703" s="212"/>
      <c r="O703" s="212"/>
      <c r="P703" s="212"/>
      <c r="Q703" s="212"/>
      <c r="R703" s="212"/>
      <c r="S703" s="212"/>
      <c r="T703" s="213"/>
      <c r="AT703" s="214" t="s">
        <v>180</v>
      </c>
      <c r="AU703" s="214" t="s">
        <v>89</v>
      </c>
      <c r="AV703" s="14" t="s">
        <v>89</v>
      </c>
      <c r="AW703" s="14" t="s">
        <v>38</v>
      </c>
      <c r="AX703" s="14" t="s">
        <v>80</v>
      </c>
      <c r="AY703" s="214" t="s">
        <v>171</v>
      </c>
    </row>
    <row r="704" spans="2:51" s="14" customFormat="1" ht="10.199999999999999">
      <c r="B704" s="204"/>
      <c r="C704" s="205"/>
      <c r="D704" s="195" t="s">
        <v>180</v>
      </c>
      <c r="E704" s="206" t="s">
        <v>32</v>
      </c>
      <c r="F704" s="207" t="s">
        <v>5309</v>
      </c>
      <c r="G704" s="205"/>
      <c r="H704" s="208">
        <v>1.048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180</v>
      </c>
      <c r="AU704" s="214" t="s">
        <v>89</v>
      </c>
      <c r="AV704" s="14" t="s">
        <v>89</v>
      </c>
      <c r="AW704" s="14" t="s">
        <v>38</v>
      </c>
      <c r="AX704" s="14" t="s">
        <v>80</v>
      </c>
      <c r="AY704" s="214" t="s">
        <v>171</v>
      </c>
    </row>
    <row r="705" spans="1:65" s="14" customFormat="1" ht="10.199999999999999">
      <c r="B705" s="204"/>
      <c r="C705" s="205"/>
      <c r="D705" s="195" t="s">
        <v>180</v>
      </c>
      <c r="E705" s="206" t="s">
        <v>32</v>
      </c>
      <c r="F705" s="207" t="s">
        <v>5310</v>
      </c>
      <c r="G705" s="205"/>
      <c r="H705" s="208">
        <v>1.1970000000000001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180</v>
      </c>
      <c r="AU705" s="214" t="s">
        <v>89</v>
      </c>
      <c r="AV705" s="14" t="s">
        <v>89</v>
      </c>
      <c r="AW705" s="14" t="s">
        <v>38</v>
      </c>
      <c r="AX705" s="14" t="s">
        <v>80</v>
      </c>
      <c r="AY705" s="214" t="s">
        <v>171</v>
      </c>
    </row>
    <row r="706" spans="1:65" s="14" customFormat="1" ht="10.199999999999999">
      <c r="B706" s="204"/>
      <c r="C706" s="205"/>
      <c r="D706" s="195" t="s">
        <v>180</v>
      </c>
      <c r="E706" s="206" t="s">
        <v>32</v>
      </c>
      <c r="F706" s="207" t="s">
        <v>5311</v>
      </c>
      <c r="G706" s="205"/>
      <c r="H706" s="208">
        <v>0.62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180</v>
      </c>
      <c r="AU706" s="214" t="s">
        <v>89</v>
      </c>
      <c r="AV706" s="14" t="s">
        <v>89</v>
      </c>
      <c r="AW706" s="14" t="s">
        <v>38</v>
      </c>
      <c r="AX706" s="14" t="s">
        <v>80</v>
      </c>
      <c r="AY706" s="214" t="s">
        <v>171</v>
      </c>
    </row>
    <row r="707" spans="1:65" s="14" customFormat="1" ht="10.199999999999999">
      <c r="B707" s="204"/>
      <c r="C707" s="205"/>
      <c r="D707" s="195" t="s">
        <v>180</v>
      </c>
      <c r="E707" s="206" t="s">
        <v>32</v>
      </c>
      <c r="F707" s="207" t="s">
        <v>5312</v>
      </c>
      <c r="G707" s="205"/>
      <c r="H707" s="208">
        <v>0.878</v>
      </c>
      <c r="I707" s="209"/>
      <c r="J707" s="205"/>
      <c r="K707" s="205"/>
      <c r="L707" s="210"/>
      <c r="M707" s="211"/>
      <c r="N707" s="212"/>
      <c r="O707" s="212"/>
      <c r="P707" s="212"/>
      <c r="Q707" s="212"/>
      <c r="R707" s="212"/>
      <c r="S707" s="212"/>
      <c r="T707" s="213"/>
      <c r="AT707" s="214" t="s">
        <v>180</v>
      </c>
      <c r="AU707" s="214" t="s">
        <v>89</v>
      </c>
      <c r="AV707" s="14" t="s">
        <v>89</v>
      </c>
      <c r="AW707" s="14" t="s">
        <v>38</v>
      </c>
      <c r="AX707" s="14" t="s">
        <v>80</v>
      </c>
      <c r="AY707" s="214" t="s">
        <v>171</v>
      </c>
    </row>
    <row r="708" spans="1:65" s="14" customFormat="1" ht="10.199999999999999">
      <c r="B708" s="204"/>
      <c r="C708" s="205"/>
      <c r="D708" s="195" t="s">
        <v>180</v>
      </c>
      <c r="E708" s="206" t="s">
        <v>32</v>
      </c>
      <c r="F708" s="207" t="s">
        <v>5313</v>
      </c>
      <c r="G708" s="205"/>
      <c r="H708" s="208">
        <v>1.0349999999999999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180</v>
      </c>
      <c r="AU708" s="214" t="s">
        <v>89</v>
      </c>
      <c r="AV708" s="14" t="s">
        <v>89</v>
      </c>
      <c r="AW708" s="14" t="s">
        <v>38</v>
      </c>
      <c r="AX708" s="14" t="s">
        <v>80</v>
      </c>
      <c r="AY708" s="214" t="s">
        <v>171</v>
      </c>
    </row>
    <row r="709" spans="1:65" s="14" customFormat="1" ht="10.199999999999999">
      <c r="B709" s="204"/>
      <c r="C709" s="205"/>
      <c r="D709" s="195" t="s">
        <v>180</v>
      </c>
      <c r="E709" s="206" t="s">
        <v>32</v>
      </c>
      <c r="F709" s="207" t="s">
        <v>5314</v>
      </c>
      <c r="G709" s="205"/>
      <c r="H709" s="208">
        <v>1.2150000000000001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180</v>
      </c>
      <c r="AU709" s="214" t="s">
        <v>89</v>
      </c>
      <c r="AV709" s="14" t="s">
        <v>89</v>
      </c>
      <c r="AW709" s="14" t="s">
        <v>38</v>
      </c>
      <c r="AX709" s="14" t="s">
        <v>80</v>
      </c>
      <c r="AY709" s="214" t="s">
        <v>171</v>
      </c>
    </row>
    <row r="710" spans="1:65" s="14" customFormat="1" ht="10.199999999999999">
      <c r="B710" s="204"/>
      <c r="C710" s="205"/>
      <c r="D710" s="195" t="s">
        <v>180</v>
      </c>
      <c r="E710" s="206" t="s">
        <v>32</v>
      </c>
      <c r="F710" s="207" t="s">
        <v>5315</v>
      </c>
      <c r="G710" s="205"/>
      <c r="H710" s="208">
        <v>0.878</v>
      </c>
      <c r="I710" s="209"/>
      <c r="J710" s="205"/>
      <c r="K710" s="205"/>
      <c r="L710" s="210"/>
      <c r="M710" s="211"/>
      <c r="N710" s="212"/>
      <c r="O710" s="212"/>
      <c r="P710" s="212"/>
      <c r="Q710" s="212"/>
      <c r="R710" s="212"/>
      <c r="S710" s="212"/>
      <c r="T710" s="213"/>
      <c r="AT710" s="214" t="s">
        <v>180</v>
      </c>
      <c r="AU710" s="214" t="s">
        <v>89</v>
      </c>
      <c r="AV710" s="14" t="s">
        <v>89</v>
      </c>
      <c r="AW710" s="14" t="s">
        <v>38</v>
      </c>
      <c r="AX710" s="14" t="s">
        <v>80</v>
      </c>
      <c r="AY710" s="214" t="s">
        <v>171</v>
      </c>
    </row>
    <row r="711" spans="1:65" s="14" customFormat="1" ht="10.199999999999999">
      <c r="B711" s="204"/>
      <c r="C711" s="205"/>
      <c r="D711" s="195" t="s">
        <v>180</v>
      </c>
      <c r="E711" s="206" t="s">
        <v>32</v>
      </c>
      <c r="F711" s="207" t="s">
        <v>5316</v>
      </c>
      <c r="G711" s="205"/>
      <c r="H711" s="208">
        <v>11.167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180</v>
      </c>
      <c r="AU711" s="214" t="s">
        <v>89</v>
      </c>
      <c r="AV711" s="14" t="s">
        <v>89</v>
      </c>
      <c r="AW711" s="14" t="s">
        <v>38</v>
      </c>
      <c r="AX711" s="14" t="s">
        <v>80</v>
      </c>
      <c r="AY711" s="214" t="s">
        <v>171</v>
      </c>
    </row>
    <row r="712" spans="1:65" s="14" customFormat="1" ht="10.199999999999999">
      <c r="B712" s="204"/>
      <c r="C712" s="205"/>
      <c r="D712" s="195" t="s">
        <v>180</v>
      </c>
      <c r="E712" s="206" t="s">
        <v>32</v>
      </c>
      <c r="F712" s="207" t="s">
        <v>5317</v>
      </c>
      <c r="G712" s="205"/>
      <c r="H712" s="208">
        <v>5.4660000000000002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180</v>
      </c>
      <c r="AU712" s="214" t="s">
        <v>89</v>
      </c>
      <c r="AV712" s="14" t="s">
        <v>89</v>
      </c>
      <c r="AW712" s="14" t="s">
        <v>38</v>
      </c>
      <c r="AX712" s="14" t="s">
        <v>80</v>
      </c>
      <c r="AY712" s="214" t="s">
        <v>171</v>
      </c>
    </row>
    <row r="713" spans="1:65" s="2" customFormat="1" ht="24.15" customHeight="1">
      <c r="A713" s="36"/>
      <c r="B713" s="37"/>
      <c r="C713" s="180" t="s">
        <v>533</v>
      </c>
      <c r="D713" s="180" t="s">
        <v>173</v>
      </c>
      <c r="E713" s="181" t="s">
        <v>5524</v>
      </c>
      <c r="F713" s="182" t="s">
        <v>5525</v>
      </c>
      <c r="G713" s="183" t="s">
        <v>176</v>
      </c>
      <c r="H713" s="184">
        <v>382.53899999999999</v>
      </c>
      <c r="I713" s="185"/>
      <c r="J713" s="186">
        <f>ROUND(I713*H713,2)</f>
        <v>0</v>
      </c>
      <c r="K713" s="182" t="s">
        <v>177</v>
      </c>
      <c r="L713" s="41"/>
      <c r="M713" s="187" t="s">
        <v>32</v>
      </c>
      <c r="N713" s="188" t="s">
        <v>51</v>
      </c>
      <c r="O713" s="66"/>
      <c r="P713" s="189">
        <f>O713*H713</f>
        <v>0</v>
      </c>
      <c r="Q713" s="189">
        <v>0</v>
      </c>
      <c r="R713" s="189">
        <f>Q713*H713</f>
        <v>0</v>
      </c>
      <c r="S713" s="189">
        <v>4.7E-2</v>
      </c>
      <c r="T713" s="190">
        <f>S713*H713</f>
        <v>17.979333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91" t="s">
        <v>178</v>
      </c>
      <c r="AT713" s="191" t="s">
        <v>173</v>
      </c>
      <c r="AU713" s="191" t="s">
        <v>89</v>
      </c>
      <c r="AY713" s="18" t="s">
        <v>171</v>
      </c>
      <c r="BE713" s="192">
        <f>IF(N713="základní",J713,0)</f>
        <v>0</v>
      </c>
      <c r="BF713" s="192">
        <f>IF(N713="snížená",J713,0)</f>
        <v>0</v>
      </c>
      <c r="BG713" s="192">
        <f>IF(N713="zákl. přenesená",J713,0)</f>
        <v>0</v>
      </c>
      <c r="BH713" s="192">
        <f>IF(N713="sníž. přenesená",J713,0)</f>
        <v>0</v>
      </c>
      <c r="BI713" s="192">
        <f>IF(N713="nulová",J713,0)</f>
        <v>0</v>
      </c>
      <c r="BJ713" s="18" t="s">
        <v>40</v>
      </c>
      <c r="BK713" s="192">
        <f>ROUND(I713*H713,2)</f>
        <v>0</v>
      </c>
      <c r="BL713" s="18" t="s">
        <v>178</v>
      </c>
      <c r="BM713" s="191" t="s">
        <v>5526</v>
      </c>
    </row>
    <row r="714" spans="1:65" s="2" customFormat="1" ht="28.8">
      <c r="A714" s="36"/>
      <c r="B714" s="37"/>
      <c r="C714" s="38"/>
      <c r="D714" s="195" t="s">
        <v>258</v>
      </c>
      <c r="E714" s="38"/>
      <c r="F714" s="225" t="s">
        <v>5173</v>
      </c>
      <c r="G714" s="38"/>
      <c r="H714" s="38"/>
      <c r="I714" s="226"/>
      <c r="J714" s="38"/>
      <c r="K714" s="38"/>
      <c r="L714" s="41"/>
      <c r="M714" s="227"/>
      <c r="N714" s="228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8" t="s">
        <v>258</v>
      </c>
      <c r="AU714" s="18" t="s">
        <v>89</v>
      </c>
    </row>
    <row r="715" spans="1:65" s="13" customFormat="1" ht="10.199999999999999">
      <c r="B715" s="193"/>
      <c r="C715" s="194"/>
      <c r="D715" s="195" t="s">
        <v>180</v>
      </c>
      <c r="E715" s="196" t="s">
        <v>32</v>
      </c>
      <c r="F715" s="197" t="s">
        <v>5174</v>
      </c>
      <c r="G715" s="194"/>
      <c r="H715" s="196" t="s">
        <v>32</v>
      </c>
      <c r="I715" s="198"/>
      <c r="J715" s="194"/>
      <c r="K715" s="194"/>
      <c r="L715" s="199"/>
      <c r="M715" s="200"/>
      <c r="N715" s="201"/>
      <c r="O715" s="201"/>
      <c r="P715" s="201"/>
      <c r="Q715" s="201"/>
      <c r="R715" s="201"/>
      <c r="S715" s="201"/>
      <c r="T715" s="202"/>
      <c r="AT715" s="203" t="s">
        <v>180</v>
      </c>
      <c r="AU715" s="203" t="s">
        <v>89</v>
      </c>
      <c r="AV715" s="13" t="s">
        <v>40</v>
      </c>
      <c r="AW715" s="13" t="s">
        <v>38</v>
      </c>
      <c r="AX715" s="13" t="s">
        <v>80</v>
      </c>
      <c r="AY715" s="203" t="s">
        <v>171</v>
      </c>
    </row>
    <row r="716" spans="1:65" s="14" customFormat="1" ht="10.199999999999999">
      <c r="B716" s="204"/>
      <c r="C716" s="205"/>
      <c r="D716" s="195" t="s">
        <v>180</v>
      </c>
      <c r="E716" s="206" t="s">
        <v>32</v>
      </c>
      <c r="F716" s="207" t="s">
        <v>5272</v>
      </c>
      <c r="G716" s="205"/>
      <c r="H716" s="208">
        <v>456.79199999999997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180</v>
      </c>
      <c r="AU716" s="214" t="s">
        <v>89</v>
      </c>
      <c r="AV716" s="14" t="s">
        <v>89</v>
      </c>
      <c r="AW716" s="14" t="s">
        <v>38</v>
      </c>
      <c r="AX716" s="14" t="s">
        <v>80</v>
      </c>
      <c r="AY716" s="214" t="s">
        <v>171</v>
      </c>
    </row>
    <row r="717" spans="1:65" s="13" customFormat="1" ht="10.199999999999999">
      <c r="B717" s="193"/>
      <c r="C717" s="194"/>
      <c r="D717" s="195" t="s">
        <v>180</v>
      </c>
      <c r="E717" s="196" t="s">
        <v>32</v>
      </c>
      <c r="F717" s="197" t="s">
        <v>202</v>
      </c>
      <c r="G717" s="194"/>
      <c r="H717" s="196" t="s">
        <v>32</v>
      </c>
      <c r="I717" s="198"/>
      <c r="J717" s="194"/>
      <c r="K717" s="194"/>
      <c r="L717" s="199"/>
      <c r="M717" s="200"/>
      <c r="N717" s="201"/>
      <c r="O717" s="201"/>
      <c r="P717" s="201"/>
      <c r="Q717" s="201"/>
      <c r="R717" s="201"/>
      <c r="S717" s="201"/>
      <c r="T717" s="202"/>
      <c r="AT717" s="203" t="s">
        <v>180</v>
      </c>
      <c r="AU717" s="203" t="s">
        <v>89</v>
      </c>
      <c r="AV717" s="13" t="s">
        <v>40</v>
      </c>
      <c r="AW717" s="13" t="s">
        <v>38</v>
      </c>
      <c r="AX717" s="13" t="s">
        <v>80</v>
      </c>
      <c r="AY717" s="203" t="s">
        <v>171</v>
      </c>
    </row>
    <row r="718" spans="1:65" s="14" customFormat="1" ht="10.199999999999999">
      <c r="B718" s="204"/>
      <c r="C718" s="205"/>
      <c r="D718" s="195" t="s">
        <v>180</v>
      </c>
      <c r="E718" s="206" t="s">
        <v>32</v>
      </c>
      <c r="F718" s="207" t="s">
        <v>5273</v>
      </c>
      <c r="G718" s="205"/>
      <c r="H718" s="208">
        <v>-74.819999999999993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180</v>
      </c>
      <c r="AU718" s="214" t="s">
        <v>89</v>
      </c>
      <c r="AV718" s="14" t="s">
        <v>89</v>
      </c>
      <c r="AW718" s="14" t="s">
        <v>38</v>
      </c>
      <c r="AX718" s="14" t="s">
        <v>80</v>
      </c>
      <c r="AY718" s="214" t="s">
        <v>171</v>
      </c>
    </row>
    <row r="719" spans="1:65" s="14" customFormat="1" ht="10.199999999999999">
      <c r="B719" s="204"/>
      <c r="C719" s="205"/>
      <c r="D719" s="195" t="s">
        <v>180</v>
      </c>
      <c r="E719" s="206" t="s">
        <v>32</v>
      </c>
      <c r="F719" s="207" t="s">
        <v>5274</v>
      </c>
      <c r="G719" s="205"/>
      <c r="H719" s="208">
        <v>-24.945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180</v>
      </c>
      <c r="AU719" s="214" t="s">
        <v>89</v>
      </c>
      <c r="AV719" s="14" t="s">
        <v>89</v>
      </c>
      <c r="AW719" s="14" t="s">
        <v>38</v>
      </c>
      <c r="AX719" s="14" t="s">
        <v>80</v>
      </c>
      <c r="AY719" s="214" t="s">
        <v>171</v>
      </c>
    </row>
    <row r="720" spans="1:65" s="14" customFormat="1" ht="10.199999999999999">
      <c r="B720" s="204"/>
      <c r="C720" s="205"/>
      <c r="D720" s="195" t="s">
        <v>180</v>
      </c>
      <c r="E720" s="206" t="s">
        <v>32</v>
      </c>
      <c r="F720" s="207" t="s">
        <v>5275</v>
      </c>
      <c r="G720" s="205"/>
      <c r="H720" s="208">
        <v>-4.3499999999999996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180</v>
      </c>
      <c r="AU720" s="214" t="s">
        <v>89</v>
      </c>
      <c r="AV720" s="14" t="s">
        <v>89</v>
      </c>
      <c r="AW720" s="14" t="s">
        <v>38</v>
      </c>
      <c r="AX720" s="14" t="s">
        <v>80</v>
      </c>
      <c r="AY720" s="214" t="s">
        <v>171</v>
      </c>
    </row>
    <row r="721" spans="1:65" s="13" customFormat="1" ht="10.199999999999999">
      <c r="B721" s="193"/>
      <c r="C721" s="194"/>
      <c r="D721" s="195" t="s">
        <v>180</v>
      </c>
      <c r="E721" s="196" t="s">
        <v>32</v>
      </c>
      <c r="F721" s="197" t="s">
        <v>210</v>
      </c>
      <c r="G721" s="194"/>
      <c r="H721" s="196" t="s">
        <v>32</v>
      </c>
      <c r="I721" s="198"/>
      <c r="J721" s="194"/>
      <c r="K721" s="194"/>
      <c r="L721" s="199"/>
      <c r="M721" s="200"/>
      <c r="N721" s="201"/>
      <c r="O721" s="201"/>
      <c r="P721" s="201"/>
      <c r="Q721" s="201"/>
      <c r="R721" s="201"/>
      <c r="S721" s="201"/>
      <c r="T721" s="202"/>
      <c r="AT721" s="203" t="s">
        <v>180</v>
      </c>
      <c r="AU721" s="203" t="s">
        <v>89</v>
      </c>
      <c r="AV721" s="13" t="s">
        <v>40</v>
      </c>
      <c r="AW721" s="13" t="s">
        <v>38</v>
      </c>
      <c r="AX721" s="13" t="s">
        <v>80</v>
      </c>
      <c r="AY721" s="203" t="s">
        <v>171</v>
      </c>
    </row>
    <row r="722" spans="1:65" s="14" customFormat="1" ht="10.199999999999999">
      <c r="B722" s="204"/>
      <c r="C722" s="205"/>
      <c r="D722" s="195" t="s">
        <v>180</v>
      </c>
      <c r="E722" s="206" t="s">
        <v>32</v>
      </c>
      <c r="F722" s="207" t="s">
        <v>5276</v>
      </c>
      <c r="G722" s="205"/>
      <c r="H722" s="208">
        <v>22.434999999999999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180</v>
      </c>
      <c r="AU722" s="214" t="s">
        <v>89</v>
      </c>
      <c r="AV722" s="14" t="s">
        <v>89</v>
      </c>
      <c r="AW722" s="14" t="s">
        <v>38</v>
      </c>
      <c r="AX722" s="14" t="s">
        <v>80</v>
      </c>
      <c r="AY722" s="214" t="s">
        <v>171</v>
      </c>
    </row>
    <row r="723" spans="1:65" s="14" customFormat="1" ht="10.199999999999999">
      <c r="B723" s="204"/>
      <c r="C723" s="205"/>
      <c r="D723" s="195" t="s">
        <v>180</v>
      </c>
      <c r="E723" s="206" t="s">
        <v>32</v>
      </c>
      <c r="F723" s="207" t="s">
        <v>5277</v>
      </c>
      <c r="G723" s="205"/>
      <c r="H723" s="208">
        <v>7.4269999999999996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180</v>
      </c>
      <c r="AU723" s="214" t="s">
        <v>89</v>
      </c>
      <c r="AV723" s="14" t="s">
        <v>89</v>
      </c>
      <c r="AW723" s="14" t="s">
        <v>38</v>
      </c>
      <c r="AX723" s="14" t="s">
        <v>80</v>
      </c>
      <c r="AY723" s="214" t="s">
        <v>171</v>
      </c>
    </row>
    <row r="724" spans="1:65" s="2" customFormat="1" ht="14.4" customHeight="1">
      <c r="A724" s="36"/>
      <c r="B724" s="37"/>
      <c r="C724" s="180" t="s">
        <v>537</v>
      </c>
      <c r="D724" s="180" t="s">
        <v>173</v>
      </c>
      <c r="E724" s="181" t="s">
        <v>1119</v>
      </c>
      <c r="F724" s="182" t="s">
        <v>1120</v>
      </c>
      <c r="G724" s="183" t="s">
        <v>176</v>
      </c>
      <c r="H724" s="184">
        <v>382.53899999999999</v>
      </c>
      <c r="I724" s="185"/>
      <c r="J724" s="186">
        <f>ROUND(I724*H724,2)</f>
        <v>0</v>
      </c>
      <c r="K724" s="182" t="s">
        <v>177</v>
      </c>
      <c r="L724" s="41"/>
      <c r="M724" s="187" t="s">
        <v>32</v>
      </c>
      <c r="N724" s="188" t="s">
        <v>51</v>
      </c>
      <c r="O724" s="66"/>
      <c r="P724" s="189">
        <f>O724*H724</f>
        <v>0</v>
      </c>
      <c r="Q724" s="189">
        <v>0</v>
      </c>
      <c r="R724" s="189">
        <f>Q724*H724</f>
        <v>0</v>
      </c>
      <c r="S724" s="189">
        <v>4.7800000000000004E-3</v>
      </c>
      <c r="T724" s="190">
        <f>S724*H724</f>
        <v>1.8285364200000001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91" t="s">
        <v>178</v>
      </c>
      <c r="AT724" s="191" t="s">
        <v>173</v>
      </c>
      <c r="AU724" s="191" t="s">
        <v>89</v>
      </c>
      <c r="AY724" s="18" t="s">
        <v>171</v>
      </c>
      <c r="BE724" s="192">
        <f>IF(N724="základní",J724,0)</f>
        <v>0</v>
      </c>
      <c r="BF724" s="192">
        <f>IF(N724="snížená",J724,0)</f>
        <v>0</v>
      </c>
      <c r="BG724" s="192">
        <f>IF(N724="zákl. přenesená",J724,0)</f>
        <v>0</v>
      </c>
      <c r="BH724" s="192">
        <f>IF(N724="sníž. přenesená",J724,0)</f>
        <v>0</v>
      </c>
      <c r="BI724" s="192">
        <f>IF(N724="nulová",J724,0)</f>
        <v>0</v>
      </c>
      <c r="BJ724" s="18" t="s">
        <v>40</v>
      </c>
      <c r="BK724" s="192">
        <f>ROUND(I724*H724,2)</f>
        <v>0</v>
      </c>
      <c r="BL724" s="18" t="s">
        <v>178</v>
      </c>
      <c r="BM724" s="191" t="s">
        <v>5527</v>
      </c>
    </row>
    <row r="725" spans="1:65" s="13" customFormat="1" ht="10.199999999999999">
      <c r="B725" s="193"/>
      <c r="C725" s="194"/>
      <c r="D725" s="195" t="s">
        <v>180</v>
      </c>
      <c r="E725" s="196" t="s">
        <v>32</v>
      </c>
      <c r="F725" s="197" t="s">
        <v>5174</v>
      </c>
      <c r="G725" s="194"/>
      <c r="H725" s="196" t="s">
        <v>32</v>
      </c>
      <c r="I725" s="198"/>
      <c r="J725" s="194"/>
      <c r="K725" s="194"/>
      <c r="L725" s="199"/>
      <c r="M725" s="200"/>
      <c r="N725" s="201"/>
      <c r="O725" s="201"/>
      <c r="P725" s="201"/>
      <c r="Q725" s="201"/>
      <c r="R725" s="201"/>
      <c r="S725" s="201"/>
      <c r="T725" s="202"/>
      <c r="AT725" s="203" t="s">
        <v>180</v>
      </c>
      <c r="AU725" s="203" t="s">
        <v>89</v>
      </c>
      <c r="AV725" s="13" t="s">
        <v>40</v>
      </c>
      <c r="AW725" s="13" t="s">
        <v>38</v>
      </c>
      <c r="AX725" s="13" t="s">
        <v>80</v>
      </c>
      <c r="AY725" s="203" t="s">
        <v>171</v>
      </c>
    </row>
    <row r="726" spans="1:65" s="14" customFormat="1" ht="10.199999999999999">
      <c r="B726" s="204"/>
      <c r="C726" s="205"/>
      <c r="D726" s="195" t="s">
        <v>180</v>
      </c>
      <c r="E726" s="206" t="s">
        <v>32</v>
      </c>
      <c r="F726" s="207" t="s">
        <v>5272</v>
      </c>
      <c r="G726" s="205"/>
      <c r="H726" s="208">
        <v>456.79199999999997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180</v>
      </c>
      <c r="AU726" s="214" t="s">
        <v>89</v>
      </c>
      <c r="AV726" s="14" t="s">
        <v>89</v>
      </c>
      <c r="AW726" s="14" t="s">
        <v>38</v>
      </c>
      <c r="AX726" s="14" t="s">
        <v>80</v>
      </c>
      <c r="AY726" s="214" t="s">
        <v>171</v>
      </c>
    </row>
    <row r="727" spans="1:65" s="13" customFormat="1" ht="10.199999999999999">
      <c r="B727" s="193"/>
      <c r="C727" s="194"/>
      <c r="D727" s="195" t="s">
        <v>180</v>
      </c>
      <c r="E727" s="196" t="s">
        <v>32</v>
      </c>
      <c r="F727" s="197" t="s">
        <v>202</v>
      </c>
      <c r="G727" s="194"/>
      <c r="H727" s="196" t="s">
        <v>32</v>
      </c>
      <c r="I727" s="198"/>
      <c r="J727" s="194"/>
      <c r="K727" s="194"/>
      <c r="L727" s="199"/>
      <c r="M727" s="200"/>
      <c r="N727" s="201"/>
      <c r="O727" s="201"/>
      <c r="P727" s="201"/>
      <c r="Q727" s="201"/>
      <c r="R727" s="201"/>
      <c r="S727" s="201"/>
      <c r="T727" s="202"/>
      <c r="AT727" s="203" t="s">
        <v>180</v>
      </c>
      <c r="AU727" s="203" t="s">
        <v>89</v>
      </c>
      <c r="AV727" s="13" t="s">
        <v>40</v>
      </c>
      <c r="AW727" s="13" t="s">
        <v>38</v>
      </c>
      <c r="AX727" s="13" t="s">
        <v>80</v>
      </c>
      <c r="AY727" s="203" t="s">
        <v>171</v>
      </c>
    </row>
    <row r="728" spans="1:65" s="14" customFormat="1" ht="10.199999999999999">
      <c r="B728" s="204"/>
      <c r="C728" s="205"/>
      <c r="D728" s="195" t="s">
        <v>180</v>
      </c>
      <c r="E728" s="206" t="s">
        <v>32</v>
      </c>
      <c r="F728" s="207" t="s">
        <v>5273</v>
      </c>
      <c r="G728" s="205"/>
      <c r="H728" s="208">
        <v>-74.819999999999993</v>
      </c>
      <c r="I728" s="209"/>
      <c r="J728" s="205"/>
      <c r="K728" s="205"/>
      <c r="L728" s="210"/>
      <c r="M728" s="211"/>
      <c r="N728" s="212"/>
      <c r="O728" s="212"/>
      <c r="P728" s="212"/>
      <c r="Q728" s="212"/>
      <c r="R728" s="212"/>
      <c r="S728" s="212"/>
      <c r="T728" s="213"/>
      <c r="AT728" s="214" t="s">
        <v>180</v>
      </c>
      <c r="AU728" s="214" t="s">
        <v>89</v>
      </c>
      <c r="AV728" s="14" t="s">
        <v>89</v>
      </c>
      <c r="AW728" s="14" t="s">
        <v>38</v>
      </c>
      <c r="AX728" s="14" t="s">
        <v>80</v>
      </c>
      <c r="AY728" s="214" t="s">
        <v>171</v>
      </c>
    </row>
    <row r="729" spans="1:65" s="14" customFormat="1" ht="10.199999999999999">
      <c r="B729" s="204"/>
      <c r="C729" s="205"/>
      <c r="D729" s="195" t="s">
        <v>180</v>
      </c>
      <c r="E729" s="206" t="s">
        <v>32</v>
      </c>
      <c r="F729" s="207" t="s">
        <v>5274</v>
      </c>
      <c r="G729" s="205"/>
      <c r="H729" s="208">
        <v>-24.945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180</v>
      </c>
      <c r="AU729" s="214" t="s">
        <v>89</v>
      </c>
      <c r="AV729" s="14" t="s">
        <v>89</v>
      </c>
      <c r="AW729" s="14" t="s">
        <v>38</v>
      </c>
      <c r="AX729" s="14" t="s">
        <v>80</v>
      </c>
      <c r="AY729" s="214" t="s">
        <v>171</v>
      </c>
    </row>
    <row r="730" spans="1:65" s="14" customFormat="1" ht="10.199999999999999">
      <c r="B730" s="204"/>
      <c r="C730" s="205"/>
      <c r="D730" s="195" t="s">
        <v>180</v>
      </c>
      <c r="E730" s="206" t="s">
        <v>32</v>
      </c>
      <c r="F730" s="207" t="s">
        <v>5275</v>
      </c>
      <c r="G730" s="205"/>
      <c r="H730" s="208">
        <v>-4.3499999999999996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180</v>
      </c>
      <c r="AU730" s="214" t="s">
        <v>89</v>
      </c>
      <c r="AV730" s="14" t="s">
        <v>89</v>
      </c>
      <c r="AW730" s="14" t="s">
        <v>38</v>
      </c>
      <c r="AX730" s="14" t="s">
        <v>80</v>
      </c>
      <c r="AY730" s="214" t="s">
        <v>171</v>
      </c>
    </row>
    <row r="731" spans="1:65" s="13" customFormat="1" ht="10.199999999999999">
      <c r="B731" s="193"/>
      <c r="C731" s="194"/>
      <c r="D731" s="195" t="s">
        <v>180</v>
      </c>
      <c r="E731" s="196" t="s">
        <v>32</v>
      </c>
      <c r="F731" s="197" t="s">
        <v>210</v>
      </c>
      <c r="G731" s="194"/>
      <c r="H731" s="196" t="s">
        <v>32</v>
      </c>
      <c r="I731" s="198"/>
      <c r="J731" s="194"/>
      <c r="K731" s="194"/>
      <c r="L731" s="199"/>
      <c r="M731" s="200"/>
      <c r="N731" s="201"/>
      <c r="O731" s="201"/>
      <c r="P731" s="201"/>
      <c r="Q731" s="201"/>
      <c r="R731" s="201"/>
      <c r="S731" s="201"/>
      <c r="T731" s="202"/>
      <c r="AT731" s="203" t="s">
        <v>180</v>
      </c>
      <c r="AU731" s="203" t="s">
        <v>89</v>
      </c>
      <c r="AV731" s="13" t="s">
        <v>40</v>
      </c>
      <c r="AW731" s="13" t="s">
        <v>38</v>
      </c>
      <c r="AX731" s="13" t="s">
        <v>80</v>
      </c>
      <c r="AY731" s="203" t="s">
        <v>171</v>
      </c>
    </row>
    <row r="732" spans="1:65" s="14" customFormat="1" ht="10.199999999999999">
      <c r="B732" s="204"/>
      <c r="C732" s="205"/>
      <c r="D732" s="195" t="s">
        <v>180</v>
      </c>
      <c r="E732" s="206" t="s">
        <v>32</v>
      </c>
      <c r="F732" s="207" t="s">
        <v>5276</v>
      </c>
      <c r="G732" s="205"/>
      <c r="H732" s="208">
        <v>22.434999999999999</v>
      </c>
      <c r="I732" s="209"/>
      <c r="J732" s="205"/>
      <c r="K732" s="205"/>
      <c r="L732" s="210"/>
      <c r="M732" s="211"/>
      <c r="N732" s="212"/>
      <c r="O732" s="212"/>
      <c r="P732" s="212"/>
      <c r="Q732" s="212"/>
      <c r="R732" s="212"/>
      <c r="S732" s="212"/>
      <c r="T732" s="213"/>
      <c r="AT732" s="214" t="s">
        <v>180</v>
      </c>
      <c r="AU732" s="214" t="s">
        <v>89</v>
      </c>
      <c r="AV732" s="14" t="s">
        <v>89</v>
      </c>
      <c r="AW732" s="14" t="s">
        <v>38</v>
      </c>
      <c r="AX732" s="14" t="s">
        <v>80</v>
      </c>
      <c r="AY732" s="214" t="s">
        <v>171</v>
      </c>
    </row>
    <row r="733" spans="1:65" s="14" customFormat="1" ht="10.199999999999999">
      <c r="B733" s="204"/>
      <c r="C733" s="205"/>
      <c r="D733" s="195" t="s">
        <v>180</v>
      </c>
      <c r="E733" s="206" t="s">
        <v>32</v>
      </c>
      <c r="F733" s="207" t="s">
        <v>5277</v>
      </c>
      <c r="G733" s="205"/>
      <c r="H733" s="208">
        <v>7.4269999999999996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180</v>
      </c>
      <c r="AU733" s="214" t="s">
        <v>89</v>
      </c>
      <c r="AV733" s="14" t="s">
        <v>89</v>
      </c>
      <c r="AW733" s="14" t="s">
        <v>38</v>
      </c>
      <c r="AX733" s="14" t="s">
        <v>80</v>
      </c>
      <c r="AY733" s="214" t="s">
        <v>171</v>
      </c>
    </row>
    <row r="734" spans="1:65" s="2" customFormat="1" ht="14.4" customHeight="1">
      <c r="A734" s="36"/>
      <c r="B734" s="37"/>
      <c r="C734" s="180" t="s">
        <v>541</v>
      </c>
      <c r="D734" s="180" t="s">
        <v>173</v>
      </c>
      <c r="E734" s="181" t="s">
        <v>5528</v>
      </c>
      <c r="F734" s="182" t="s">
        <v>5529</v>
      </c>
      <c r="G734" s="183" t="s">
        <v>190</v>
      </c>
      <c r="H734" s="184">
        <v>2.9550000000000001</v>
      </c>
      <c r="I734" s="185"/>
      <c r="J734" s="186">
        <f>ROUND(I734*H734,2)</f>
        <v>0</v>
      </c>
      <c r="K734" s="182" t="s">
        <v>177</v>
      </c>
      <c r="L734" s="41"/>
      <c r="M734" s="187" t="s">
        <v>32</v>
      </c>
      <c r="N734" s="188" t="s">
        <v>51</v>
      </c>
      <c r="O734" s="66"/>
      <c r="P734" s="189">
        <f>O734*H734</f>
        <v>0</v>
      </c>
      <c r="Q734" s="189">
        <v>0</v>
      </c>
      <c r="R734" s="189">
        <f>Q734*H734</f>
        <v>0</v>
      </c>
      <c r="S734" s="189">
        <v>0</v>
      </c>
      <c r="T734" s="190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91" t="s">
        <v>178</v>
      </c>
      <c r="AT734" s="191" t="s">
        <v>173</v>
      </c>
      <c r="AU734" s="191" t="s">
        <v>89</v>
      </c>
      <c r="AY734" s="18" t="s">
        <v>171</v>
      </c>
      <c r="BE734" s="192">
        <f>IF(N734="základní",J734,0)</f>
        <v>0</v>
      </c>
      <c r="BF734" s="192">
        <f>IF(N734="snížená",J734,0)</f>
        <v>0</v>
      </c>
      <c r="BG734" s="192">
        <f>IF(N734="zákl. přenesená",J734,0)</f>
        <v>0</v>
      </c>
      <c r="BH734" s="192">
        <f>IF(N734="sníž. přenesená",J734,0)</f>
        <v>0</v>
      </c>
      <c r="BI734" s="192">
        <f>IF(N734="nulová",J734,0)</f>
        <v>0</v>
      </c>
      <c r="BJ734" s="18" t="s">
        <v>40</v>
      </c>
      <c r="BK734" s="192">
        <f>ROUND(I734*H734,2)</f>
        <v>0</v>
      </c>
      <c r="BL734" s="18" t="s">
        <v>178</v>
      </c>
      <c r="BM734" s="191" t="s">
        <v>5530</v>
      </c>
    </row>
    <row r="735" spans="1:65" s="13" customFormat="1" ht="10.199999999999999">
      <c r="B735" s="193"/>
      <c r="C735" s="194"/>
      <c r="D735" s="195" t="s">
        <v>180</v>
      </c>
      <c r="E735" s="196" t="s">
        <v>32</v>
      </c>
      <c r="F735" s="197" t="s">
        <v>5531</v>
      </c>
      <c r="G735" s="194"/>
      <c r="H735" s="196" t="s">
        <v>32</v>
      </c>
      <c r="I735" s="198"/>
      <c r="J735" s="194"/>
      <c r="K735" s="194"/>
      <c r="L735" s="199"/>
      <c r="M735" s="200"/>
      <c r="N735" s="201"/>
      <c r="O735" s="201"/>
      <c r="P735" s="201"/>
      <c r="Q735" s="201"/>
      <c r="R735" s="201"/>
      <c r="S735" s="201"/>
      <c r="T735" s="202"/>
      <c r="AT735" s="203" t="s">
        <v>180</v>
      </c>
      <c r="AU735" s="203" t="s">
        <v>89</v>
      </c>
      <c r="AV735" s="13" t="s">
        <v>40</v>
      </c>
      <c r="AW735" s="13" t="s">
        <v>38</v>
      </c>
      <c r="AX735" s="13" t="s">
        <v>80</v>
      </c>
      <c r="AY735" s="203" t="s">
        <v>171</v>
      </c>
    </row>
    <row r="736" spans="1:65" s="14" customFormat="1" ht="10.199999999999999">
      <c r="B736" s="204"/>
      <c r="C736" s="205"/>
      <c r="D736" s="195" t="s">
        <v>180</v>
      </c>
      <c r="E736" s="206" t="s">
        <v>32</v>
      </c>
      <c r="F736" s="207" t="s">
        <v>5532</v>
      </c>
      <c r="G736" s="205"/>
      <c r="H736" s="208">
        <v>2.9550000000000001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180</v>
      </c>
      <c r="AU736" s="214" t="s">
        <v>89</v>
      </c>
      <c r="AV736" s="14" t="s">
        <v>89</v>
      </c>
      <c r="AW736" s="14" t="s">
        <v>38</v>
      </c>
      <c r="AX736" s="14" t="s">
        <v>80</v>
      </c>
      <c r="AY736" s="214" t="s">
        <v>171</v>
      </c>
    </row>
    <row r="737" spans="1:65" s="2" customFormat="1" ht="24.15" customHeight="1">
      <c r="A737" s="36"/>
      <c r="B737" s="37"/>
      <c r="C737" s="180" t="s">
        <v>545</v>
      </c>
      <c r="D737" s="180" t="s">
        <v>173</v>
      </c>
      <c r="E737" s="181" t="s">
        <v>5533</v>
      </c>
      <c r="F737" s="182" t="s">
        <v>5534</v>
      </c>
      <c r="G737" s="183" t="s">
        <v>190</v>
      </c>
      <c r="H737" s="184">
        <v>2.9550000000000001</v>
      </c>
      <c r="I737" s="185"/>
      <c r="J737" s="186">
        <f>ROUND(I737*H737,2)</f>
        <v>0</v>
      </c>
      <c r="K737" s="182" t="s">
        <v>177</v>
      </c>
      <c r="L737" s="41"/>
      <c r="M737" s="187" t="s">
        <v>32</v>
      </c>
      <c r="N737" s="188" t="s">
        <v>51</v>
      </c>
      <c r="O737" s="66"/>
      <c r="P737" s="189">
        <f>O737*H737</f>
        <v>0</v>
      </c>
      <c r="Q737" s="189">
        <v>2.265E-2</v>
      </c>
      <c r="R737" s="189">
        <f>Q737*H737</f>
        <v>6.6930749999999997E-2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178</v>
      </c>
      <c r="AT737" s="191" t="s">
        <v>173</v>
      </c>
      <c r="AU737" s="191" t="s">
        <v>89</v>
      </c>
      <c r="AY737" s="18" t="s">
        <v>171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8" t="s">
        <v>40</v>
      </c>
      <c r="BK737" s="192">
        <f>ROUND(I737*H737,2)</f>
        <v>0</v>
      </c>
      <c r="BL737" s="18" t="s">
        <v>178</v>
      </c>
      <c r="BM737" s="191" t="s">
        <v>5535</v>
      </c>
    </row>
    <row r="738" spans="1:65" s="13" customFormat="1" ht="10.199999999999999">
      <c r="B738" s="193"/>
      <c r="C738" s="194"/>
      <c r="D738" s="195" t="s">
        <v>180</v>
      </c>
      <c r="E738" s="196" t="s">
        <v>32</v>
      </c>
      <c r="F738" s="197" t="s">
        <v>5531</v>
      </c>
      <c r="G738" s="194"/>
      <c r="H738" s="196" t="s">
        <v>32</v>
      </c>
      <c r="I738" s="198"/>
      <c r="J738" s="194"/>
      <c r="K738" s="194"/>
      <c r="L738" s="199"/>
      <c r="M738" s="200"/>
      <c r="N738" s="201"/>
      <c r="O738" s="201"/>
      <c r="P738" s="201"/>
      <c r="Q738" s="201"/>
      <c r="R738" s="201"/>
      <c r="S738" s="201"/>
      <c r="T738" s="202"/>
      <c r="AT738" s="203" t="s">
        <v>180</v>
      </c>
      <c r="AU738" s="203" t="s">
        <v>89</v>
      </c>
      <c r="AV738" s="13" t="s">
        <v>40</v>
      </c>
      <c r="AW738" s="13" t="s">
        <v>38</v>
      </c>
      <c r="AX738" s="13" t="s">
        <v>80</v>
      </c>
      <c r="AY738" s="203" t="s">
        <v>171</v>
      </c>
    </row>
    <row r="739" spans="1:65" s="14" customFormat="1" ht="10.199999999999999">
      <c r="B739" s="204"/>
      <c r="C739" s="205"/>
      <c r="D739" s="195" t="s">
        <v>180</v>
      </c>
      <c r="E739" s="206" t="s">
        <v>32</v>
      </c>
      <c r="F739" s="207" t="s">
        <v>5532</v>
      </c>
      <c r="G739" s="205"/>
      <c r="H739" s="208">
        <v>2.9550000000000001</v>
      </c>
      <c r="I739" s="209"/>
      <c r="J739" s="205"/>
      <c r="K739" s="205"/>
      <c r="L739" s="210"/>
      <c r="M739" s="211"/>
      <c r="N739" s="212"/>
      <c r="O739" s="212"/>
      <c r="P739" s="212"/>
      <c r="Q739" s="212"/>
      <c r="R739" s="212"/>
      <c r="S739" s="212"/>
      <c r="T739" s="213"/>
      <c r="AT739" s="214" t="s">
        <v>180</v>
      </c>
      <c r="AU739" s="214" t="s">
        <v>89</v>
      </c>
      <c r="AV739" s="14" t="s">
        <v>89</v>
      </c>
      <c r="AW739" s="14" t="s">
        <v>38</v>
      </c>
      <c r="AX739" s="14" t="s">
        <v>80</v>
      </c>
      <c r="AY739" s="214" t="s">
        <v>171</v>
      </c>
    </row>
    <row r="740" spans="1:65" s="2" customFormat="1" ht="24.15" customHeight="1">
      <c r="A740" s="36"/>
      <c r="B740" s="37"/>
      <c r="C740" s="180" t="s">
        <v>551</v>
      </c>
      <c r="D740" s="180" t="s">
        <v>173</v>
      </c>
      <c r="E740" s="181" t="s">
        <v>5536</v>
      </c>
      <c r="F740" s="182" t="s">
        <v>5537</v>
      </c>
      <c r="G740" s="183" t="s">
        <v>190</v>
      </c>
      <c r="H740" s="184">
        <v>8</v>
      </c>
      <c r="I740" s="185"/>
      <c r="J740" s="186">
        <f>ROUND(I740*H740,2)</f>
        <v>0</v>
      </c>
      <c r="K740" s="182" t="s">
        <v>177</v>
      </c>
      <c r="L740" s="41"/>
      <c r="M740" s="187" t="s">
        <v>32</v>
      </c>
      <c r="N740" s="188" t="s">
        <v>51</v>
      </c>
      <c r="O740" s="66"/>
      <c r="P740" s="189">
        <f>O740*H740</f>
        <v>0</v>
      </c>
      <c r="Q740" s="189">
        <v>1.47E-3</v>
      </c>
      <c r="R740" s="189">
        <f>Q740*H740</f>
        <v>1.176E-2</v>
      </c>
      <c r="S740" s="189">
        <v>1E-3</v>
      </c>
      <c r="T740" s="190">
        <f>S740*H740</f>
        <v>8.0000000000000002E-3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91" t="s">
        <v>178</v>
      </c>
      <c r="AT740" s="191" t="s">
        <v>173</v>
      </c>
      <c r="AU740" s="191" t="s">
        <v>89</v>
      </c>
      <c r="AY740" s="18" t="s">
        <v>171</v>
      </c>
      <c r="BE740" s="192">
        <f>IF(N740="základní",J740,0)</f>
        <v>0</v>
      </c>
      <c r="BF740" s="192">
        <f>IF(N740="snížená",J740,0)</f>
        <v>0</v>
      </c>
      <c r="BG740" s="192">
        <f>IF(N740="zákl. přenesená",J740,0)</f>
        <v>0</v>
      </c>
      <c r="BH740" s="192">
        <f>IF(N740="sníž. přenesená",J740,0)</f>
        <v>0</v>
      </c>
      <c r="BI740" s="192">
        <f>IF(N740="nulová",J740,0)</f>
        <v>0</v>
      </c>
      <c r="BJ740" s="18" t="s">
        <v>40</v>
      </c>
      <c r="BK740" s="192">
        <f>ROUND(I740*H740,2)</f>
        <v>0</v>
      </c>
      <c r="BL740" s="18" t="s">
        <v>178</v>
      </c>
      <c r="BM740" s="191" t="s">
        <v>5538</v>
      </c>
    </row>
    <row r="741" spans="1:65" s="13" customFormat="1" ht="10.199999999999999">
      <c r="B741" s="193"/>
      <c r="C741" s="194"/>
      <c r="D741" s="195" t="s">
        <v>180</v>
      </c>
      <c r="E741" s="196" t="s">
        <v>32</v>
      </c>
      <c r="F741" s="197" t="s">
        <v>5531</v>
      </c>
      <c r="G741" s="194"/>
      <c r="H741" s="196" t="s">
        <v>32</v>
      </c>
      <c r="I741" s="198"/>
      <c r="J741" s="194"/>
      <c r="K741" s="194"/>
      <c r="L741" s="199"/>
      <c r="M741" s="200"/>
      <c r="N741" s="201"/>
      <c r="O741" s="201"/>
      <c r="P741" s="201"/>
      <c r="Q741" s="201"/>
      <c r="R741" s="201"/>
      <c r="S741" s="201"/>
      <c r="T741" s="202"/>
      <c r="AT741" s="203" t="s">
        <v>180</v>
      </c>
      <c r="AU741" s="203" t="s">
        <v>89</v>
      </c>
      <c r="AV741" s="13" t="s">
        <v>40</v>
      </c>
      <c r="AW741" s="13" t="s">
        <v>38</v>
      </c>
      <c r="AX741" s="13" t="s">
        <v>80</v>
      </c>
      <c r="AY741" s="203" t="s">
        <v>171</v>
      </c>
    </row>
    <row r="742" spans="1:65" s="14" customFormat="1" ht="10.199999999999999">
      <c r="B742" s="204"/>
      <c r="C742" s="205"/>
      <c r="D742" s="195" t="s">
        <v>180</v>
      </c>
      <c r="E742" s="206" t="s">
        <v>32</v>
      </c>
      <c r="F742" s="207" t="s">
        <v>5539</v>
      </c>
      <c r="G742" s="205"/>
      <c r="H742" s="208">
        <v>8</v>
      </c>
      <c r="I742" s="209"/>
      <c r="J742" s="205"/>
      <c r="K742" s="205"/>
      <c r="L742" s="210"/>
      <c r="M742" s="211"/>
      <c r="N742" s="212"/>
      <c r="O742" s="212"/>
      <c r="P742" s="212"/>
      <c r="Q742" s="212"/>
      <c r="R742" s="212"/>
      <c r="S742" s="212"/>
      <c r="T742" s="213"/>
      <c r="AT742" s="214" t="s">
        <v>180</v>
      </c>
      <c r="AU742" s="214" t="s">
        <v>89</v>
      </c>
      <c r="AV742" s="14" t="s">
        <v>89</v>
      </c>
      <c r="AW742" s="14" t="s">
        <v>38</v>
      </c>
      <c r="AX742" s="14" t="s">
        <v>80</v>
      </c>
      <c r="AY742" s="214" t="s">
        <v>171</v>
      </c>
    </row>
    <row r="743" spans="1:65" s="12" customFormat="1" ht="22.8" customHeight="1">
      <c r="B743" s="164"/>
      <c r="C743" s="165"/>
      <c r="D743" s="166" t="s">
        <v>79</v>
      </c>
      <c r="E743" s="178" t="s">
        <v>549</v>
      </c>
      <c r="F743" s="178" t="s">
        <v>550</v>
      </c>
      <c r="G743" s="165"/>
      <c r="H743" s="165"/>
      <c r="I743" s="168"/>
      <c r="J743" s="179">
        <f>BK743</f>
        <v>0</v>
      </c>
      <c r="K743" s="165"/>
      <c r="L743" s="170"/>
      <c r="M743" s="171"/>
      <c r="N743" s="172"/>
      <c r="O743" s="172"/>
      <c r="P743" s="173">
        <f>SUM(P744:P753)</f>
        <v>0</v>
      </c>
      <c r="Q743" s="172"/>
      <c r="R743" s="173">
        <f>SUM(R744:R753)</f>
        <v>0</v>
      </c>
      <c r="S743" s="172"/>
      <c r="T743" s="174">
        <f>SUM(T744:T753)</f>
        <v>0</v>
      </c>
      <c r="AR743" s="175" t="s">
        <v>40</v>
      </c>
      <c r="AT743" s="176" t="s">
        <v>79</v>
      </c>
      <c r="AU743" s="176" t="s">
        <v>40</v>
      </c>
      <c r="AY743" s="175" t="s">
        <v>171</v>
      </c>
      <c r="BK743" s="177">
        <f>SUM(BK744:BK753)</f>
        <v>0</v>
      </c>
    </row>
    <row r="744" spans="1:65" s="2" customFormat="1" ht="24.15" customHeight="1">
      <c r="A744" s="36"/>
      <c r="B744" s="37"/>
      <c r="C744" s="180" t="s">
        <v>556</v>
      </c>
      <c r="D744" s="180" t="s">
        <v>173</v>
      </c>
      <c r="E744" s="181" t="s">
        <v>552</v>
      </c>
      <c r="F744" s="182" t="s">
        <v>553</v>
      </c>
      <c r="G744" s="183" t="s">
        <v>554</v>
      </c>
      <c r="H744" s="184">
        <v>24.891999999999999</v>
      </c>
      <c r="I744" s="185"/>
      <c r="J744" s="186">
        <f>ROUND(I744*H744,2)</f>
        <v>0</v>
      </c>
      <c r="K744" s="182" t="s">
        <v>177</v>
      </c>
      <c r="L744" s="41"/>
      <c r="M744" s="187" t="s">
        <v>32</v>
      </c>
      <c r="N744" s="188" t="s">
        <v>51</v>
      </c>
      <c r="O744" s="66"/>
      <c r="P744" s="189">
        <f>O744*H744</f>
        <v>0</v>
      </c>
      <c r="Q744" s="189">
        <v>0</v>
      </c>
      <c r="R744" s="189">
        <f>Q744*H744</f>
        <v>0</v>
      </c>
      <c r="S744" s="189">
        <v>0</v>
      </c>
      <c r="T744" s="190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91" t="s">
        <v>178</v>
      </c>
      <c r="AT744" s="191" t="s">
        <v>173</v>
      </c>
      <c r="AU744" s="191" t="s">
        <v>89</v>
      </c>
      <c r="AY744" s="18" t="s">
        <v>171</v>
      </c>
      <c r="BE744" s="192">
        <f>IF(N744="základní",J744,0)</f>
        <v>0</v>
      </c>
      <c r="BF744" s="192">
        <f>IF(N744="snížená",J744,0)</f>
        <v>0</v>
      </c>
      <c r="BG744" s="192">
        <f>IF(N744="zákl. přenesená",J744,0)</f>
        <v>0</v>
      </c>
      <c r="BH744" s="192">
        <f>IF(N744="sníž. přenesená",J744,0)</f>
        <v>0</v>
      </c>
      <c r="BI744" s="192">
        <f>IF(N744="nulová",J744,0)</f>
        <v>0</v>
      </c>
      <c r="BJ744" s="18" t="s">
        <v>40</v>
      </c>
      <c r="BK744" s="192">
        <f>ROUND(I744*H744,2)</f>
        <v>0</v>
      </c>
      <c r="BL744" s="18" t="s">
        <v>178</v>
      </c>
      <c r="BM744" s="191" t="s">
        <v>5540</v>
      </c>
    </row>
    <row r="745" spans="1:65" s="2" customFormat="1" ht="24.15" customHeight="1">
      <c r="A745" s="36"/>
      <c r="B745" s="37"/>
      <c r="C745" s="180" t="s">
        <v>560</v>
      </c>
      <c r="D745" s="180" t="s">
        <v>173</v>
      </c>
      <c r="E745" s="181" t="s">
        <v>5541</v>
      </c>
      <c r="F745" s="182" t="s">
        <v>5542</v>
      </c>
      <c r="G745" s="183" t="s">
        <v>554</v>
      </c>
      <c r="H745" s="184">
        <v>149.352</v>
      </c>
      <c r="I745" s="185"/>
      <c r="J745" s="186">
        <f>ROUND(I745*H745,2)</f>
        <v>0</v>
      </c>
      <c r="K745" s="182" t="s">
        <v>177</v>
      </c>
      <c r="L745" s="41"/>
      <c r="M745" s="187" t="s">
        <v>32</v>
      </c>
      <c r="N745" s="188" t="s">
        <v>51</v>
      </c>
      <c r="O745" s="66"/>
      <c r="P745" s="189">
        <f>O745*H745</f>
        <v>0</v>
      </c>
      <c r="Q745" s="189">
        <v>0</v>
      </c>
      <c r="R745" s="189">
        <f>Q745*H745</f>
        <v>0</v>
      </c>
      <c r="S745" s="189">
        <v>0</v>
      </c>
      <c r="T745" s="190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91" t="s">
        <v>178</v>
      </c>
      <c r="AT745" s="191" t="s">
        <v>173</v>
      </c>
      <c r="AU745" s="191" t="s">
        <v>89</v>
      </c>
      <c r="AY745" s="18" t="s">
        <v>171</v>
      </c>
      <c r="BE745" s="192">
        <f>IF(N745="základní",J745,0)</f>
        <v>0</v>
      </c>
      <c r="BF745" s="192">
        <f>IF(N745="snížená",J745,0)</f>
        <v>0</v>
      </c>
      <c r="BG745" s="192">
        <f>IF(N745="zákl. přenesená",J745,0)</f>
        <v>0</v>
      </c>
      <c r="BH745" s="192">
        <f>IF(N745="sníž. přenesená",J745,0)</f>
        <v>0</v>
      </c>
      <c r="BI745" s="192">
        <f>IF(N745="nulová",J745,0)</f>
        <v>0</v>
      </c>
      <c r="BJ745" s="18" t="s">
        <v>40</v>
      </c>
      <c r="BK745" s="192">
        <f>ROUND(I745*H745,2)</f>
        <v>0</v>
      </c>
      <c r="BL745" s="18" t="s">
        <v>178</v>
      </c>
      <c r="BM745" s="191" t="s">
        <v>5543</v>
      </c>
    </row>
    <row r="746" spans="1:65" s="14" customFormat="1" ht="10.199999999999999">
      <c r="B746" s="204"/>
      <c r="C746" s="205"/>
      <c r="D746" s="195" t="s">
        <v>180</v>
      </c>
      <c r="E746" s="205"/>
      <c r="F746" s="207" t="s">
        <v>5544</v>
      </c>
      <c r="G746" s="205"/>
      <c r="H746" s="208">
        <v>149.352</v>
      </c>
      <c r="I746" s="209"/>
      <c r="J746" s="205"/>
      <c r="K746" s="205"/>
      <c r="L746" s="210"/>
      <c r="M746" s="211"/>
      <c r="N746" s="212"/>
      <c r="O746" s="212"/>
      <c r="P746" s="212"/>
      <c r="Q746" s="212"/>
      <c r="R746" s="212"/>
      <c r="S746" s="212"/>
      <c r="T746" s="213"/>
      <c r="AT746" s="214" t="s">
        <v>180</v>
      </c>
      <c r="AU746" s="214" t="s">
        <v>89</v>
      </c>
      <c r="AV746" s="14" t="s">
        <v>89</v>
      </c>
      <c r="AW746" s="14" t="s">
        <v>4</v>
      </c>
      <c r="AX746" s="14" t="s">
        <v>40</v>
      </c>
      <c r="AY746" s="214" t="s">
        <v>171</v>
      </c>
    </row>
    <row r="747" spans="1:65" s="2" customFormat="1" ht="14.4" customHeight="1">
      <c r="A747" s="36"/>
      <c r="B747" s="37"/>
      <c r="C747" s="180" t="s">
        <v>565</v>
      </c>
      <c r="D747" s="180" t="s">
        <v>173</v>
      </c>
      <c r="E747" s="181" t="s">
        <v>557</v>
      </c>
      <c r="F747" s="182" t="s">
        <v>558</v>
      </c>
      <c r="G747" s="183" t="s">
        <v>554</v>
      </c>
      <c r="H747" s="184">
        <v>24.891999999999999</v>
      </c>
      <c r="I747" s="185"/>
      <c r="J747" s="186">
        <f>ROUND(I747*H747,2)</f>
        <v>0</v>
      </c>
      <c r="K747" s="182" t="s">
        <v>177</v>
      </c>
      <c r="L747" s="41"/>
      <c r="M747" s="187" t="s">
        <v>32</v>
      </c>
      <c r="N747" s="188" t="s">
        <v>51</v>
      </c>
      <c r="O747" s="66"/>
      <c r="P747" s="189">
        <f>O747*H747</f>
        <v>0</v>
      </c>
      <c r="Q747" s="189">
        <v>0</v>
      </c>
      <c r="R747" s="189">
        <f>Q747*H747</f>
        <v>0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178</v>
      </c>
      <c r="AT747" s="191" t="s">
        <v>173</v>
      </c>
      <c r="AU747" s="191" t="s">
        <v>89</v>
      </c>
      <c r="AY747" s="18" t="s">
        <v>171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8" t="s">
        <v>40</v>
      </c>
      <c r="BK747" s="192">
        <f>ROUND(I747*H747,2)</f>
        <v>0</v>
      </c>
      <c r="BL747" s="18" t="s">
        <v>178</v>
      </c>
      <c r="BM747" s="191" t="s">
        <v>5545</v>
      </c>
    </row>
    <row r="748" spans="1:65" s="2" customFormat="1" ht="14.4" customHeight="1">
      <c r="A748" s="36"/>
      <c r="B748" s="37"/>
      <c r="C748" s="180" t="s">
        <v>571</v>
      </c>
      <c r="D748" s="180" t="s">
        <v>173</v>
      </c>
      <c r="E748" s="181" t="s">
        <v>5546</v>
      </c>
      <c r="F748" s="182" t="s">
        <v>5547</v>
      </c>
      <c r="G748" s="183" t="s">
        <v>554</v>
      </c>
      <c r="H748" s="184">
        <v>273.81200000000001</v>
      </c>
      <c r="I748" s="185"/>
      <c r="J748" s="186">
        <f>ROUND(I748*H748,2)</f>
        <v>0</v>
      </c>
      <c r="K748" s="182" t="s">
        <v>177</v>
      </c>
      <c r="L748" s="41"/>
      <c r="M748" s="187" t="s">
        <v>32</v>
      </c>
      <c r="N748" s="188" t="s">
        <v>51</v>
      </c>
      <c r="O748" s="66"/>
      <c r="P748" s="189">
        <f>O748*H748</f>
        <v>0</v>
      </c>
      <c r="Q748" s="189">
        <v>0</v>
      </c>
      <c r="R748" s="189">
        <f>Q748*H748</f>
        <v>0</v>
      </c>
      <c r="S748" s="189">
        <v>0</v>
      </c>
      <c r="T748" s="190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91" t="s">
        <v>178</v>
      </c>
      <c r="AT748" s="191" t="s">
        <v>173</v>
      </c>
      <c r="AU748" s="191" t="s">
        <v>89</v>
      </c>
      <c r="AY748" s="18" t="s">
        <v>171</v>
      </c>
      <c r="BE748" s="192">
        <f>IF(N748="základní",J748,0)</f>
        <v>0</v>
      </c>
      <c r="BF748" s="192">
        <f>IF(N748="snížená",J748,0)</f>
        <v>0</v>
      </c>
      <c r="BG748" s="192">
        <f>IF(N748="zákl. přenesená",J748,0)</f>
        <v>0</v>
      </c>
      <c r="BH748" s="192">
        <f>IF(N748="sníž. přenesená",J748,0)</f>
        <v>0</v>
      </c>
      <c r="BI748" s="192">
        <f>IF(N748="nulová",J748,0)</f>
        <v>0</v>
      </c>
      <c r="BJ748" s="18" t="s">
        <v>40</v>
      </c>
      <c r="BK748" s="192">
        <f>ROUND(I748*H748,2)</f>
        <v>0</v>
      </c>
      <c r="BL748" s="18" t="s">
        <v>178</v>
      </c>
      <c r="BM748" s="191" t="s">
        <v>5548</v>
      </c>
    </row>
    <row r="749" spans="1:65" s="14" customFormat="1" ht="10.199999999999999">
      <c r="B749" s="204"/>
      <c r="C749" s="205"/>
      <c r="D749" s="195" t="s">
        <v>180</v>
      </c>
      <c r="E749" s="205"/>
      <c r="F749" s="207" t="s">
        <v>5549</v>
      </c>
      <c r="G749" s="205"/>
      <c r="H749" s="208">
        <v>273.81200000000001</v>
      </c>
      <c r="I749" s="209"/>
      <c r="J749" s="205"/>
      <c r="K749" s="205"/>
      <c r="L749" s="210"/>
      <c r="M749" s="211"/>
      <c r="N749" s="212"/>
      <c r="O749" s="212"/>
      <c r="P749" s="212"/>
      <c r="Q749" s="212"/>
      <c r="R749" s="212"/>
      <c r="S749" s="212"/>
      <c r="T749" s="213"/>
      <c r="AT749" s="214" t="s">
        <v>180</v>
      </c>
      <c r="AU749" s="214" t="s">
        <v>89</v>
      </c>
      <c r="AV749" s="14" t="s">
        <v>89</v>
      </c>
      <c r="AW749" s="14" t="s">
        <v>4</v>
      </c>
      <c r="AX749" s="14" t="s">
        <v>40</v>
      </c>
      <c r="AY749" s="214" t="s">
        <v>171</v>
      </c>
    </row>
    <row r="750" spans="1:65" s="2" customFormat="1" ht="24.15" customHeight="1">
      <c r="A750" s="36"/>
      <c r="B750" s="37"/>
      <c r="C750" s="180" t="s">
        <v>579</v>
      </c>
      <c r="D750" s="180" t="s">
        <v>173</v>
      </c>
      <c r="E750" s="181" t="s">
        <v>3202</v>
      </c>
      <c r="F750" s="182" t="s">
        <v>3203</v>
      </c>
      <c r="G750" s="183" t="s">
        <v>554</v>
      </c>
      <c r="H750" s="184">
        <v>272.60199999999998</v>
      </c>
      <c r="I750" s="185"/>
      <c r="J750" s="186">
        <f>ROUND(I750*H750,2)</f>
        <v>0</v>
      </c>
      <c r="K750" s="182" t="s">
        <v>177</v>
      </c>
      <c r="L750" s="41"/>
      <c r="M750" s="187" t="s">
        <v>32</v>
      </c>
      <c r="N750" s="188" t="s">
        <v>51</v>
      </c>
      <c r="O750" s="66"/>
      <c r="P750" s="189">
        <f>O750*H750</f>
        <v>0</v>
      </c>
      <c r="Q750" s="189">
        <v>0</v>
      </c>
      <c r="R750" s="189">
        <f>Q750*H750</f>
        <v>0</v>
      </c>
      <c r="S750" s="189">
        <v>0</v>
      </c>
      <c r="T750" s="190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91" t="s">
        <v>178</v>
      </c>
      <c r="AT750" s="191" t="s">
        <v>173</v>
      </c>
      <c r="AU750" s="191" t="s">
        <v>89</v>
      </c>
      <c r="AY750" s="18" t="s">
        <v>171</v>
      </c>
      <c r="BE750" s="192">
        <f>IF(N750="základní",J750,0)</f>
        <v>0</v>
      </c>
      <c r="BF750" s="192">
        <f>IF(N750="snížená",J750,0)</f>
        <v>0</v>
      </c>
      <c r="BG750" s="192">
        <f>IF(N750="zákl. přenesená",J750,0)</f>
        <v>0</v>
      </c>
      <c r="BH750" s="192">
        <f>IF(N750="sníž. přenesená",J750,0)</f>
        <v>0</v>
      </c>
      <c r="BI750" s="192">
        <f>IF(N750="nulová",J750,0)</f>
        <v>0</v>
      </c>
      <c r="BJ750" s="18" t="s">
        <v>40</v>
      </c>
      <c r="BK750" s="192">
        <f>ROUND(I750*H750,2)</f>
        <v>0</v>
      </c>
      <c r="BL750" s="18" t="s">
        <v>178</v>
      </c>
      <c r="BM750" s="191" t="s">
        <v>5550</v>
      </c>
    </row>
    <row r="751" spans="1:65" s="14" customFormat="1" ht="10.199999999999999">
      <c r="B751" s="204"/>
      <c r="C751" s="205"/>
      <c r="D751" s="195" t="s">
        <v>180</v>
      </c>
      <c r="E751" s="206" t="s">
        <v>32</v>
      </c>
      <c r="F751" s="207" t="s">
        <v>5551</v>
      </c>
      <c r="G751" s="205"/>
      <c r="H751" s="208">
        <v>272.60199999999998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180</v>
      </c>
      <c r="AU751" s="214" t="s">
        <v>89</v>
      </c>
      <c r="AV751" s="14" t="s">
        <v>89</v>
      </c>
      <c r="AW751" s="14" t="s">
        <v>38</v>
      </c>
      <c r="AX751" s="14" t="s">
        <v>80</v>
      </c>
      <c r="AY751" s="214" t="s">
        <v>171</v>
      </c>
    </row>
    <row r="752" spans="1:65" s="2" customFormat="1" ht="14.4" customHeight="1">
      <c r="A752" s="36"/>
      <c r="B752" s="37"/>
      <c r="C752" s="180" t="s">
        <v>584</v>
      </c>
      <c r="D752" s="180" t="s">
        <v>173</v>
      </c>
      <c r="E752" s="181" t="s">
        <v>5552</v>
      </c>
      <c r="F752" s="182" t="s">
        <v>5553</v>
      </c>
      <c r="G752" s="183" t="s">
        <v>554</v>
      </c>
      <c r="H752" s="184">
        <v>-0.79200000000000004</v>
      </c>
      <c r="I752" s="185"/>
      <c r="J752" s="186">
        <f>ROUND(I752*H752,2)</f>
        <v>0</v>
      </c>
      <c r="K752" s="182" t="s">
        <v>32</v>
      </c>
      <c r="L752" s="41"/>
      <c r="M752" s="187" t="s">
        <v>32</v>
      </c>
      <c r="N752" s="188" t="s">
        <v>51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178</v>
      </c>
      <c r="AT752" s="191" t="s">
        <v>173</v>
      </c>
      <c r="AU752" s="191" t="s">
        <v>89</v>
      </c>
      <c r="AY752" s="18" t="s">
        <v>171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8" t="s">
        <v>40</v>
      </c>
      <c r="BK752" s="192">
        <f>ROUND(I752*H752,2)</f>
        <v>0</v>
      </c>
      <c r="BL752" s="18" t="s">
        <v>178</v>
      </c>
      <c r="BM752" s="191" t="s">
        <v>5554</v>
      </c>
    </row>
    <row r="753" spans="1:65" s="14" customFormat="1" ht="10.199999999999999">
      <c r="B753" s="204"/>
      <c r="C753" s="205"/>
      <c r="D753" s="195" t="s">
        <v>180</v>
      </c>
      <c r="E753" s="206" t="s">
        <v>32</v>
      </c>
      <c r="F753" s="207" t="s">
        <v>5555</v>
      </c>
      <c r="G753" s="205"/>
      <c r="H753" s="208">
        <v>-0.79200000000000004</v>
      </c>
      <c r="I753" s="209"/>
      <c r="J753" s="205"/>
      <c r="K753" s="205"/>
      <c r="L753" s="210"/>
      <c r="M753" s="211"/>
      <c r="N753" s="212"/>
      <c r="O753" s="212"/>
      <c r="P753" s="212"/>
      <c r="Q753" s="212"/>
      <c r="R753" s="212"/>
      <c r="S753" s="212"/>
      <c r="T753" s="213"/>
      <c r="AT753" s="214" t="s">
        <v>180</v>
      </c>
      <c r="AU753" s="214" t="s">
        <v>89</v>
      </c>
      <c r="AV753" s="14" t="s">
        <v>89</v>
      </c>
      <c r="AW753" s="14" t="s">
        <v>38</v>
      </c>
      <c r="AX753" s="14" t="s">
        <v>80</v>
      </c>
      <c r="AY753" s="214" t="s">
        <v>171</v>
      </c>
    </row>
    <row r="754" spans="1:65" s="12" customFormat="1" ht="22.8" customHeight="1">
      <c r="B754" s="164"/>
      <c r="C754" s="165"/>
      <c r="D754" s="166" t="s">
        <v>79</v>
      </c>
      <c r="E754" s="178" t="s">
        <v>569</v>
      </c>
      <c r="F754" s="178" t="s">
        <v>570</v>
      </c>
      <c r="G754" s="165"/>
      <c r="H754" s="165"/>
      <c r="I754" s="168"/>
      <c r="J754" s="179">
        <f>BK754</f>
        <v>0</v>
      </c>
      <c r="K754" s="165"/>
      <c r="L754" s="170"/>
      <c r="M754" s="171"/>
      <c r="N754" s="172"/>
      <c r="O754" s="172"/>
      <c r="P754" s="173">
        <f>P755</f>
        <v>0</v>
      </c>
      <c r="Q754" s="172"/>
      <c r="R754" s="173">
        <f>R755</f>
        <v>0</v>
      </c>
      <c r="S754" s="172"/>
      <c r="T754" s="174">
        <f>T755</f>
        <v>0</v>
      </c>
      <c r="AR754" s="175" t="s">
        <v>40</v>
      </c>
      <c r="AT754" s="176" t="s">
        <v>79</v>
      </c>
      <c r="AU754" s="176" t="s">
        <v>40</v>
      </c>
      <c r="AY754" s="175" t="s">
        <v>171</v>
      </c>
      <c r="BK754" s="177">
        <f>BK755</f>
        <v>0</v>
      </c>
    </row>
    <row r="755" spans="1:65" s="2" customFormat="1" ht="24.15" customHeight="1">
      <c r="A755" s="36"/>
      <c r="B755" s="37"/>
      <c r="C755" s="180" t="s">
        <v>588</v>
      </c>
      <c r="D755" s="180" t="s">
        <v>173</v>
      </c>
      <c r="E755" s="181" t="s">
        <v>572</v>
      </c>
      <c r="F755" s="182" t="s">
        <v>573</v>
      </c>
      <c r="G755" s="183" t="s">
        <v>554</v>
      </c>
      <c r="H755" s="184">
        <v>64.44</v>
      </c>
      <c r="I755" s="185"/>
      <c r="J755" s="186">
        <f>ROUND(I755*H755,2)</f>
        <v>0</v>
      </c>
      <c r="K755" s="182" t="s">
        <v>177</v>
      </c>
      <c r="L755" s="41"/>
      <c r="M755" s="187" t="s">
        <v>32</v>
      </c>
      <c r="N755" s="188" t="s">
        <v>51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178</v>
      </c>
      <c r="AT755" s="191" t="s">
        <v>173</v>
      </c>
      <c r="AU755" s="191" t="s">
        <v>89</v>
      </c>
      <c r="AY755" s="18" t="s">
        <v>171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8" t="s">
        <v>40</v>
      </c>
      <c r="BK755" s="192">
        <f>ROUND(I755*H755,2)</f>
        <v>0</v>
      </c>
      <c r="BL755" s="18" t="s">
        <v>178</v>
      </c>
      <c r="BM755" s="191" t="s">
        <v>5556</v>
      </c>
    </row>
    <row r="756" spans="1:65" s="12" customFormat="1" ht="25.95" customHeight="1">
      <c r="B756" s="164"/>
      <c r="C756" s="165"/>
      <c r="D756" s="166" t="s">
        <v>79</v>
      </c>
      <c r="E756" s="167" t="s">
        <v>575</v>
      </c>
      <c r="F756" s="167" t="s">
        <v>576</v>
      </c>
      <c r="G756" s="165"/>
      <c r="H756" s="165"/>
      <c r="I756" s="168"/>
      <c r="J756" s="169">
        <f>BK756</f>
        <v>0</v>
      </c>
      <c r="K756" s="165"/>
      <c r="L756" s="170"/>
      <c r="M756" s="171"/>
      <c r="N756" s="172"/>
      <c r="O756" s="172"/>
      <c r="P756" s="173">
        <f>P757+P782+P833+P904</f>
        <v>0</v>
      </c>
      <c r="Q756" s="172"/>
      <c r="R756" s="173">
        <f>R757+R782+R833+R904</f>
        <v>9.1483932100000018</v>
      </c>
      <c r="S756" s="172"/>
      <c r="T756" s="174">
        <f>T757+T782+T833+T904</f>
        <v>0.83025579999999988</v>
      </c>
      <c r="AR756" s="175" t="s">
        <v>89</v>
      </c>
      <c r="AT756" s="176" t="s">
        <v>79</v>
      </c>
      <c r="AU756" s="176" t="s">
        <v>80</v>
      </c>
      <c r="AY756" s="175" t="s">
        <v>171</v>
      </c>
      <c r="BK756" s="177">
        <f>BK757+BK782+BK833+BK904</f>
        <v>0</v>
      </c>
    </row>
    <row r="757" spans="1:65" s="12" customFormat="1" ht="22.8" customHeight="1">
      <c r="B757" s="164"/>
      <c r="C757" s="165"/>
      <c r="D757" s="166" t="s">
        <v>79</v>
      </c>
      <c r="E757" s="178" t="s">
        <v>5557</v>
      </c>
      <c r="F757" s="178" t="s">
        <v>5558</v>
      </c>
      <c r="G757" s="165"/>
      <c r="H757" s="165"/>
      <c r="I757" s="168"/>
      <c r="J757" s="179">
        <f>BK757</f>
        <v>0</v>
      </c>
      <c r="K757" s="165"/>
      <c r="L757" s="170"/>
      <c r="M757" s="171"/>
      <c r="N757" s="172"/>
      <c r="O757" s="172"/>
      <c r="P757" s="173">
        <f>SUM(P758:P781)</f>
        <v>0</v>
      </c>
      <c r="Q757" s="172"/>
      <c r="R757" s="173">
        <f>SUM(R758:R781)</f>
        <v>0</v>
      </c>
      <c r="S757" s="172"/>
      <c r="T757" s="174">
        <f>SUM(T758:T781)</f>
        <v>3.848E-2</v>
      </c>
      <c r="AR757" s="175" t="s">
        <v>89</v>
      </c>
      <c r="AT757" s="176" t="s">
        <v>79</v>
      </c>
      <c r="AU757" s="176" t="s">
        <v>40</v>
      </c>
      <c r="AY757" s="175" t="s">
        <v>171</v>
      </c>
      <c r="BK757" s="177">
        <f>SUM(BK758:BK781)</f>
        <v>0</v>
      </c>
    </row>
    <row r="758" spans="1:65" s="2" customFormat="1" ht="14.4" customHeight="1">
      <c r="A758" s="36"/>
      <c r="B758" s="37"/>
      <c r="C758" s="180" t="s">
        <v>593</v>
      </c>
      <c r="D758" s="180" t="s">
        <v>173</v>
      </c>
      <c r="E758" s="181" t="s">
        <v>5559</v>
      </c>
      <c r="F758" s="182" t="s">
        <v>5560</v>
      </c>
      <c r="G758" s="183" t="s">
        <v>190</v>
      </c>
      <c r="H758" s="184">
        <v>52</v>
      </c>
      <c r="I758" s="185"/>
      <c r="J758" s="186">
        <f>ROUND(I758*H758,2)</f>
        <v>0</v>
      </c>
      <c r="K758" s="182" t="s">
        <v>177</v>
      </c>
      <c r="L758" s="41"/>
      <c r="M758" s="187" t="s">
        <v>32</v>
      </c>
      <c r="N758" s="188" t="s">
        <v>51</v>
      </c>
      <c r="O758" s="66"/>
      <c r="P758" s="189">
        <f>O758*H758</f>
        <v>0</v>
      </c>
      <c r="Q758" s="189">
        <v>0</v>
      </c>
      <c r="R758" s="189">
        <f>Q758*H758</f>
        <v>0</v>
      </c>
      <c r="S758" s="189">
        <v>0</v>
      </c>
      <c r="T758" s="190">
        <f>S758*H758</f>
        <v>0</v>
      </c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R758" s="191" t="s">
        <v>297</v>
      </c>
      <c r="AT758" s="191" t="s">
        <v>173</v>
      </c>
      <c r="AU758" s="191" t="s">
        <v>89</v>
      </c>
      <c r="AY758" s="18" t="s">
        <v>171</v>
      </c>
      <c r="BE758" s="192">
        <f>IF(N758="základní",J758,0)</f>
        <v>0</v>
      </c>
      <c r="BF758" s="192">
        <f>IF(N758="snížená",J758,0)</f>
        <v>0</v>
      </c>
      <c r="BG758" s="192">
        <f>IF(N758="zákl. přenesená",J758,0)</f>
        <v>0</v>
      </c>
      <c r="BH758" s="192">
        <f>IF(N758="sníž. přenesená",J758,0)</f>
        <v>0</v>
      </c>
      <c r="BI758" s="192">
        <f>IF(N758="nulová",J758,0)</f>
        <v>0</v>
      </c>
      <c r="BJ758" s="18" t="s">
        <v>40</v>
      </c>
      <c r="BK758" s="192">
        <f>ROUND(I758*H758,2)</f>
        <v>0</v>
      </c>
      <c r="BL758" s="18" t="s">
        <v>297</v>
      </c>
      <c r="BM758" s="191" t="s">
        <v>5561</v>
      </c>
    </row>
    <row r="759" spans="1:65" s="13" customFormat="1" ht="10.199999999999999">
      <c r="B759" s="193"/>
      <c r="C759" s="194"/>
      <c r="D759" s="195" t="s">
        <v>180</v>
      </c>
      <c r="E759" s="196" t="s">
        <v>32</v>
      </c>
      <c r="F759" s="197" t="s">
        <v>5174</v>
      </c>
      <c r="G759" s="194"/>
      <c r="H759" s="196" t="s">
        <v>32</v>
      </c>
      <c r="I759" s="198"/>
      <c r="J759" s="194"/>
      <c r="K759" s="194"/>
      <c r="L759" s="199"/>
      <c r="M759" s="200"/>
      <c r="N759" s="201"/>
      <c r="O759" s="201"/>
      <c r="P759" s="201"/>
      <c r="Q759" s="201"/>
      <c r="R759" s="201"/>
      <c r="S759" s="201"/>
      <c r="T759" s="202"/>
      <c r="AT759" s="203" t="s">
        <v>180</v>
      </c>
      <c r="AU759" s="203" t="s">
        <v>89</v>
      </c>
      <c r="AV759" s="13" t="s">
        <v>40</v>
      </c>
      <c r="AW759" s="13" t="s">
        <v>38</v>
      </c>
      <c r="AX759" s="13" t="s">
        <v>80</v>
      </c>
      <c r="AY759" s="203" t="s">
        <v>171</v>
      </c>
    </row>
    <row r="760" spans="1:65" s="14" customFormat="1" ht="10.199999999999999">
      <c r="B760" s="204"/>
      <c r="C760" s="205"/>
      <c r="D760" s="195" t="s">
        <v>180</v>
      </c>
      <c r="E760" s="206" t="s">
        <v>32</v>
      </c>
      <c r="F760" s="207" t="s">
        <v>5562</v>
      </c>
      <c r="G760" s="205"/>
      <c r="H760" s="208">
        <v>52</v>
      </c>
      <c r="I760" s="209"/>
      <c r="J760" s="205"/>
      <c r="K760" s="205"/>
      <c r="L760" s="210"/>
      <c r="M760" s="211"/>
      <c r="N760" s="212"/>
      <c r="O760" s="212"/>
      <c r="P760" s="212"/>
      <c r="Q760" s="212"/>
      <c r="R760" s="212"/>
      <c r="S760" s="212"/>
      <c r="T760" s="213"/>
      <c r="AT760" s="214" t="s">
        <v>180</v>
      </c>
      <c r="AU760" s="214" t="s">
        <v>89</v>
      </c>
      <c r="AV760" s="14" t="s">
        <v>89</v>
      </c>
      <c r="AW760" s="14" t="s">
        <v>38</v>
      </c>
      <c r="AX760" s="14" t="s">
        <v>40</v>
      </c>
      <c r="AY760" s="214" t="s">
        <v>171</v>
      </c>
    </row>
    <row r="761" spans="1:65" s="2" customFormat="1" ht="14.4" customHeight="1">
      <c r="A761" s="36"/>
      <c r="B761" s="37"/>
      <c r="C761" s="180" t="s">
        <v>597</v>
      </c>
      <c r="D761" s="180" t="s">
        <v>173</v>
      </c>
      <c r="E761" s="181" t="s">
        <v>5563</v>
      </c>
      <c r="F761" s="182" t="s">
        <v>5564</v>
      </c>
      <c r="G761" s="183" t="s">
        <v>582</v>
      </c>
      <c r="H761" s="184">
        <v>8</v>
      </c>
      <c r="I761" s="185"/>
      <c r="J761" s="186">
        <f>ROUND(I761*H761,2)</f>
        <v>0</v>
      </c>
      <c r="K761" s="182" t="s">
        <v>177</v>
      </c>
      <c r="L761" s="41"/>
      <c r="M761" s="187" t="s">
        <v>32</v>
      </c>
      <c r="N761" s="188" t="s">
        <v>51</v>
      </c>
      <c r="O761" s="66"/>
      <c r="P761" s="189">
        <f>O761*H761</f>
        <v>0</v>
      </c>
      <c r="Q761" s="189">
        <v>0</v>
      </c>
      <c r="R761" s="189">
        <f>Q761*H761</f>
        <v>0</v>
      </c>
      <c r="S761" s="189">
        <v>0</v>
      </c>
      <c r="T761" s="190">
        <f>S761*H761</f>
        <v>0</v>
      </c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R761" s="191" t="s">
        <v>297</v>
      </c>
      <c r="AT761" s="191" t="s">
        <v>173</v>
      </c>
      <c r="AU761" s="191" t="s">
        <v>89</v>
      </c>
      <c r="AY761" s="18" t="s">
        <v>171</v>
      </c>
      <c r="BE761" s="192">
        <f>IF(N761="základní",J761,0)</f>
        <v>0</v>
      </c>
      <c r="BF761" s="192">
        <f>IF(N761="snížená",J761,0)</f>
        <v>0</v>
      </c>
      <c r="BG761" s="192">
        <f>IF(N761="zákl. přenesená",J761,0)</f>
        <v>0</v>
      </c>
      <c r="BH761" s="192">
        <f>IF(N761="sníž. přenesená",J761,0)</f>
        <v>0</v>
      </c>
      <c r="BI761" s="192">
        <f>IF(N761="nulová",J761,0)</f>
        <v>0</v>
      </c>
      <c r="BJ761" s="18" t="s">
        <v>40</v>
      </c>
      <c r="BK761" s="192">
        <f>ROUND(I761*H761,2)</f>
        <v>0</v>
      </c>
      <c r="BL761" s="18" t="s">
        <v>297</v>
      </c>
      <c r="BM761" s="191" t="s">
        <v>5565</v>
      </c>
    </row>
    <row r="762" spans="1:65" s="13" customFormat="1" ht="10.199999999999999">
      <c r="B762" s="193"/>
      <c r="C762" s="194"/>
      <c r="D762" s="195" t="s">
        <v>180</v>
      </c>
      <c r="E762" s="196" t="s">
        <v>32</v>
      </c>
      <c r="F762" s="197" t="s">
        <v>5174</v>
      </c>
      <c r="G762" s="194"/>
      <c r="H762" s="196" t="s">
        <v>32</v>
      </c>
      <c r="I762" s="198"/>
      <c r="J762" s="194"/>
      <c r="K762" s="194"/>
      <c r="L762" s="199"/>
      <c r="M762" s="200"/>
      <c r="N762" s="201"/>
      <c r="O762" s="201"/>
      <c r="P762" s="201"/>
      <c r="Q762" s="201"/>
      <c r="R762" s="201"/>
      <c r="S762" s="201"/>
      <c r="T762" s="202"/>
      <c r="AT762" s="203" t="s">
        <v>180</v>
      </c>
      <c r="AU762" s="203" t="s">
        <v>89</v>
      </c>
      <c r="AV762" s="13" t="s">
        <v>40</v>
      </c>
      <c r="AW762" s="13" t="s">
        <v>38</v>
      </c>
      <c r="AX762" s="13" t="s">
        <v>80</v>
      </c>
      <c r="AY762" s="203" t="s">
        <v>171</v>
      </c>
    </row>
    <row r="763" spans="1:65" s="14" customFormat="1" ht="10.199999999999999">
      <c r="B763" s="204"/>
      <c r="C763" s="205"/>
      <c r="D763" s="195" t="s">
        <v>180</v>
      </c>
      <c r="E763" s="206" t="s">
        <v>32</v>
      </c>
      <c r="F763" s="207" t="s">
        <v>5566</v>
      </c>
      <c r="G763" s="205"/>
      <c r="H763" s="208">
        <v>8</v>
      </c>
      <c r="I763" s="209"/>
      <c r="J763" s="205"/>
      <c r="K763" s="205"/>
      <c r="L763" s="210"/>
      <c r="M763" s="211"/>
      <c r="N763" s="212"/>
      <c r="O763" s="212"/>
      <c r="P763" s="212"/>
      <c r="Q763" s="212"/>
      <c r="R763" s="212"/>
      <c r="S763" s="212"/>
      <c r="T763" s="213"/>
      <c r="AT763" s="214" t="s">
        <v>180</v>
      </c>
      <c r="AU763" s="214" t="s">
        <v>89</v>
      </c>
      <c r="AV763" s="14" t="s">
        <v>89</v>
      </c>
      <c r="AW763" s="14" t="s">
        <v>38</v>
      </c>
      <c r="AX763" s="14" t="s">
        <v>40</v>
      </c>
      <c r="AY763" s="214" t="s">
        <v>171</v>
      </c>
    </row>
    <row r="764" spans="1:65" s="2" customFormat="1" ht="14.4" customHeight="1">
      <c r="A764" s="36"/>
      <c r="B764" s="37"/>
      <c r="C764" s="180" t="s">
        <v>603</v>
      </c>
      <c r="D764" s="180" t="s">
        <v>173</v>
      </c>
      <c r="E764" s="181" t="s">
        <v>5567</v>
      </c>
      <c r="F764" s="182" t="s">
        <v>5568</v>
      </c>
      <c r="G764" s="183" t="s">
        <v>582</v>
      </c>
      <c r="H764" s="184">
        <v>4</v>
      </c>
      <c r="I764" s="185"/>
      <c r="J764" s="186">
        <f>ROUND(I764*H764,2)</f>
        <v>0</v>
      </c>
      <c r="K764" s="182" t="s">
        <v>177</v>
      </c>
      <c r="L764" s="41"/>
      <c r="M764" s="187" t="s">
        <v>32</v>
      </c>
      <c r="N764" s="188" t="s">
        <v>51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297</v>
      </c>
      <c r="AT764" s="191" t="s">
        <v>173</v>
      </c>
      <c r="AU764" s="191" t="s">
        <v>89</v>
      </c>
      <c r="AY764" s="18" t="s">
        <v>171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8" t="s">
        <v>40</v>
      </c>
      <c r="BK764" s="192">
        <f>ROUND(I764*H764,2)</f>
        <v>0</v>
      </c>
      <c r="BL764" s="18" t="s">
        <v>297</v>
      </c>
      <c r="BM764" s="191" t="s">
        <v>5569</v>
      </c>
    </row>
    <row r="765" spans="1:65" s="13" customFormat="1" ht="10.199999999999999">
      <c r="B765" s="193"/>
      <c r="C765" s="194"/>
      <c r="D765" s="195" t="s">
        <v>180</v>
      </c>
      <c r="E765" s="196" t="s">
        <v>32</v>
      </c>
      <c r="F765" s="197" t="s">
        <v>5174</v>
      </c>
      <c r="G765" s="194"/>
      <c r="H765" s="196" t="s">
        <v>32</v>
      </c>
      <c r="I765" s="198"/>
      <c r="J765" s="194"/>
      <c r="K765" s="194"/>
      <c r="L765" s="199"/>
      <c r="M765" s="200"/>
      <c r="N765" s="201"/>
      <c r="O765" s="201"/>
      <c r="P765" s="201"/>
      <c r="Q765" s="201"/>
      <c r="R765" s="201"/>
      <c r="S765" s="201"/>
      <c r="T765" s="202"/>
      <c r="AT765" s="203" t="s">
        <v>180</v>
      </c>
      <c r="AU765" s="203" t="s">
        <v>89</v>
      </c>
      <c r="AV765" s="13" t="s">
        <v>40</v>
      </c>
      <c r="AW765" s="13" t="s">
        <v>38</v>
      </c>
      <c r="AX765" s="13" t="s">
        <v>80</v>
      </c>
      <c r="AY765" s="203" t="s">
        <v>171</v>
      </c>
    </row>
    <row r="766" spans="1:65" s="14" customFormat="1" ht="10.199999999999999">
      <c r="B766" s="204"/>
      <c r="C766" s="205"/>
      <c r="D766" s="195" t="s">
        <v>180</v>
      </c>
      <c r="E766" s="206" t="s">
        <v>32</v>
      </c>
      <c r="F766" s="207" t="s">
        <v>5570</v>
      </c>
      <c r="G766" s="205"/>
      <c r="H766" s="208">
        <v>4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180</v>
      </c>
      <c r="AU766" s="214" t="s">
        <v>89</v>
      </c>
      <c r="AV766" s="14" t="s">
        <v>89</v>
      </c>
      <c r="AW766" s="14" t="s">
        <v>38</v>
      </c>
      <c r="AX766" s="14" t="s">
        <v>40</v>
      </c>
      <c r="AY766" s="214" t="s">
        <v>171</v>
      </c>
    </row>
    <row r="767" spans="1:65" s="2" customFormat="1" ht="24.15" customHeight="1">
      <c r="A767" s="36"/>
      <c r="B767" s="37"/>
      <c r="C767" s="180" t="s">
        <v>607</v>
      </c>
      <c r="D767" s="180" t="s">
        <v>173</v>
      </c>
      <c r="E767" s="181" t="s">
        <v>5571</v>
      </c>
      <c r="F767" s="182" t="s">
        <v>5572</v>
      </c>
      <c r="G767" s="183" t="s">
        <v>190</v>
      </c>
      <c r="H767" s="184">
        <v>52</v>
      </c>
      <c r="I767" s="185"/>
      <c r="J767" s="186">
        <f>ROUND(I767*H767,2)</f>
        <v>0</v>
      </c>
      <c r="K767" s="182" t="s">
        <v>177</v>
      </c>
      <c r="L767" s="41"/>
      <c r="M767" s="187" t="s">
        <v>32</v>
      </c>
      <c r="N767" s="188" t="s">
        <v>51</v>
      </c>
      <c r="O767" s="66"/>
      <c r="P767" s="189">
        <f>O767*H767</f>
        <v>0</v>
      </c>
      <c r="Q767" s="189">
        <v>0</v>
      </c>
      <c r="R767" s="189">
        <f>Q767*H767</f>
        <v>0</v>
      </c>
      <c r="S767" s="189">
        <v>4.0000000000000002E-4</v>
      </c>
      <c r="T767" s="190">
        <f>S767*H767</f>
        <v>2.0800000000000003E-2</v>
      </c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R767" s="191" t="s">
        <v>297</v>
      </c>
      <c r="AT767" s="191" t="s">
        <v>173</v>
      </c>
      <c r="AU767" s="191" t="s">
        <v>89</v>
      </c>
      <c r="AY767" s="18" t="s">
        <v>171</v>
      </c>
      <c r="BE767" s="192">
        <f>IF(N767="základní",J767,0)</f>
        <v>0</v>
      </c>
      <c r="BF767" s="192">
        <f>IF(N767="snížená",J767,0)</f>
        <v>0</v>
      </c>
      <c r="BG767" s="192">
        <f>IF(N767="zákl. přenesená",J767,0)</f>
        <v>0</v>
      </c>
      <c r="BH767" s="192">
        <f>IF(N767="sníž. přenesená",J767,0)</f>
        <v>0</v>
      </c>
      <c r="BI767" s="192">
        <f>IF(N767="nulová",J767,0)</f>
        <v>0</v>
      </c>
      <c r="BJ767" s="18" t="s">
        <v>40</v>
      </c>
      <c r="BK767" s="192">
        <f>ROUND(I767*H767,2)</f>
        <v>0</v>
      </c>
      <c r="BL767" s="18" t="s">
        <v>297</v>
      </c>
      <c r="BM767" s="191" t="s">
        <v>5573</v>
      </c>
    </row>
    <row r="768" spans="1:65" s="13" customFormat="1" ht="10.199999999999999">
      <c r="B768" s="193"/>
      <c r="C768" s="194"/>
      <c r="D768" s="195" t="s">
        <v>180</v>
      </c>
      <c r="E768" s="196" t="s">
        <v>32</v>
      </c>
      <c r="F768" s="197" t="s">
        <v>5174</v>
      </c>
      <c r="G768" s="194"/>
      <c r="H768" s="196" t="s">
        <v>32</v>
      </c>
      <c r="I768" s="198"/>
      <c r="J768" s="194"/>
      <c r="K768" s="194"/>
      <c r="L768" s="199"/>
      <c r="M768" s="200"/>
      <c r="N768" s="201"/>
      <c r="O768" s="201"/>
      <c r="P768" s="201"/>
      <c r="Q768" s="201"/>
      <c r="R768" s="201"/>
      <c r="S768" s="201"/>
      <c r="T768" s="202"/>
      <c r="AT768" s="203" t="s">
        <v>180</v>
      </c>
      <c r="AU768" s="203" t="s">
        <v>89</v>
      </c>
      <c r="AV768" s="13" t="s">
        <v>40</v>
      </c>
      <c r="AW768" s="13" t="s">
        <v>38</v>
      </c>
      <c r="AX768" s="13" t="s">
        <v>80</v>
      </c>
      <c r="AY768" s="203" t="s">
        <v>171</v>
      </c>
    </row>
    <row r="769" spans="1:65" s="14" customFormat="1" ht="10.199999999999999">
      <c r="B769" s="204"/>
      <c r="C769" s="205"/>
      <c r="D769" s="195" t="s">
        <v>180</v>
      </c>
      <c r="E769" s="206" t="s">
        <v>32</v>
      </c>
      <c r="F769" s="207" t="s">
        <v>5562</v>
      </c>
      <c r="G769" s="205"/>
      <c r="H769" s="208">
        <v>52</v>
      </c>
      <c r="I769" s="209"/>
      <c r="J769" s="205"/>
      <c r="K769" s="205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180</v>
      </c>
      <c r="AU769" s="214" t="s">
        <v>89</v>
      </c>
      <c r="AV769" s="14" t="s">
        <v>89</v>
      </c>
      <c r="AW769" s="14" t="s">
        <v>38</v>
      </c>
      <c r="AX769" s="14" t="s">
        <v>40</v>
      </c>
      <c r="AY769" s="214" t="s">
        <v>171</v>
      </c>
    </row>
    <row r="770" spans="1:65" s="2" customFormat="1" ht="14.4" customHeight="1">
      <c r="A770" s="36"/>
      <c r="B770" s="37"/>
      <c r="C770" s="180" t="s">
        <v>611</v>
      </c>
      <c r="D770" s="180" t="s">
        <v>173</v>
      </c>
      <c r="E770" s="181" t="s">
        <v>5574</v>
      </c>
      <c r="F770" s="182" t="s">
        <v>5575</v>
      </c>
      <c r="G770" s="183" t="s">
        <v>582</v>
      </c>
      <c r="H770" s="184">
        <v>8</v>
      </c>
      <c r="I770" s="185"/>
      <c r="J770" s="186">
        <f>ROUND(I770*H770,2)</f>
        <v>0</v>
      </c>
      <c r="K770" s="182" t="s">
        <v>177</v>
      </c>
      <c r="L770" s="41"/>
      <c r="M770" s="187" t="s">
        <v>32</v>
      </c>
      <c r="N770" s="188" t="s">
        <v>51</v>
      </c>
      <c r="O770" s="66"/>
      <c r="P770" s="189">
        <f>O770*H770</f>
        <v>0</v>
      </c>
      <c r="Q770" s="189">
        <v>0</v>
      </c>
      <c r="R770" s="189">
        <f>Q770*H770</f>
        <v>0</v>
      </c>
      <c r="S770" s="189">
        <v>2.5000000000000001E-4</v>
      </c>
      <c r="T770" s="190">
        <f>S770*H770</f>
        <v>2E-3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91" t="s">
        <v>297</v>
      </c>
      <c r="AT770" s="191" t="s">
        <v>173</v>
      </c>
      <c r="AU770" s="191" t="s">
        <v>89</v>
      </c>
      <c r="AY770" s="18" t="s">
        <v>171</v>
      </c>
      <c r="BE770" s="192">
        <f>IF(N770="základní",J770,0)</f>
        <v>0</v>
      </c>
      <c r="BF770" s="192">
        <f>IF(N770="snížená",J770,0)</f>
        <v>0</v>
      </c>
      <c r="BG770" s="192">
        <f>IF(N770="zákl. přenesená",J770,0)</f>
        <v>0</v>
      </c>
      <c r="BH770" s="192">
        <f>IF(N770="sníž. přenesená",J770,0)</f>
        <v>0</v>
      </c>
      <c r="BI770" s="192">
        <f>IF(N770="nulová",J770,0)</f>
        <v>0</v>
      </c>
      <c r="BJ770" s="18" t="s">
        <v>40</v>
      </c>
      <c r="BK770" s="192">
        <f>ROUND(I770*H770,2)</f>
        <v>0</v>
      </c>
      <c r="BL770" s="18" t="s">
        <v>297</v>
      </c>
      <c r="BM770" s="191" t="s">
        <v>5576</v>
      </c>
    </row>
    <row r="771" spans="1:65" s="13" customFormat="1" ht="10.199999999999999">
      <c r="B771" s="193"/>
      <c r="C771" s="194"/>
      <c r="D771" s="195" t="s">
        <v>180</v>
      </c>
      <c r="E771" s="196" t="s">
        <v>32</v>
      </c>
      <c r="F771" s="197" t="s">
        <v>5174</v>
      </c>
      <c r="G771" s="194"/>
      <c r="H771" s="196" t="s">
        <v>32</v>
      </c>
      <c r="I771" s="198"/>
      <c r="J771" s="194"/>
      <c r="K771" s="194"/>
      <c r="L771" s="199"/>
      <c r="M771" s="200"/>
      <c r="N771" s="201"/>
      <c r="O771" s="201"/>
      <c r="P771" s="201"/>
      <c r="Q771" s="201"/>
      <c r="R771" s="201"/>
      <c r="S771" s="201"/>
      <c r="T771" s="202"/>
      <c r="AT771" s="203" t="s">
        <v>180</v>
      </c>
      <c r="AU771" s="203" t="s">
        <v>89</v>
      </c>
      <c r="AV771" s="13" t="s">
        <v>40</v>
      </c>
      <c r="AW771" s="13" t="s">
        <v>38</v>
      </c>
      <c r="AX771" s="13" t="s">
        <v>80</v>
      </c>
      <c r="AY771" s="203" t="s">
        <v>171</v>
      </c>
    </row>
    <row r="772" spans="1:65" s="14" customFormat="1" ht="10.199999999999999">
      <c r="B772" s="204"/>
      <c r="C772" s="205"/>
      <c r="D772" s="195" t="s">
        <v>180</v>
      </c>
      <c r="E772" s="206" t="s">
        <v>32</v>
      </c>
      <c r="F772" s="207" t="s">
        <v>5566</v>
      </c>
      <c r="G772" s="205"/>
      <c r="H772" s="208">
        <v>8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180</v>
      </c>
      <c r="AU772" s="214" t="s">
        <v>89</v>
      </c>
      <c r="AV772" s="14" t="s">
        <v>89</v>
      </c>
      <c r="AW772" s="14" t="s">
        <v>38</v>
      </c>
      <c r="AX772" s="14" t="s">
        <v>40</v>
      </c>
      <c r="AY772" s="214" t="s">
        <v>171</v>
      </c>
    </row>
    <row r="773" spans="1:65" s="2" customFormat="1" ht="14.4" customHeight="1">
      <c r="A773" s="36"/>
      <c r="B773" s="37"/>
      <c r="C773" s="180" t="s">
        <v>617</v>
      </c>
      <c r="D773" s="180" t="s">
        <v>173</v>
      </c>
      <c r="E773" s="181" t="s">
        <v>5577</v>
      </c>
      <c r="F773" s="182" t="s">
        <v>5578</v>
      </c>
      <c r="G773" s="183" t="s">
        <v>582</v>
      </c>
      <c r="H773" s="184">
        <v>4</v>
      </c>
      <c r="I773" s="185"/>
      <c r="J773" s="186">
        <f>ROUND(I773*H773,2)</f>
        <v>0</v>
      </c>
      <c r="K773" s="182" t="s">
        <v>177</v>
      </c>
      <c r="L773" s="41"/>
      <c r="M773" s="187" t="s">
        <v>32</v>
      </c>
      <c r="N773" s="188" t="s">
        <v>51</v>
      </c>
      <c r="O773" s="66"/>
      <c r="P773" s="189">
        <f>O773*H773</f>
        <v>0</v>
      </c>
      <c r="Q773" s="189">
        <v>0</v>
      </c>
      <c r="R773" s="189">
        <f>Q773*H773</f>
        <v>0</v>
      </c>
      <c r="S773" s="189">
        <v>4.4999999999999999E-4</v>
      </c>
      <c r="T773" s="190">
        <f>S773*H773</f>
        <v>1.8E-3</v>
      </c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R773" s="191" t="s">
        <v>297</v>
      </c>
      <c r="AT773" s="191" t="s">
        <v>173</v>
      </c>
      <c r="AU773" s="191" t="s">
        <v>89</v>
      </c>
      <c r="AY773" s="18" t="s">
        <v>171</v>
      </c>
      <c r="BE773" s="192">
        <f>IF(N773="základní",J773,0)</f>
        <v>0</v>
      </c>
      <c r="BF773" s="192">
        <f>IF(N773="snížená",J773,0)</f>
        <v>0</v>
      </c>
      <c r="BG773" s="192">
        <f>IF(N773="zákl. přenesená",J773,0)</f>
        <v>0</v>
      </c>
      <c r="BH773" s="192">
        <f>IF(N773="sníž. přenesená",J773,0)</f>
        <v>0</v>
      </c>
      <c r="BI773" s="192">
        <f>IF(N773="nulová",J773,0)</f>
        <v>0</v>
      </c>
      <c r="BJ773" s="18" t="s">
        <v>40</v>
      </c>
      <c r="BK773" s="192">
        <f>ROUND(I773*H773,2)</f>
        <v>0</v>
      </c>
      <c r="BL773" s="18" t="s">
        <v>297</v>
      </c>
      <c r="BM773" s="191" t="s">
        <v>5579</v>
      </c>
    </row>
    <row r="774" spans="1:65" s="13" customFormat="1" ht="10.199999999999999">
      <c r="B774" s="193"/>
      <c r="C774" s="194"/>
      <c r="D774" s="195" t="s">
        <v>180</v>
      </c>
      <c r="E774" s="196" t="s">
        <v>32</v>
      </c>
      <c r="F774" s="197" t="s">
        <v>5174</v>
      </c>
      <c r="G774" s="194"/>
      <c r="H774" s="196" t="s">
        <v>32</v>
      </c>
      <c r="I774" s="198"/>
      <c r="J774" s="194"/>
      <c r="K774" s="194"/>
      <c r="L774" s="199"/>
      <c r="M774" s="200"/>
      <c r="N774" s="201"/>
      <c r="O774" s="201"/>
      <c r="P774" s="201"/>
      <c r="Q774" s="201"/>
      <c r="R774" s="201"/>
      <c r="S774" s="201"/>
      <c r="T774" s="202"/>
      <c r="AT774" s="203" t="s">
        <v>180</v>
      </c>
      <c r="AU774" s="203" t="s">
        <v>89</v>
      </c>
      <c r="AV774" s="13" t="s">
        <v>40</v>
      </c>
      <c r="AW774" s="13" t="s">
        <v>38</v>
      </c>
      <c r="AX774" s="13" t="s">
        <v>80</v>
      </c>
      <c r="AY774" s="203" t="s">
        <v>171</v>
      </c>
    </row>
    <row r="775" spans="1:65" s="14" customFormat="1" ht="10.199999999999999">
      <c r="B775" s="204"/>
      <c r="C775" s="205"/>
      <c r="D775" s="195" t="s">
        <v>180</v>
      </c>
      <c r="E775" s="206" t="s">
        <v>32</v>
      </c>
      <c r="F775" s="207" t="s">
        <v>5570</v>
      </c>
      <c r="G775" s="205"/>
      <c r="H775" s="208">
        <v>4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180</v>
      </c>
      <c r="AU775" s="214" t="s">
        <v>89</v>
      </c>
      <c r="AV775" s="14" t="s">
        <v>89</v>
      </c>
      <c r="AW775" s="14" t="s">
        <v>38</v>
      </c>
      <c r="AX775" s="14" t="s">
        <v>40</v>
      </c>
      <c r="AY775" s="214" t="s">
        <v>171</v>
      </c>
    </row>
    <row r="776" spans="1:65" s="2" customFormat="1" ht="14.4" customHeight="1">
      <c r="A776" s="36"/>
      <c r="B776" s="37"/>
      <c r="C776" s="180" t="s">
        <v>623</v>
      </c>
      <c r="D776" s="180" t="s">
        <v>173</v>
      </c>
      <c r="E776" s="181" t="s">
        <v>5580</v>
      </c>
      <c r="F776" s="182" t="s">
        <v>5581</v>
      </c>
      <c r="G776" s="183" t="s">
        <v>582</v>
      </c>
      <c r="H776" s="184">
        <v>24</v>
      </c>
      <c r="I776" s="185"/>
      <c r="J776" s="186">
        <f>ROUND(I776*H776,2)</f>
        <v>0</v>
      </c>
      <c r="K776" s="182" t="s">
        <v>177</v>
      </c>
      <c r="L776" s="41"/>
      <c r="M776" s="187" t="s">
        <v>32</v>
      </c>
      <c r="N776" s="188" t="s">
        <v>51</v>
      </c>
      <c r="O776" s="66"/>
      <c r="P776" s="189">
        <f>O776*H776</f>
        <v>0</v>
      </c>
      <c r="Q776" s="189">
        <v>0</v>
      </c>
      <c r="R776" s="189">
        <f>Q776*H776</f>
        <v>0</v>
      </c>
      <c r="S776" s="189">
        <v>2.1000000000000001E-4</v>
      </c>
      <c r="T776" s="190">
        <f>S776*H776</f>
        <v>5.0400000000000002E-3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91" t="s">
        <v>297</v>
      </c>
      <c r="AT776" s="191" t="s">
        <v>173</v>
      </c>
      <c r="AU776" s="191" t="s">
        <v>89</v>
      </c>
      <c r="AY776" s="18" t="s">
        <v>171</v>
      </c>
      <c r="BE776" s="192">
        <f>IF(N776="základní",J776,0)</f>
        <v>0</v>
      </c>
      <c r="BF776" s="192">
        <f>IF(N776="snížená",J776,0)</f>
        <v>0</v>
      </c>
      <c r="BG776" s="192">
        <f>IF(N776="zákl. přenesená",J776,0)</f>
        <v>0</v>
      </c>
      <c r="BH776" s="192">
        <f>IF(N776="sníž. přenesená",J776,0)</f>
        <v>0</v>
      </c>
      <c r="BI776" s="192">
        <f>IF(N776="nulová",J776,0)</f>
        <v>0</v>
      </c>
      <c r="BJ776" s="18" t="s">
        <v>40</v>
      </c>
      <c r="BK776" s="192">
        <f>ROUND(I776*H776,2)</f>
        <v>0</v>
      </c>
      <c r="BL776" s="18" t="s">
        <v>297</v>
      </c>
      <c r="BM776" s="191" t="s">
        <v>5582</v>
      </c>
    </row>
    <row r="777" spans="1:65" s="13" customFormat="1" ht="10.199999999999999">
      <c r="B777" s="193"/>
      <c r="C777" s="194"/>
      <c r="D777" s="195" t="s">
        <v>180</v>
      </c>
      <c r="E777" s="196" t="s">
        <v>32</v>
      </c>
      <c r="F777" s="197" t="s">
        <v>5174</v>
      </c>
      <c r="G777" s="194"/>
      <c r="H777" s="196" t="s">
        <v>32</v>
      </c>
      <c r="I777" s="198"/>
      <c r="J777" s="194"/>
      <c r="K777" s="194"/>
      <c r="L777" s="199"/>
      <c r="M777" s="200"/>
      <c r="N777" s="201"/>
      <c r="O777" s="201"/>
      <c r="P777" s="201"/>
      <c r="Q777" s="201"/>
      <c r="R777" s="201"/>
      <c r="S777" s="201"/>
      <c r="T777" s="202"/>
      <c r="AT777" s="203" t="s">
        <v>180</v>
      </c>
      <c r="AU777" s="203" t="s">
        <v>89</v>
      </c>
      <c r="AV777" s="13" t="s">
        <v>40</v>
      </c>
      <c r="AW777" s="13" t="s">
        <v>38</v>
      </c>
      <c r="AX777" s="13" t="s">
        <v>80</v>
      </c>
      <c r="AY777" s="203" t="s">
        <v>171</v>
      </c>
    </row>
    <row r="778" spans="1:65" s="14" customFormat="1" ht="10.199999999999999">
      <c r="B778" s="204"/>
      <c r="C778" s="205"/>
      <c r="D778" s="195" t="s">
        <v>180</v>
      </c>
      <c r="E778" s="206" t="s">
        <v>32</v>
      </c>
      <c r="F778" s="207" t="s">
        <v>5583</v>
      </c>
      <c r="G778" s="205"/>
      <c r="H778" s="208">
        <v>24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180</v>
      </c>
      <c r="AU778" s="214" t="s">
        <v>89</v>
      </c>
      <c r="AV778" s="14" t="s">
        <v>89</v>
      </c>
      <c r="AW778" s="14" t="s">
        <v>38</v>
      </c>
      <c r="AX778" s="14" t="s">
        <v>40</v>
      </c>
      <c r="AY778" s="214" t="s">
        <v>171</v>
      </c>
    </row>
    <row r="779" spans="1:65" s="2" customFormat="1" ht="14.4" customHeight="1">
      <c r="A779" s="36"/>
      <c r="B779" s="37"/>
      <c r="C779" s="180" t="s">
        <v>630</v>
      </c>
      <c r="D779" s="180" t="s">
        <v>173</v>
      </c>
      <c r="E779" s="181" t="s">
        <v>5584</v>
      </c>
      <c r="F779" s="182" t="s">
        <v>5585</v>
      </c>
      <c r="G779" s="183" t="s">
        <v>582</v>
      </c>
      <c r="H779" s="184">
        <v>4</v>
      </c>
      <c r="I779" s="185"/>
      <c r="J779" s="186">
        <f>ROUND(I779*H779,2)</f>
        <v>0</v>
      </c>
      <c r="K779" s="182" t="s">
        <v>177</v>
      </c>
      <c r="L779" s="41"/>
      <c r="M779" s="187" t="s">
        <v>32</v>
      </c>
      <c r="N779" s="188" t="s">
        <v>51</v>
      </c>
      <c r="O779" s="66"/>
      <c r="P779" s="189">
        <f>O779*H779</f>
        <v>0</v>
      </c>
      <c r="Q779" s="189">
        <v>0</v>
      </c>
      <c r="R779" s="189">
        <f>Q779*H779</f>
        <v>0</v>
      </c>
      <c r="S779" s="189">
        <v>2.2100000000000002E-3</v>
      </c>
      <c r="T779" s="190">
        <f>S779*H779</f>
        <v>8.8400000000000006E-3</v>
      </c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R779" s="191" t="s">
        <v>297</v>
      </c>
      <c r="AT779" s="191" t="s">
        <v>173</v>
      </c>
      <c r="AU779" s="191" t="s">
        <v>89</v>
      </c>
      <c r="AY779" s="18" t="s">
        <v>171</v>
      </c>
      <c r="BE779" s="192">
        <f>IF(N779="základní",J779,0)</f>
        <v>0</v>
      </c>
      <c r="BF779" s="192">
        <f>IF(N779="snížená",J779,0)</f>
        <v>0</v>
      </c>
      <c r="BG779" s="192">
        <f>IF(N779="zákl. přenesená",J779,0)</f>
        <v>0</v>
      </c>
      <c r="BH779" s="192">
        <f>IF(N779="sníž. přenesená",J779,0)</f>
        <v>0</v>
      </c>
      <c r="BI779" s="192">
        <f>IF(N779="nulová",J779,0)</f>
        <v>0</v>
      </c>
      <c r="BJ779" s="18" t="s">
        <v>40</v>
      </c>
      <c r="BK779" s="192">
        <f>ROUND(I779*H779,2)</f>
        <v>0</v>
      </c>
      <c r="BL779" s="18" t="s">
        <v>297</v>
      </c>
      <c r="BM779" s="191" t="s">
        <v>5586</v>
      </c>
    </row>
    <row r="780" spans="1:65" s="13" customFormat="1" ht="10.199999999999999">
      <c r="B780" s="193"/>
      <c r="C780" s="194"/>
      <c r="D780" s="195" t="s">
        <v>180</v>
      </c>
      <c r="E780" s="196" t="s">
        <v>32</v>
      </c>
      <c r="F780" s="197" t="s">
        <v>5174</v>
      </c>
      <c r="G780" s="194"/>
      <c r="H780" s="196" t="s">
        <v>32</v>
      </c>
      <c r="I780" s="198"/>
      <c r="J780" s="194"/>
      <c r="K780" s="194"/>
      <c r="L780" s="199"/>
      <c r="M780" s="200"/>
      <c r="N780" s="201"/>
      <c r="O780" s="201"/>
      <c r="P780" s="201"/>
      <c r="Q780" s="201"/>
      <c r="R780" s="201"/>
      <c r="S780" s="201"/>
      <c r="T780" s="202"/>
      <c r="AT780" s="203" t="s">
        <v>180</v>
      </c>
      <c r="AU780" s="203" t="s">
        <v>89</v>
      </c>
      <c r="AV780" s="13" t="s">
        <v>40</v>
      </c>
      <c r="AW780" s="13" t="s">
        <v>38</v>
      </c>
      <c r="AX780" s="13" t="s">
        <v>80</v>
      </c>
      <c r="AY780" s="203" t="s">
        <v>171</v>
      </c>
    </row>
    <row r="781" spans="1:65" s="14" customFormat="1" ht="10.199999999999999">
      <c r="B781" s="204"/>
      <c r="C781" s="205"/>
      <c r="D781" s="195" t="s">
        <v>180</v>
      </c>
      <c r="E781" s="206" t="s">
        <v>32</v>
      </c>
      <c r="F781" s="207" t="s">
        <v>5570</v>
      </c>
      <c r="G781" s="205"/>
      <c r="H781" s="208">
        <v>4</v>
      </c>
      <c r="I781" s="209"/>
      <c r="J781" s="205"/>
      <c r="K781" s="205"/>
      <c r="L781" s="210"/>
      <c r="M781" s="211"/>
      <c r="N781" s="212"/>
      <c r="O781" s="212"/>
      <c r="P781" s="212"/>
      <c r="Q781" s="212"/>
      <c r="R781" s="212"/>
      <c r="S781" s="212"/>
      <c r="T781" s="213"/>
      <c r="AT781" s="214" t="s">
        <v>180</v>
      </c>
      <c r="AU781" s="214" t="s">
        <v>89</v>
      </c>
      <c r="AV781" s="14" t="s">
        <v>89</v>
      </c>
      <c r="AW781" s="14" t="s">
        <v>38</v>
      </c>
      <c r="AX781" s="14" t="s">
        <v>40</v>
      </c>
      <c r="AY781" s="214" t="s">
        <v>171</v>
      </c>
    </row>
    <row r="782" spans="1:65" s="12" customFormat="1" ht="22.8" customHeight="1">
      <c r="B782" s="164"/>
      <c r="C782" s="165"/>
      <c r="D782" s="166" t="s">
        <v>79</v>
      </c>
      <c r="E782" s="178" t="s">
        <v>720</v>
      </c>
      <c r="F782" s="178" t="s">
        <v>721</v>
      </c>
      <c r="G782" s="165"/>
      <c r="H782" s="165"/>
      <c r="I782" s="168"/>
      <c r="J782" s="179">
        <f>BK782</f>
        <v>0</v>
      </c>
      <c r="K782" s="165"/>
      <c r="L782" s="170"/>
      <c r="M782" s="171"/>
      <c r="N782" s="172"/>
      <c r="O782" s="172"/>
      <c r="P782" s="173">
        <f>SUM(P783:P832)</f>
        <v>0</v>
      </c>
      <c r="Q782" s="172"/>
      <c r="R782" s="173">
        <f>SUM(R783:R832)</f>
        <v>0.51925900000000003</v>
      </c>
      <c r="S782" s="172"/>
      <c r="T782" s="174">
        <f>SUM(T783:T832)</f>
        <v>0.79177579999999992</v>
      </c>
      <c r="AR782" s="175" t="s">
        <v>89</v>
      </c>
      <c r="AT782" s="176" t="s">
        <v>79</v>
      </c>
      <c r="AU782" s="176" t="s">
        <v>40</v>
      </c>
      <c r="AY782" s="175" t="s">
        <v>171</v>
      </c>
      <c r="BK782" s="177">
        <f>SUM(BK783:BK832)</f>
        <v>0</v>
      </c>
    </row>
    <row r="783" spans="1:65" s="2" customFormat="1" ht="14.4" customHeight="1">
      <c r="A783" s="36"/>
      <c r="B783" s="37"/>
      <c r="C783" s="180" t="s">
        <v>633</v>
      </c>
      <c r="D783" s="180" t="s">
        <v>173</v>
      </c>
      <c r="E783" s="181" t="s">
        <v>734</v>
      </c>
      <c r="F783" s="182" t="s">
        <v>735</v>
      </c>
      <c r="G783" s="183" t="s">
        <v>176</v>
      </c>
      <c r="H783" s="184">
        <v>1.92</v>
      </c>
      <c r="I783" s="185"/>
      <c r="J783" s="186">
        <f>ROUND(I783*H783,2)</f>
        <v>0</v>
      </c>
      <c r="K783" s="182" t="s">
        <v>177</v>
      </c>
      <c r="L783" s="41"/>
      <c r="M783" s="187" t="s">
        <v>32</v>
      </c>
      <c r="N783" s="188" t="s">
        <v>51</v>
      </c>
      <c r="O783" s="66"/>
      <c r="P783" s="189">
        <f>O783*H783</f>
        <v>0</v>
      </c>
      <c r="Q783" s="189">
        <v>0</v>
      </c>
      <c r="R783" s="189">
        <f>Q783*H783</f>
        <v>0</v>
      </c>
      <c r="S783" s="189">
        <v>5.94E-3</v>
      </c>
      <c r="T783" s="190">
        <f>S783*H783</f>
        <v>1.14048E-2</v>
      </c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R783" s="191" t="s">
        <v>297</v>
      </c>
      <c r="AT783" s="191" t="s">
        <v>173</v>
      </c>
      <c r="AU783" s="191" t="s">
        <v>89</v>
      </c>
      <c r="AY783" s="18" t="s">
        <v>171</v>
      </c>
      <c r="BE783" s="192">
        <f>IF(N783="základní",J783,0)</f>
        <v>0</v>
      </c>
      <c r="BF783" s="192">
        <f>IF(N783="snížená",J783,0)</f>
        <v>0</v>
      </c>
      <c r="BG783" s="192">
        <f>IF(N783="zákl. přenesená",J783,0)</f>
        <v>0</v>
      </c>
      <c r="BH783" s="192">
        <f>IF(N783="sníž. přenesená",J783,0)</f>
        <v>0</v>
      </c>
      <c r="BI783" s="192">
        <f>IF(N783="nulová",J783,0)</f>
        <v>0</v>
      </c>
      <c r="BJ783" s="18" t="s">
        <v>40</v>
      </c>
      <c r="BK783" s="192">
        <f>ROUND(I783*H783,2)</f>
        <v>0</v>
      </c>
      <c r="BL783" s="18" t="s">
        <v>297</v>
      </c>
      <c r="BM783" s="191" t="s">
        <v>5587</v>
      </c>
    </row>
    <row r="784" spans="1:65" s="13" customFormat="1" ht="10.199999999999999">
      <c r="B784" s="193"/>
      <c r="C784" s="194"/>
      <c r="D784" s="195" t="s">
        <v>180</v>
      </c>
      <c r="E784" s="196" t="s">
        <v>32</v>
      </c>
      <c r="F784" s="197" t="s">
        <v>5446</v>
      </c>
      <c r="G784" s="194"/>
      <c r="H784" s="196" t="s">
        <v>32</v>
      </c>
      <c r="I784" s="198"/>
      <c r="J784" s="194"/>
      <c r="K784" s="194"/>
      <c r="L784" s="199"/>
      <c r="M784" s="200"/>
      <c r="N784" s="201"/>
      <c r="O784" s="201"/>
      <c r="P784" s="201"/>
      <c r="Q784" s="201"/>
      <c r="R784" s="201"/>
      <c r="S784" s="201"/>
      <c r="T784" s="202"/>
      <c r="AT784" s="203" t="s">
        <v>180</v>
      </c>
      <c r="AU784" s="203" t="s">
        <v>89</v>
      </c>
      <c r="AV784" s="13" t="s">
        <v>40</v>
      </c>
      <c r="AW784" s="13" t="s">
        <v>38</v>
      </c>
      <c r="AX784" s="13" t="s">
        <v>80</v>
      </c>
      <c r="AY784" s="203" t="s">
        <v>171</v>
      </c>
    </row>
    <row r="785" spans="1:65" s="14" customFormat="1" ht="10.199999999999999">
      <c r="B785" s="204"/>
      <c r="C785" s="205"/>
      <c r="D785" s="195" t="s">
        <v>180</v>
      </c>
      <c r="E785" s="206" t="s">
        <v>32</v>
      </c>
      <c r="F785" s="207" t="s">
        <v>5588</v>
      </c>
      <c r="G785" s="205"/>
      <c r="H785" s="208">
        <v>1.92</v>
      </c>
      <c r="I785" s="209"/>
      <c r="J785" s="205"/>
      <c r="K785" s="205"/>
      <c r="L785" s="210"/>
      <c r="M785" s="211"/>
      <c r="N785" s="212"/>
      <c r="O785" s="212"/>
      <c r="P785" s="212"/>
      <c r="Q785" s="212"/>
      <c r="R785" s="212"/>
      <c r="S785" s="212"/>
      <c r="T785" s="213"/>
      <c r="AT785" s="214" t="s">
        <v>180</v>
      </c>
      <c r="AU785" s="214" t="s">
        <v>89</v>
      </c>
      <c r="AV785" s="14" t="s">
        <v>89</v>
      </c>
      <c r="AW785" s="14" t="s">
        <v>38</v>
      </c>
      <c r="AX785" s="14" t="s">
        <v>80</v>
      </c>
      <c r="AY785" s="214" t="s">
        <v>171</v>
      </c>
    </row>
    <row r="786" spans="1:65" s="2" customFormat="1" ht="14.4" customHeight="1">
      <c r="A786" s="36"/>
      <c r="B786" s="37"/>
      <c r="C786" s="180" t="s">
        <v>640</v>
      </c>
      <c r="D786" s="180" t="s">
        <v>173</v>
      </c>
      <c r="E786" s="181" t="s">
        <v>756</v>
      </c>
      <c r="F786" s="182" t="s">
        <v>757</v>
      </c>
      <c r="G786" s="183" t="s">
        <v>190</v>
      </c>
      <c r="H786" s="184">
        <v>152.80000000000001</v>
      </c>
      <c r="I786" s="185"/>
      <c r="J786" s="186">
        <f>ROUND(I786*H786,2)</f>
        <v>0</v>
      </c>
      <c r="K786" s="182" t="s">
        <v>177</v>
      </c>
      <c r="L786" s="41"/>
      <c r="M786" s="187" t="s">
        <v>32</v>
      </c>
      <c r="N786" s="188" t="s">
        <v>51</v>
      </c>
      <c r="O786" s="66"/>
      <c r="P786" s="189">
        <f>O786*H786</f>
        <v>0</v>
      </c>
      <c r="Q786" s="189">
        <v>0</v>
      </c>
      <c r="R786" s="189">
        <f>Q786*H786</f>
        <v>0</v>
      </c>
      <c r="S786" s="189">
        <v>1.67E-3</v>
      </c>
      <c r="T786" s="190">
        <f>S786*H786</f>
        <v>0.25517600000000001</v>
      </c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R786" s="191" t="s">
        <v>297</v>
      </c>
      <c r="AT786" s="191" t="s">
        <v>173</v>
      </c>
      <c r="AU786" s="191" t="s">
        <v>89</v>
      </c>
      <c r="AY786" s="18" t="s">
        <v>171</v>
      </c>
      <c r="BE786" s="192">
        <f>IF(N786="základní",J786,0)</f>
        <v>0</v>
      </c>
      <c r="BF786" s="192">
        <f>IF(N786="snížená",J786,0)</f>
        <v>0</v>
      </c>
      <c r="BG786" s="192">
        <f>IF(N786="zákl. přenesená",J786,0)</f>
        <v>0</v>
      </c>
      <c r="BH786" s="192">
        <f>IF(N786="sníž. přenesená",J786,0)</f>
        <v>0</v>
      </c>
      <c r="BI786" s="192">
        <f>IF(N786="nulová",J786,0)</f>
        <v>0</v>
      </c>
      <c r="BJ786" s="18" t="s">
        <v>40</v>
      </c>
      <c r="BK786" s="192">
        <f>ROUND(I786*H786,2)</f>
        <v>0</v>
      </c>
      <c r="BL786" s="18" t="s">
        <v>297</v>
      </c>
      <c r="BM786" s="191" t="s">
        <v>5589</v>
      </c>
    </row>
    <row r="787" spans="1:65" s="13" customFormat="1" ht="10.199999999999999">
      <c r="B787" s="193"/>
      <c r="C787" s="194"/>
      <c r="D787" s="195" t="s">
        <v>180</v>
      </c>
      <c r="E787" s="196" t="s">
        <v>32</v>
      </c>
      <c r="F787" s="197" t="s">
        <v>5446</v>
      </c>
      <c r="G787" s="194"/>
      <c r="H787" s="196" t="s">
        <v>32</v>
      </c>
      <c r="I787" s="198"/>
      <c r="J787" s="194"/>
      <c r="K787" s="194"/>
      <c r="L787" s="199"/>
      <c r="M787" s="200"/>
      <c r="N787" s="201"/>
      <c r="O787" s="201"/>
      <c r="P787" s="201"/>
      <c r="Q787" s="201"/>
      <c r="R787" s="201"/>
      <c r="S787" s="201"/>
      <c r="T787" s="202"/>
      <c r="AT787" s="203" t="s">
        <v>180</v>
      </c>
      <c r="AU787" s="203" t="s">
        <v>89</v>
      </c>
      <c r="AV787" s="13" t="s">
        <v>40</v>
      </c>
      <c r="AW787" s="13" t="s">
        <v>38</v>
      </c>
      <c r="AX787" s="13" t="s">
        <v>80</v>
      </c>
      <c r="AY787" s="203" t="s">
        <v>171</v>
      </c>
    </row>
    <row r="788" spans="1:65" s="14" customFormat="1" ht="10.199999999999999">
      <c r="B788" s="204"/>
      <c r="C788" s="205"/>
      <c r="D788" s="195" t="s">
        <v>180</v>
      </c>
      <c r="E788" s="206" t="s">
        <v>32</v>
      </c>
      <c r="F788" s="207" t="s">
        <v>5590</v>
      </c>
      <c r="G788" s="205"/>
      <c r="H788" s="208">
        <v>152.80000000000001</v>
      </c>
      <c r="I788" s="209"/>
      <c r="J788" s="205"/>
      <c r="K788" s="205"/>
      <c r="L788" s="210"/>
      <c r="M788" s="211"/>
      <c r="N788" s="212"/>
      <c r="O788" s="212"/>
      <c r="P788" s="212"/>
      <c r="Q788" s="212"/>
      <c r="R788" s="212"/>
      <c r="S788" s="212"/>
      <c r="T788" s="213"/>
      <c r="AT788" s="214" t="s">
        <v>180</v>
      </c>
      <c r="AU788" s="214" t="s">
        <v>89</v>
      </c>
      <c r="AV788" s="14" t="s">
        <v>89</v>
      </c>
      <c r="AW788" s="14" t="s">
        <v>38</v>
      </c>
      <c r="AX788" s="14" t="s">
        <v>80</v>
      </c>
      <c r="AY788" s="214" t="s">
        <v>171</v>
      </c>
    </row>
    <row r="789" spans="1:65" s="2" customFormat="1" ht="14.4" customHeight="1">
      <c r="A789" s="36"/>
      <c r="B789" s="37"/>
      <c r="C789" s="180" t="s">
        <v>645</v>
      </c>
      <c r="D789" s="180" t="s">
        <v>173</v>
      </c>
      <c r="E789" s="181" t="s">
        <v>5591</v>
      </c>
      <c r="F789" s="182" t="s">
        <v>5592</v>
      </c>
      <c r="G789" s="183" t="s">
        <v>190</v>
      </c>
      <c r="H789" s="184">
        <v>76.5</v>
      </c>
      <c r="I789" s="185"/>
      <c r="J789" s="186">
        <f>ROUND(I789*H789,2)</f>
        <v>0</v>
      </c>
      <c r="K789" s="182" t="s">
        <v>177</v>
      </c>
      <c r="L789" s="41"/>
      <c r="M789" s="187" t="s">
        <v>32</v>
      </c>
      <c r="N789" s="188" t="s">
        <v>51</v>
      </c>
      <c r="O789" s="66"/>
      <c r="P789" s="189">
        <f>O789*H789</f>
        <v>0</v>
      </c>
      <c r="Q789" s="189">
        <v>0</v>
      </c>
      <c r="R789" s="189">
        <f>Q789*H789</f>
        <v>0</v>
      </c>
      <c r="S789" s="189">
        <v>2.2300000000000002E-3</v>
      </c>
      <c r="T789" s="190">
        <f>S789*H789</f>
        <v>0.17059500000000002</v>
      </c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R789" s="191" t="s">
        <v>297</v>
      </c>
      <c r="AT789" s="191" t="s">
        <v>173</v>
      </c>
      <c r="AU789" s="191" t="s">
        <v>89</v>
      </c>
      <c r="AY789" s="18" t="s">
        <v>171</v>
      </c>
      <c r="BE789" s="192">
        <f>IF(N789="základní",J789,0)</f>
        <v>0</v>
      </c>
      <c r="BF789" s="192">
        <f>IF(N789="snížená",J789,0)</f>
        <v>0</v>
      </c>
      <c r="BG789" s="192">
        <f>IF(N789="zákl. přenesená",J789,0)</f>
        <v>0</v>
      </c>
      <c r="BH789" s="192">
        <f>IF(N789="sníž. přenesená",J789,0)</f>
        <v>0</v>
      </c>
      <c r="BI789" s="192">
        <f>IF(N789="nulová",J789,0)</f>
        <v>0</v>
      </c>
      <c r="BJ789" s="18" t="s">
        <v>40</v>
      </c>
      <c r="BK789" s="192">
        <f>ROUND(I789*H789,2)</f>
        <v>0</v>
      </c>
      <c r="BL789" s="18" t="s">
        <v>297</v>
      </c>
      <c r="BM789" s="191" t="s">
        <v>5593</v>
      </c>
    </row>
    <row r="790" spans="1:65" s="13" customFormat="1" ht="10.199999999999999">
      <c r="B790" s="193"/>
      <c r="C790" s="194"/>
      <c r="D790" s="195" t="s">
        <v>180</v>
      </c>
      <c r="E790" s="196" t="s">
        <v>32</v>
      </c>
      <c r="F790" s="197" t="s">
        <v>5446</v>
      </c>
      <c r="G790" s="194"/>
      <c r="H790" s="196" t="s">
        <v>32</v>
      </c>
      <c r="I790" s="198"/>
      <c r="J790" s="194"/>
      <c r="K790" s="194"/>
      <c r="L790" s="199"/>
      <c r="M790" s="200"/>
      <c r="N790" s="201"/>
      <c r="O790" s="201"/>
      <c r="P790" s="201"/>
      <c r="Q790" s="201"/>
      <c r="R790" s="201"/>
      <c r="S790" s="201"/>
      <c r="T790" s="202"/>
      <c r="AT790" s="203" t="s">
        <v>180</v>
      </c>
      <c r="AU790" s="203" t="s">
        <v>89</v>
      </c>
      <c r="AV790" s="13" t="s">
        <v>40</v>
      </c>
      <c r="AW790" s="13" t="s">
        <v>38</v>
      </c>
      <c r="AX790" s="13" t="s">
        <v>80</v>
      </c>
      <c r="AY790" s="203" t="s">
        <v>171</v>
      </c>
    </row>
    <row r="791" spans="1:65" s="14" customFormat="1" ht="10.199999999999999">
      <c r="B791" s="204"/>
      <c r="C791" s="205"/>
      <c r="D791" s="195" t="s">
        <v>180</v>
      </c>
      <c r="E791" s="206" t="s">
        <v>32</v>
      </c>
      <c r="F791" s="207" t="s">
        <v>5594</v>
      </c>
      <c r="G791" s="205"/>
      <c r="H791" s="208">
        <v>76.5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180</v>
      </c>
      <c r="AU791" s="214" t="s">
        <v>89</v>
      </c>
      <c r="AV791" s="14" t="s">
        <v>89</v>
      </c>
      <c r="AW791" s="14" t="s">
        <v>38</v>
      </c>
      <c r="AX791" s="14" t="s">
        <v>80</v>
      </c>
      <c r="AY791" s="214" t="s">
        <v>171</v>
      </c>
    </row>
    <row r="792" spans="1:65" s="2" customFormat="1" ht="14.4" customHeight="1">
      <c r="A792" s="36"/>
      <c r="B792" s="37"/>
      <c r="C792" s="180" t="s">
        <v>649</v>
      </c>
      <c r="D792" s="180" t="s">
        <v>173</v>
      </c>
      <c r="E792" s="181" t="s">
        <v>5595</v>
      </c>
      <c r="F792" s="182" t="s">
        <v>5596</v>
      </c>
      <c r="G792" s="183" t="s">
        <v>190</v>
      </c>
      <c r="H792" s="184">
        <v>90</v>
      </c>
      <c r="I792" s="185"/>
      <c r="J792" s="186">
        <f>ROUND(I792*H792,2)</f>
        <v>0</v>
      </c>
      <c r="K792" s="182" t="s">
        <v>177</v>
      </c>
      <c r="L792" s="41"/>
      <c r="M792" s="187" t="s">
        <v>32</v>
      </c>
      <c r="N792" s="188" t="s">
        <v>51</v>
      </c>
      <c r="O792" s="66"/>
      <c r="P792" s="189">
        <f>O792*H792</f>
        <v>0</v>
      </c>
      <c r="Q792" s="189">
        <v>0</v>
      </c>
      <c r="R792" s="189">
        <f>Q792*H792</f>
        <v>0</v>
      </c>
      <c r="S792" s="189">
        <v>3.9399999999999999E-3</v>
      </c>
      <c r="T792" s="190">
        <f>S792*H792</f>
        <v>0.35459999999999997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91" t="s">
        <v>297</v>
      </c>
      <c r="AT792" s="191" t="s">
        <v>173</v>
      </c>
      <c r="AU792" s="191" t="s">
        <v>89</v>
      </c>
      <c r="AY792" s="18" t="s">
        <v>171</v>
      </c>
      <c r="BE792" s="192">
        <f>IF(N792="základní",J792,0)</f>
        <v>0</v>
      </c>
      <c r="BF792" s="192">
        <f>IF(N792="snížená",J792,0)</f>
        <v>0</v>
      </c>
      <c r="BG792" s="192">
        <f>IF(N792="zákl. přenesená",J792,0)</f>
        <v>0</v>
      </c>
      <c r="BH792" s="192">
        <f>IF(N792="sníž. přenesená",J792,0)</f>
        <v>0</v>
      </c>
      <c r="BI792" s="192">
        <f>IF(N792="nulová",J792,0)</f>
        <v>0</v>
      </c>
      <c r="BJ792" s="18" t="s">
        <v>40</v>
      </c>
      <c r="BK792" s="192">
        <f>ROUND(I792*H792,2)</f>
        <v>0</v>
      </c>
      <c r="BL792" s="18" t="s">
        <v>297</v>
      </c>
      <c r="BM792" s="191" t="s">
        <v>5597</v>
      </c>
    </row>
    <row r="793" spans="1:65" s="13" customFormat="1" ht="10.199999999999999">
      <c r="B793" s="193"/>
      <c r="C793" s="194"/>
      <c r="D793" s="195" t="s">
        <v>180</v>
      </c>
      <c r="E793" s="196" t="s">
        <v>32</v>
      </c>
      <c r="F793" s="197" t="s">
        <v>5156</v>
      </c>
      <c r="G793" s="194"/>
      <c r="H793" s="196" t="s">
        <v>32</v>
      </c>
      <c r="I793" s="198"/>
      <c r="J793" s="194"/>
      <c r="K793" s="194"/>
      <c r="L793" s="199"/>
      <c r="M793" s="200"/>
      <c r="N793" s="201"/>
      <c r="O793" s="201"/>
      <c r="P793" s="201"/>
      <c r="Q793" s="201"/>
      <c r="R793" s="201"/>
      <c r="S793" s="201"/>
      <c r="T793" s="202"/>
      <c r="AT793" s="203" t="s">
        <v>180</v>
      </c>
      <c r="AU793" s="203" t="s">
        <v>89</v>
      </c>
      <c r="AV793" s="13" t="s">
        <v>40</v>
      </c>
      <c r="AW793" s="13" t="s">
        <v>38</v>
      </c>
      <c r="AX793" s="13" t="s">
        <v>80</v>
      </c>
      <c r="AY793" s="203" t="s">
        <v>171</v>
      </c>
    </row>
    <row r="794" spans="1:65" s="14" customFormat="1" ht="10.199999999999999">
      <c r="B794" s="204"/>
      <c r="C794" s="205"/>
      <c r="D794" s="195" t="s">
        <v>180</v>
      </c>
      <c r="E794" s="206" t="s">
        <v>32</v>
      </c>
      <c r="F794" s="207" t="s">
        <v>5598</v>
      </c>
      <c r="G794" s="205"/>
      <c r="H794" s="208">
        <v>90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180</v>
      </c>
      <c r="AU794" s="214" t="s">
        <v>89</v>
      </c>
      <c r="AV794" s="14" t="s">
        <v>89</v>
      </c>
      <c r="AW794" s="14" t="s">
        <v>38</v>
      </c>
      <c r="AX794" s="14" t="s">
        <v>80</v>
      </c>
      <c r="AY794" s="214" t="s">
        <v>171</v>
      </c>
    </row>
    <row r="795" spans="1:65" s="2" customFormat="1" ht="24.15" customHeight="1">
      <c r="A795" s="36"/>
      <c r="B795" s="37"/>
      <c r="C795" s="180" t="s">
        <v>653</v>
      </c>
      <c r="D795" s="180" t="s">
        <v>173</v>
      </c>
      <c r="E795" s="181" t="s">
        <v>5599</v>
      </c>
      <c r="F795" s="182" t="s">
        <v>5600</v>
      </c>
      <c r="G795" s="183" t="s">
        <v>176</v>
      </c>
      <c r="H795" s="184">
        <v>1.92</v>
      </c>
      <c r="I795" s="185"/>
      <c r="J795" s="186">
        <f>ROUND(I795*H795,2)</f>
        <v>0</v>
      </c>
      <c r="K795" s="182" t="s">
        <v>177</v>
      </c>
      <c r="L795" s="41"/>
      <c r="M795" s="187" t="s">
        <v>32</v>
      </c>
      <c r="N795" s="188" t="s">
        <v>51</v>
      </c>
      <c r="O795" s="66"/>
      <c r="P795" s="189">
        <f>O795*H795</f>
        <v>0</v>
      </c>
      <c r="Q795" s="189">
        <v>6.5500000000000003E-3</v>
      </c>
      <c r="R795" s="189">
        <f>Q795*H795</f>
        <v>1.2576E-2</v>
      </c>
      <c r="S795" s="189">
        <v>0</v>
      </c>
      <c r="T795" s="190">
        <f>S795*H795</f>
        <v>0</v>
      </c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R795" s="191" t="s">
        <v>297</v>
      </c>
      <c r="AT795" s="191" t="s">
        <v>173</v>
      </c>
      <c r="AU795" s="191" t="s">
        <v>89</v>
      </c>
      <c r="AY795" s="18" t="s">
        <v>171</v>
      </c>
      <c r="BE795" s="192">
        <f>IF(N795="základní",J795,0)</f>
        <v>0</v>
      </c>
      <c r="BF795" s="192">
        <f>IF(N795="snížená",J795,0)</f>
        <v>0</v>
      </c>
      <c r="BG795" s="192">
        <f>IF(N795="zákl. přenesená",J795,0)</f>
        <v>0</v>
      </c>
      <c r="BH795" s="192">
        <f>IF(N795="sníž. přenesená",J795,0)</f>
        <v>0</v>
      </c>
      <c r="BI795" s="192">
        <f>IF(N795="nulová",J795,0)</f>
        <v>0</v>
      </c>
      <c r="BJ795" s="18" t="s">
        <v>40</v>
      </c>
      <c r="BK795" s="192">
        <f>ROUND(I795*H795,2)</f>
        <v>0</v>
      </c>
      <c r="BL795" s="18" t="s">
        <v>297</v>
      </c>
      <c r="BM795" s="191" t="s">
        <v>5601</v>
      </c>
    </row>
    <row r="796" spans="1:65" s="13" customFormat="1" ht="10.199999999999999">
      <c r="B796" s="193"/>
      <c r="C796" s="194"/>
      <c r="D796" s="195" t="s">
        <v>180</v>
      </c>
      <c r="E796" s="196" t="s">
        <v>32</v>
      </c>
      <c r="F796" s="197" t="s">
        <v>5446</v>
      </c>
      <c r="G796" s="194"/>
      <c r="H796" s="196" t="s">
        <v>32</v>
      </c>
      <c r="I796" s="198"/>
      <c r="J796" s="194"/>
      <c r="K796" s="194"/>
      <c r="L796" s="199"/>
      <c r="M796" s="200"/>
      <c r="N796" s="201"/>
      <c r="O796" s="201"/>
      <c r="P796" s="201"/>
      <c r="Q796" s="201"/>
      <c r="R796" s="201"/>
      <c r="S796" s="201"/>
      <c r="T796" s="202"/>
      <c r="AT796" s="203" t="s">
        <v>180</v>
      </c>
      <c r="AU796" s="203" t="s">
        <v>89</v>
      </c>
      <c r="AV796" s="13" t="s">
        <v>40</v>
      </c>
      <c r="AW796" s="13" t="s">
        <v>38</v>
      </c>
      <c r="AX796" s="13" t="s">
        <v>80</v>
      </c>
      <c r="AY796" s="203" t="s">
        <v>171</v>
      </c>
    </row>
    <row r="797" spans="1:65" s="14" customFormat="1" ht="10.199999999999999">
      <c r="B797" s="204"/>
      <c r="C797" s="205"/>
      <c r="D797" s="195" t="s">
        <v>180</v>
      </c>
      <c r="E797" s="206" t="s">
        <v>32</v>
      </c>
      <c r="F797" s="207" t="s">
        <v>5588</v>
      </c>
      <c r="G797" s="205"/>
      <c r="H797" s="208">
        <v>1.92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180</v>
      </c>
      <c r="AU797" s="214" t="s">
        <v>89</v>
      </c>
      <c r="AV797" s="14" t="s">
        <v>89</v>
      </c>
      <c r="AW797" s="14" t="s">
        <v>38</v>
      </c>
      <c r="AX797" s="14" t="s">
        <v>80</v>
      </c>
      <c r="AY797" s="214" t="s">
        <v>171</v>
      </c>
    </row>
    <row r="798" spans="1:65" s="2" customFormat="1" ht="24.15" customHeight="1">
      <c r="A798" s="36"/>
      <c r="B798" s="37"/>
      <c r="C798" s="180" t="s">
        <v>661</v>
      </c>
      <c r="D798" s="180" t="s">
        <v>173</v>
      </c>
      <c r="E798" s="181" t="s">
        <v>5602</v>
      </c>
      <c r="F798" s="182" t="s">
        <v>5603</v>
      </c>
      <c r="G798" s="183" t="s">
        <v>190</v>
      </c>
      <c r="H798" s="184">
        <v>52.9</v>
      </c>
      <c r="I798" s="185"/>
      <c r="J798" s="186">
        <f>ROUND(I798*H798,2)</f>
        <v>0</v>
      </c>
      <c r="K798" s="182" t="s">
        <v>177</v>
      </c>
      <c r="L798" s="41"/>
      <c r="M798" s="187" t="s">
        <v>32</v>
      </c>
      <c r="N798" s="188" t="s">
        <v>51</v>
      </c>
      <c r="O798" s="66"/>
      <c r="P798" s="189">
        <f>O798*H798</f>
        <v>0</v>
      </c>
      <c r="Q798" s="189">
        <v>1.97E-3</v>
      </c>
      <c r="R798" s="189">
        <f>Q798*H798</f>
        <v>0.104213</v>
      </c>
      <c r="S798" s="189">
        <v>0</v>
      </c>
      <c r="T798" s="190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91" t="s">
        <v>297</v>
      </c>
      <c r="AT798" s="191" t="s">
        <v>173</v>
      </c>
      <c r="AU798" s="191" t="s">
        <v>89</v>
      </c>
      <c r="AY798" s="18" t="s">
        <v>171</v>
      </c>
      <c r="BE798" s="192">
        <f>IF(N798="základní",J798,0)</f>
        <v>0</v>
      </c>
      <c r="BF798" s="192">
        <f>IF(N798="snížená",J798,0)</f>
        <v>0</v>
      </c>
      <c r="BG798" s="192">
        <f>IF(N798="zákl. přenesená",J798,0)</f>
        <v>0</v>
      </c>
      <c r="BH798" s="192">
        <f>IF(N798="sníž. přenesená",J798,0)</f>
        <v>0</v>
      </c>
      <c r="BI798" s="192">
        <f>IF(N798="nulová",J798,0)</f>
        <v>0</v>
      </c>
      <c r="BJ798" s="18" t="s">
        <v>40</v>
      </c>
      <c r="BK798" s="192">
        <f>ROUND(I798*H798,2)</f>
        <v>0</v>
      </c>
      <c r="BL798" s="18" t="s">
        <v>297</v>
      </c>
      <c r="BM798" s="191" t="s">
        <v>5604</v>
      </c>
    </row>
    <row r="799" spans="1:65" s="13" customFormat="1" ht="10.199999999999999">
      <c r="B799" s="193"/>
      <c r="C799" s="194"/>
      <c r="D799" s="195" t="s">
        <v>180</v>
      </c>
      <c r="E799" s="196" t="s">
        <v>32</v>
      </c>
      <c r="F799" s="197" t="s">
        <v>5446</v>
      </c>
      <c r="G799" s="194"/>
      <c r="H799" s="196" t="s">
        <v>32</v>
      </c>
      <c r="I799" s="198"/>
      <c r="J799" s="194"/>
      <c r="K799" s="194"/>
      <c r="L799" s="199"/>
      <c r="M799" s="200"/>
      <c r="N799" s="201"/>
      <c r="O799" s="201"/>
      <c r="P799" s="201"/>
      <c r="Q799" s="201"/>
      <c r="R799" s="201"/>
      <c r="S799" s="201"/>
      <c r="T799" s="202"/>
      <c r="AT799" s="203" t="s">
        <v>180</v>
      </c>
      <c r="AU799" s="203" t="s">
        <v>89</v>
      </c>
      <c r="AV799" s="13" t="s">
        <v>40</v>
      </c>
      <c r="AW799" s="13" t="s">
        <v>38</v>
      </c>
      <c r="AX799" s="13" t="s">
        <v>80</v>
      </c>
      <c r="AY799" s="203" t="s">
        <v>171</v>
      </c>
    </row>
    <row r="800" spans="1:65" s="14" customFormat="1" ht="10.199999999999999">
      <c r="B800" s="204"/>
      <c r="C800" s="205"/>
      <c r="D800" s="195" t="s">
        <v>180</v>
      </c>
      <c r="E800" s="206" t="s">
        <v>32</v>
      </c>
      <c r="F800" s="207" t="s">
        <v>5605</v>
      </c>
      <c r="G800" s="205"/>
      <c r="H800" s="208">
        <v>3.5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180</v>
      </c>
      <c r="AU800" s="214" t="s">
        <v>89</v>
      </c>
      <c r="AV800" s="14" t="s">
        <v>89</v>
      </c>
      <c r="AW800" s="14" t="s">
        <v>38</v>
      </c>
      <c r="AX800" s="14" t="s">
        <v>80</v>
      </c>
      <c r="AY800" s="214" t="s">
        <v>171</v>
      </c>
    </row>
    <row r="801" spans="1:65" s="14" customFormat="1" ht="10.199999999999999">
      <c r="B801" s="204"/>
      <c r="C801" s="205"/>
      <c r="D801" s="195" t="s">
        <v>180</v>
      </c>
      <c r="E801" s="206" t="s">
        <v>32</v>
      </c>
      <c r="F801" s="207" t="s">
        <v>5606</v>
      </c>
      <c r="G801" s="205"/>
      <c r="H801" s="208">
        <v>49.4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180</v>
      </c>
      <c r="AU801" s="214" t="s">
        <v>89</v>
      </c>
      <c r="AV801" s="14" t="s">
        <v>89</v>
      </c>
      <c r="AW801" s="14" t="s">
        <v>38</v>
      </c>
      <c r="AX801" s="14" t="s">
        <v>80</v>
      </c>
      <c r="AY801" s="214" t="s">
        <v>171</v>
      </c>
    </row>
    <row r="802" spans="1:65" s="2" customFormat="1" ht="24.15" customHeight="1">
      <c r="A802" s="36"/>
      <c r="B802" s="37"/>
      <c r="C802" s="180" t="s">
        <v>666</v>
      </c>
      <c r="D802" s="180" t="s">
        <v>173</v>
      </c>
      <c r="E802" s="181" t="s">
        <v>5607</v>
      </c>
      <c r="F802" s="182" t="s">
        <v>5608</v>
      </c>
      <c r="G802" s="183" t="s">
        <v>190</v>
      </c>
      <c r="H802" s="184">
        <v>95.2</v>
      </c>
      <c r="I802" s="185"/>
      <c r="J802" s="186">
        <f>ROUND(I802*H802,2)</f>
        <v>0</v>
      </c>
      <c r="K802" s="182" t="s">
        <v>177</v>
      </c>
      <c r="L802" s="41"/>
      <c r="M802" s="187" t="s">
        <v>32</v>
      </c>
      <c r="N802" s="188" t="s">
        <v>51</v>
      </c>
      <c r="O802" s="66"/>
      <c r="P802" s="189">
        <f>O802*H802</f>
        <v>0</v>
      </c>
      <c r="Q802" s="189">
        <v>2.3800000000000002E-3</v>
      </c>
      <c r="R802" s="189">
        <f>Q802*H802</f>
        <v>0.22657600000000003</v>
      </c>
      <c r="S802" s="189">
        <v>0</v>
      </c>
      <c r="T802" s="190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91" t="s">
        <v>297</v>
      </c>
      <c r="AT802" s="191" t="s">
        <v>173</v>
      </c>
      <c r="AU802" s="191" t="s">
        <v>89</v>
      </c>
      <c r="AY802" s="18" t="s">
        <v>171</v>
      </c>
      <c r="BE802" s="192">
        <f>IF(N802="základní",J802,0)</f>
        <v>0</v>
      </c>
      <c r="BF802" s="192">
        <f>IF(N802="snížená",J802,0)</f>
        <v>0</v>
      </c>
      <c r="BG802" s="192">
        <f>IF(N802="zákl. přenesená",J802,0)</f>
        <v>0</v>
      </c>
      <c r="BH802" s="192">
        <f>IF(N802="sníž. přenesená",J802,0)</f>
        <v>0</v>
      </c>
      <c r="BI802" s="192">
        <f>IF(N802="nulová",J802,0)</f>
        <v>0</v>
      </c>
      <c r="BJ802" s="18" t="s">
        <v>40</v>
      </c>
      <c r="BK802" s="192">
        <f>ROUND(I802*H802,2)</f>
        <v>0</v>
      </c>
      <c r="BL802" s="18" t="s">
        <v>297</v>
      </c>
      <c r="BM802" s="191" t="s">
        <v>5609</v>
      </c>
    </row>
    <row r="803" spans="1:65" s="13" customFormat="1" ht="10.199999999999999">
      <c r="B803" s="193"/>
      <c r="C803" s="194"/>
      <c r="D803" s="195" t="s">
        <v>180</v>
      </c>
      <c r="E803" s="196" t="s">
        <v>32</v>
      </c>
      <c r="F803" s="197" t="s">
        <v>5446</v>
      </c>
      <c r="G803" s="194"/>
      <c r="H803" s="196" t="s">
        <v>32</v>
      </c>
      <c r="I803" s="198"/>
      <c r="J803" s="194"/>
      <c r="K803" s="194"/>
      <c r="L803" s="199"/>
      <c r="M803" s="200"/>
      <c r="N803" s="201"/>
      <c r="O803" s="201"/>
      <c r="P803" s="201"/>
      <c r="Q803" s="201"/>
      <c r="R803" s="201"/>
      <c r="S803" s="201"/>
      <c r="T803" s="202"/>
      <c r="AT803" s="203" t="s">
        <v>180</v>
      </c>
      <c r="AU803" s="203" t="s">
        <v>89</v>
      </c>
      <c r="AV803" s="13" t="s">
        <v>40</v>
      </c>
      <c r="AW803" s="13" t="s">
        <v>38</v>
      </c>
      <c r="AX803" s="13" t="s">
        <v>80</v>
      </c>
      <c r="AY803" s="203" t="s">
        <v>171</v>
      </c>
    </row>
    <row r="804" spans="1:65" s="14" customFormat="1" ht="10.199999999999999">
      <c r="B804" s="204"/>
      <c r="C804" s="205"/>
      <c r="D804" s="195" t="s">
        <v>180</v>
      </c>
      <c r="E804" s="206" t="s">
        <v>32</v>
      </c>
      <c r="F804" s="207" t="s">
        <v>5610</v>
      </c>
      <c r="G804" s="205"/>
      <c r="H804" s="208">
        <v>92.4</v>
      </c>
      <c r="I804" s="209"/>
      <c r="J804" s="205"/>
      <c r="K804" s="205"/>
      <c r="L804" s="210"/>
      <c r="M804" s="211"/>
      <c r="N804" s="212"/>
      <c r="O804" s="212"/>
      <c r="P804" s="212"/>
      <c r="Q804" s="212"/>
      <c r="R804" s="212"/>
      <c r="S804" s="212"/>
      <c r="T804" s="213"/>
      <c r="AT804" s="214" t="s">
        <v>180</v>
      </c>
      <c r="AU804" s="214" t="s">
        <v>89</v>
      </c>
      <c r="AV804" s="14" t="s">
        <v>89</v>
      </c>
      <c r="AW804" s="14" t="s">
        <v>38</v>
      </c>
      <c r="AX804" s="14" t="s">
        <v>80</v>
      </c>
      <c r="AY804" s="214" t="s">
        <v>171</v>
      </c>
    </row>
    <row r="805" spans="1:65" s="14" customFormat="1" ht="10.199999999999999">
      <c r="B805" s="204"/>
      <c r="C805" s="205"/>
      <c r="D805" s="195" t="s">
        <v>180</v>
      </c>
      <c r="E805" s="206" t="s">
        <v>32</v>
      </c>
      <c r="F805" s="207" t="s">
        <v>5611</v>
      </c>
      <c r="G805" s="205"/>
      <c r="H805" s="208">
        <v>2.8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180</v>
      </c>
      <c r="AU805" s="214" t="s">
        <v>89</v>
      </c>
      <c r="AV805" s="14" t="s">
        <v>89</v>
      </c>
      <c r="AW805" s="14" t="s">
        <v>38</v>
      </c>
      <c r="AX805" s="14" t="s">
        <v>80</v>
      </c>
      <c r="AY805" s="214" t="s">
        <v>171</v>
      </c>
    </row>
    <row r="806" spans="1:65" s="2" customFormat="1" ht="24.15" customHeight="1">
      <c r="A806" s="36"/>
      <c r="B806" s="37"/>
      <c r="C806" s="180" t="s">
        <v>672</v>
      </c>
      <c r="D806" s="180" t="s">
        <v>173</v>
      </c>
      <c r="E806" s="181" t="s">
        <v>5612</v>
      </c>
      <c r="F806" s="182" t="s">
        <v>5613</v>
      </c>
      <c r="G806" s="183" t="s">
        <v>190</v>
      </c>
      <c r="H806" s="184">
        <v>76.5</v>
      </c>
      <c r="I806" s="185"/>
      <c r="J806" s="186">
        <f>ROUND(I806*H806,2)</f>
        <v>0</v>
      </c>
      <c r="K806" s="182" t="s">
        <v>177</v>
      </c>
      <c r="L806" s="41"/>
      <c r="M806" s="187" t="s">
        <v>32</v>
      </c>
      <c r="N806" s="188" t="s">
        <v>51</v>
      </c>
      <c r="O806" s="66"/>
      <c r="P806" s="189">
        <f>O806*H806</f>
        <v>0</v>
      </c>
      <c r="Q806" s="189">
        <v>2E-3</v>
      </c>
      <c r="R806" s="189">
        <f>Q806*H806</f>
        <v>0.153</v>
      </c>
      <c r="S806" s="189">
        <v>0</v>
      </c>
      <c r="T806" s="190">
        <f>S806*H806</f>
        <v>0</v>
      </c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R806" s="191" t="s">
        <v>297</v>
      </c>
      <c r="AT806" s="191" t="s">
        <v>173</v>
      </c>
      <c r="AU806" s="191" t="s">
        <v>89</v>
      </c>
      <c r="AY806" s="18" t="s">
        <v>171</v>
      </c>
      <c r="BE806" s="192">
        <f>IF(N806="základní",J806,0)</f>
        <v>0</v>
      </c>
      <c r="BF806" s="192">
        <f>IF(N806="snížená",J806,0)</f>
        <v>0</v>
      </c>
      <c r="BG806" s="192">
        <f>IF(N806="zákl. přenesená",J806,0)</f>
        <v>0</v>
      </c>
      <c r="BH806" s="192">
        <f>IF(N806="sníž. přenesená",J806,0)</f>
        <v>0</v>
      </c>
      <c r="BI806" s="192">
        <f>IF(N806="nulová",J806,0)</f>
        <v>0</v>
      </c>
      <c r="BJ806" s="18" t="s">
        <v>40</v>
      </c>
      <c r="BK806" s="192">
        <f>ROUND(I806*H806,2)</f>
        <v>0</v>
      </c>
      <c r="BL806" s="18" t="s">
        <v>297</v>
      </c>
      <c r="BM806" s="191" t="s">
        <v>5614</v>
      </c>
    </row>
    <row r="807" spans="1:65" s="13" customFormat="1" ht="10.199999999999999">
      <c r="B807" s="193"/>
      <c r="C807" s="194"/>
      <c r="D807" s="195" t="s">
        <v>180</v>
      </c>
      <c r="E807" s="196" t="s">
        <v>32</v>
      </c>
      <c r="F807" s="197" t="s">
        <v>5446</v>
      </c>
      <c r="G807" s="194"/>
      <c r="H807" s="196" t="s">
        <v>32</v>
      </c>
      <c r="I807" s="198"/>
      <c r="J807" s="194"/>
      <c r="K807" s="194"/>
      <c r="L807" s="199"/>
      <c r="M807" s="200"/>
      <c r="N807" s="201"/>
      <c r="O807" s="201"/>
      <c r="P807" s="201"/>
      <c r="Q807" s="201"/>
      <c r="R807" s="201"/>
      <c r="S807" s="201"/>
      <c r="T807" s="202"/>
      <c r="AT807" s="203" t="s">
        <v>180</v>
      </c>
      <c r="AU807" s="203" t="s">
        <v>89</v>
      </c>
      <c r="AV807" s="13" t="s">
        <v>40</v>
      </c>
      <c r="AW807" s="13" t="s">
        <v>38</v>
      </c>
      <c r="AX807" s="13" t="s">
        <v>80</v>
      </c>
      <c r="AY807" s="203" t="s">
        <v>171</v>
      </c>
    </row>
    <row r="808" spans="1:65" s="14" customFormat="1" ht="10.199999999999999">
      <c r="B808" s="204"/>
      <c r="C808" s="205"/>
      <c r="D808" s="195" t="s">
        <v>180</v>
      </c>
      <c r="E808" s="206" t="s">
        <v>32</v>
      </c>
      <c r="F808" s="207" t="s">
        <v>5615</v>
      </c>
      <c r="G808" s="205"/>
      <c r="H808" s="208">
        <v>14.9</v>
      </c>
      <c r="I808" s="209"/>
      <c r="J808" s="205"/>
      <c r="K808" s="205"/>
      <c r="L808" s="210"/>
      <c r="M808" s="211"/>
      <c r="N808" s="212"/>
      <c r="O808" s="212"/>
      <c r="P808" s="212"/>
      <c r="Q808" s="212"/>
      <c r="R808" s="212"/>
      <c r="S808" s="212"/>
      <c r="T808" s="213"/>
      <c r="AT808" s="214" t="s">
        <v>180</v>
      </c>
      <c r="AU808" s="214" t="s">
        <v>89</v>
      </c>
      <c r="AV808" s="14" t="s">
        <v>89</v>
      </c>
      <c r="AW808" s="14" t="s">
        <v>38</v>
      </c>
      <c r="AX808" s="14" t="s">
        <v>80</v>
      </c>
      <c r="AY808" s="214" t="s">
        <v>171</v>
      </c>
    </row>
    <row r="809" spans="1:65" s="14" customFormat="1" ht="10.199999999999999">
      <c r="B809" s="204"/>
      <c r="C809" s="205"/>
      <c r="D809" s="195" t="s">
        <v>180</v>
      </c>
      <c r="E809" s="206" t="s">
        <v>32</v>
      </c>
      <c r="F809" s="207" t="s">
        <v>5616</v>
      </c>
      <c r="G809" s="205"/>
      <c r="H809" s="208">
        <v>23.65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180</v>
      </c>
      <c r="AU809" s="214" t="s">
        <v>89</v>
      </c>
      <c r="AV809" s="14" t="s">
        <v>89</v>
      </c>
      <c r="AW809" s="14" t="s">
        <v>38</v>
      </c>
      <c r="AX809" s="14" t="s">
        <v>80</v>
      </c>
      <c r="AY809" s="214" t="s">
        <v>171</v>
      </c>
    </row>
    <row r="810" spans="1:65" s="14" customFormat="1" ht="10.199999999999999">
      <c r="B810" s="204"/>
      <c r="C810" s="205"/>
      <c r="D810" s="195" t="s">
        <v>180</v>
      </c>
      <c r="E810" s="206" t="s">
        <v>32</v>
      </c>
      <c r="F810" s="207" t="s">
        <v>5617</v>
      </c>
      <c r="G810" s="205"/>
      <c r="H810" s="208">
        <v>27.6</v>
      </c>
      <c r="I810" s="209"/>
      <c r="J810" s="205"/>
      <c r="K810" s="205"/>
      <c r="L810" s="210"/>
      <c r="M810" s="211"/>
      <c r="N810" s="212"/>
      <c r="O810" s="212"/>
      <c r="P810" s="212"/>
      <c r="Q810" s="212"/>
      <c r="R810" s="212"/>
      <c r="S810" s="212"/>
      <c r="T810" s="213"/>
      <c r="AT810" s="214" t="s">
        <v>180</v>
      </c>
      <c r="AU810" s="214" t="s">
        <v>89</v>
      </c>
      <c r="AV810" s="14" t="s">
        <v>89</v>
      </c>
      <c r="AW810" s="14" t="s">
        <v>38</v>
      </c>
      <c r="AX810" s="14" t="s">
        <v>80</v>
      </c>
      <c r="AY810" s="214" t="s">
        <v>171</v>
      </c>
    </row>
    <row r="811" spans="1:65" s="14" customFormat="1" ht="10.199999999999999">
      <c r="B811" s="204"/>
      <c r="C811" s="205"/>
      <c r="D811" s="195" t="s">
        <v>180</v>
      </c>
      <c r="E811" s="206" t="s">
        <v>32</v>
      </c>
      <c r="F811" s="207" t="s">
        <v>5618</v>
      </c>
      <c r="G811" s="205"/>
      <c r="H811" s="208">
        <v>10.35</v>
      </c>
      <c r="I811" s="209"/>
      <c r="J811" s="205"/>
      <c r="K811" s="205"/>
      <c r="L811" s="210"/>
      <c r="M811" s="211"/>
      <c r="N811" s="212"/>
      <c r="O811" s="212"/>
      <c r="P811" s="212"/>
      <c r="Q811" s="212"/>
      <c r="R811" s="212"/>
      <c r="S811" s="212"/>
      <c r="T811" s="213"/>
      <c r="AT811" s="214" t="s">
        <v>180</v>
      </c>
      <c r="AU811" s="214" t="s">
        <v>89</v>
      </c>
      <c r="AV811" s="14" t="s">
        <v>89</v>
      </c>
      <c r="AW811" s="14" t="s">
        <v>38</v>
      </c>
      <c r="AX811" s="14" t="s">
        <v>80</v>
      </c>
      <c r="AY811" s="214" t="s">
        <v>171</v>
      </c>
    </row>
    <row r="812" spans="1:65" s="2" customFormat="1" ht="24.15" customHeight="1">
      <c r="A812" s="36"/>
      <c r="B812" s="37"/>
      <c r="C812" s="180" t="s">
        <v>676</v>
      </c>
      <c r="D812" s="180" t="s">
        <v>173</v>
      </c>
      <c r="E812" s="181" t="s">
        <v>5619</v>
      </c>
      <c r="F812" s="182" t="s">
        <v>5620</v>
      </c>
      <c r="G812" s="183" t="s">
        <v>190</v>
      </c>
      <c r="H812" s="184">
        <v>4.7</v>
      </c>
      <c r="I812" s="185"/>
      <c r="J812" s="186">
        <f>ROUND(I812*H812,2)</f>
        <v>0</v>
      </c>
      <c r="K812" s="182" t="s">
        <v>177</v>
      </c>
      <c r="L812" s="41"/>
      <c r="M812" s="187" t="s">
        <v>32</v>
      </c>
      <c r="N812" s="188" t="s">
        <v>51</v>
      </c>
      <c r="O812" s="66"/>
      <c r="P812" s="189">
        <f>O812*H812</f>
        <v>0</v>
      </c>
      <c r="Q812" s="189">
        <v>2.4199999999999998E-3</v>
      </c>
      <c r="R812" s="189">
        <f>Q812*H812</f>
        <v>1.1374E-2</v>
      </c>
      <c r="S812" s="189">
        <v>0</v>
      </c>
      <c r="T812" s="190">
        <f>S812*H812</f>
        <v>0</v>
      </c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R812" s="191" t="s">
        <v>297</v>
      </c>
      <c r="AT812" s="191" t="s">
        <v>173</v>
      </c>
      <c r="AU812" s="191" t="s">
        <v>89</v>
      </c>
      <c r="AY812" s="18" t="s">
        <v>171</v>
      </c>
      <c r="BE812" s="192">
        <f>IF(N812="základní",J812,0)</f>
        <v>0</v>
      </c>
      <c r="BF812" s="192">
        <f>IF(N812="snížená",J812,0)</f>
        <v>0</v>
      </c>
      <c r="BG812" s="192">
        <f>IF(N812="zákl. přenesená",J812,0)</f>
        <v>0</v>
      </c>
      <c r="BH812" s="192">
        <f>IF(N812="sníž. přenesená",J812,0)</f>
        <v>0</v>
      </c>
      <c r="BI812" s="192">
        <f>IF(N812="nulová",J812,0)</f>
        <v>0</v>
      </c>
      <c r="BJ812" s="18" t="s">
        <v>40</v>
      </c>
      <c r="BK812" s="192">
        <f>ROUND(I812*H812,2)</f>
        <v>0</v>
      </c>
      <c r="BL812" s="18" t="s">
        <v>297</v>
      </c>
      <c r="BM812" s="191" t="s">
        <v>5621</v>
      </c>
    </row>
    <row r="813" spans="1:65" s="13" customFormat="1" ht="10.199999999999999">
      <c r="B813" s="193"/>
      <c r="C813" s="194"/>
      <c r="D813" s="195" t="s">
        <v>180</v>
      </c>
      <c r="E813" s="196" t="s">
        <v>32</v>
      </c>
      <c r="F813" s="197" t="s">
        <v>5446</v>
      </c>
      <c r="G813" s="194"/>
      <c r="H813" s="196" t="s">
        <v>32</v>
      </c>
      <c r="I813" s="198"/>
      <c r="J813" s="194"/>
      <c r="K813" s="194"/>
      <c r="L813" s="199"/>
      <c r="M813" s="200"/>
      <c r="N813" s="201"/>
      <c r="O813" s="201"/>
      <c r="P813" s="201"/>
      <c r="Q813" s="201"/>
      <c r="R813" s="201"/>
      <c r="S813" s="201"/>
      <c r="T813" s="202"/>
      <c r="AT813" s="203" t="s">
        <v>180</v>
      </c>
      <c r="AU813" s="203" t="s">
        <v>89</v>
      </c>
      <c r="AV813" s="13" t="s">
        <v>40</v>
      </c>
      <c r="AW813" s="13" t="s">
        <v>38</v>
      </c>
      <c r="AX813" s="13" t="s">
        <v>80</v>
      </c>
      <c r="AY813" s="203" t="s">
        <v>171</v>
      </c>
    </row>
    <row r="814" spans="1:65" s="14" customFormat="1" ht="10.199999999999999">
      <c r="B814" s="204"/>
      <c r="C814" s="205"/>
      <c r="D814" s="195" t="s">
        <v>180</v>
      </c>
      <c r="E814" s="206" t="s">
        <v>32</v>
      </c>
      <c r="F814" s="207" t="s">
        <v>5622</v>
      </c>
      <c r="G814" s="205"/>
      <c r="H814" s="208">
        <v>4.7</v>
      </c>
      <c r="I814" s="209"/>
      <c r="J814" s="205"/>
      <c r="K814" s="205"/>
      <c r="L814" s="210"/>
      <c r="M814" s="211"/>
      <c r="N814" s="212"/>
      <c r="O814" s="212"/>
      <c r="P814" s="212"/>
      <c r="Q814" s="212"/>
      <c r="R814" s="212"/>
      <c r="S814" s="212"/>
      <c r="T814" s="213"/>
      <c r="AT814" s="214" t="s">
        <v>180</v>
      </c>
      <c r="AU814" s="214" t="s">
        <v>89</v>
      </c>
      <c r="AV814" s="14" t="s">
        <v>89</v>
      </c>
      <c r="AW814" s="14" t="s">
        <v>38</v>
      </c>
      <c r="AX814" s="14" t="s">
        <v>80</v>
      </c>
      <c r="AY814" s="214" t="s">
        <v>171</v>
      </c>
    </row>
    <row r="815" spans="1:65" s="2" customFormat="1" ht="24.15" customHeight="1">
      <c r="A815" s="36"/>
      <c r="B815" s="37"/>
      <c r="C815" s="180" t="s">
        <v>681</v>
      </c>
      <c r="D815" s="180" t="s">
        <v>173</v>
      </c>
      <c r="E815" s="181" t="s">
        <v>5623</v>
      </c>
      <c r="F815" s="182" t="s">
        <v>5624</v>
      </c>
      <c r="G815" s="183" t="s">
        <v>582</v>
      </c>
      <c r="H815" s="184">
        <v>10</v>
      </c>
      <c r="I815" s="185"/>
      <c r="J815" s="186">
        <f>ROUND(I815*H815,2)</f>
        <v>0</v>
      </c>
      <c r="K815" s="182" t="s">
        <v>177</v>
      </c>
      <c r="L815" s="41"/>
      <c r="M815" s="187" t="s">
        <v>32</v>
      </c>
      <c r="N815" s="188" t="s">
        <v>51</v>
      </c>
      <c r="O815" s="66"/>
      <c r="P815" s="189">
        <f>O815*H815</f>
        <v>0</v>
      </c>
      <c r="Q815" s="189">
        <v>0</v>
      </c>
      <c r="R815" s="189">
        <f>Q815*H815</f>
        <v>0</v>
      </c>
      <c r="S815" s="189">
        <v>0</v>
      </c>
      <c r="T815" s="190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91" t="s">
        <v>297</v>
      </c>
      <c r="AT815" s="191" t="s">
        <v>173</v>
      </c>
      <c r="AU815" s="191" t="s">
        <v>89</v>
      </c>
      <c r="AY815" s="18" t="s">
        <v>171</v>
      </c>
      <c r="BE815" s="192">
        <f>IF(N815="základní",J815,0)</f>
        <v>0</v>
      </c>
      <c r="BF815" s="192">
        <f>IF(N815="snížená",J815,0)</f>
        <v>0</v>
      </c>
      <c r="BG815" s="192">
        <f>IF(N815="zákl. přenesená",J815,0)</f>
        <v>0</v>
      </c>
      <c r="BH815" s="192">
        <f>IF(N815="sníž. přenesená",J815,0)</f>
        <v>0</v>
      </c>
      <c r="BI815" s="192">
        <f>IF(N815="nulová",J815,0)</f>
        <v>0</v>
      </c>
      <c r="BJ815" s="18" t="s">
        <v>40</v>
      </c>
      <c r="BK815" s="192">
        <f>ROUND(I815*H815,2)</f>
        <v>0</v>
      </c>
      <c r="BL815" s="18" t="s">
        <v>297</v>
      </c>
      <c r="BM815" s="191" t="s">
        <v>5625</v>
      </c>
    </row>
    <row r="816" spans="1:65" s="13" customFormat="1" ht="10.199999999999999">
      <c r="B816" s="193"/>
      <c r="C816" s="194"/>
      <c r="D816" s="195" t="s">
        <v>180</v>
      </c>
      <c r="E816" s="196" t="s">
        <v>32</v>
      </c>
      <c r="F816" s="197" t="s">
        <v>5446</v>
      </c>
      <c r="G816" s="194"/>
      <c r="H816" s="196" t="s">
        <v>32</v>
      </c>
      <c r="I816" s="198"/>
      <c r="J816" s="194"/>
      <c r="K816" s="194"/>
      <c r="L816" s="199"/>
      <c r="M816" s="200"/>
      <c r="N816" s="201"/>
      <c r="O816" s="201"/>
      <c r="P816" s="201"/>
      <c r="Q816" s="201"/>
      <c r="R816" s="201"/>
      <c r="S816" s="201"/>
      <c r="T816" s="202"/>
      <c r="AT816" s="203" t="s">
        <v>180</v>
      </c>
      <c r="AU816" s="203" t="s">
        <v>89</v>
      </c>
      <c r="AV816" s="13" t="s">
        <v>40</v>
      </c>
      <c r="AW816" s="13" t="s">
        <v>38</v>
      </c>
      <c r="AX816" s="13" t="s">
        <v>80</v>
      </c>
      <c r="AY816" s="203" t="s">
        <v>171</v>
      </c>
    </row>
    <row r="817" spans="1:65" s="14" customFormat="1" ht="10.199999999999999">
      <c r="B817" s="204"/>
      <c r="C817" s="205"/>
      <c r="D817" s="195" t="s">
        <v>180</v>
      </c>
      <c r="E817" s="206" t="s">
        <v>32</v>
      </c>
      <c r="F817" s="207" t="s">
        <v>5626</v>
      </c>
      <c r="G817" s="205"/>
      <c r="H817" s="208">
        <v>4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180</v>
      </c>
      <c r="AU817" s="214" t="s">
        <v>89</v>
      </c>
      <c r="AV817" s="14" t="s">
        <v>89</v>
      </c>
      <c r="AW817" s="14" t="s">
        <v>38</v>
      </c>
      <c r="AX817" s="14" t="s">
        <v>80</v>
      </c>
      <c r="AY817" s="214" t="s">
        <v>171</v>
      </c>
    </row>
    <row r="818" spans="1:65" s="14" customFormat="1" ht="10.199999999999999">
      <c r="B818" s="204"/>
      <c r="C818" s="205"/>
      <c r="D818" s="195" t="s">
        <v>180</v>
      </c>
      <c r="E818" s="206" t="s">
        <v>32</v>
      </c>
      <c r="F818" s="207" t="s">
        <v>5627</v>
      </c>
      <c r="G818" s="205"/>
      <c r="H818" s="208">
        <v>4</v>
      </c>
      <c r="I818" s="209"/>
      <c r="J818" s="205"/>
      <c r="K818" s="205"/>
      <c r="L818" s="210"/>
      <c r="M818" s="211"/>
      <c r="N818" s="212"/>
      <c r="O818" s="212"/>
      <c r="P818" s="212"/>
      <c r="Q818" s="212"/>
      <c r="R818" s="212"/>
      <c r="S818" s="212"/>
      <c r="T818" s="213"/>
      <c r="AT818" s="214" t="s">
        <v>180</v>
      </c>
      <c r="AU818" s="214" t="s">
        <v>89</v>
      </c>
      <c r="AV818" s="14" t="s">
        <v>89</v>
      </c>
      <c r="AW818" s="14" t="s">
        <v>38</v>
      </c>
      <c r="AX818" s="14" t="s">
        <v>80</v>
      </c>
      <c r="AY818" s="214" t="s">
        <v>171</v>
      </c>
    </row>
    <row r="819" spans="1:65" s="14" customFormat="1" ht="10.199999999999999">
      <c r="B819" s="204"/>
      <c r="C819" s="205"/>
      <c r="D819" s="195" t="s">
        <v>180</v>
      </c>
      <c r="E819" s="206" t="s">
        <v>32</v>
      </c>
      <c r="F819" s="207" t="s">
        <v>5628</v>
      </c>
      <c r="G819" s="205"/>
      <c r="H819" s="208">
        <v>2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180</v>
      </c>
      <c r="AU819" s="214" t="s">
        <v>89</v>
      </c>
      <c r="AV819" s="14" t="s">
        <v>89</v>
      </c>
      <c r="AW819" s="14" t="s">
        <v>38</v>
      </c>
      <c r="AX819" s="14" t="s">
        <v>80</v>
      </c>
      <c r="AY819" s="214" t="s">
        <v>171</v>
      </c>
    </row>
    <row r="820" spans="1:65" s="2" customFormat="1" ht="14.4" customHeight="1">
      <c r="A820" s="36"/>
      <c r="B820" s="37"/>
      <c r="C820" s="180" t="s">
        <v>685</v>
      </c>
      <c r="D820" s="180" t="s">
        <v>173</v>
      </c>
      <c r="E820" s="181" t="s">
        <v>5629</v>
      </c>
      <c r="F820" s="182" t="s">
        <v>5630</v>
      </c>
      <c r="G820" s="183" t="s">
        <v>190</v>
      </c>
      <c r="H820" s="184">
        <v>90</v>
      </c>
      <c r="I820" s="185"/>
      <c r="J820" s="186">
        <f>ROUND(I820*H820,2)</f>
        <v>0</v>
      </c>
      <c r="K820" s="182" t="s">
        <v>177</v>
      </c>
      <c r="L820" s="41"/>
      <c r="M820" s="187" t="s">
        <v>32</v>
      </c>
      <c r="N820" s="188" t="s">
        <v>51</v>
      </c>
      <c r="O820" s="66"/>
      <c r="P820" s="189">
        <f>O820*H820</f>
        <v>0</v>
      </c>
      <c r="Q820" s="189">
        <v>0</v>
      </c>
      <c r="R820" s="189">
        <f>Q820*H820</f>
        <v>0</v>
      </c>
      <c r="S820" s="189">
        <v>0</v>
      </c>
      <c r="T820" s="190">
        <f>S820*H820</f>
        <v>0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91" t="s">
        <v>297</v>
      </c>
      <c r="AT820" s="191" t="s">
        <v>173</v>
      </c>
      <c r="AU820" s="191" t="s">
        <v>89</v>
      </c>
      <c r="AY820" s="18" t="s">
        <v>171</v>
      </c>
      <c r="BE820" s="192">
        <f>IF(N820="základní",J820,0)</f>
        <v>0</v>
      </c>
      <c r="BF820" s="192">
        <f>IF(N820="snížená",J820,0)</f>
        <v>0</v>
      </c>
      <c r="BG820" s="192">
        <f>IF(N820="zákl. přenesená",J820,0)</f>
        <v>0</v>
      </c>
      <c r="BH820" s="192">
        <f>IF(N820="sníž. přenesená",J820,0)</f>
        <v>0</v>
      </c>
      <c r="BI820" s="192">
        <f>IF(N820="nulová",J820,0)</f>
        <v>0</v>
      </c>
      <c r="BJ820" s="18" t="s">
        <v>40</v>
      </c>
      <c r="BK820" s="192">
        <f>ROUND(I820*H820,2)</f>
        <v>0</v>
      </c>
      <c r="BL820" s="18" t="s">
        <v>297</v>
      </c>
      <c r="BM820" s="191" t="s">
        <v>5631</v>
      </c>
    </row>
    <row r="821" spans="1:65" s="13" customFormat="1" ht="10.199999999999999">
      <c r="B821" s="193"/>
      <c r="C821" s="194"/>
      <c r="D821" s="195" t="s">
        <v>180</v>
      </c>
      <c r="E821" s="196" t="s">
        <v>32</v>
      </c>
      <c r="F821" s="197" t="s">
        <v>5531</v>
      </c>
      <c r="G821" s="194"/>
      <c r="H821" s="196" t="s">
        <v>32</v>
      </c>
      <c r="I821" s="198"/>
      <c r="J821" s="194"/>
      <c r="K821" s="194"/>
      <c r="L821" s="199"/>
      <c r="M821" s="200"/>
      <c r="N821" s="201"/>
      <c r="O821" s="201"/>
      <c r="P821" s="201"/>
      <c r="Q821" s="201"/>
      <c r="R821" s="201"/>
      <c r="S821" s="201"/>
      <c r="T821" s="202"/>
      <c r="AT821" s="203" t="s">
        <v>180</v>
      </c>
      <c r="AU821" s="203" t="s">
        <v>89</v>
      </c>
      <c r="AV821" s="13" t="s">
        <v>40</v>
      </c>
      <c r="AW821" s="13" t="s">
        <v>38</v>
      </c>
      <c r="AX821" s="13" t="s">
        <v>80</v>
      </c>
      <c r="AY821" s="203" t="s">
        <v>171</v>
      </c>
    </row>
    <row r="822" spans="1:65" s="14" customFormat="1" ht="10.199999999999999">
      <c r="B822" s="204"/>
      <c r="C822" s="205"/>
      <c r="D822" s="195" t="s">
        <v>180</v>
      </c>
      <c r="E822" s="206" t="s">
        <v>32</v>
      </c>
      <c r="F822" s="207" t="s">
        <v>5632</v>
      </c>
      <c r="G822" s="205"/>
      <c r="H822" s="208">
        <v>90</v>
      </c>
      <c r="I822" s="209"/>
      <c r="J822" s="205"/>
      <c r="K822" s="205"/>
      <c r="L822" s="210"/>
      <c r="M822" s="211"/>
      <c r="N822" s="212"/>
      <c r="O822" s="212"/>
      <c r="P822" s="212"/>
      <c r="Q822" s="212"/>
      <c r="R822" s="212"/>
      <c r="S822" s="212"/>
      <c r="T822" s="213"/>
      <c r="AT822" s="214" t="s">
        <v>180</v>
      </c>
      <c r="AU822" s="214" t="s">
        <v>89</v>
      </c>
      <c r="AV822" s="14" t="s">
        <v>89</v>
      </c>
      <c r="AW822" s="14" t="s">
        <v>38</v>
      </c>
      <c r="AX822" s="14" t="s">
        <v>80</v>
      </c>
      <c r="AY822" s="214" t="s">
        <v>171</v>
      </c>
    </row>
    <row r="823" spans="1:65" s="2" customFormat="1" ht="14.4" customHeight="1">
      <c r="A823" s="36"/>
      <c r="B823" s="37"/>
      <c r="C823" s="180" t="s">
        <v>689</v>
      </c>
      <c r="D823" s="180" t="s">
        <v>173</v>
      </c>
      <c r="E823" s="181" t="s">
        <v>5633</v>
      </c>
      <c r="F823" s="182" t="s">
        <v>5634</v>
      </c>
      <c r="G823" s="183" t="s">
        <v>582</v>
      </c>
      <c r="H823" s="184">
        <v>36</v>
      </c>
      <c r="I823" s="185"/>
      <c r="J823" s="186">
        <f>ROUND(I823*H823,2)</f>
        <v>0</v>
      </c>
      <c r="K823" s="182" t="s">
        <v>177</v>
      </c>
      <c r="L823" s="41"/>
      <c r="M823" s="187" t="s">
        <v>32</v>
      </c>
      <c r="N823" s="188" t="s">
        <v>51</v>
      </c>
      <c r="O823" s="66"/>
      <c r="P823" s="189">
        <f>O823*H823</f>
        <v>0</v>
      </c>
      <c r="Q823" s="189">
        <v>0</v>
      </c>
      <c r="R823" s="189">
        <f>Q823*H823</f>
        <v>0</v>
      </c>
      <c r="S823" s="189">
        <v>0</v>
      </c>
      <c r="T823" s="190">
        <f>S823*H823</f>
        <v>0</v>
      </c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R823" s="191" t="s">
        <v>297</v>
      </c>
      <c r="AT823" s="191" t="s">
        <v>173</v>
      </c>
      <c r="AU823" s="191" t="s">
        <v>89</v>
      </c>
      <c r="AY823" s="18" t="s">
        <v>171</v>
      </c>
      <c r="BE823" s="192">
        <f>IF(N823="základní",J823,0)</f>
        <v>0</v>
      </c>
      <c r="BF823" s="192">
        <f>IF(N823="snížená",J823,0)</f>
        <v>0</v>
      </c>
      <c r="BG823" s="192">
        <f>IF(N823="zákl. přenesená",J823,0)</f>
        <v>0</v>
      </c>
      <c r="BH823" s="192">
        <f>IF(N823="sníž. přenesená",J823,0)</f>
        <v>0</v>
      </c>
      <c r="BI823" s="192">
        <f>IF(N823="nulová",J823,0)</f>
        <v>0</v>
      </c>
      <c r="BJ823" s="18" t="s">
        <v>40</v>
      </c>
      <c r="BK823" s="192">
        <f>ROUND(I823*H823,2)</f>
        <v>0</v>
      </c>
      <c r="BL823" s="18" t="s">
        <v>297</v>
      </c>
      <c r="BM823" s="191" t="s">
        <v>5635</v>
      </c>
    </row>
    <row r="824" spans="1:65" s="13" customFormat="1" ht="10.199999999999999">
      <c r="B824" s="193"/>
      <c r="C824" s="194"/>
      <c r="D824" s="195" t="s">
        <v>180</v>
      </c>
      <c r="E824" s="196" t="s">
        <v>32</v>
      </c>
      <c r="F824" s="197" t="s">
        <v>5531</v>
      </c>
      <c r="G824" s="194"/>
      <c r="H824" s="196" t="s">
        <v>32</v>
      </c>
      <c r="I824" s="198"/>
      <c r="J824" s="194"/>
      <c r="K824" s="194"/>
      <c r="L824" s="199"/>
      <c r="M824" s="200"/>
      <c r="N824" s="201"/>
      <c r="O824" s="201"/>
      <c r="P824" s="201"/>
      <c r="Q824" s="201"/>
      <c r="R824" s="201"/>
      <c r="S824" s="201"/>
      <c r="T824" s="202"/>
      <c r="AT824" s="203" t="s">
        <v>180</v>
      </c>
      <c r="AU824" s="203" t="s">
        <v>89</v>
      </c>
      <c r="AV824" s="13" t="s">
        <v>40</v>
      </c>
      <c r="AW824" s="13" t="s">
        <v>38</v>
      </c>
      <c r="AX824" s="13" t="s">
        <v>80</v>
      </c>
      <c r="AY824" s="203" t="s">
        <v>171</v>
      </c>
    </row>
    <row r="825" spans="1:65" s="14" customFormat="1" ht="10.199999999999999">
      <c r="B825" s="204"/>
      <c r="C825" s="205"/>
      <c r="D825" s="195" t="s">
        <v>180</v>
      </c>
      <c r="E825" s="206" t="s">
        <v>32</v>
      </c>
      <c r="F825" s="207" t="s">
        <v>5636</v>
      </c>
      <c r="G825" s="205"/>
      <c r="H825" s="208">
        <v>36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180</v>
      </c>
      <c r="AU825" s="214" t="s">
        <v>89</v>
      </c>
      <c r="AV825" s="14" t="s">
        <v>89</v>
      </c>
      <c r="AW825" s="14" t="s">
        <v>38</v>
      </c>
      <c r="AX825" s="14" t="s">
        <v>80</v>
      </c>
      <c r="AY825" s="214" t="s">
        <v>171</v>
      </c>
    </row>
    <row r="826" spans="1:65" s="2" customFormat="1" ht="14.4" customHeight="1">
      <c r="A826" s="36"/>
      <c r="B826" s="37"/>
      <c r="C826" s="215" t="s">
        <v>695</v>
      </c>
      <c r="D826" s="215" t="s">
        <v>254</v>
      </c>
      <c r="E826" s="216" t="s">
        <v>5637</v>
      </c>
      <c r="F826" s="217" t="s">
        <v>5638</v>
      </c>
      <c r="G826" s="218" t="s">
        <v>582</v>
      </c>
      <c r="H826" s="219">
        <v>36</v>
      </c>
      <c r="I826" s="220"/>
      <c r="J826" s="221">
        <f>ROUND(I826*H826,2)</f>
        <v>0</v>
      </c>
      <c r="K826" s="217" t="s">
        <v>177</v>
      </c>
      <c r="L826" s="222"/>
      <c r="M826" s="223" t="s">
        <v>32</v>
      </c>
      <c r="N826" s="224" t="s">
        <v>51</v>
      </c>
      <c r="O826" s="66"/>
      <c r="P826" s="189">
        <f>O826*H826</f>
        <v>0</v>
      </c>
      <c r="Q826" s="189">
        <v>1.7000000000000001E-4</v>
      </c>
      <c r="R826" s="189">
        <f>Q826*H826</f>
        <v>6.1200000000000004E-3</v>
      </c>
      <c r="S826" s="189">
        <v>0</v>
      </c>
      <c r="T826" s="190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91" t="s">
        <v>389</v>
      </c>
      <c r="AT826" s="191" t="s">
        <v>254</v>
      </c>
      <c r="AU826" s="191" t="s">
        <v>89</v>
      </c>
      <c r="AY826" s="18" t="s">
        <v>171</v>
      </c>
      <c r="BE826" s="192">
        <f>IF(N826="základní",J826,0)</f>
        <v>0</v>
      </c>
      <c r="BF826" s="192">
        <f>IF(N826="snížená",J826,0)</f>
        <v>0</v>
      </c>
      <c r="BG826" s="192">
        <f>IF(N826="zákl. přenesená",J826,0)</f>
        <v>0</v>
      </c>
      <c r="BH826" s="192">
        <f>IF(N826="sníž. přenesená",J826,0)</f>
        <v>0</v>
      </c>
      <c r="BI826" s="192">
        <f>IF(N826="nulová",J826,0)</f>
        <v>0</v>
      </c>
      <c r="BJ826" s="18" t="s">
        <v>40</v>
      </c>
      <c r="BK826" s="192">
        <f>ROUND(I826*H826,2)</f>
        <v>0</v>
      </c>
      <c r="BL826" s="18" t="s">
        <v>297</v>
      </c>
      <c r="BM826" s="191" t="s">
        <v>5639</v>
      </c>
    </row>
    <row r="827" spans="1:65" s="2" customFormat="1" ht="14.4" customHeight="1">
      <c r="A827" s="36"/>
      <c r="B827" s="37"/>
      <c r="C827" s="215" t="s">
        <v>702</v>
      </c>
      <c r="D827" s="215" t="s">
        <v>254</v>
      </c>
      <c r="E827" s="216" t="s">
        <v>5640</v>
      </c>
      <c r="F827" s="217" t="s">
        <v>5641</v>
      </c>
      <c r="G827" s="218" t="s">
        <v>582</v>
      </c>
      <c r="H827" s="219">
        <v>36</v>
      </c>
      <c r="I827" s="220"/>
      <c r="J827" s="221">
        <f>ROUND(I827*H827,2)</f>
        <v>0</v>
      </c>
      <c r="K827" s="217" t="s">
        <v>177</v>
      </c>
      <c r="L827" s="222"/>
      <c r="M827" s="223" t="s">
        <v>32</v>
      </c>
      <c r="N827" s="224" t="s">
        <v>51</v>
      </c>
      <c r="O827" s="66"/>
      <c r="P827" s="189">
        <f>O827*H827</f>
        <v>0</v>
      </c>
      <c r="Q827" s="189">
        <v>1.4999999999999999E-4</v>
      </c>
      <c r="R827" s="189">
        <f>Q827*H827</f>
        <v>5.3999999999999994E-3</v>
      </c>
      <c r="S827" s="189">
        <v>0</v>
      </c>
      <c r="T827" s="190">
        <f>S827*H827</f>
        <v>0</v>
      </c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R827" s="191" t="s">
        <v>389</v>
      </c>
      <c r="AT827" s="191" t="s">
        <v>254</v>
      </c>
      <c r="AU827" s="191" t="s">
        <v>89</v>
      </c>
      <c r="AY827" s="18" t="s">
        <v>171</v>
      </c>
      <c r="BE827" s="192">
        <f>IF(N827="základní",J827,0)</f>
        <v>0</v>
      </c>
      <c r="BF827" s="192">
        <f>IF(N827="snížená",J827,0)</f>
        <v>0</v>
      </c>
      <c r="BG827" s="192">
        <f>IF(N827="zákl. přenesená",J827,0)</f>
        <v>0</v>
      </c>
      <c r="BH827" s="192">
        <f>IF(N827="sníž. přenesená",J827,0)</f>
        <v>0</v>
      </c>
      <c r="BI827" s="192">
        <f>IF(N827="nulová",J827,0)</f>
        <v>0</v>
      </c>
      <c r="BJ827" s="18" t="s">
        <v>40</v>
      </c>
      <c r="BK827" s="192">
        <f>ROUND(I827*H827,2)</f>
        <v>0</v>
      </c>
      <c r="BL827" s="18" t="s">
        <v>297</v>
      </c>
      <c r="BM827" s="191" t="s">
        <v>5642</v>
      </c>
    </row>
    <row r="828" spans="1:65" s="2" customFormat="1" ht="14.4" customHeight="1">
      <c r="A828" s="36"/>
      <c r="B828" s="37"/>
      <c r="C828" s="180" t="s">
        <v>705</v>
      </c>
      <c r="D828" s="180" t="s">
        <v>173</v>
      </c>
      <c r="E828" s="181" t="s">
        <v>5643</v>
      </c>
      <c r="F828" s="182" t="s">
        <v>5644</v>
      </c>
      <c r="G828" s="183" t="s">
        <v>582</v>
      </c>
      <c r="H828" s="184">
        <v>6</v>
      </c>
      <c r="I828" s="185"/>
      <c r="J828" s="186">
        <f>ROUND(I828*H828,2)</f>
        <v>0</v>
      </c>
      <c r="K828" s="182" t="s">
        <v>177</v>
      </c>
      <c r="L828" s="41"/>
      <c r="M828" s="187" t="s">
        <v>32</v>
      </c>
      <c r="N828" s="188" t="s">
        <v>51</v>
      </c>
      <c r="O828" s="66"/>
      <c r="P828" s="189">
        <f>O828*H828</f>
        <v>0</v>
      </c>
      <c r="Q828" s="189">
        <v>0</v>
      </c>
      <c r="R828" s="189">
        <f>Q828*H828</f>
        <v>0</v>
      </c>
      <c r="S828" s="189">
        <v>0</v>
      </c>
      <c r="T828" s="190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91" t="s">
        <v>297</v>
      </c>
      <c r="AT828" s="191" t="s">
        <v>173</v>
      </c>
      <c r="AU828" s="191" t="s">
        <v>89</v>
      </c>
      <c r="AY828" s="18" t="s">
        <v>171</v>
      </c>
      <c r="BE828" s="192">
        <f>IF(N828="základní",J828,0)</f>
        <v>0</v>
      </c>
      <c r="BF828" s="192">
        <f>IF(N828="snížená",J828,0)</f>
        <v>0</v>
      </c>
      <c r="BG828" s="192">
        <f>IF(N828="zákl. přenesená",J828,0)</f>
        <v>0</v>
      </c>
      <c r="BH828" s="192">
        <f>IF(N828="sníž. přenesená",J828,0)</f>
        <v>0</v>
      </c>
      <c r="BI828" s="192">
        <f>IF(N828="nulová",J828,0)</f>
        <v>0</v>
      </c>
      <c r="BJ828" s="18" t="s">
        <v>40</v>
      </c>
      <c r="BK828" s="192">
        <f>ROUND(I828*H828,2)</f>
        <v>0</v>
      </c>
      <c r="BL828" s="18" t="s">
        <v>297</v>
      </c>
      <c r="BM828" s="191" t="s">
        <v>5645</v>
      </c>
    </row>
    <row r="829" spans="1:65" s="13" customFormat="1" ht="10.199999999999999">
      <c r="B829" s="193"/>
      <c r="C829" s="194"/>
      <c r="D829" s="195" t="s">
        <v>180</v>
      </c>
      <c r="E829" s="196" t="s">
        <v>32</v>
      </c>
      <c r="F829" s="197" t="s">
        <v>5531</v>
      </c>
      <c r="G829" s="194"/>
      <c r="H829" s="196" t="s">
        <v>32</v>
      </c>
      <c r="I829" s="198"/>
      <c r="J829" s="194"/>
      <c r="K829" s="194"/>
      <c r="L829" s="199"/>
      <c r="M829" s="200"/>
      <c r="N829" s="201"/>
      <c r="O829" s="201"/>
      <c r="P829" s="201"/>
      <c r="Q829" s="201"/>
      <c r="R829" s="201"/>
      <c r="S829" s="201"/>
      <c r="T829" s="202"/>
      <c r="AT829" s="203" t="s">
        <v>180</v>
      </c>
      <c r="AU829" s="203" t="s">
        <v>89</v>
      </c>
      <c r="AV829" s="13" t="s">
        <v>40</v>
      </c>
      <c r="AW829" s="13" t="s">
        <v>38</v>
      </c>
      <c r="AX829" s="13" t="s">
        <v>80</v>
      </c>
      <c r="AY829" s="203" t="s">
        <v>171</v>
      </c>
    </row>
    <row r="830" spans="1:65" s="14" customFormat="1" ht="10.199999999999999">
      <c r="B830" s="204"/>
      <c r="C830" s="205"/>
      <c r="D830" s="195" t="s">
        <v>180</v>
      </c>
      <c r="E830" s="206" t="s">
        <v>32</v>
      </c>
      <c r="F830" s="207" t="s">
        <v>5646</v>
      </c>
      <c r="G830" s="205"/>
      <c r="H830" s="208">
        <v>6</v>
      </c>
      <c r="I830" s="209"/>
      <c r="J830" s="205"/>
      <c r="K830" s="205"/>
      <c r="L830" s="210"/>
      <c r="M830" s="211"/>
      <c r="N830" s="212"/>
      <c r="O830" s="212"/>
      <c r="P830" s="212"/>
      <c r="Q830" s="212"/>
      <c r="R830" s="212"/>
      <c r="S830" s="212"/>
      <c r="T830" s="213"/>
      <c r="AT830" s="214" t="s">
        <v>180</v>
      </c>
      <c r="AU830" s="214" t="s">
        <v>89</v>
      </c>
      <c r="AV830" s="14" t="s">
        <v>89</v>
      </c>
      <c r="AW830" s="14" t="s">
        <v>38</v>
      </c>
      <c r="AX830" s="14" t="s">
        <v>80</v>
      </c>
      <c r="AY830" s="214" t="s">
        <v>171</v>
      </c>
    </row>
    <row r="831" spans="1:65" s="2" customFormat="1" ht="24.15" customHeight="1">
      <c r="A831" s="36"/>
      <c r="B831" s="37"/>
      <c r="C831" s="180" t="s">
        <v>711</v>
      </c>
      <c r="D831" s="180" t="s">
        <v>173</v>
      </c>
      <c r="E831" s="181" t="s">
        <v>856</v>
      </c>
      <c r="F831" s="182" t="s">
        <v>857</v>
      </c>
      <c r="G831" s="183" t="s">
        <v>554</v>
      </c>
      <c r="H831" s="184">
        <v>0.51900000000000002</v>
      </c>
      <c r="I831" s="185"/>
      <c r="J831" s="186">
        <f>ROUND(I831*H831,2)</f>
        <v>0</v>
      </c>
      <c r="K831" s="182" t="s">
        <v>177</v>
      </c>
      <c r="L831" s="41"/>
      <c r="M831" s="187" t="s">
        <v>32</v>
      </c>
      <c r="N831" s="188" t="s">
        <v>51</v>
      </c>
      <c r="O831" s="66"/>
      <c r="P831" s="189">
        <f>O831*H831</f>
        <v>0</v>
      </c>
      <c r="Q831" s="189">
        <v>0</v>
      </c>
      <c r="R831" s="189">
        <f>Q831*H831</f>
        <v>0</v>
      </c>
      <c r="S831" s="189">
        <v>0</v>
      </c>
      <c r="T831" s="190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91" t="s">
        <v>297</v>
      </c>
      <c r="AT831" s="191" t="s">
        <v>173</v>
      </c>
      <c r="AU831" s="191" t="s">
        <v>89</v>
      </c>
      <c r="AY831" s="18" t="s">
        <v>171</v>
      </c>
      <c r="BE831" s="192">
        <f>IF(N831="základní",J831,0)</f>
        <v>0</v>
      </c>
      <c r="BF831" s="192">
        <f>IF(N831="snížená",J831,0)</f>
        <v>0</v>
      </c>
      <c r="BG831" s="192">
        <f>IF(N831="zákl. přenesená",J831,0)</f>
        <v>0</v>
      </c>
      <c r="BH831" s="192">
        <f>IF(N831="sníž. přenesená",J831,0)</f>
        <v>0</v>
      </c>
      <c r="BI831" s="192">
        <f>IF(N831="nulová",J831,0)</f>
        <v>0</v>
      </c>
      <c r="BJ831" s="18" t="s">
        <v>40</v>
      </c>
      <c r="BK831" s="192">
        <f>ROUND(I831*H831,2)</f>
        <v>0</v>
      </c>
      <c r="BL831" s="18" t="s">
        <v>297</v>
      </c>
      <c r="BM831" s="191" t="s">
        <v>5647</v>
      </c>
    </row>
    <row r="832" spans="1:65" s="2" customFormat="1" ht="24.15" customHeight="1">
      <c r="A832" s="36"/>
      <c r="B832" s="37"/>
      <c r="C832" s="180" t="s">
        <v>716</v>
      </c>
      <c r="D832" s="180" t="s">
        <v>173</v>
      </c>
      <c r="E832" s="181" t="s">
        <v>1310</v>
      </c>
      <c r="F832" s="182" t="s">
        <v>1311</v>
      </c>
      <c r="G832" s="183" t="s">
        <v>554</v>
      </c>
      <c r="H832" s="184">
        <v>0.51900000000000002</v>
      </c>
      <c r="I832" s="185"/>
      <c r="J832" s="186">
        <f>ROUND(I832*H832,2)</f>
        <v>0</v>
      </c>
      <c r="K832" s="182" t="s">
        <v>177</v>
      </c>
      <c r="L832" s="41"/>
      <c r="M832" s="187" t="s">
        <v>32</v>
      </c>
      <c r="N832" s="188" t="s">
        <v>51</v>
      </c>
      <c r="O832" s="66"/>
      <c r="P832" s="189">
        <f>O832*H832</f>
        <v>0</v>
      </c>
      <c r="Q832" s="189">
        <v>0</v>
      </c>
      <c r="R832" s="189">
        <f>Q832*H832</f>
        <v>0</v>
      </c>
      <c r="S832" s="189">
        <v>0</v>
      </c>
      <c r="T832" s="190">
        <f>S832*H832</f>
        <v>0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91" t="s">
        <v>297</v>
      </c>
      <c r="AT832" s="191" t="s">
        <v>173</v>
      </c>
      <c r="AU832" s="191" t="s">
        <v>89</v>
      </c>
      <c r="AY832" s="18" t="s">
        <v>171</v>
      </c>
      <c r="BE832" s="192">
        <f>IF(N832="základní",J832,0)</f>
        <v>0</v>
      </c>
      <c r="BF832" s="192">
        <f>IF(N832="snížená",J832,0)</f>
        <v>0</v>
      </c>
      <c r="BG832" s="192">
        <f>IF(N832="zákl. přenesená",J832,0)</f>
        <v>0</v>
      </c>
      <c r="BH832" s="192">
        <f>IF(N832="sníž. přenesená",J832,0)</f>
        <v>0</v>
      </c>
      <c r="BI832" s="192">
        <f>IF(N832="nulová",J832,0)</f>
        <v>0</v>
      </c>
      <c r="BJ832" s="18" t="s">
        <v>40</v>
      </c>
      <c r="BK832" s="192">
        <f>ROUND(I832*H832,2)</f>
        <v>0</v>
      </c>
      <c r="BL832" s="18" t="s">
        <v>297</v>
      </c>
      <c r="BM832" s="191" t="s">
        <v>5648</v>
      </c>
    </row>
    <row r="833" spans="1:65" s="12" customFormat="1" ht="22.8" customHeight="1">
      <c r="B833" s="164"/>
      <c r="C833" s="165"/>
      <c r="D833" s="166" t="s">
        <v>79</v>
      </c>
      <c r="E833" s="178" t="s">
        <v>1313</v>
      </c>
      <c r="F833" s="178" t="s">
        <v>1314</v>
      </c>
      <c r="G833" s="165"/>
      <c r="H833" s="165"/>
      <c r="I833" s="168"/>
      <c r="J833" s="179">
        <f>BK833</f>
        <v>0</v>
      </c>
      <c r="K833" s="165"/>
      <c r="L833" s="170"/>
      <c r="M833" s="171"/>
      <c r="N833" s="172"/>
      <c r="O833" s="172"/>
      <c r="P833" s="173">
        <f>SUM(P834:P903)</f>
        <v>0</v>
      </c>
      <c r="Q833" s="172"/>
      <c r="R833" s="173">
        <f>SUM(R834:R903)</f>
        <v>7.6134931500000009</v>
      </c>
      <c r="S833" s="172"/>
      <c r="T833" s="174">
        <f>SUM(T834:T903)</f>
        <v>0</v>
      </c>
      <c r="AR833" s="175" t="s">
        <v>89</v>
      </c>
      <c r="AT833" s="176" t="s">
        <v>79</v>
      </c>
      <c r="AU833" s="176" t="s">
        <v>40</v>
      </c>
      <c r="AY833" s="175" t="s">
        <v>171</v>
      </c>
      <c r="BK833" s="177">
        <f>SUM(BK834:BK903)</f>
        <v>0</v>
      </c>
    </row>
    <row r="834" spans="1:65" s="2" customFormat="1" ht="14.4" customHeight="1">
      <c r="A834" s="36"/>
      <c r="B834" s="37"/>
      <c r="C834" s="180" t="s">
        <v>722</v>
      </c>
      <c r="D834" s="180" t="s">
        <v>173</v>
      </c>
      <c r="E834" s="181" t="s">
        <v>2750</v>
      </c>
      <c r="F834" s="182" t="s">
        <v>2751</v>
      </c>
      <c r="G834" s="183" t="s">
        <v>176</v>
      </c>
      <c r="H834" s="184">
        <v>14.452999999999999</v>
      </c>
      <c r="I834" s="185"/>
      <c r="J834" s="186">
        <f>ROUND(I834*H834,2)</f>
        <v>0</v>
      </c>
      <c r="K834" s="182" t="s">
        <v>177</v>
      </c>
      <c r="L834" s="41"/>
      <c r="M834" s="187" t="s">
        <v>32</v>
      </c>
      <c r="N834" s="188" t="s">
        <v>51</v>
      </c>
      <c r="O834" s="66"/>
      <c r="P834" s="189">
        <f>O834*H834</f>
        <v>0</v>
      </c>
      <c r="Q834" s="189">
        <v>2.7E-4</v>
      </c>
      <c r="R834" s="189">
        <f>Q834*H834</f>
        <v>3.90231E-3</v>
      </c>
      <c r="S834" s="189">
        <v>0</v>
      </c>
      <c r="T834" s="190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91" t="s">
        <v>297</v>
      </c>
      <c r="AT834" s="191" t="s">
        <v>173</v>
      </c>
      <c r="AU834" s="191" t="s">
        <v>89</v>
      </c>
      <c r="AY834" s="18" t="s">
        <v>171</v>
      </c>
      <c r="BE834" s="192">
        <f>IF(N834="základní",J834,0)</f>
        <v>0</v>
      </c>
      <c r="BF834" s="192">
        <f>IF(N834="snížená",J834,0)</f>
        <v>0</v>
      </c>
      <c r="BG834" s="192">
        <f>IF(N834="zákl. přenesená",J834,0)</f>
        <v>0</v>
      </c>
      <c r="BH834" s="192">
        <f>IF(N834="sníž. přenesená",J834,0)</f>
        <v>0</v>
      </c>
      <c r="BI834" s="192">
        <f>IF(N834="nulová",J834,0)</f>
        <v>0</v>
      </c>
      <c r="BJ834" s="18" t="s">
        <v>40</v>
      </c>
      <c r="BK834" s="192">
        <f>ROUND(I834*H834,2)</f>
        <v>0</v>
      </c>
      <c r="BL834" s="18" t="s">
        <v>297</v>
      </c>
      <c r="BM834" s="191" t="s">
        <v>5649</v>
      </c>
    </row>
    <row r="835" spans="1:65" s="13" customFormat="1" ht="10.199999999999999">
      <c r="B835" s="193"/>
      <c r="C835" s="194"/>
      <c r="D835" s="195" t="s">
        <v>180</v>
      </c>
      <c r="E835" s="196" t="s">
        <v>32</v>
      </c>
      <c r="F835" s="197" t="s">
        <v>5232</v>
      </c>
      <c r="G835" s="194"/>
      <c r="H835" s="196" t="s">
        <v>32</v>
      </c>
      <c r="I835" s="198"/>
      <c r="J835" s="194"/>
      <c r="K835" s="194"/>
      <c r="L835" s="199"/>
      <c r="M835" s="200"/>
      <c r="N835" s="201"/>
      <c r="O835" s="201"/>
      <c r="P835" s="201"/>
      <c r="Q835" s="201"/>
      <c r="R835" s="201"/>
      <c r="S835" s="201"/>
      <c r="T835" s="202"/>
      <c r="AT835" s="203" t="s">
        <v>180</v>
      </c>
      <c r="AU835" s="203" t="s">
        <v>89</v>
      </c>
      <c r="AV835" s="13" t="s">
        <v>40</v>
      </c>
      <c r="AW835" s="13" t="s">
        <v>38</v>
      </c>
      <c r="AX835" s="13" t="s">
        <v>80</v>
      </c>
      <c r="AY835" s="203" t="s">
        <v>171</v>
      </c>
    </row>
    <row r="836" spans="1:65" s="14" customFormat="1" ht="10.199999999999999">
      <c r="B836" s="204"/>
      <c r="C836" s="205"/>
      <c r="D836" s="195" t="s">
        <v>180</v>
      </c>
      <c r="E836" s="206" t="s">
        <v>32</v>
      </c>
      <c r="F836" s="207" t="s">
        <v>5240</v>
      </c>
      <c r="G836" s="205"/>
      <c r="H836" s="208">
        <v>4.68</v>
      </c>
      <c r="I836" s="209"/>
      <c r="J836" s="205"/>
      <c r="K836" s="205"/>
      <c r="L836" s="210"/>
      <c r="M836" s="211"/>
      <c r="N836" s="212"/>
      <c r="O836" s="212"/>
      <c r="P836" s="212"/>
      <c r="Q836" s="212"/>
      <c r="R836" s="212"/>
      <c r="S836" s="212"/>
      <c r="T836" s="213"/>
      <c r="AT836" s="214" t="s">
        <v>180</v>
      </c>
      <c r="AU836" s="214" t="s">
        <v>89</v>
      </c>
      <c r="AV836" s="14" t="s">
        <v>89</v>
      </c>
      <c r="AW836" s="14" t="s">
        <v>38</v>
      </c>
      <c r="AX836" s="14" t="s">
        <v>80</v>
      </c>
      <c r="AY836" s="214" t="s">
        <v>171</v>
      </c>
    </row>
    <row r="837" spans="1:65" s="14" customFormat="1" ht="10.199999999999999">
      <c r="B837" s="204"/>
      <c r="C837" s="205"/>
      <c r="D837" s="195" t="s">
        <v>180</v>
      </c>
      <c r="E837" s="206" t="s">
        <v>32</v>
      </c>
      <c r="F837" s="207" t="s">
        <v>5244</v>
      </c>
      <c r="G837" s="205"/>
      <c r="H837" s="208">
        <v>2.99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180</v>
      </c>
      <c r="AU837" s="214" t="s">
        <v>89</v>
      </c>
      <c r="AV837" s="14" t="s">
        <v>89</v>
      </c>
      <c r="AW837" s="14" t="s">
        <v>38</v>
      </c>
      <c r="AX837" s="14" t="s">
        <v>80</v>
      </c>
      <c r="AY837" s="214" t="s">
        <v>171</v>
      </c>
    </row>
    <row r="838" spans="1:65" s="14" customFormat="1" ht="10.199999999999999">
      <c r="B838" s="204"/>
      <c r="C838" s="205"/>
      <c r="D838" s="195" t="s">
        <v>180</v>
      </c>
      <c r="E838" s="206" t="s">
        <v>32</v>
      </c>
      <c r="F838" s="207" t="s">
        <v>5245</v>
      </c>
      <c r="G838" s="205"/>
      <c r="H838" s="208">
        <v>1.238</v>
      </c>
      <c r="I838" s="209"/>
      <c r="J838" s="205"/>
      <c r="K838" s="205"/>
      <c r="L838" s="210"/>
      <c r="M838" s="211"/>
      <c r="N838" s="212"/>
      <c r="O838" s="212"/>
      <c r="P838" s="212"/>
      <c r="Q838" s="212"/>
      <c r="R838" s="212"/>
      <c r="S838" s="212"/>
      <c r="T838" s="213"/>
      <c r="AT838" s="214" t="s">
        <v>180</v>
      </c>
      <c r="AU838" s="214" t="s">
        <v>89</v>
      </c>
      <c r="AV838" s="14" t="s">
        <v>89</v>
      </c>
      <c r="AW838" s="14" t="s">
        <v>38</v>
      </c>
      <c r="AX838" s="14" t="s">
        <v>80</v>
      </c>
      <c r="AY838" s="214" t="s">
        <v>171</v>
      </c>
    </row>
    <row r="839" spans="1:65" s="14" customFormat="1" ht="10.199999999999999">
      <c r="B839" s="204"/>
      <c r="C839" s="205"/>
      <c r="D839" s="195" t="s">
        <v>180</v>
      </c>
      <c r="E839" s="206" t="s">
        <v>32</v>
      </c>
      <c r="F839" s="207" t="s">
        <v>5246</v>
      </c>
      <c r="G839" s="205"/>
      <c r="H839" s="208">
        <v>4.05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180</v>
      </c>
      <c r="AU839" s="214" t="s">
        <v>89</v>
      </c>
      <c r="AV839" s="14" t="s">
        <v>89</v>
      </c>
      <c r="AW839" s="14" t="s">
        <v>38</v>
      </c>
      <c r="AX839" s="14" t="s">
        <v>80</v>
      </c>
      <c r="AY839" s="214" t="s">
        <v>171</v>
      </c>
    </row>
    <row r="840" spans="1:65" s="14" customFormat="1" ht="10.199999999999999">
      <c r="B840" s="204"/>
      <c r="C840" s="205"/>
      <c r="D840" s="195" t="s">
        <v>180</v>
      </c>
      <c r="E840" s="206" t="s">
        <v>32</v>
      </c>
      <c r="F840" s="207" t="s">
        <v>5247</v>
      </c>
      <c r="G840" s="205"/>
      <c r="H840" s="208">
        <v>1.4950000000000001</v>
      </c>
      <c r="I840" s="209"/>
      <c r="J840" s="205"/>
      <c r="K840" s="205"/>
      <c r="L840" s="210"/>
      <c r="M840" s="211"/>
      <c r="N840" s="212"/>
      <c r="O840" s="212"/>
      <c r="P840" s="212"/>
      <c r="Q840" s="212"/>
      <c r="R840" s="212"/>
      <c r="S840" s="212"/>
      <c r="T840" s="213"/>
      <c r="AT840" s="214" t="s">
        <v>180</v>
      </c>
      <c r="AU840" s="214" t="s">
        <v>89</v>
      </c>
      <c r="AV840" s="14" t="s">
        <v>89</v>
      </c>
      <c r="AW840" s="14" t="s">
        <v>38</v>
      </c>
      <c r="AX840" s="14" t="s">
        <v>80</v>
      </c>
      <c r="AY840" s="214" t="s">
        <v>171</v>
      </c>
    </row>
    <row r="841" spans="1:65" s="2" customFormat="1" ht="14.4" customHeight="1">
      <c r="A841" s="36"/>
      <c r="B841" s="37"/>
      <c r="C841" s="215" t="s">
        <v>729</v>
      </c>
      <c r="D841" s="215" t="s">
        <v>254</v>
      </c>
      <c r="E841" s="216" t="s">
        <v>2753</v>
      </c>
      <c r="F841" s="217" t="s">
        <v>2754</v>
      </c>
      <c r="G841" s="218" t="s">
        <v>176</v>
      </c>
      <c r="H841" s="219">
        <v>14.452999999999999</v>
      </c>
      <c r="I841" s="220"/>
      <c r="J841" s="221">
        <f>ROUND(I841*H841,2)</f>
        <v>0</v>
      </c>
      <c r="K841" s="217" t="s">
        <v>177</v>
      </c>
      <c r="L841" s="222"/>
      <c r="M841" s="223" t="s">
        <v>32</v>
      </c>
      <c r="N841" s="224" t="s">
        <v>51</v>
      </c>
      <c r="O841" s="66"/>
      <c r="P841" s="189">
        <f>O841*H841</f>
        <v>0</v>
      </c>
      <c r="Q841" s="189">
        <v>3.056E-2</v>
      </c>
      <c r="R841" s="189">
        <f>Q841*H841</f>
        <v>0.44168367999999997</v>
      </c>
      <c r="S841" s="189">
        <v>0</v>
      </c>
      <c r="T841" s="190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91" t="s">
        <v>389</v>
      </c>
      <c r="AT841" s="191" t="s">
        <v>254</v>
      </c>
      <c r="AU841" s="191" t="s">
        <v>89</v>
      </c>
      <c r="AY841" s="18" t="s">
        <v>171</v>
      </c>
      <c r="BE841" s="192">
        <f>IF(N841="základní",J841,0)</f>
        <v>0</v>
      </c>
      <c r="BF841" s="192">
        <f>IF(N841="snížená",J841,0)</f>
        <v>0</v>
      </c>
      <c r="BG841" s="192">
        <f>IF(N841="zákl. přenesená",J841,0)</f>
        <v>0</v>
      </c>
      <c r="BH841" s="192">
        <f>IF(N841="sníž. přenesená",J841,0)</f>
        <v>0</v>
      </c>
      <c r="BI841" s="192">
        <f>IF(N841="nulová",J841,0)</f>
        <v>0</v>
      </c>
      <c r="BJ841" s="18" t="s">
        <v>40</v>
      </c>
      <c r="BK841" s="192">
        <f>ROUND(I841*H841,2)</f>
        <v>0</v>
      </c>
      <c r="BL841" s="18" t="s">
        <v>297</v>
      </c>
      <c r="BM841" s="191" t="s">
        <v>5650</v>
      </c>
    </row>
    <row r="842" spans="1:65" s="2" customFormat="1" ht="19.2">
      <c r="A842" s="36"/>
      <c r="B842" s="37"/>
      <c r="C842" s="38"/>
      <c r="D842" s="195" t="s">
        <v>258</v>
      </c>
      <c r="E842" s="38"/>
      <c r="F842" s="225" t="s">
        <v>5651</v>
      </c>
      <c r="G842" s="38"/>
      <c r="H842" s="38"/>
      <c r="I842" s="226"/>
      <c r="J842" s="38"/>
      <c r="K842" s="38"/>
      <c r="L842" s="41"/>
      <c r="M842" s="227"/>
      <c r="N842" s="228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8" t="s">
        <v>258</v>
      </c>
      <c r="AU842" s="18" t="s">
        <v>89</v>
      </c>
    </row>
    <row r="843" spans="1:65" s="2" customFormat="1" ht="14.4" customHeight="1">
      <c r="A843" s="36"/>
      <c r="B843" s="37"/>
      <c r="C843" s="180" t="s">
        <v>733</v>
      </c>
      <c r="D843" s="180" t="s">
        <v>173</v>
      </c>
      <c r="E843" s="181" t="s">
        <v>1328</v>
      </c>
      <c r="F843" s="182" t="s">
        <v>1329</v>
      </c>
      <c r="G843" s="183" t="s">
        <v>176</v>
      </c>
      <c r="H843" s="184">
        <v>231.465</v>
      </c>
      <c r="I843" s="185"/>
      <c r="J843" s="186">
        <f>ROUND(I843*H843,2)</f>
        <v>0</v>
      </c>
      <c r="K843" s="182" t="s">
        <v>177</v>
      </c>
      <c r="L843" s="41"/>
      <c r="M843" s="187" t="s">
        <v>32</v>
      </c>
      <c r="N843" s="188" t="s">
        <v>51</v>
      </c>
      <c r="O843" s="66"/>
      <c r="P843" s="189">
        <f>O843*H843</f>
        <v>0</v>
      </c>
      <c r="Q843" s="189">
        <v>2.5999999999999998E-4</v>
      </c>
      <c r="R843" s="189">
        <f>Q843*H843</f>
        <v>6.0180899999999996E-2</v>
      </c>
      <c r="S843" s="189">
        <v>0</v>
      </c>
      <c r="T843" s="190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91" t="s">
        <v>297</v>
      </c>
      <c r="AT843" s="191" t="s">
        <v>173</v>
      </c>
      <c r="AU843" s="191" t="s">
        <v>89</v>
      </c>
      <c r="AY843" s="18" t="s">
        <v>171</v>
      </c>
      <c r="BE843" s="192">
        <f>IF(N843="základní",J843,0)</f>
        <v>0</v>
      </c>
      <c r="BF843" s="192">
        <f>IF(N843="snížená",J843,0)</f>
        <v>0</v>
      </c>
      <c r="BG843" s="192">
        <f>IF(N843="zákl. přenesená",J843,0)</f>
        <v>0</v>
      </c>
      <c r="BH843" s="192">
        <f>IF(N843="sníž. přenesená",J843,0)</f>
        <v>0</v>
      </c>
      <c r="BI843" s="192">
        <f>IF(N843="nulová",J843,0)</f>
        <v>0</v>
      </c>
      <c r="BJ843" s="18" t="s">
        <v>40</v>
      </c>
      <c r="BK843" s="192">
        <f>ROUND(I843*H843,2)</f>
        <v>0</v>
      </c>
      <c r="BL843" s="18" t="s">
        <v>297</v>
      </c>
      <c r="BM843" s="191" t="s">
        <v>5652</v>
      </c>
    </row>
    <row r="844" spans="1:65" s="13" customFormat="1" ht="10.199999999999999">
      <c r="B844" s="193"/>
      <c r="C844" s="194"/>
      <c r="D844" s="195" t="s">
        <v>180</v>
      </c>
      <c r="E844" s="196" t="s">
        <v>32</v>
      </c>
      <c r="F844" s="197" t="s">
        <v>5232</v>
      </c>
      <c r="G844" s="194"/>
      <c r="H844" s="196" t="s">
        <v>32</v>
      </c>
      <c r="I844" s="198"/>
      <c r="J844" s="194"/>
      <c r="K844" s="194"/>
      <c r="L844" s="199"/>
      <c r="M844" s="200"/>
      <c r="N844" s="201"/>
      <c r="O844" s="201"/>
      <c r="P844" s="201"/>
      <c r="Q844" s="201"/>
      <c r="R844" s="201"/>
      <c r="S844" s="201"/>
      <c r="T844" s="202"/>
      <c r="AT844" s="203" t="s">
        <v>180</v>
      </c>
      <c r="AU844" s="203" t="s">
        <v>89</v>
      </c>
      <c r="AV844" s="13" t="s">
        <v>40</v>
      </c>
      <c r="AW844" s="13" t="s">
        <v>38</v>
      </c>
      <c r="AX844" s="13" t="s">
        <v>80</v>
      </c>
      <c r="AY844" s="203" t="s">
        <v>171</v>
      </c>
    </row>
    <row r="845" spans="1:65" s="14" customFormat="1" ht="10.199999999999999">
      <c r="B845" s="204"/>
      <c r="C845" s="205"/>
      <c r="D845" s="195" t="s">
        <v>180</v>
      </c>
      <c r="E845" s="206" t="s">
        <v>32</v>
      </c>
      <c r="F845" s="207" t="s">
        <v>5233</v>
      </c>
      <c r="G845" s="205"/>
      <c r="H845" s="208">
        <v>84</v>
      </c>
      <c r="I845" s="209"/>
      <c r="J845" s="205"/>
      <c r="K845" s="205"/>
      <c r="L845" s="210"/>
      <c r="M845" s="211"/>
      <c r="N845" s="212"/>
      <c r="O845" s="212"/>
      <c r="P845" s="212"/>
      <c r="Q845" s="212"/>
      <c r="R845" s="212"/>
      <c r="S845" s="212"/>
      <c r="T845" s="213"/>
      <c r="AT845" s="214" t="s">
        <v>180</v>
      </c>
      <c r="AU845" s="214" t="s">
        <v>89</v>
      </c>
      <c r="AV845" s="14" t="s">
        <v>89</v>
      </c>
      <c r="AW845" s="14" t="s">
        <v>38</v>
      </c>
      <c r="AX845" s="14" t="s">
        <v>80</v>
      </c>
      <c r="AY845" s="214" t="s">
        <v>171</v>
      </c>
    </row>
    <row r="846" spans="1:65" s="14" customFormat="1" ht="10.199999999999999">
      <c r="B846" s="204"/>
      <c r="C846" s="205"/>
      <c r="D846" s="195" t="s">
        <v>180</v>
      </c>
      <c r="E846" s="206" t="s">
        <v>32</v>
      </c>
      <c r="F846" s="207" t="s">
        <v>5234</v>
      </c>
      <c r="G846" s="205"/>
      <c r="H846" s="208">
        <v>32</v>
      </c>
      <c r="I846" s="209"/>
      <c r="J846" s="205"/>
      <c r="K846" s="205"/>
      <c r="L846" s="210"/>
      <c r="M846" s="211"/>
      <c r="N846" s="212"/>
      <c r="O846" s="212"/>
      <c r="P846" s="212"/>
      <c r="Q846" s="212"/>
      <c r="R846" s="212"/>
      <c r="S846" s="212"/>
      <c r="T846" s="213"/>
      <c r="AT846" s="214" t="s">
        <v>180</v>
      </c>
      <c r="AU846" s="214" t="s">
        <v>89</v>
      </c>
      <c r="AV846" s="14" t="s">
        <v>89</v>
      </c>
      <c r="AW846" s="14" t="s">
        <v>38</v>
      </c>
      <c r="AX846" s="14" t="s">
        <v>80</v>
      </c>
      <c r="AY846" s="214" t="s">
        <v>171</v>
      </c>
    </row>
    <row r="847" spans="1:65" s="14" customFormat="1" ht="10.199999999999999">
      <c r="B847" s="204"/>
      <c r="C847" s="205"/>
      <c r="D847" s="195" t="s">
        <v>180</v>
      </c>
      <c r="E847" s="206" t="s">
        <v>32</v>
      </c>
      <c r="F847" s="207" t="s">
        <v>5235</v>
      </c>
      <c r="G847" s="205"/>
      <c r="H847" s="208">
        <v>8</v>
      </c>
      <c r="I847" s="209"/>
      <c r="J847" s="205"/>
      <c r="K847" s="205"/>
      <c r="L847" s="210"/>
      <c r="M847" s="211"/>
      <c r="N847" s="212"/>
      <c r="O847" s="212"/>
      <c r="P847" s="212"/>
      <c r="Q847" s="212"/>
      <c r="R847" s="212"/>
      <c r="S847" s="212"/>
      <c r="T847" s="213"/>
      <c r="AT847" s="214" t="s">
        <v>180</v>
      </c>
      <c r="AU847" s="214" t="s">
        <v>89</v>
      </c>
      <c r="AV847" s="14" t="s">
        <v>89</v>
      </c>
      <c r="AW847" s="14" t="s">
        <v>38</v>
      </c>
      <c r="AX847" s="14" t="s">
        <v>80</v>
      </c>
      <c r="AY847" s="214" t="s">
        <v>171</v>
      </c>
    </row>
    <row r="848" spans="1:65" s="14" customFormat="1" ht="10.199999999999999">
      <c r="B848" s="204"/>
      <c r="C848" s="205"/>
      <c r="D848" s="195" t="s">
        <v>180</v>
      </c>
      <c r="E848" s="206" t="s">
        <v>32</v>
      </c>
      <c r="F848" s="207" t="s">
        <v>5236</v>
      </c>
      <c r="G848" s="205"/>
      <c r="H848" s="208">
        <v>2.5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180</v>
      </c>
      <c r="AU848" s="214" t="s">
        <v>89</v>
      </c>
      <c r="AV848" s="14" t="s">
        <v>89</v>
      </c>
      <c r="AW848" s="14" t="s">
        <v>38</v>
      </c>
      <c r="AX848" s="14" t="s">
        <v>80</v>
      </c>
      <c r="AY848" s="214" t="s">
        <v>171</v>
      </c>
    </row>
    <row r="849" spans="1:65" s="14" customFormat="1" ht="10.199999999999999">
      <c r="B849" s="204"/>
      <c r="C849" s="205"/>
      <c r="D849" s="195" t="s">
        <v>180</v>
      </c>
      <c r="E849" s="206" t="s">
        <v>32</v>
      </c>
      <c r="F849" s="207" t="s">
        <v>5238</v>
      </c>
      <c r="G849" s="205"/>
      <c r="H849" s="208">
        <v>1.4850000000000001</v>
      </c>
      <c r="I849" s="209"/>
      <c r="J849" s="205"/>
      <c r="K849" s="205"/>
      <c r="L849" s="210"/>
      <c r="M849" s="211"/>
      <c r="N849" s="212"/>
      <c r="O849" s="212"/>
      <c r="P849" s="212"/>
      <c r="Q849" s="212"/>
      <c r="R849" s="212"/>
      <c r="S849" s="212"/>
      <c r="T849" s="213"/>
      <c r="AT849" s="214" t="s">
        <v>180</v>
      </c>
      <c r="AU849" s="214" t="s">
        <v>89</v>
      </c>
      <c r="AV849" s="14" t="s">
        <v>89</v>
      </c>
      <c r="AW849" s="14" t="s">
        <v>38</v>
      </c>
      <c r="AX849" s="14" t="s">
        <v>80</v>
      </c>
      <c r="AY849" s="214" t="s">
        <v>171</v>
      </c>
    </row>
    <row r="850" spans="1:65" s="14" customFormat="1" ht="10.199999999999999">
      <c r="B850" s="204"/>
      <c r="C850" s="205"/>
      <c r="D850" s="195" t="s">
        <v>180</v>
      </c>
      <c r="E850" s="206" t="s">
        <v>32</v>
      </c>
      <c r="F850" s="207" t="s">
        <v>5239</v>
      </c>
      <c r="G850" s="205"/>
      <c r="H850" s="208">
        <v>21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180</v>
      </c>
      <c r="AU850" s="214" t="s">
        <v>89</v>
      </c>
      <c r="AV850" s="14" t="s">
        <v>89</v>
      </c>
      <c r="AW850" s="14" t="s">
        <v>38</v>
      </c>
      <c r="AX850" s="14" t="s">
        <v>80</v>
      </c>
      <c r="AY850" s="214" t="s">
        <v>171</v>
      </c>
    </row>
    <row r="851" spans="1:65" s="14" customFormat="1" ht="10.199999999999999">
      <c r="B851" s="204"/>
      <c r="C851" s="205"/>
      <c r="D851" s="195" t="s">
        <v>180</v>
      </c>
      <c r="E851" s="206" t="s">
        <v>32</v>
      </c>
      <c r="F851" s="207" t="s">
        <v>5241</v>
      </c>
      <c r="G851" s="205"/>
      <c r="H851" s="208">
        <v>4.68</v>
      </c>
      <c r="I851" s="209"/>
      <c r="J851" s="205"/>
      <c r="K851" s="205"/>
      <c r="L851" s="210"/>
      <c r="M851" s="211"/>
      <c r="N851" s="212"/>
      <c r="O851" s="212"/>
      <c r="P851" s="212"/>
      <c r="Q851" s="212"/>
      <c r="R851" s="212"/>
      <c r="S851" s="212"/>
      <c r="T851" s="213"/>
      <c r="AT851" s="214" t="s">
        <v>180</v>
      </c>
      <c r="AU851" s="214" t="s">
        <v>89</v>
      </c>
      <c r="AV851" s="14" t="s">
        <v>89</v>
      </c>
      <c r="AW851" s="14" t="s">
        <v>38</v>
      </c>
      <c r="AX851" s="14" t="s">
        <v>80</v>
      </c>
      <c r="AY851" s="214" t="s">
        <v>171</v>
      </c>
    </row>
    <row r="852" spans="1:65" s="14" customFormat="1" ht="10.199999999999999">
      <c r="B852" s="204"/>
      <c r="C852" s="205"/>
      <c r="D852" s="195" t="s">
        <v>180</v>
      </c>
      <c r="E852" s="206" t="s">
        <v>32</v>
      </c>
      <c r="F852" s="207" t="s">
        <v>5242</v>
      </c>
      <c r="G852" s="205"/>
      <c r="H852" s="208">
        <v>3.4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180</v>
      </c>
      <c r="AU852" s="214" t="s">
        <v>89</v>
      </c>
      <c r="AV852" s="14" t="s">
        <v>89</v>
      </c>
      <c r="AW852" s="14" t="s">
        <v>38</v>
      </c>
      <c r="AX852" s="14" t="s">
        <v>80</v>
      </c>
      <c r="AY852" s="214" t="s">
        <v>171</v>
      </c>
    </row>
    <row r="853" spans="1:65" s="14" customFormat="1" ht="10.199999999999999">
      <c r="B853" s="204"/>
      <c r="C853" s="205"/>
      <c r="D853" s="195" t="s">
        <v>180</v>
      </c>
      <c r="E853" s="206" t="s">
        <v>32</v>
      </c>
      <c r="F853" s="207" t="s">
        <v>5248</v>
      </c>
      <c r="G853" s="205"/>
      <c r="H853" s="208">
        <v>74.400000000000006</v>
      </c>
      <c r="I853" s="209"/>
      <c r="J853" s="205"/>
      <c r="K853" s="205"/>
      <c r="L853" s="210"/>
      <c r="M853" s="211"/>
      <c r="N853" s="212"/>
      <c r="O853" s="212"/>
      <c r="P853" s="212"/>
      <c r="Q853" s="212"/>
      <c r="R853" s="212"/>
      <c r="S853" s="212"/>
      <c r="T853" s="213"/>
      <c r="AT853" s="214" t="s">
        <v>180</v>
      </c>
      <c r="AU853" s="214" t="s">
        <v>89</v>
      </c>
      <c r="AV853" s="14" t="s">
        <v>89</v>
      </c>
      <c r="AW853" s="14" t="s">
        <v>38</v>
      </c>
      <c r="AX853" s="14" t="s">
        <v>80</v>
      </c>
      <c r="AY853" s="214" t="s">
        <v>171</v>
      </c>
    </row>
    <row r="854" spans="1:65" s="2" customFormat="1" ht="14.4" customHeight="1">
      <c r="A854" s="36"/>
      <c r="B854" s="37"/>
      <c r="C854" s="215" t="s">
        <v>738</v>
      </c>
      <c r="D854" s="215" t="s">
        <v>254</v>
      </c>
      <c r="E854" s="216" t="s">
        <v>1332</v>
      </c>
      <c r="F854" s="217" t="s">
        <v>1333</v>
      </c>
      <c r="G854" s="218" t="s">
        <v>176</v>
      </c>
      <c r="H854" s="219">
        <v>231.465</v>
      </c>
      <c r="I854" s="220"/>
      <c r="J854" s="221">
        <f>ROUND(I854*H854,2)</f>
        <v>0</v>
      </c>
      <c r="K854" s="217" t="s">
        <v>177</v>
      </c>
      <c r="L854" s="222"/>
      <c r="M854" s="223" t="s">
        <v>32</v>
      </c>
      <c r="N854" s="224" t="s">
        <v>51</v>
      </c>
      <c r="O854" s="66"/>
      <c r="P854" s="189">
        <f>O854*H854</f>
        <v>0</v>
      </c>
      <c r="Q854" s="189">
        <v>2.87E-2</v>
      </c>
      <c r="R854" s="189">
        <f>Q854*H854</f>
        <v>6.6430455000000004</v>
      </c>
      <c r="S854" s="189">
        <v>0</v>
      </c>
      <c r="T854" s="190">
        <f>S854*H854</f>
        <v>0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91" t="s">
        <v>389</v>
      </c>
      <c r="AT854" s="191" t="s">
        <v>254</v>
      </c>
      <c r="AU854" s="191" t="s">
        <v>89</v>
      </c>
      <c r="AY854" s="18" t="s">
        <v>171</v>
      </c>
      <c r="BE854" s="192">
        <f>IF(N854="základní",J854,0)</f>
        <v>0</v>
      </c>
      <c r="BF854" s="192">
        <f>IF(N854="snížená",J854,0)</f>
        <v>0</v>
      </c>
      <c r="BG854" s="192">
        <f>IF(N854="zákl. přenesená",J854,0)</f>
        <v>0</v>
      </c>
      <c r="BH854" s="192">
        <f>IF(N854="sníž. přenesená",J854,0)</f>
        <v>0</v>
      </c>
      <c r="BI854" s="192">
        <f>IF(N854="nulová",J854,0)</f>
        <v>0</v>
      </c>
      <c r="BJ854" s="18" t="s">
        <v>40</v>
      </c>
      <c r="BK854" s="192">
        <f>ROUND(I854*H854,2)</f>
        <v>0</v>
      </c>
      <c r="BL854" s="18" t="s">
        <v>297</v>
      </c>
      <c r="BM854" s="191" t="s">
        <v>5653</v>
      </c>
    </row>
    <row r="855" spans="1:65" s="2" customFormat="1" ht="19.2">
      <c r="A855" s="36"/>
      <c r="B855" s="37"/>
      <c r="C855" s="38"/>
      <c r="D855" s="195" t="s">
        <v>258</v>
      </c>
      <c r="E855" s="38"/>
      <c r="F855" s="225" t="s">
        <v>5651</v>
      </c>
      <c r="G855" s="38"/>
      <c r="H855" s="38"/>
      <c r="I855" s="226"/>
      <c r="J855" s="38"/>
      <c r="K855" s="38"/>
      <c r="L855" s="41"/>
      <c r="M855" s="227"/>
      <c r="N855" s="228"/>
      <c r="O855" s="66"/>
      <c r="P855" s="66"/>
      <c r="Q855" s="66"/>
      <c r="R855" s="66"/>
      <c r="S855" s="66"/>
      <c r="T855" s="67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T855" s="18" t="s">
        <v>258</v>
      </c>
      <c r="AU855" s="18" t="s">
        <v>89</v>
      </c>
    </row>
    <row r="856" spans="1:65" s="2" customFormat="1" ht="14.4" customHeight="1">
      <c r="A856" s="36"/>
      <c r="B856" s="37"/>
      <c r="C856" s="180" t="s">
        <v>742</v>
      </c>
      <c r="D856" s="180" t="s">
        <v>173</v>
      </c>
      <c r="E856" s="181" t="s">
        <v>2758</v>
      </c>
      <c r="F856" s="182" t="s">
        <v>2759</v>
      </c>
      <c r="G856" s="183" t="s">
        <v>582</v>
      </c>
      <c r="H856" s="184">
        <v>1</v>
      </c>
      <c r="I856" s="185"/>
      <c r="J856" s="186">
        <f>ROUND(I856*H856,2)</f>
        <v>0</v>
      </c>
      <c r="K856" s="182" t="s">
        <v>177</v>
      </c>
      <c r="L856" s="41"/>
      <c r="M856" s="187" t="s">
        <v>32</v>
      </c>
      <c r="N856" s="188" t="s">
        <v>51</v>
      </c>
      <c r="O856" s="66"/>
      <c r="P856" s="189">
        <f>O856*H856</f>
        <v>0</v>
      </c>
      <c r="Q856" s="189">
        <v>2.7E-4</v>
      </c>
      <c r="R856" s="189">
        <f>Q856*H856</f>
        <v>2.7E-4</v>
      </c>
      <c r="S856" s="189">
        <v>0</v>
      </c>
      <c r="T856" s="190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91" t="s">
        <v>297</v>
      </c>
      <c r="AT856" s="191" t="s">
        <v>173</v>
      </c>
      <c r="AU856" s="191" t="s">
        <v>89</v>
      </c>
      <c r="AY856" s="18" t="s">
        <v>171</v>
      </c>
      <c r="BE856" s="192">
        <f>IF(N856="základní",J856,0)</f>
        <v>0</v>
      </c>
      <c r="BF856" s="192">
        <f>IF(N856="snížená",J856,0)</f>
        <v>0</v>
      </c>
      <c r="BG856" s="192">
        <f>IF(N856="zákl. přenesená",J856,0)</f>
        <v>0</v>
      </c>
      <c r="BH856" s="192">
        <f>IF(N856="sníž. přenesená",J856,0)</f>
        <v>0</v>
      </c>
      <c r="BI856" s="192">
        <f>IF(N856="nulová",J856,0)</f>
        <v>0</v>
      </c>
      <c r="BJ856" s="18" t="s">
        <v>40</v>
      </c>
      <c r="BK856" s="192">
        <f>ROUND(I856*H856,2)</f>
        <v>0</v>
      </c>
      <c r="BL856" s="18" t="s">
        <v>297</v>
      </c>
      <c r="BM856" s="191" t="s">
        <v>5654</v>
      </c>
    </row>
    <row r="857" spans="1:65" s="13" customFormat="1" ht="10.199999999999999">
      <c r="B857" s="193"/>
      <c r="C857" s="194"/>
      <c r="D857" s="195" t="s">
        <v>180</v>
      </c>
      <c r="E857" s="196" t="s">
        <v>32</v>
      </c>
      <c r="F857" s="197" t="s">
        <v>5509</v>
      </c>
      <c r="G857" s="194"/>
      <c r="H857" s="196" t="s">
        <v>32</v>
      </c>
      <c r="I857" s="198"/>
      <c r="J857" s="194"/>
      <c r="K857" s="194"/>
      <c r="L857" s="199"/>
      <c r="M857" s="200"/>
      <c r="N857" s="201"/>
      <c r="O857" s="201"/>
      <c r="P857" s="201"/>
      <c r="Q857" s="201"/>
      <c r="R857" s="201"/>
      <c r="S857" s="201"/>
      <c r="T857" s="202"/>
      <c r="AT857" s="203" t="s">
        <v>180</v>
      </c>
      <c r="AU857" s="203" t="s">
        <v>89</v>
      </c>
      <c r="AV857" s="13" t="s">
        <v>40</v>
      </c>
      <c r="AW857" s="13" t="s">
        <v>38</v>
      </c>
      <c r="AX857" s="13" t="s">
        <v>80</v>
      </c>
      <c r="AY857" s="203" t="s">
        <v>171</v>
      </c>
    </row>
    <row r="858" spans="1:65" s="14" customFormat="1" ht="10.199999999999999">
      <c r="B858" s="204"/>
      <c r="C858" s="205"/>
      <c r="D858" s="195" t="s">
        <v>180</v>
      </c>
      <c r="E858" s="206" t="s">
        <v>32</v>
      </c>
      <c r="F858" s="207" t="s">
        <v>5655</v>
      </c>
      <c r="G858" s="205"/>
      <c r="H858" s="208">
        <v>1</v>
      </c>
      <c r="I858" s="209"/>
      <c r="J858" s="205"/>
      <c r="K858" s="205"/>
      <c r="L858" s="210"/>
      <c r="M858" s="211"/>
      <c r="N858" s="212"/>
      <c r="O858" s="212"/>
      <c r="P858" s="212"/>
      <c r="Q858" s="212"/>
      <c r="R858" s="212"/>
      <c r="S858" s="212"/>
      <c r="T858" s="213"/>
      <c r="AT858" s="214" t="s">
        <v>180</v>
      </c>
      <c r="AU858" s="214" t="s">
        <v>89</v>
      </c>
      <c r="AV858" s="14" t="s">
        <v>89</v>
      </c>
      <c r="AW858" s="14" t="s">
        <v>38</v>
      </c>
      <c r="AX858" s="14" t="s">
        <v>80</v>
      </c>
      <c r="AY858" s="214" t="s">
        <v>171</v>
      </c>
    </row>
    <row r="859" spans="1:65" s="2" customFormat="1" ht="14.4" customHeight="1">
      <c r="A859" s="36"/>
      <c r="B859" s="37"/>
      <c r="C859" s="215" t="s">
        <v>746</v>
      </c>
      <c r="D859" s="215" t="s">
        <v>254</v>
      </c>
      <c r="E859" s="216" t="s">
        <v>2763</v>
      </c>
      <c r="F859" s="217" t="s">
        <v>2764</v>
      </c>
      <c r="G859" s="218" t="s">
        <v>176</v>
      </c>
      <c r="H859" s="219">
        <v>0.33800000000000002</v>
      </c>
      <c r="I859" s="220"/>
      <c r="J859" s="221">
        <f>ROUND(I859*H859,2)</f>
        <v>0</v>
      </c>
      <c r="K859" s="217" t="s">
        <v>177</v>
      </c>
      <c r="L859" s="222"/>
      <c r="M859" s="223" t="s">
        <v>32</v>
      </c>
      <c r="N859" s="224" t="s">
        <v>51</v>
      </c>
      <c r="O859" s="66"/>
      <c r="P859" s="189">
        <f>O859*H859</f>
        <v>0</v>
      </c>
      <c r="Q859" s="189">
        <v>3.4720000000000001E-2</v>
      </c>
      <c r="R859" s="189">
        <f>Q859*H859</f>
        <v>1.173536E-2</v>
      </c>
      <c r="S859" s="189">
        <v>0</v>
      </c>
      <c r="T859" s="190">
        <f>S859*H859</f>
        <v>0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91" t="s">
        <v>389</v>
      </c>
      <c r="AT859" s="191" t="s">
        <v>254</v>
      </c>
      <c r="AU859" s="191" t="s">
        <v>89</v>
      </c>
      <c r="AY859" s="18" t="s">
        <v>171</v>
      </c>
      <c r="BE859" s="192">
        <f>IF(N859="základní",J859,0)</f>
        <v>0</v>
      </c>
      <c r="BF859" s="192">
        <f>IF(N859="snížená",J859,0)</f>
        <v>0</v>
      </c>
      <c r="BG859" s="192">
        <f>IF(N859="zákl. přenesená",J859,0)</f>
        <v>0</v>
      </c>
      <c r="BH859" s="192">
        <f>IF(N859="sníž. přenesená",J859,0)</f>
        <v>0</v>
      </c>
      <c r="BI859" s="192">
        <f>IF(N859="nulová",J859,0)</f>
        <v>0</v>
      </c>
      <c r="BJ859" s="18" t="s">
        <v>40</v>
      </c>
      <c r="BK859" s="192">
        <f>ROUND(I859*H859,2)</f>
        <v>0</v>
      </c>
      <c r="BL859" s="18" t="s">
        <v>297</v>
      </c>
      <c r="BM859" s="191" t="s">
        <v>5656</v>
      </c>
    </row>
    <row r="860" spans="1:65" s="2" customFormat="1" ht="19.2">
      <c r="A860" s="36"/>
      <c r="B860" s="37"/>
      <c r="C860" s="38"/>
      <c r="D860" s="195" t="s">
        <v>258</v>
      </c>
      <c r="E860" s="38"/>
      <c r="F860" s="225" t="s">
        <v>5651</v>
      </c>
      <c r="G860" s="38"/>
      <c r="H860" s="38"/>
      <c r="I860" s="226"/>
      <c r="J860" s="38"/>
      <c r="K860" s="38"/>
      <c r="L860" s="41"/>
      <c r="M860" s="227"/>
      <c r="N860" s="228"/>
      <c r="O860" s="66"/>
      <c r="P860" s="66"/>
      <c r="Q860" s="66"/>
      <c r="R860" s="66"/>
      <c r="S860" s="66"/>
      <c r="T860" s="67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T860" s="18" t="s">
        <v>258</v>
      </c>
      <c r="AU860" s="18" t="s">
        <v>89</v>
      </c>
    </row>
    <row r="861" spans="1:65" s="14" customFormat="1" ht="10.199999999999999">
      <c r="B861" s="204"/>
      <c r="C861" s="205"/>
      <c r="D861" s="195" t="s">
        <v>180</v>
      </c>
      <c r="E861" s="206" t="s">
        <v>32</v>
      </c>
      <c r="F861" s="207" t="s">
        <v>5243</v>
      </c>
      <c r="G861" s="205"/>
      <c r="H861" s="208">
        <v>0.33800000000000002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180</v>
      </c>
      <c r="AU861" s="214" t="s">
        <v>89</v>
      </c>
      <c r="AV861" s="14" t="s">
        <v>89</v>
      </c>
      <c r="AW861" s="14" t="s">
        <v>38</v>
      </c>
      <c r="AX861" s="14" t="s">
        <v>80</v>
      </c>
      <c r="AY861" s="214" t="s">
        <v>171</v>
      </c>
    </row>
    <row r="862" spans="1:65" s="2" customFormat="1" ht="24.15" customHeight="1">
      <c r="A862" s="36"/>
      <c r="B862" s="37"/>
      <c r="C862" s="180" t="s">
        <v>750</v>
      </c>
      <c r="D862" s="180" t="s">
        <v>173</v>
      </c>
      <c r="E862" s="181" t="s">
        <v>1344</v>
      </c>
      <c r="F862" s="182" t="s">
        <v>1345</v>
      </c>
      <c r="G862" s="183" t="s">
        <v>190</v>
      </c>
      <c r="H862" s="184">
        <v>1194.02</v>
      </c>
      <c r="I862" s="185"/>
      <c r="J862" s="186">
        <f>ROUND(I862*H862,2)</f>
        <v>0</v>
      </c>
      <c r="K862" s="182" t="s">
        <v>177</v>
      </c>
      <c r="L862" s="41"/>
      <c r="M862" s="187" t="s">
        <v>32</v>
      </c>
      <c r="N862" s="188" t="s">
        <v>51</v>
      </c>
      <c r="O862" s="66"/>
      <c r="P862" s="189">
        <f>O862*H862</f>
        <v>0</v>
      </c>
      <c r="Q862" s="189">
        <v>2.7999999999999998E-4</v>
      </c>
      <c r="R862" s="189">
        <f>Q862*H862</f>
        <v>0.33432559999999995</v>
      </c>
      <c r="S862" s="189">
        <v>0</v>
      </c>
      <c r="T862" s="190">
        <f>S862*H862</f>
        <v>0</v>
      </c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R862" s="191" t="s">
        <v>297</v>
      </c>
      <c r="AT862" s="191" t="s">
        <v>173</v>
      </c>
      <c r="AU862" s="191" t="s">
        <v>89</v>
      </c>
      <c r="AY862" s="18" t="s">
        <v>171</v>
      </c>
      <c r="BE862" s="192">
        <f>IF(N862="základní",J862,0)</f>
        <v>0</v>
      </c>
      <c r="BF862" s="192">
        <f>IF(N862="snížená",J862,0)</f>
        <v>0</v>
      </c>
      <c r="BG862" s="192">
        <f>IF(N862="zákl. přenesená",J862,0)</f>
        <v>0</v>
      </c>
      <c r="BH862" s="192">
        <f>IF(N862="sníž. přenesená",J862,0)</f>
        <v>0</v>
      </c>
      <c r="BI862" s="192">
        <f>IF(N862="nulová",J862,0)</f>
        <v>0</v>
      </c>
      <c r="BJ862" s="18" t="s">
        <v>40</v>
      </c>
      <c r="BK862" s="192">
        <f>ROUND(I862*H862,2)</f>
        <v>0</v>
      </c>
      <c r="BL862" s="18" t="s">
        <v>297</v>
      </c>
      <c r="BM862" s="191" t="s">
        <v>5657</v>
      </c>
    </row>
    <row r="863" spans="1:65" s="13" customFormat="1" ht="10.199999999999999">
      <c r="B863" s="193"/>
      <c r="C863" s="194"/>
      <c r="D863" s="195" t="s">
        <v>180</v>
      </c>
      <c r="E863" s="196" t="s">
        <v>32</v>
      </c>
      <c r="F863" s="197" t="s">
        <v>5232</v>
      </c>
      <c r="G863" s="194"/>
      <c r="H863" s="196" t="s">
        <v>32</v>
      </c>
      <c r="I863" s="198"/>
      <c r="J863" s="194"/>
      <c r="K863" s="194"/>
      <c r="L863" s="199"/>
      <c r="M863" s="200"/>
      <c r="N863" s="201"/>
      <c r="O863" s="201"/>
      <c r="P863" s="201"/>
      <c r="Q863" s="201"/>
      <c r="R863" s="201"/>
      <c r="S863" s="201"/>
      <c r="T863" s="202"/>
      <c r="AT863" s="203" t="s">
        <v>180</v>
      </c>
      <c r="AU863" s="203" t="s">
        <v>89</v>
      </c>
      <c r="AV863" s="13" t="s">
        <v>40</v>
      </c>
      <c r="AW863" s="13" t="s">
        <v>38</v>
      </c>
      <c r="AX863" s="13" t="s">
        <v>80</v>
      </c>
      <c r="AY863" s="203" t="s">
        <v>171</v>
      </c>
    </row>
    <row r="864" spans="1:65" s="14" customFormat="1" ht="10.199999999999999">
      <c r="B864" s="204"/>
      <c r="C864" s="205"/>
      <c r="D864" s="195" t="s">
        <v>180</v>
      </c>
      <c r="E864" s="206" t="s">
        <v>32</v>
      </c>
      <c r="F864" s="207" t="s">
        <v>5363</v>
      </c>
      <c r="G864" s="205"/>
      <c r="H864" s="208">
        <v>187.2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180</v>
      </c>
      <c r="AU864" s="214" t="s">
        <v>89</v>
      </c>
      <c r="AV864" s="14" t="s">
        <v>89</v>
      </c>
      <c r="AW864" s="14" t="s">
        <v>38</v>
      </c>
      <c r="AX864" s="14" t="s">
        <v>80</v>
      </c>
      <c r="AY864" s="214" t="s">
        <v>171</v>
      </c>
    </row>
    <row r="865" spans="2:51" s="14" customFormat="1" ht="10.199999999999999">
      <c r="B865" s="204"/>
      <c r="C865" s="205"/>
      <c r="D865" s="195" t="s">
        <v>180</v>
      </c>
      <c r="E865" s="206" t="s">
        <v>32</v>
      </c>
      <c r="F865" s="207" t="s">
        <v>5364</v>
      </c>
      <c r="G865" s="205"/>
      <c r="H865" s="208">
        <v>65.599999999999994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180</v>
      </c>
      <c r="AU865" s="214" t="s">
        <v>89</v>
      </c>
      <c r="AV865" s="14" t="s">
        <v>89</v>
      </c>
      <c r="AW865" s="14" t="s">
        <v>38</v>
      </c>
      <c r="AX865" s="14" t="s">
        <v>80</v>
      </c>
      <c r="AY865" s="214" t="s">
        <v>171</v>
      </c>
    </row>
    <row r="866" spans="2:51" s="14" customFormat="1" ht="10.199999999999999">
      <c r="B866" s="204"/>
      <c r="C866" s="205"/>
      <c r="D866" s="195" t="s">
        <v>180</v>
      </c>
      <c r="E866" s="206" t="s">
        <v>32</v>
      </c>
      <c r="F866" s="207" t="s">
        <v>5365</v>
      </c>
      <c r="G866" s="205"/>
      <c r="H866" s="208">
        <v>26</v>
      </c>
      <c r="I866" s="209"/>
      <c r="J866" s="205"/>
      <c r="K866" s="205"/>
      <c r="L866" s="210"/>
      <c r="M866" s="211"/>
      <c r="N866" s="212"/>
      <c r="O866" s="212"/>
      <c r="P866" s="212"/>
      <c r="Q866" s="212"/>
      <c r="R866" s="212"/>
      <c r="S866" s="212"/>
      <c r="T866" s="213"/>
      <c r="AT866" s="214" t="s">
        <v>180</v>
      </c>
      <c r="AU866" s="214" t="s">
        <v>89</v>
      </c>
      <c r="AV866" s="14" t="s">
        <v>89</v>
      </c>
      <c r="AW866" s="14" t="s">
        <v>38</v>
      </c>
      <c r="AX866" s="14" t="s">
        <v>80</v>
      </c>
      <c r="AY866" s="214" t="s">
        <v>171</v>
      </c>
    </row>
    <row r="867" spans="2:51" s="14" customFormat="1" ht="10.199999999999999">
      <c r="B867" s="204"/>
      <c r="C867" s="205"/>
      <c r="D867" s="195" t="s">
        <v>180</v>
      </c>
      <c r="E867" s="206" t="s">
        <v>32</v>
      </c>
      <c r="F867" s="207" t="s">
        <v>5366</v>
      </c>
      <c r="G867" s="205"/>
      <c r="H867" s="208">
        <v>7</v>
      </c>
      <c r="I867" s="209"/>
      <c r="J867" s="205"/>
      <c r="K867" s="205"/>
      <c r="L867" s="210"/>
      <c r="M867" s="211"/>
      <c r="N867" s="212"/>
      <c r="O867" s="212"/>
      <c r="P867" s="212"/>
      <c r="Q867" s="212"/>
      <c r="R867" s="212"/>
      <c r="S867" s="212"/>
      <c r="T867" s="213"/>
      <c r="AT867" s="214" t="s">
        <v>180</v>
      </c>
      <c r="AU867" s="214" t="s">
        <v>89</v>
      </c>
      <c r="AV867" s="14" t="s">
        <v>89</v>
      </c>
      <c r="AW867" s="14" t="s">
        <v>38</v>
      </c>
      <c r="AX867" s="14" t="s">
        <v>80</v>
      </c>
      <c r="AY867" s="214" t="s">
        <v>171</v>
      </c>
    </row>
    <row r="868" spans="2:51" s="14" customFormat="1" ht="10.199999999999999">
      <c r="B868" s="204"/>
      <c r="C868" s="205"/>
      <c r="D868" s="195" t="s">
        <v>180</v>
      </c>
      <c r="E868" s="206" t="s">
        <v>32</v>
      </c>
      <c r="F868" s="207" t="s">
        <v>5367</v>
      </c>
      <c r="G868" s="205"/>
      <c r="H868" s="208">
        <v>13.44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180</v>
      </c>
      <c r="AU868" s="214" t="s">
        <v>89</v>
      </c>
      <c r="AV868" s="14" t="s">
        <v>89</v>
      </c>
      <c r="AW868" s="14" t="s">
        <v>38</v>
      </c>
      <c r="AX868" s="14" t="s">
        <v>80</v>
      </c>
      <c r="AY868" s="214" t="s">
        <v>171</v>
      </c>
    </row>
    <row r="869" spans="2:51" s="14" customFormat="1" ht="10.199999999999999">
      <c r="B869" s="204"/>
      <c r="C869" s="205"/>
      <c r="D869" s="195" t="s">
        <v>180</v>
      </c>
      <c r="E869" s="206" t="s">
        <v>32</v>
      </c>
      <c r="F869" s="207" t="s">
        <v>5368</v>
      </c>
      <c r="G869" s="205"/>
      <c r="H869" s="208">
        <v>5.0999999999999996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180</v>
      </c>
      <c r="AU869" s="214" t="s">
        <v>89</v>
      </c>
      <c r="AV869" s="14" t="s">
        <v>89</v>
      </c>
      <c r="AW869" s="14" t="s">
        <v>38</v>
      </c>
      <c r="AX869" s="14" t="s">
        <v>80</v>
      </c>
      <c r="AY869" s="214" t="s">
        <v>171</v>
      </c>
    </row>
    <row r="870" spans="2:51" s="14" customFormat="1" ht="10.199999999999999">
      <c r="B870" s="204"/>
      <c r="C870" s="205"/>
      <c r="D870" s="195" t="s">
        <v>180</v>
      </c>
      <c r="E870" s="206" t="s">
        <v>32</v>
      </c>
      <c r="F870" s="207" t="s">
        <v>5369</v>
      </c>
      <c r="G870" s="205"/>
      <c r="H870" s="208">
        <v>36.799999999999997</v>
      </c>
      <c r="I870" s="209"/>
      <c r="J870" s="205"/>
      <c r="K870" s="205"/>
      <c r="L870" s="210"/>
      <c r="M870" s="211"/>
      <c r="N870" s="212"/>
      <c r="O870" s="212"/>
      <c r="P870" s="212"/>
      <c r="Q870" s="212"/>
      <c r="R870" s="212"/>
      <c r="S870" s="212"/>
      <c r="T870" s="213"/>
      <c r="AT870" s="214" t="s">
        <v>180</v>
      </c>
      <c r="AU870" s="214" t="s">
        <v>89</v>
      </c>
      <c r="AV870" s="14" t="s">
        <v>89</v>
      </c>
      <c r="AW870" s="14" t="s">
        <v>38</v>
      </c>
      <c r="AX870" s="14" t="s">
        <v>80</v>
      </c>
      <c r="AY870" s="214" t="s">
        <v>171</v>
      </c>
    </row>
    <row r="871" spans="2:51" s="14" customFormat="1" ht="10.199999999999999">
      <c r="B871" s="204"/>
      <c r="C871" s="205"/>
      <c r="D871" s="195" t="s">
        <v>180</v>
      </c>
      <c r="E871" s="206" t="s">
        <v>32</v>
      </c>
      <c r="F871" s="207" t="s">
        <v>5370</v>
      </c>
      <c r="G871" s="205"/>
      <c r="H871" s="208">
        <v>17.600000000000001</v>
      </c>
      <c r="I871" s="209"/>
      <c r="J871" s="205"/>
      <c r="K871" s="205"/>
      <c r="L871" s="210"/>
      <c r="M871" s="211"/>
      <c r="N871" s="212"/>
      <c r="O871" s="212"/>
      <c r="P871" s="212"/>
      <c r="Q871" s="212"/>
      <c r="R871" s="212"/>
      <c r="S871" s="212"/>
      <c r="T871" s="213"/>
      <c r="AT871" s="214" t="s">
        <v>180</v>
      </c>
      <c r="AU871" s="214" t="s">
        <v>89</v>
      </c>
      <c r="AV871" s="14" t="s">
        <v>89</v>
      </c>
      <c r="AW871" s="14" t="s">
        <v>38</v>
      </c>
      <c r="AX871" s="14" t="s">
        <v>80</v>
      </c>
      <c r="AY871" s="214" t="s">
        <v>171</v>
      </c>
    </row>
    <row r="872" spans="2:51" s="14" customFormat="1" ht="10.199999999999999">
      <c r="B872" s="204"/>
      <c r="C872" s="205"/>
      <c r="D872" s="195" t="s">
        <v>180</v>
      </c>
      <c r="E872" s="206" t="s">
        <v>32</v>
      </c>
      <c r="F872" s="207" t="s">
        <v>5371</v>
      </c>
      <c r="G872" s="205"/>
      <c r="H872" s="208">
        <v>12.6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180</v>
      </c>
      <c r="AU872" s="214" t="s">
        <v>89</v>
      </c>
      <c r="AV872" s="14" t="s">
        <v>89</v>
      </c>
      <c r="AW872" s="14" t="s">
        <v>38</v>
      </c>
      <c r="AX872" s="14" t="s">
        <v>80</v>
      </c>
      <c r="AY872" s="214" t="s">
        <v>171</v>
      </c>
    </row>
    <row r="873" spans="2:51" s="14" customFormat="1" ht="10.199999999999999">
      <c r="B873" s="204"/>
      <c r="C873" s="205"/>
      <c r="D873" s="195" t="s">
        <v>180</v>
      </c>
      <c r="E873" s="206" t="s">
        <v>32</v>
      </c>
      <c r="F873" s="207" t="s">
        <v>5372</v>
      </c>
      <c r="G873" s="205"/>
      <c r="H873" s="208">
        <v>7.45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180</v>
      </c>
      <c r="AU873" s="214" t="s">
        <v>89</v>
      </c>
      <c r="AV873" s="14" t="s">
        <v>89</v>
      </c>
      <c r="AW873" s="14" t="s">
        <v>38</v>
      </c>
      <c r="AX873" s="14" t="s">
        <v>80</v>
      </c>
      <c r="AY873" s="214" t="s">
        <v>171</v>
      </c>
    </row>
    <row r="874" spans="2:51" s="14" customFormat="1" ht="10.199999999999999">
      <c r="B874" s="204"/>
      <c r="C874" s="205"/>
      <c r="D874" s="195" t="s">
        <v>180</v>
      </c>
      <c r="E874" s="206" t="s">
        <v>32</v>
      </c>
      <c r="F874" s="207" t="s">
        <v>5373</v>
      </c>
      <c r="G874" s="205"/>
      <c r="H874" s="208">
        <v>2.4</v>
      </c>
      <c r="I874" s="209"/>
      <c r="J874" s="205"/>
      <c r="K874" s="205"/>
      <c r="L874" s="210"/>
      <c r="M874" s="211"/>
      <c r="N874" s="212"/>
      <c r="O874" s="212"/>
      <c r="P874" s="212"/>
      <c r="Q874" s="212"/>
      <c r="R874" s="212"/>
      <c r="S874" s="212"/>
      <c r="T874" s="213"/>
      <c r="AT874" s="214" t="s">
        <v>180</v>
      </c>
      <c r="AU874" s="214" t="s">
        <v>89</v>
      </c>
      <c r="AV874" s="14" t="s">
        <v>89</v>
      </c>
      <c r="AW874" s="14" t="s">
        <v>38</v>
      </c>
      <c r="AX874" s="14" t="s">
        <v>80</v>
      </c>
      <c r="AY874" s="214" t="s">
        <v>171</v>
      </c>
    </row>
    <row r="875" spans="2:51" s="14" customFormat="1" ht="10.199999999999999">
      <c r="B875" s="204"/>
      <c r="C875" s="205"/>
      <c r="D875" s="195" t="s">
        <v>180</v>
      </c>
      <c r="E875" s="206" t="s">
        <v>32</v>
      </c>
      <c r="F875" s="207" t="s">
        <v>5374</v>
      </c>
      <c r="G875" s="205"/>
      <c r="H875" s="208">
        <v>9.8000000000000007</v>
      </c>
      <c r="I875" s="209"/>
      <c r="J875" s="205"/>
      <c r="K875" s="205"/>
      <c r="L875" s="210"/>
      <c r="M875" s="211"/>
      <c r="N875" s="212"/>
      <c r="O875" s="212"/>
      <c r="P875" s="212"/>
      <c r="Q875" s="212"/>
      <c r="R875" s="212"/>
      <c r="S875" s="212"/>
      <c r="T875" s="213"/>
      <c r="AT875" s="214" t="s">
        <v>180</v>
      </c>
      <c r="AU875" s="214" t="s">
        <v>89</v>
      </c>
      <c r="AV875" s="14" t="s">
        <v>89</v>
      </c>
      <c r="AW875" s="14" t="s">
        <v>38</v>
      </c>
      <c r="AX875" s="14" t="s">
        <v>80</v>
      </c>
      <c r="AY875" s="214" t="s">
        <v>171</v>
      </c>
    </row>
    <row r="876" spans="2:51" s="14" customFormat="1" ht="10.199999999999999">
      <c r="B876" s="204"/>
      <c r="C876" s="205"/>
      <c r="D876" s="195" t="s">
        <v>180</v>
      </c>
      <c r="E876" s="206" t="s">
        <v>32</v>
      </c>
      <c r="F876" s="207" t="s">
        <v>5375</v>
      </c>
      <c r="G876" s="205"/>
      <c r="H876" s="208">
        <v>4.8</v>
      </c>
      <c r="I876" s="209"/>
      <c r="J876" s="205"/>
      <c r="K876" s="205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180</v>
      </c>
      <c r="AU876" s="214" t="s">
        <v>89</v>
      </c>
      <c r="AV876" s="14" t="s">
        <v>89</v>
      </c>
      <c r="AW876" s="14" t="s">
        <v>38</v>
      </c>
      <c r="AX876" s="14" t="s">
        <v>80</v>
      </c>
      <c r="AY876" s="214" t="s">
        <v>171</v>
      </c>
    </row>
    <row r="877" spans="2:51" s="14" customFormat="1" ht="10.199999999999999">
      <c r="B877" s="204"/>
      <c r="C877" s="205"/>
      <c r="D877" s="195" t="s">
        <v>180</v>
      </c>
      <c r="E877" s="206" t="s">
        <v>32</v>
      </c>
      <c r="F877" s="207" t="s">
        <v>5376</v>
      </c>
      <c r="G877" s="205"/>
      <c r="H877" s="208">
        <v>16.8</v>
      </c>
      <c r="I877" s="209"/>
      <c r="J877" s="205"/>
      <c r="K877" s="205"/>
      <c r="L877" s="210"/>
      <c r="M877" s="211"/>
      <c r="N877" s="212"/>
      <c r="O877" s="212"/>
      <c r="P877" s="212"/>
      <c r="Q877" s="212"/>
      <c r="R877" s="212"/>
      <c r="S877" s="212"/>
      <c r="T877" s="213"/>
      <c r="AT877" s="214" t="s">
        <v>180</v>
      </c>
      <c r="AU877" s="214" t="s">
        <v>89</v>
      </c>
      <c r="AV877" s="14" t="s">
        <v>89</v>
      </c>
      <c r="AW877" s="14" t="s">
        <v>38</v>
      </c>
      <c r="AX877" s="14" t="s">
        <v>80</v>
      </c>
      <c r="AY877" s="214" t="s">
        <v>171</v>
      </c>
    </row>
    <row r="878" spans="2:51" s="14" customFormat="1" ht="10.199999999999999">
      <c r="B878" s="204"/>
      <c r="C878" s="205"/>
      <c r="D878" s="195" t="s">
        <v>180</v>
      </c>
      <c r="E878" s="206" t="s">
        <v>32</v>
      </c>
      <c r="F878" s="207" t="s">
        <v>5377</v>
      </c>
      <c r="G878" s="205"/>
      <c r="H878" s="208">
        <v>4.9000000000000004</v>
      </c>
      <c r="I878" s="209"/>
      <c r="J878" s="205"/>
      <c r="K878" s="205"/>
      <c r="L878" s="210"/>
      <c r="M878" s="211"/>
      <c r="N878" s="212"/>
      <c r="O878" s="212"/>
      <c r="P878" s="212"/>
      <c r="Q878" s="212"/>
      <c r="R878" s="212"/>
      <c r="S878" s="212"/>
      <c r="T878" s="213"/>
      <c r="AT878" s="214" t="s">
        <v>180</v>
      </c>
      <c r="AU878" s="214" t="s">
        <v>89</v>
      </c>
      <c r="AV878" s="14" t="s">
        <v>89</v>
      </c>
      <c r="AW878" s="14" t="s">
        <v>38</v>
      </c>
      <c r="AX878" s="14" t="s">
        <v>80</v>
      </c>
      <c r="AY878" s="214" t="s">
        <v>171</v>
      </c>
    </row>
    <row r="879" spans="2:51" s="14" customFormat="1" ht="10.199999999999999">
      <c r="B879" s="204"/>
      <c r="C879" s="205"/>
      <c r="D879" s="195" t="s">
        <v>180</v>
      </c>
      <c r="E879" s="206" t="s">
        <v>32</v>
      </c>
      <c r="F879" s="207" t="s">
        <v>5378</v>
      </c>
      <c r="G879" s="205"/>
      <c r="H879" s="208">
        <v>179.52</v>
      </c>
      <c r="I879" s="209"/>
      <c r="J879" s="205"/>
      <c r="K879" s="205"/>
      <c r="L879" s="210"/>
      <c r="M879" s="211"/>
      <c r="N879" s="212"/>
      <c r="O879" s="212"/>
      <c r="P879" s="212"/>
      <c r="Q879" s="212"/>
      <c r="R879" s="212"/>
      <c r="S879" s="212"/>
      <c r="T879" s="213"/>
      <c r="AT879" s="214" t="s">
        <v>180</v>
      </c>
      <c r="AU879" s="214" t="s">
        <v>89</v>
      </c>
      <c r="AV879" s="14" t="s">
        <v>89</v>
      </c>
      <c r="AW879" s="14" t="s">
        <v>38</v>
      </c>
      <c r="AX879" s="14" t="s">
        <v>80</v>
      </c>
      <c r="AY879" s="214" t="s">
        <v>171</v>
      </c>
    </row>
    <row r="880" spans="2:51" s="14" customFormat="1" ht="10.199999999999999">
      <c r="B880" s="204"/>
      <c r="C880" s="205"/>
      <c r="D880" s="195" t="s">
        <v>180</v>
      </c>
      <c r="E880" s="206" t="s">
        <v>32</v>
      </c>
      <c r="F880" s="207" t="s">
        <v>5363</v>
      </c>
      <c r="G880" s="205"/>
      <c r="H880" s="208">
        <v>187.2</v>
      </c>
      <c r="I880" s="209"/>
      <c r="J880" s="205"/>
      <c r="K880" s="205"/>
      <c r="L880" s="210"/>
      <c r="M880" s="211"/>
      <c r="N880" s="212"/>
      <c r="O880" s="212"/>
      <c r="P880" s="212"/>
      <c r="Q880" s="212"/>
      <c r="R880" s="212"/>
      <c r="S880" s="212"/>
      <c r="T880" s="213"/>
      <c r="AT880" s="214" t="s">
        <v>180</v>
      </c>
      <c r="AU880" s="214" t="s">
        <v>89</v>
      </c>
      <c r="AV880" s="14" t="s">
        <v>89</v>
      </c>
      <c r="AW880" s="14" t="s">
        <v>38</v>
      </c>
      <c r="AX880" s="14" t="s">
        <v>80</v>
      </c>
      <c r="AY880" s="214" t="s">
        <v>171</v>
      </c>
    </row>
    <row r="881" spans="1:65" s="14" customFormat="1" ht="10.199999999999999">
      <c r="B881" s="204"/>
      <c r="C881" s="205"/>
      <c r="D881" s="195" t="s">
        <v>180</v>
      </c>
      <c r="E881" s="206" t="s">
        <v>32</v>
      </c>
      <c r="F881" s="207" t="s">
        <v>5364</v>
      </c>
      <c r="G881" s="205"/>
      <c r="H881" s="208">
        <v>65.599999999999994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180</v>
      </c>
      <c r="AU881" s="214" t="s">
        <v>89</v>
      </c>
      <c r="AV881" s="14" t="s">
        <v>89</v>
      </c>
      <c r="AW881" s="14" t="s">
        <v>38</v>
      </c>
      <c r="AX881" s="14" t="s">
        <v>80</v>
      </c>
      <c r="AY881" s="214" t="s">
        <v>171</v>
      </c>
    </row>
    <row r="882" spans="1:65" s="14" customFormat="1" ht="10.199999999999999">
      <c r="B882" s="204"/>
      <c r="C882" s="205"/>
      <c r="D882" s="195" t="s">
        <v>180</v>
      </c>
      <c r="E882" s="206" t="s">
        <v>32</v>
      </c>
      <c r="F882" s="207" t="s">
        <v>5365</v>
      </c>
      <c r="G882" s="205"/>
      <c r="H882" s="208">
        <v>26</v>
      </c>
      <c r="I882" s="209"/>
      <c r="J882" s="205"/>
      <c r="K882" s="205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180</v>
      </c>
      <c r="AU882" s="214" t="s">
        <v>89</v>
      </c>
      <c r="AV882" s="14" t="s">
        <v>89</v>
      </c>
      <c r="AW882" s="14" t="s">
        <v>38</v>
      </c>
      <c r="AX882" s="14" t="s">
        <v>80</v>
      </c>
      <c r="AY882" s="214" t="s">
        <v>171</v>
      </c>
    </row>
    <row r="883" spans="1:65" s="14" customFormat="1" ht="10.199999999999999">
      <c r="B883" s="204"/>
      <c r="C883" s="205"/>
      <c r="D883" s="195" t="s">
        <v>180</v>
      </c>
      <c r="E883" s="206" t="s">
        <v>32</v>
      </c>
      <c r="F883" s="207" t="s">
        <v>5366</v>
      </c>
      <c r="G883" s="205"/>
      <c r="H883" s="208">
        <v>7</v>
      </c>
      <c r="I883" s="209"/>
      <c r="J883" s="205"/>
      <c r="K883" s="205"/>
      <c r="L883" s="210"/>
      <c r="M883" s="211"/>
      <c r="N883" s="212"/>
      <c r="O883" s="212"/>
      <c r="P883" s="212"/>
      <c r="Q883" s="212"/>
      <c r="R883" s="212"/>
      <c r="S883" s="212"/>
      <c r="T883" s="213"/>
      <c r="AT883" s="214" t="s">
        <v>180</v>
      </c>
      <c r="AU883" s="214" t="s">
        <v>89</v>
      </c>
      <c r="AV883" s="14" t="s">
        <v>89</v>
      </c>
      <c r="AW883" s="14" t="s">
        <v>38</v>
      </c>
      <c r="AX883" s="14" t="s">
        <v>80</v>
      </c>
      <c r="AY883" s="214" t="s">
        <v>171</v>
      </c>
    </row>
    <row r="884" spans="1:65" s="14" customFormat="1" ht="10.199999999999999">
      <c r="B884" s="204"/>
      <c r="C884" s="205"/>
      <c r="D884" s="195" t="s">
        <v>180</v>
      </c>
      <c r="E884" s="206" t="s">
        <v>32</v>
      </c>
      <c r="F884" s="207" t="s">
        <v>5367</v>
      </c>
      <c r="G884" s="205"/>
      <c r="H884" s="208">
        <v>13.44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180</v>
      </c>
      <c r="AU884" s="214" t="s">
        <v>89</v>
      </c>
      <c r="AV884" s="14" t="s">
        <v>89</v>
      </c>
      <c r="AW884" s="14" t="s">
        <v>38</v>
      </c>
      <c r="AX884" s="14" t="s">
        <v>80</v>
      </c>
      <c r="AY884" s="214" t="s">
        <v>171</v>
      </c>
    </row>
    <row r="885" spans="1:65" s="14" customFormat="1" ht="10.199999999999999">
      <c r="B885" s="204"/>
      <c r="C885" s="205"/>
      <c r="D885" s="195" t="s">
        <v>180</v>
      </c>
      <c r="E885" s="206" t="s">
        <v>32</v>
      </c>
      <c r="F885" s="207" t="s">
        <v>5368</v>
      </c>
      <c r="G885" s="205"/>
      <c r="H885" s="208">
        <v>5.0999999999999996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180</v>
      </c>
      <c r="AU885" s="214" t="s">
        <v>89</v>
      </c>
      <c r="AV885" s="14" t="s">
        <v>89</v>
      </c>
      <c r="AW885" s="14" t="s">
        <v>38</v>
      </c>
      <c r="AX885" s="14" t="s">
        <v>80</v>
      </c>
      <c r="AY885" s="214" t="s">
        <v>171</v>
      </c>
    </row>
    <row r="886" spans="1:65" s="14" customFormat="1" ht="10.199999999999999">
      <c r="B886" s="204"/>
      <c r="C886" s="205"/>
      <c r="D886" s="195" t="s">
        <v>180</v>
      </c>
      <c r="E886" s="206" t="s">
        <v>32</v>
      </c>
      <c r="F886" s="207" t="s">
        <v>5369</v>
      </c>
      <c r="G886" s="205"/>
      <c r="H886" s="208">
        <v>36.799999999999997</v>
      </c>
      <c r="I886" s="209"/>
      <c r="J886" s="205"/>
      <c r="K886" s="205"/>
      <c r="L886" s="210"/>
      <c r="M886" s="211"/>
      <c r="N886" s="212"/>
      <c r="O886" s="212"/>
      <c r="P886" s="212"/>
      <c r="Q886" s="212"/>
      <c r="R886" s="212"/>
      <c r="S886" s="212"/>
      <c r="T886" s="213"/>
      <c r="AT886" s="214" t="s">
        <v>180</v>
      </c>
      <c r="AU886" s="214" t="s">
        <v>89</v>
      </c>
      <c r="AV886" s="14" t="s">
        <v>89</v>
      </c>
      <c r="AW886" s="14" t="s">
        <v>38</v>
      </c>
      <c r="AX886" s="14" t="s">
        <v>80</v>
      </c>
      <c r="AY886" s="214" t="s">
        <v>171</v>
      </c>
    </row>
    <row r="887" spans="1:65" s="14" customFormat="1" ht="10.199999999999999">
      <c r="B887" s="204"/>
      <c r="C887" s="205"/>
      <c r="D887" s="195" t="s">
        <v>180</v>
      </c>
      <c r="E887" s="206" t="s">
        <v>32</v>
      </c>
      <c r="F887" s="207" t="s">
        <v>5370</v>
      </c>
      <c r="G887" s="205"/>
      <c r="H887" s="208">
        <v>17.600000000000001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180</v>
      </c>
      <c r="AU887" s="214" t="s">
        <v>89</v>
      </c>
      <c r="AV887" s="14" t="s">
        <v>89</v>
      </c>
      <c r="AW887" s="14" t="s">
        <v>38</v>
      </c>
      <c r="AX887" s="14" t="s">
        <v>80</v>
      </c>
      <c r="AY887" s="214" t="s">
        <v>171</v>
      </c>
    </row>
    <row r="888" spans="1:65" s="14" customFormat="1" ht="10.199999999999999">
      <c r="B888" s="204"/>
      <c r="C888" s="205"/>
      <c r="D888" s="195" t="s">
        <v>180</v>
      </c>
      <c r="E888" s="206" t="s">
        <v>32</v>
      </c>
      <c r="F888" s="207" t="s">
        <v>5371</v>
      </c>
      <c r="G888" s="205"/>
      <c r="H888" s="208">
        <v>12.6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180</v>
      </c>
      <c r="AU888" s="214" t="s">
        <v>89</v>
      </c>
      <c r="AV888" s="14" t="s">
        <v>89</v>
      </c>
      <c r="AW888" s="14" t="s">
        <v>38</v>
      </c>
      <c r="AX888" s="14" t="s">
        <v>80</v>
      </c>
      <c r="AY888" s="214" t="s">
        <v>171</v>
      </c>
    </row>
    <row r="889" spans="1:65" s="14" customFormat="1" ht="10.199999999999999">
      <c r="B889" s="204"/>
      <c r="C889" s="205"/>
      <c r="D889" s="195" t="s">
        <v>180</v>
      </c>
      <c r="E889" s="206" t="s">
        <v>32</v>
      </c>
      <c r="F889" s="207" t="s">
        <v>5372</v>
      </c>
      <c r="G889" s="205"/>
      <c r="H889" s="208">
        <v>7.45</v>
      </c>
      <c r="I889" s="209"/>
      <c r="J889" s="205"/>
      <c r="K889" s="205"/>
      <c r="L889" s="210"/>
      <c r="M889" s="211"/>
      <c r="N889" s="212"/>
      <c r="O889" s="212"/>
      <c r="P889" s="212"/>
      <c r="Q889" s="212"/>
      <c r="R889" s="212"/>
      <c r="S889" s="212"/>
      <c r="T889" s="213"/>
      <c r="AT889" s="214" t="s">
        <v>180</v>
      </c>
      <c r="AU889" s="214" t="s">
        <v>89</v>
      </c>
      <c r="AV889" s="14" t="s">
        <v>89</v>
      </c>
      <c r="AW889" s="14" t="s">
        <v>38</v>
      </c>
      <c r="AX889" s="14" t="s">
        <v>80</v>
      </c>
      <c r="AY889" s="214" t="s">
        <v>171</v>
      </c>
    </row>
    <row r="890" spans="1:65" s="14" customFormat="1" ht="10.199999999999999">
      <c r="B890" s="204"/>
      <c r="C890" s="205"/>
      <c r="D890" s="195" t="s">
        <v>180</v>
      </c>
      <c r="E890" s="206" t="s">
        <v>32</v>
      </c>
      <c r="F890" s="207" t="s">
        <v>5373</v>
      </c>
      <c r="G890" s="205"/>
      <c r="H890" s="208">
        <v>2.4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180</v>
      </c>
      <c r="AU890" s="214" t="s">
        <v>89</v>
      </c>
      <c r="AV890" s="14" t="s">
        <v>89</v>
      </c>
      <c r="AW890" s="14" t="s">
        <v>38</v>
      </c>
      <c r="AX890" s="14" t="s">
        <v>80</v>
      </c>
      <c r="AY890" s="214" t="s">
        <v>171</v>
      </c>
    </row>
    <row r="891" spans="1:65" s="14" customFormat="1" ht="10.199999999999999">
      <c r="B891" s="204"/>
      <c r="C891" s="205"/>
      <c r="D891" s="195" t="s">
        <v>180</v>
      </c>
      <c r="E891" s="206" t="s">
        <v>32</v>
      </c>
      <c r="F891" s="207" t="s">
        <v>5374</v>
      </c>
      <c r="G891" s="205"/>
      <c r="H891" s="208">
        <v>9.8000000000000007</v>
      </c>
      <c r="I891" s="209"/>
      <c r="J891" s="205"/>
      <c r="K891" s="205"/>
      <c r="L891" s="210"/>
      <c r="M891" s="211"/>
      <c r="N891" s="212"/>
      <c r="O891" s="212"/>
      <c r="P891" s="212"/>
      <c r="Q891" s="212"/>
      <c r="R891" s="212"/>
      <c r="S891" s="212"/>
      <c r="T891" s="213"/>
      <c r="AT891" s="214" t="s">
        <v>180</v>
      </c>
      <c r="AU891" s="214" t="s">
        <v>89</v>
      </c>
      <c r="AV891" s="14" t="s">
        <v>89</v>
      </c>
      <c r="AW891" s="14" t="s">
        <v>38</v>
      </c>
      <c r="AX891" s="14" t="s">
        <v>80</v>
      </c>
      <c r="AY891" s="214" t="s">
        <v>171</v>
      </c>
    </row>
    <row r="892" spans="1:65" s="14" customFormat="1" ht="10.199999999999999">
      <c r="B892" s="204"/>
      <c r="C892" s="205"/>
      <c r="D892" s="195" t="s">
        <v>180</v>
      </c>
      <c r="E892" s="206" t="s">
        <v>32</v>
      </c>
      <c r="F892" s="207" t="s">
        <v>5375</v>
      </c>
      <c r="G892" s="205"/>
      <c r="H892" s="208">
        <v>4.8</v>
      </c>
      <c r="I892" s="209"/>
      <c r="J892" s="205"/>
      <c r="K892" s="205"/>
      <c r="L892" s="210"/>
      <c r="M892" s="211"/>
      <c r="N892" s="212"/>
      <c r="O892" s="212"/>
      <c r="P892" s="212"/>
      <c r="Q892" s="212"/>
      <c r="R892" s="212"/>
      <c r="S892" s="212"/>
      <c r="T892" s="213"/>
      <c r="AT892" s="214" t="s">
        <v>180</v>
      </c>
      <c r="AU892" s="214" t="s">
        <v>89</v>
      </c>
      <c r="AV892" s="14" t="s">
        <v>89</v>
      </c>
      <c r="AW892" s="14" t="s">
        <v>38</v>
      </c>
      <c r="AX892" s="14" t="s">
        <v>80</v>
      </c>
      <c r="AY892" s="214" t="s">
        <v>171</v>
      </c>
    </row>
    <row r="893" spans="1:65" s="14" customFormat="1" ht="10.199999999999999">
      <c r="B893" s="204"/>
      <c r="C893" s="205"/>
      <c r="D893" s="195" t="s">
        <v>180</v>
      </c>
      <c r="E893" s="206" t="s">
        <v>32</v>
      </c>
      <c r="F893" s="207" t="s">
        <v>5376</v>
      </c>
      <c r="G893" s="205"/>
      <c r="H893" s="208">
        <v>16.8</v>
      </c>
      <c r="I893" s="209"/>
      <c r="J893" s="205"/>
      <c r="K893" s="205"/>
      <c r="L893" s="210"/>
      <c r="M893" s="211"/>
      <c r="N893" s="212"/>
      <c r="O893" s="212"/>
      <c r="P893" s="212"/>
      <c r="Q893" s="212"/>
      <c r="R893" s="212"/>
      <c r="S893" s="212"/>
      <c r="T893" s="213"/>
      <c r="AT893" s="214" t="s">
        <v>180</v>
      </c>
      <c r="AU893" s="214" t="s">
        <v>89</v>
      </c>
      <c r="AV893" s="14" t="s">
        <v>89</v>
      </c>
      <c r="AW893" s="14" t="s">
        <v>38</v>
      </c>
      <c r="AX893" s="14" t="s">
        <v>80</v>
      </c>
      <c r="AY893" s="214" t="s">
        <v>171</v>
      </c>
    </row>
    <row r="894" spans="1:65" s="14" customFormat="1" ht="10.199999999999999">
      <c r="B894" s="204"/>
      <c r="C894" s="205"/>
      <c r="D894" s="195" t="s">
        <v>180</v>
      </c>
      <c r="E894" s="206" t="s">
        <v>32</v>
      </c>
      <c r="F894" s="207" t="s">
        <v>5377</v>
      </c>
      <c r="G894" s="205"/>
      <c r="H894" s="208">
        <v>4.9000000000000004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180</v>
      </c>
      <c r="AU894" s="214" t="s">
        <v>89</v>
      </c>
      <c r="AV894" s="14" t="s">
        <v>89</v>
      </c>
      <c r="AW894" s="14" t="s">
        <v>38</v>
      </c>
      <c r="AX894" s="14" t="s">
        <v>80</v>
      </c>
      <c r="AY894" s="214" t="s">
        <v>171</v>
      </c>
    </row>
    <row r="895" spans="1:65" s="14" customFormat="1" ht="10.199999999999999">
      <c r="B895" s="204"/>
      <c r="C895" s="205"/>
      <c r="D895" s="195" t="s">
        <v>180</v>
      </c>
      <c r="E895" s="206" t="s">
        <v>32</v>
      </c>
      <c r="F895" s="207" t="s">
        <v>5378</v>
      </c>
      <c r="G895" s="205"/>
      <c r="H895" s="208">
        <v>179.52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180</v>
      </c>
      <c r="AU895" s="214" t="s">
        <v>89</v>
      </c>
      <c r="AV895" s="14" t="s">
        <v>89</v>
      </c>
      <c r="AW895" s="14" t="s">
        <v>38</v>
      </c>
      <c r="AX895" s="14" t="s">
        <v>80</v>
      </c>
      <c r="AY895" s="214" t="s">
        <v>171</v>
      </c>
    </row>
    <row r="896" spans="1:65" s="2" customFormat="1" ht="24.15" customHeight="1">
      <c r="A896" s="36"/>
      <c r="B896" s="37"/>
      <c r="C896" s="180" t="s">
        <v>755</v>
      </c>
      <c r="D896" s="180" t="s">
        <v>173</v>
      </c>
      <c r="E896" s="181" t="s">
        <v>5658</v>
      </c>
      <c r="F896" s="182" t="s">
        <v>5659</v>
      </c>
      <c r="G896" s="183" t="s">
        <v>582</v>
      </c>
      <c r="H896" s="184">
        <v>1</v>
      </c>
      <c r="I896" s="185"/>
      <c r="J896" s="186">
        <f>ROUND(I896*H896,2)</f>
        <v>0</v>
      </c>
      <c r="K896" s="182" t="s">
        <v>177</v>
      </c>
      <c r="L896" s="41"/>
      <c r="M896" s="187" t="s">
        <v>32</v>
      </c>
      <c r="N896" s="188" t="s">
        <v>51</v>
      </c>
      <c r="O896" s="66"/>
      <c r="P896" s="189">
        <f>O896*H896</f>
        <v>0</v>
      </c>
      <c r="Q896" s="189">
        <v>2.5999999999999998E-4</v>
      </c>
      <c r="R896" s="189">
        <f>Q896*H896</f>
        <v>2.5999999999999998E-4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297</v>
      </c>
      <c r="AT896" s="191" t="s">
        <v>173</v>
      </c>
      <c r="AU896" s="191" t="s">
        <v>89</v>
      </c>
      <c r="AY896" s="18" t="s">
        <v>171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8" t="s">
        <v>40</v>
      </c>
      <c r="BK896" s="192">
        <f>ROUND(I896*H896,2)</f>
        <v>0</v>
      </c>
      <c r="BL896" s="18" t="s">
        <v>297</v>
      </c>
      <c r="BM896" s="191" t="s">
        <v>5660</v>
      </c>
    </row>
    <row r="897" spans="1:65" s="13" customFormat="1" ht="10.199999999999999">
      <c r="B897" s="193"/>
      <c r="C897" s="194"/>
      <c r="D897" s="195" t="s">
        <v>180</v>
      </c>
      <c r="E897" s="196" t="s">
        <v>32</v>
      </c>
      <c r="F897" s="197" t="s">
        <v>5517</v>
      </c>
      <c r="G897" s="194"/>
      <c r="H897" s="196" t="s">
        <v>32</v>
      </c>
      <c r="I897" s="198"/>
      <c r="J897" s="194"/>
      <c r="K897" s="194"/>
      <c r="L897" s="199"/>
      <c r="M897" s="200"/>
      <c r="N897" s="201"/>
      <c r="O897" s="201"/>
      <c r="P897" s="201"/>
      <c r="Q897" s="201"/>
      <c r="R897" s="201"/>
      <c r="S897" s="201"/>
      <c r="T897" s="202"/>
      <c r="AT897" s="203" t="s">
        <v>180</v>
      </c>
      <c r="AU897" s="203" t="s">
        <v>89</v>
      </c>
      <c r="AV897" s="13" t="s">
        <v>40</v>
      </c>
      <c r="AW897" s="13" t="s">
        <v>38</v>
      </c>
      <c r="AX897" s="13" t="s">
        <v>80</v>
      </c>
      <c r="AY897" s="203" t="s">
        <v>171</v>
      </c>
    </row>
    <row r="898" spans="1:65" s="14" customFormat="1" ht="10.199999999999999">
      <c r="B898" s="204"/>
      <c r="C898" s="205"/>
      <c r="D898" s="195" t="s">
        <v>180</v>
      </c>
      <c r="E898" s="206" t="s">
        <v>32</v>
      </c>
      <c r="F898" s="207" t="s">
        <v>5661</v>
      </c>
      <c r="G898" s="205"/>
      <c r="H898" s="208">
        <v>1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180</v>
      </c>
      <c r="AU898" s="214" t="s">
        <v>89</v>
      </c>
      <c r="AV898" s="14" t="s">
        <v>89</v>
      </c>
      <c r="AW898" s="14" t="s">
        <v>38</v>
      </c>
      <c r="AX898" s="14" t="s">
        <v>80</v>
      </c>
      <c r="AY898" s="214" t="s">
        <v>171</v>
      </c>
    </row>
    <row r="899" spans="1:65" s="2" customFormat="1" ht="14.4" customHeight="1">
      <c r="A899" s="36"/>
      <c r="B899" s="37"/>
      <c r="C899" s="215" t="s">
        <v>759</v>
      </c>
      <c r="D899" s="215" t="s">
        <v>254</v>
      </c>
      <c r="E899" s="216" t="s">
        <v>5662</v>
      </c>
      <c r="F899" s="217" t="s">
        <v>5663</v>
      </c>
      <c r="G899" s="218" t="s">
        <v>176</v>
      </c>
      <c r="H899" s="219">
        <v>3.46</v>
      </c>
      <c r="I899" s="220"/>
      <c r="J899" s="221">
        <f>ROUND(I899*H899,2)</f>
        <v>0</v>
      </c>
      <c r="K899" s="217" t="s">
        <v>177</v>
      </c>
      <c r="L899" s="222"/>
      <c r="M899" s="223" t="s">
        <v>32</v>
      </c>
      <c r="N899" s="224" t="s">
        <v>51</v>
      </c>
      <c r="O899" s="66"/>
      <c r="P899" s="189">
        <f>O899*H899</f>
        <v>0</v>
      </c>
      <c r="Q899" s="189">
        <v>3.4130000000000001E-2</v>
      </c>
      <c r="R899" s="189">
        <f>Q899*H899</f>
        <v>0.11808979999999999</v>
      </c>
      <c r="S899" s="189">
        <v>0</v>
      </c>
      <c r="T899" s="190">
        <f>S899*H899</f>
        <v>0</v>
      </c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R899" s="191" t="s">
        <v>389</v>
      </c>
      <c r="AT899" s="191" t="s">
        <v>254</v>
      </c>
      <c r="AU899" s="191" t="s">
        <v>89</v>
      </c>
      <c r="AY899" s="18" t="s">
        <v>171</v>
      </c>
      <c r="BE899" s="192">
        <f>IF(N899="základní",J899,0)</f>
        <v>0</v>
      </c>
      <c r="BF899" s="192">
        <f>IF(N899="snížená",J899,0)</f>
        <v>0</v>
      </c>
      <c r="BG899" s="192">
        <f>IF(N899="zákl. přenesená",J899,0)</f>
        <v>0</v>
      </c>
      <c r="BH899" s="192">
        <f>IF(N899="sníž. přenesená",J899,0)</f>
        <v>0</v>
      </c>
      <c r="BI899" s="192">
        <f>IF(N899="nulová",J899,0)</f>
        <v>0</v>
      </c>
      <c r="BJ899" s="18" t="s">
        <v>40</v>
      </c>
      <c r="BK899" s="192">
        <f>ROUND(I899*H899,2)</f>
        <v>0</v>
      </c>
      <c r="BL899" s="18" t="s">
        <v>297</v>
      </c>
      <c r="BM899" s="191" t="s">
        <v>5664</v>
      </c>
    </row>
    <row r="900" spans="1:65" s="2" customFormat="1" ht="19.2">
      <c r="A900" s="36"/>
      <c r="B900" s="37"/>
      <c r="C900" s="38"/>
      <c r="D900" s="195" t="s">
        <v>258</v>
      </c>
      <c r="E900" s="38"/>
      <c r="F900" s="225" t="s">
        <v>5651</v>
      </c>
      <c r="G900" s="38"/>
      <c r="H900" s="38"/>
      <c r="I900" s="226"/>
      <c r="J900" s="38"/>
      <c r="K900" s="38"/>
      <c r="L900" s="41"/>
      <c r="M900" s="227"/>
      <c r="N900" s="228"/>
      <c r="O900" s="66"/>
      <c r="P900" s="66"/>
      <c r="Q900" s="66"/>
      <c r="R900" s="66"/>
      <c r="S900" s="66"/>
      <c r="T900" s="67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T900" s="18" t="s">
        <v>258</v>
      </c>
      <c r="AU900" s="18" t="s">
        <v>89</v>
      </c>
    </row>
    <row r="901" spans="1:65" s="14" customFormat="1" ht="10.199999999999999">
      <c r="B901" s="204"/>
      <c r="C901" s="205"/>
      <c r="D901" s="195" t="s">
        <v>180</v>
      </c>
      <c r="E901" s="206" t="s">
        <v>32</v>
      </c>
      <c r="F901" s="207" t="s">
        <v>5665</v>
      </c>
      <c r="G901" s="205"/>
      <c r="H901" s="208">
        <v>3.46</v>
      </c>
      <c r="I901" s="209"/>
      <c r="J901" s="205"/>
      <c r="K901" s="205"/>
      <c r="L901" s="210"/>
      <c r="M901" s="211"/>
      <c r="N901" s="212"/>
      <c r="O901" s="212"/>
      <c r="P901" s="212"/>
      <c r="Q901" s="212"/>
      <c r="R901" s="212"/>
      <c r="S901" s="212"/>
      <c r="T901" s="213"/>
      <c r="AT901" s="214" t="s">
        <v>180</v>
      </c>
      <c r="AU901" s="214" t="s">
        <v>89</v>
      </c>
      <c r="AV901" s="14" t="s">
        <v>89</v>
      </c>
      <c r="AW901" s="14" t="s">
        <v>38</v>
      </c>
      <c r="AX901" s="14" t="s">
        <v>80</v>
      </c>
      <c r="AY901" s="214" t="s">
        <v>171</v>
      </c>
    </row>
    <row r="902" spans="1:65" s="2" customFormat="1" ht="24.15" customHeight="1">
      <c r="A902" s="36"/>
      <c r="B902" s="37"/>
      <c r="C902" s="180" t="s">
        <v>764</v>
      </c>
      <c r="D902" s="180" t="s">
        <v>173</v>
      </c>
      <c r="E902" s="181" t="s">
        <v>5666</v>
      </c>
      <c r="F902" s="182" t="s">
        <v>5667</v>
      </c>
      <c r="G902" s="183" t="s">
        <v>554</v>
      </c>
      <c r="H902" s="184">
        <v>7.6130000000000004</v>
      </c>
      <c r="I902" s="185"/>
      <c r="J902" s="186">
        <f>ROUND(I902*H902,2)</f>
        <v>0</v>
      </c>
      <c r="K902" s="182" t="s">
        <v>177</v>
      </c>
      <c r="L902" s="41"/>
      <c r="M902" s="187" t="s">
        <v>32</v>
      </c>
      <c r="N902" s="188" t="s">
        <v>51</v>
      </c>
      <c r="O902" s="66"/>
      <c r="P902" s="189">
        <f>O902*H902</f>
        <v>0</v>
      </c>
      <c r="Q902" s="189">
        <v>0</v>
      </c>
      <c r="R902" s="189">
        <f>Q902*H902</f>
        <v>0</v>
      </c>
      <c r="S902" s="189">
        <v>0</v>
      </c>
      <c r="T902" s="190">
        <f>S902*H902</f>
        <v>0</v>
      </c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R902" s="191" t="s">
        <v>297</v>
      </c>
      <c r="AT902" s="191" t="s">
        <v>173</v>
      </c>
      <c r="AU902" s="191" t="s">
        <v>89</v>
      </c>
      <c r="AY902" s="18" t="s">
        <v>171</v>
      </c>
      <c r="BE902" s="192">
        <f>IF(N902="základní",J902,0)</f>
        <v>0</v>
      </c>
      <c r="BF902" s="192">
        <f>IF(N902="snížená",J902,0)</f>
        <v>0</v>
      </c>
      <c r="BG902" s="192">
        <f>IF(N902="zákl. přenesená",J902,0)</f>
        <v>0</v>
      </c>
      <c r="BH902" s="192">
        <f>IF(N902="sníž. přenesená",J902,0)</f>
        <v>0</v>
      </c>
      <c r="BI902" s="192">
        <f>IF(N902="nulová",J902,0)</f>
        <v>0</v>
      </c>
      <c r="BJ902" s="18" t="s">
        <v>40</v>
      </c>
      <c r="BK902" s="192">
        <f>ROUND(I902*H902,2)</f>
        <v>0</v>
      </c>
      <c r="BL902" s="18" t="s">
        <v>297</v>
      </c>
      <c r="BM902" s="191" t="s">
        <v>5668</v>
      </c>
    </row>
    <row r="903" spans="1:65" s="2" customFormat="1" ht="24.15" customHeight="1">
      <c r="A903" s="36"/>
      <c r="B903" s="37"/>
      <c r="C903" s="180" t="s">
        <v>769</v>
      </c>
      <c r="D903" s="180" t="s">
        <v>173</v>
      </c>
      <c r="E903" s="181" t="s">
        <v>1375</v>
      </c>
      <c r="F903" s="182" t="s">
        <v>1376</v>
      </c>
      <c r="G903" s="183" t="s">
        <v>554</v>
      </c>
      <c r="H903" s="184">
        <v>7.6130000000000004</v>
      </c>
      <c r="I903" s="185"/>
      <c r="J903" s="186">
        <f>ROUND(I903*H903,2)</f>
        <v>0</v>
      </c>
      <c r="K903" s="182" t="s">
        <v>177</v>
      </c>
      <c r="L903" s="41"/>
      <c r="M903" s="187" t="s">
        <v>32</v>
      </c>
      <c r="N903" s="188" t="s">
        <v>51</v>
      </c>
      <c r="O903" s="66"/>
      <c r="P903" s="189">
        <f>O903*H903</f>
        <v>0</v>
      </c>
      <c r="Q903" s="189">
        <v>0</v>
      </c>
      <c r="R903" s="189">
        <f>Q903*H903</f>
        <v>0</v>
      </c>
      <c r="S903" s="189">
        <v>0</v>
      </c>
      <c r="T903" s="190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91" t="s">
        <v>297</v>
      </c>
      <c r="AT903" s="191" t="s">
        <v>173</v>
      </c>
      <c r="AU903" s="191" t="s">
        <v>89</v>
      </c>
      <c r="AY903" s="18" t="s">
        <v>171</v>
      </c>
      <c r="BE903" s="192">
        <f>IF(N903="základní",J903,0)</f>
        <v>0</v>
      </c>
      <c r="BF903" s="192">
        <f>IF(N903="snížená",J903,0)</f>
        <v>0</v>
      </c>
      <c r="BG903" s="192">
        <f>IF(N903="zákl. přenesená",J903,0)</f>
        <v>0</v>
      </c>
      <c r="BH903" s="192">
        <f>IF(N903="sníž. přenesená",J903,0)</f>
        <v>0</v>
      </c>
      <c r="BI903" s="192">
        <f>IF(N903="nulová",J903,0)</f>
        <v>0</v>
      </c>
      <c r="BJ903" s="18" t="s">
        <v>40</v>
      </c>
      <c r="BK903" s="192">
        <f>ROUND(I903*H903,2)</f>
        <v>0</v>
      </c>
      <c r="BL903" s="18" t="s">
        <v>297</v>
      </c>
      <c r="BM903" s="191" t="s">
        <v>5669</v>
      </c>
    </row>
    <row r="904" spans="1:65" s="12" customFormat="1" ht="22.8" customHeight="1">
      <c r="B904" s="164"/>
      <c r="C904" s="165"/>
      <c r="D904" s="166" t="s">
        <v>79</v>
      </c>
      <c r="E904" s="178" t="s">
        <v>2140</v>
      </c>
      <c r="F904" s="178" t="s">
        <v>2141</v>
      </c>
      <c r="G904" s="165"/>
      <c r="H904" s="165"/>
      <c r="I904" s="168"/>
      <c r="J904" s="179">
        <f>BK904</f>
        <v>0</v>
      </c>
      <c r="K904" s="165"/>
      <c r="L904" s="170"/>
      <c r="M904" s="171"/>
      <c r="N904" s="172"/>
      <c r="O904" s="172"/>
      <c r="P904" s="173">
        <f>SUM(P905:P923)</f>
        <v>0</v>
      </c>
      <c r="Q904" s="172"/>
      <c r="R904" s="173">
        <f>SUM(R905:R923)</f>
        <v>1.0156410599999999</v>
      </c>
      <c r="S904" s="172"/>
      <c r="T904" s="174">
        <f>SUM(T905:T923)</f>
        <v>0</v>
      </c>
      <c r="AR904" s="175" t="s">
        <v>89</v>
      </c>
      <c r="AT904" s="176" t="s">
        <v>79</v>
      </c>
      <c r="AU904" s="176" t="s">
        <v>40</v>
      </c>
      <c r="AY904" s="175" t="s">
        <v>171</v>
      </c>
      <c r="BK904" s="177">
        <f>SUM(BK905:BK923)</f>
        <v>0</v>
      </c>
    </row>
    <row r="905" spans="1:65" s="2" customFormat="1" ht="14.4" customHeight="1">
      <c r="A905" s="36"/>
      <c r="B905" s="37"/>
      <c r="C905" s="180" t="s">
        <v>773</v>
      </c>
      <c r="D905" s="180" t="s">
        <v>173</v>
      </c>
      <c r="E905" s="181" t="s">
        <v>5670</v>
      </c>
      <c r="F905" s="182" t="s">
        <v>5671</v>
      </c>
      <c r="G905" s="183" t="s">
        <v>176</v>
      </c>
      <c r="H905" s="184">
        <v>382.53899999999999</v>
      </c>
      <c r="I905" s="185"/>
      <c r="J905" s="186">
        <f>ROUND(I905*H905,2)</f>
        <v>0</v>
      </c>
      <c r="K905" s="182" t="s">
        <v>177</v>
      </c>
      <c r="L905" s="41"/>
      <c r="M905" s="187" t="s">
        <v>32</v>
      </c>
      <c r="N905" s="188" t="s">
        <v>51</v>
      </c>
      <c r="O905" s="66"/>
      <c r="P905" s="189">
        <f>O905*H905</f>
        <v>0</v>
      </c>
      <c r="Q905" s="189">
        <v>0</v>
      </c>
      <c r="R905" s="189">
        <f>Q905*H905</f>
        <v>0</v>
      </c>
      <c r="S905" s="189">
        <v>0</v>
      </c>
      <c r="T905" s="190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91" t="s">
        <v>297</v>
      </c>
      <c r="AT905" s="191" t="s">
        <v>173</v>
      </c>
      <c r="AU905" s="191" t="s">
        <v>89</v>
      </c>
      <c r="AY905" s="18" t="s">
        <v>171</v>
      </c>
      <c r="BE905" s="192">
        <f>IF(N905="základní",J905,0)</f>
        <v>0</v>
      </c>
      <c r="BF905" s="192">
        <f>IF(N905="snížená",J905,0)</f>
        <v>0</v>
      </c>
      <c r="BG905" s="192">
        <f>IF(N905="zákl. přenesená",J905,0)</f>
        <v>0</v>
      </c>
      <c r="BH905" s="192">
        <f>IF(N905="sníž. přenesená",J905,0)</f>
        <v>0</v>
      </c>
      <c r="BI905" s="192">
        <f>IF(N905="nulová",J905,0)</f>
        <v>0</v>
      </c>
      <c r="BJ905" s="18" t="s">
        <v>40</v>
      </c>
      <c r="BK905" s="192">
        <f>ROUND(I905*H905,2)</f>
        <v>0</v>
      </c>
      <c r="BL905" s="18" t="s">
        <v>297</v>
      </c>
      <c r="BM905" s="191" t="s">
        <v>5672</v>
      </c>
    </row>
    <row r="906" spans="1:65" s="13" customFormat="1" ht="10.199999999999999">
      <c r="B906" s="193"/>
      <c r="C906" s="194"/>
      <c r="D906" s="195" t="s">
        <v>180</v>
      </c>
      <c r="E906" s="196" t="s">
        <v>32</v>
      </c>
      <c r="F906" s="197" t="s">
        <v>5174</v>
      </c>
      <c r="G906" s="194"/>
      <c r="H906" s="196" t="s">
        <v>32</v>
      </c>
      <c r="I906" s="198"/>
      <c r="J906" s="194"/>
      <c r="K906" s="194"/>
      <c r="L906" s="199"/>
      <c r="M906" s="200"/>
      <c r="N906" s="201"/>
      <c r="O906" s="201"/>
      <c r="P906" s="201"/>
      <c r="Q906" s="201"/>
      <c r="R906" s="201"/>
      <c r="S906" s="201"/>
      <c r="T906" s="202"/>
      <c r="AT906" s="203" t="s">
        <v>180</v>
      </c>
      <c r="AU906" s="203" t="s">
        <v>89</v>
      </c>
      <c r="AV906" s="13" t="s">
        <v>40</v>
      </c>
      <c r="AW906" s="13" t="s">
        <v>38</v>
      </c>
      <c r="AX906" s="13" t="s">
        <v>80</v>
      </c>
      <c r="AY906" s="203" t="s">
        <v>171</v>
      </c>
    </row>
    <row r="907" spans="1:65" s="14" customFormat="1" ht="10.199999999999999">
      <c r="B907" s="204"/>
      <c r="C907" s="205"/>
      <c r="D907" s="195" t="s">
        <v>180</v>
      </c>
      <c r="E907" s="206" t="s">
        <v>32</v>
      </c>
      <c r="F907" s="207" t="s">
        <v>5272</v>
      </c>
      <c r="G907" s="205"/>
      <c r="H907" s="208">
        <v>456.79199999999997</v>
      </c>
      <c r="I907" s="209"/>
      <c r="J907" s="205"/>
      <c r="K907" s="205"/>
      <c r="L907" s="210"/>
      <c r="M907" s="211"/>
      <c r="N907" s="212"/>
      <c r="O907" s="212"/>
      <c r="P907" s="212"/>
      <c r="Q907" s="212"/>
      <c r="R907" s="212"/>
      <c r="S907" s="212"/>
      <c r="T907" s="213"/>
      <c r="AT907" s="214" t="s">
        <v>180</v>
      </c>
      <c r="AU907" s="214" t="s">
        <v>89</v>
      </c>
      <c r="AV907" s="14" t="s">
        <v>89</v>
      </c>
      <c r="AW907" s="14" t="s">
        <v>38</v>
      </c>
      <c r="AX907" s="14" t="s">
        <v>80</v>
      </c>
      <c r="AY907" s="214" t="s">
        <v>171</v>
      </c>
    </row>
    <row r="908" spans="1:65" s="13" customFormat="1" ht="10.199999999999999">
      <c r="B908" s="193"/>
      <c r="C908" s="194"/>
      <c r="D908" s="195" t="s">
        <v>180</v>
      </c>
      <c r="E908" s="196" t="s">
        <v>32</v>
      </c>
      <c r="F908" s="197" t="s">
        <v>202</v>
      </c>
      <c r="G908" s="194"/>
      <c r="H908" s="196" t="s">
        <v>32</v>
      </c>
      <c r="I908" s="198"/>
      <c r="J908" s="194"/>
      <c r="K908" s="194"/>
      <c r="L908" s="199"/>
      <c r="M908" s="200"/>
      <c r="N908" s="201"/>
      <c r="O908" s="201"/>
      <c r="P908" s="201"/>
      <c r="Q908" s="201"/>
      <c r="R908" s="201"/>
      <c r="S908" s="201"/>
      <c r="T908" s="202"/>
      <c r="AT908" s="203" t="s">
        <v>180</v>
      </c>
      <c r="AU908" s="203" t="s">
        <v>89</v>
      </c>
      <c r="AV908" s="13" t="s">
        <v>40</v>
      </c>
      <c r="AW908" s="13" t="s">
        <v>38</v>
      </c>
      <c r="AX908" s="13" t="s">
        <v>80</v>
      </c>
      <c r="AY908" s="203" t="s">
        <v>171</v>
      </c>
    </row>
    <row r="909" spans="1:65" s="14" customFormat="1" ht="10.199999999999999">
      <c r="B909" s="204"/>
      <c r="C909" s="205"/>
      <c r="D909" s="195" t="s">
        <v>180</v>
      </c>
      <c r="E909" s="206" t="s">
        <v>32</v>
      </c>
      <c r="F909" s="207" t="s">
        <v>5273</v>
      </c>
      <c r="G909" s="205"/>
      <c r="H909" s="208">
        <v>-74.819999999999993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180</v>
      </c>
      <c r="AU909" s="214" t="s">
        <v>89</v>
      </c>
      <c r="AV909" s="14" t="s">
        <v>89</v>
      </c>
      <c r="AW909" s="14" t="s">
        <v>38</v>
      </c>
      <c r="AX909" s="14" t="s">
        <v>80</v>
      </c>
      <c r="AY909" s="214" t="s">
        <v>171</v>
      </c>
    </row>
    <row r="910" spans="1:65" s="14" customFormat="1" ht="10.199999999999999">
      <c r="B910" s="204"/>
      <c r="C910" s="205"/>
      <c r="D910" s="195" t="s">
        <v>180</v>
      </c>
      <c r="E910" s="206" t="s">
        <v>32</v>
      </c>
      <c r="F910" s="207" t="s">
        <v>5274</v>
      </c>
      <c r="G910" s="205"/>
      <c r="H910" s="208">
        <v>-24.945</v>
      </c>
      <c r="I910" s="209"/>
      <c r="J910" s="205"/>
      <c r="K910" s="205"/>
      <c r="L910" s="210"/>
      <c r="M910" s="211"/>
      <c r="N910" s="212"/>
      <c r="O910" s="212"/>
      <c r="P910" s="212"/>
      <c r="Q910" s="212"/>
      <c r="R910" s="212"/>
      <c r="S910" s="212"/>
      <c r="T910" s="213"/>
      <c r="AT910" s="214" t="s">
        <v>180</v>
      </c>
      <c r="AU910" s="214" t="s">
        <v>89</v>
      </c>
      <c r="AV910" s="14" t="s">
        <v>89</v>
      </c>
      <c r="AW910" s="14" t="s">
        <v>38</v>
      </c>
      <c r="AX910" s="14" t="s">
        <v>80</v>
      </c>
      <c r="AY910" s="214" t="s">
        <v>171</v>
      </c>
    </row>
    <row r="911" spans="1:65" s="14" customFormat="1" ht="10.199999999999999">
      <c r="B911" s="204"/>
      <c r="C911" s="205"/>
      <c r="D911" s="195" t="s">
        <v>180</v>
      </c>
      <c r="E911" s="206" t="s">
        <v>32</v>
      </c>
      <c r="F911" s="207" t="s">
        <v>5275</v>
      </c>
      <c r="G911" s="205"/>
      <c r="H911" s="208">
        <v>-4.3499999999999996</v>
      </c>
      <c r="I911" s="209"/>
      <c r="J911" s="205"/>
      <c r="K911" s="205"/>
      <c r="L911" s="210"/>
      <c r="M911" s="211"/>
      <c r="N911" s="212"/>
      <c r="O911" s="212"/>
      <c r="P911" s="212"/>
      <c r="Q911" s="212"/>
      <c r="R911" s="212"/>
      <c r="S911" s="212"/>
      <c r="T911" s="213"/>
      <c r="AT911" s="214" t="s">
        <v>180</v>
      </c>
      <c r="AU911" s="214" t="s">
        <v>89</v>
      </c>
      <c r="AV911" s="14" t="s">
        <v>89</v>
      </c>
      <c r="AW911" s="14" t="s">
        <v>38</v>
      </c>
      <c r="AX911" s="14" t="s">
        <v>80</v>
      </c>
      <c r="AY911" s="214" t="s">
        <v>171</v>
      </c>
    </row>
    <row r="912" spans="1:65" s="13" customFormat="1" ht="10.199999999999999">
      <c r="B912" s="193"/>
      <c r="C912" s="194"/>
      <c r="D912" s="195" t="s">
        <v>180</v>
      </c>
      <c r="E912" s="196" t="s">
        <v>32</v>
      </c>
      <c r="F912" s="197" t="s">
        <v>210</v>
      </c>
      <c r="G912" s="194"/>
      <c r="H912" s="196" t="s">
        <v>32</v>
      </c>
      <c r="I912" s="198"/>
      <c r="J912" s="194"/>
      <c r="K912" s="194"/>
      <c r="L912" s="199"/>
      <c r="M912" s="200"/>
      <c r="N912" s="201"/>
      <c r="O912" s="201"/>
      <c r="P912" s="201"/>
      <c r="Q912" s="201"/>
      <c r="R912" s="201"/>
      <c r="S912" s="201"/>
      <c r="T912" s="202"/>
      <c r="AT912" s="203" t="s">
        <v>180</v>
      </c>
      <c r="AU912" s="203" t="s">
        <v>89</v>
      </c>
      <c r="AV912" s="13" t="s">
        <v>40</v>
      </c>
      <c r="AW912" s="13" t="s">
        <v>38</v>
      </c>
      <c r="AX912" s="13" t="s">
        <v>80</v>
      </c>
      <c r="AY912" s="203" t="s">
        <v>171</v>
      </c>
    </row>
    <row r="913" spans="1:65" s="14" customFormat="1" ht="10.199999999999999">
      <c r="B913" s="204"/>
      <c r="C913" s="205"/>
      <c r="D913" s="195" t="s">
        <v>180</v>
      </c>
      <c r="E913" s="206" t="s">
        <v>32</v>
      </c>
      <c r="F913" s="207" t="s">
        <v>5276</v>
      </c>
      <c r="G913" s="205"/>
      <c r="H913" s="208">
        <v>22.434999999999999</v>
      </c>
      <c r="I913" s="209"/>
      <c r="J913" s="205"/>
      <c r="K913" s="205"/>
      <c r="L913" s="210"/>
      <c r="M913" s="211"/>
      <c r="N913" s="212"/>
      <c r="O913" s="212"/>
      <c r="P913" s="212"/>
      <c r="Q913" s="212"/>
      <c r="R913" s="212"/>
      <c r="S913" s="212"/>
      <c r="T913" s="213"/>
      <c r="AT913" s="214" t="s">
        <v>180</v>
      </c>
      <c r="AU913" s="214" t="s">
        <v>89</v>
      </c>
      <c r="AV913" s="14" t="s">
        <v>89</v>
      </c>
      <c r="AW913" s="14" t="s">
        <v>38</v>
      </c>
      <c r="AX913" s="14" t="s">
        <v>80</v>
      </c>
      <c r="AY913" s="214" t="s">
        <v>171</v>
      </c>
    </row>
    <row r="914" spans="1:65" s="14" customFormat="1" ht="10.199999999999999">
      <c r="B914" s="204"/>
      <c r="C914" s="205"/>
      <c r="D914" s="195" t="s">
        <v>180</v>
      </c>
      <c r="E914" s="206" t="s">
        <v>32</v>
      </c>
      <c r="F914" s="207" t="s">
        <v>5277</v>
      </c>
      <c r="G914" s="205"/>
      <c r="H914" s="208">
        <v>7.4269999999999996</v>
      </c>
      <c r="I914" s="209"/>
      <c r="J914" s="205"/>
      <c r="K914" s="205"/>
      <c r="L914" s="210"/>
      <c r="M914" s="211"/>
      <c r="N914" s="212"/>
      <c r="O914" s="212"/>
      <c r="P914" s="212"/>
      <c r="Q914" s="212"/>
      <c r="R914" s="212"/>
      <c r="S914" s="212"/>
      <c r="T914" s="213"/>
      <c r="AT914" s="214" t="s">
        <v>180</v>
      </c>
      <c r="AU914" s="214" t="s">
        <v>89</v>
      </c>
      <c r="AV914" s="14" t="s">
        <v>89</v>
      </c>
      <c r="AW914" s="14" t="s">
        <v>38</v>
      </c>
      <c r="AX914" s="14" t="s">
        <v>80</v>
      </c>
      <c r="AY914" s="214" t="s">
        <v>171</v>
      </c>
    </row>
    <row r="915" spans="1:65" s="2" customFormat="1" ht="14.4" customHeight="1">
      <c r="A915" s="36"/>
      <c r="B915" s="37"/>
      <c r="C915" s="180" t="s">
        <v>777</v>
      </c>
      <c r="D915" s="180" t="s">
        <v>173</v>
      </c>
      <c r="E915" s="181" t="s">
        <v>5673</v>
      </c>
      <c r="F915" s="182" t="s">
        <v>5674</v>
      </c>
      <c r="G915" s="183" t="s">
        <v>176</v>
      </c>
      <c r="H915" s="184">
        <v>382.53899999999999</v>
      </c>
      <c r="I915" s="185"/>
      <c r="J915" s="186">
        <f t="shared" ref="J915:J920" si="0">ROUND(I915*H915,2)</f>
        <v>0</v>
      </c>
      <c r="K915" s="182" t="s">
        <v>177</v>
      </c>
      <c r="L915" s="41"/>
      <c r="M915" s="187" t="s">
        <v>32</v>
      </c>
      <c r="N915" s="188" t="s">
        <v>51</v>
      </c>
      <c r="O915" s="66"/>
      <c r="P915" s="189">
        <f t="shared" ref="P915:P920" si="1">O915*H915</f>
        <v>0</v>
      </c>
      <c r="Q915" s="189">
        <v>0</v>
      </c>
      <c r="R915" s="189">
        <f t="shared" ref="R915:R920" si="2">Q915*H915</f>
        <v>0</v>
      </c>
      <c r="S915" s="189">
        <v>0</v>
      </c>
      <c r="T915" s="190">
        <f t="shared" ref="T915:T920" si="3"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1" t="s">
        <v>297</v>
      </c>
      <c r="AT915" s="191" t="s">
        <v>173</v>
      </c>
      <c r="AU915" s="191" t="s">
        <v>89</v>
      </c>
      <c r="AY915" s="18" t="s">
        <v>171</v>
      </c>
      <c r="BE915" s="192">
        <f t="shared" ref="BE915:BE920" si="4">IF(N915="základní",J915,0)</f>
        <v>0</v>
      </c>
      <c r="BF915" s="192">
        <f t="shared" ref="BF915:BF920" si="5">IF(N915="snížená",J915,0)</f>
        <v>0</v>
      </c>
      <c r="BG915" s="192">
        <f t="shared" ref="BG915:BG920" si="6">IF(N915="zákl. přenesená",J915,0)</f>
        <v>0</v>
      </c>
      <c r="BH915" s="192">
        <f t="shared" ref="BH915:BH920" si="7">IF(N915="sníž. přenesená",J915,0)</f>
        <v>0</v>
      </c>
      <c r="BI915" s="192">
        <f t="shared" ref="BI915:BI920" si="8">IF(N915="nulová",J915,0)</f>
        <v>0</v>
      </c>
      <c r="BJ915" s="18" t="s">
        <v>40</v>
      </c>
      <c r="BK915" s="192">
        <f t="shared" ref="BK915:BK920" si="9">ROUND(I915*H915,2)</f>
        <v>0</v>
      </c>
      <c r="BL915" s="18" t="s">
        <v>297</v>
      </c>
      <c r="BM915" s="191" t="s">
        <v>5675</v>
      </c>
    </row>
    <row r="916" spans="1:65" s="2" customFormat="1" ht="14.4" customHeight="1">
      <c r="A916" s="36"/>
      <c r="B916" s="37"/>
      <c r="C916" s="180" t="s">
        <v>783</v>
      </c>
      <c r="D916" s="180" t="s">
        <v>173</v>
      </c>
      <c r="E916" s="181" t="s">
        <v>5676</v>
      </c>
      <c r="F916" s="182" t="s">
        <v>5677</v>
      </c>
      <c r="G916" s="183" t="s">
        <v>176</v>
      </c>
      <c r="H916" s="184">
        <v>382.53899999999999</v>
      </c>
      <c r="I916" s="185"/>
      <c r="J916" s="186">
        <f t="shared" si="0"/>
        <v>0</v>
      </c>
      <c r="K916" s="182" t="s">
        <v>177</v>
      </c>
      <c r="L916" s="41"/>
      <c r="M916" s="187" t="s">
        <v>32</v>
      </c>
      <c r="N916" s="188" t="s">
        <v>51</v>
      </c>
      <c r="O916" s="66"/>
      <c r="P916" s="189">
        <f t="shared" si="1"/>
        <v>0</v>
      </c>
      <c r="Q916" s="189">
        <v>1.5E-3</v>
      </c>
      <c r="R916" s="189">
        <f t="shared" si="2"/>
        <v>0.57380849999999994</v>
      </c>
      <c r="S916" s="189">
        <v>0</v>
      </c>
      <c r="T916" s="190">
        <f t="shared" si="3"/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91" t="s">
        <v>297</v>
      </c>
      <c r="AT916" s="191" t="s">
        <v>173</v>
      </c>
      <c r="AU916" s="191" t="s">
        <v>89</v>
      </c>
      <c r="AY916" s="18" t="s">
        <v>171</v>
      </c>
      <c r="BE916" s="192">
        <f t="shared" si="4"/>
        <v>0</v>
      </c>
      <c r="BF916" s="192">
        <f t="shared" si="5"/>
        <v>0</v>
      </c>
      <c r="BG916" s="192">
        <f t="shared" si="6"/>
        <v>0</v>
      </c>
      <c r="BH916" s="192">
        <f t="shared" si="7"/>
        <v>0</v>
      </c>
      <c r="BI916" s="192">
        <f t="shared" si="8"/>
        <v>0</v>
      </c>
      <c r="BJ916" s="18" t="s">
        <v>40</v>
      </c>
      <c r="BK916" s="192">
        <f t="shared" si="9"/>
        <v>0</v>
      </c>
      <c r="BL916" s="18" t="s">
        <v>297</v>
      </c>
      <c r="BM916" s="191" t="s">
        <v>5678</v>
      </c>
    </row>
    <row r="917" spans="1:65" s="2" customFormat="1" ht="24.15" customHeight="1">
      <c r="A917" s="36"/>
      <c r="B917" s="37"/>
      <c r="C917" s="180" t="s">
        <v>789</v>
      </c>
      <c r="D917" s="180" t="s">
        <v>173</v>
      </c>
      <c r="E917" s="181" t="s">
        <v>5679</v>
      </c>
      <c r="F917" s="182" t="s">
        <v>5680</v>
      </c>
      <c r="G917" s="183" t="s">
        <v>176</v>
      </c>
      <c r="H917" s="184">
        <v>382.53899999999999</v>
      </c>
      <c r="I917" s="185"/>
      <c r="J917" s="186">
        <f t="shared" si="0"/>
        <v>0</v>
      </c>
      <c r="K917" s="182" t="s">
        <v>177</v>
      </c>
      <c r="L917" s="41"/>
      <c r="M917" s="187" t="s">
        <v>32</v>
      </c>
      <c r="N917" s="188" t="s">
        <v>51</v>
      </c>
      <c r="O917" s="66"/>
      <c r="P917" s="189">
        <f t="shared" si="1"/>
        <v>0</v>
      </c>
      <c r="Q917" s="189">
        <v>1.6000000000000001E-4</v>
      </c>
      <c r="R917" s="189">
        <f t="shared" si="2"/>
        <v>6.1206240000000002E-2</v>
      </c>
      <c r="S917" s="189">
        <v>0</v>
      </c>
      <c r="T917" s="190">
        <f t="shared" si="3"/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297</v>
      </c>
      <c r="AT917" s="191" t="s">
        <v>173</v>
      </c>
      <c r="AU917" s="191" t="s">
        <v>89</v>
      </c>
      <c r="AY917" s="18" t="s">
        <v>171</v>
      </c>
      <c r="BE917" s="192">
        <f t="shared" si="4"/>
        <v>0</v>
      </c>
      <c r="BF917" s="192">
        <f t="shared" si="5"/>
        <v>0</v>
      </c>
      <c r="BG917" s="192">
        <f t="shared" si="6"/>
        <v>0</v>
      </c>
      <c r="BH917" s="192">
        <f t="shared" si="7"/>
        <v>0</v>
      </c>
      <c r="BI917" s="192">
        <f t="shared" si="8"/>
        <v>0</v>
      </c>
      <c r="BJ917" s="18" t="s">
        <v>40</v>
      </c>
      <c r="BK917" s="192">
        <f t="shared" si="9"/>
        <v>0</v>
      </c>
      <c r="BL917" s="18" t="s">
        <v>297</v>
      </c>
      <c r="BM917" s="191" t="s">
        <v>5681</v>
      </c>
    </row>
    <row r="918" spans="1:65" s="2" customFormat="1" ht="14.4" customHeight="1">
      <c r="A918" s="36"/>
      <c r="B918" s="37"/>
      <c r="C918" s="180" t="s">
        <v>794</v>
      </c>
      <c r="D918" s="180" t="s">
        <v>173</v>
      </c>
      <c r="E918" s="181" t="s">
        <v>5682</v>
      </c>
      <c r="F918" s="182" t="s">
        <v>5683</v>
      </c>
      <c r="G918" s="183" t="s">
        <v>176</v>
      </c>
      <c r="H918" s="184">
        <v>382.53899999999999</v>
      </c>
      <c r="I918" s="185"/>
      <c r="J918" s="186">
        <f t="shared" si="0"/>
        <v>0</v>
      </c>
      <c r="K918" s="182" t="s">
        <v>177</v>
      </c>
      <c r="L918" s="41"/>
      <c r="M918" s="187" t="s">
        <v>32</v>
      </c>
      <c r="N918" s="188" t="s">
        <v>51</v>
      </c>
      <c r="O918" s="66"/>
      <c r="P918" s="189">
        <f t="shared" si="1"/>
        <v>0</v>
      </c>
      <c r="Q918" s="189">
        <v>9.7999999999999997E-4</v>
      </c>
      <c r="R918" s="189">
        <f t="shared" si="2"/>
        <v>0.37488821999999999</v>
      </c>
      <c r="S918" s="189">
        <v>0</v>
      </c>
      <c r="T918" s="190">
        <f t="shared" si="3"/>
        <v>0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91" t="s">
        <v>297</v>
      </c>
      <c r="AT918" s="191" t="s">
        <v>173</v>
      </c>
      <c r="AU918" s="191" t="s">
        <v>89</v>
      </c>
      <c r="AY918" s="18" t="s">
        <v>171</v>
      </c>
      <c r="BE918" s="192">
        <f t="shared" si="4"/>
        <v>0</v>
      </c>
      <c r="BF918" s="192">
        <f t="shared" si="5"/>
        <v>0</v>
      </c>
      <c r="BG918" s="192">
        <f t="shared" si="6"/>
        <v>0</v>
      </c>
      <c r="BH918" s="192">
        <f t="shared" si="7"/>
        <v>0</v>
      </c>
      <c r="BI918" s="192">
        <f t="shared" si="8"/>
        <v>0</v>
      </c>
      <c r="BJ918" s="18" t="s">
        <v>40</v>
      </c>
      <c r="BK918" s="192">
        <f t="shared" si="9"/>
        <v>0</v>
      </c>
      <c r="BL918" s="18" t="s">
        <v>297</v>
      </c>
      <c r="BM918" s="191" t="s">
        <v>5684</v>
      </c>
    </row>
    <row r="919" spans="1:65" s="2" customFormat="1" ht="14.4" customHeight="1">
      <c r="A919" s="36"/>
      <c r="B919" s="37"/>
      <c r="C919" s="180" t="s">
        <v>799</v>
      </c>
      <c r="D919" s="180" t="s">
        <v>173</v>
      </c>
      <c r="E919" s="181" t="s">
        <v>5685</v>
      </c>
      <c r="F919" s="182" t="s">
        <v>5686</v>
      </c>
      <c r="G919" s="183" t="s">
        <v>190</v>
      </c>
      <c r="H919" s="184">
        <v>1150</v>
      </c>
      <c r="I919" s="185"/>
      <c r="J919" s="186">
        <f t="shared" si="0"/>
        <v>0</v>
      </c>
      <c r="K919" s="182" t="s">
        <v>177</v>
      </c>
      <c r="L919" s="41"/>
      <c r="M919" s="187" t="s">
        <v>32</v>
      </c>
      <c r="N919" s="188" t="s">
        <v>51</v>
      </c>
      <c r="O919" s="66"/>
      <c r="P919" s="189">
        <f t="shared" si="1"/>
        <v>0</v>
      </c>
      <c r="Q919" s="189">
        <v>0</v>
      </c>
      <c r="R919" s="189">
        <f t="shared" si="2"/>
        <v>0</v>
      </c>
      <c r="S919" s="189">
        <v>0</v>
      </c>
      <c r="T919" s="190">
        <f t="shared" si="3"/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297</v>
      </c>
      <c r="AT919" s="191" t="s">
        <v>173</v>
      </c>
      <c r="AU919" s="191" t="s">
        <v>89</v>
      </c>
      <c r="AY919" s="18" t="s">
        <v>171</v>
      </c>
      <c r="BE919" s="192">
        <f t="shared" si="4"/>
        <v>0</v>
      </c>
      <c r="BF919" s="192">
        <f t="shared" si="5"/>
        <v>0</v>
      </c>
      <c r="BG919" s="192">
        <f t="shared" si="6"/>
        <v>0</v>
      </c>
      <c r="BH919" s="192">
        <f t="shared" si="7"/>
        <v>0</v>
      </c>
      <c r="BI919" s="192">
        <f t="shared" si="8"/>
        <v>0</v>
      </c>
      <c r="BJ919" s="18" t="s">
        <v>40</v>
      </c>
      <c r="BK919" s="192">
        <f t="shared" si="9"/>
        <v>0</v>
      </c>
      <c r="BL919" s="18" t="s">
        <v>297</v>
      </c>
      <c r="BM919" s="191" t="s">
        <v>5687</v>
      </c>
    </row>
    <row r="920" spans="1:65" s="2" customFormat="1" ht="24.15" customHeight="1">
      <c r="A920" s="36"/>
      <c r="B920" s="37"/>
      <c r="C920" s="180" t="s">
        <v>803</v>
      </c>
      <c r="D920" s="180" t="s">
        <v>173</v>
      </c>
      <c r="E920" s="181" t="s">
        <v>5688</v>
      </c>
      <c r="F920" s="182" t="s">
        <v>5689</v>
      </c>
      <c r="G920" s="183" t="s">
        <v>176</v>
      </c>
      <c r="H920" s="184">
        <v>191.27</v>
      </c>
      <c r="I920" s="185"/>
      <c r="J920" s="186">
        <f t="shared" si="0"/>
        <v>0</v>
      </c>
      <c r="K920" s="182" t="s">
        <v>177</v>
      </c>
      <c r="L920" s="41"/>
      <c r="M920" s="187" t="s">
        <v>32</v>
      </c>
      <c r="N920" s="188" t="s">
        <v>51</v>
      </c>
      <c r="O920" s="66"/>
      <c r="P920" s="189">
        <f t="shared" si="1"/>
        <v>0</v>
      </c>
      <c r="Q920" s="189">
        <v>1.0000000000000001E-5</v>
      </c>
      <c r="R920" s="189">
        <f t="shared" si="2"/>
        <v>1.9127000000000003E-3</v>
      </c>
      <c r="S920" s="189">
        <v>0</v>
      </c>
      <c r="T920" s="190">
        <f t="shared" si="3"/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91" t="s">
        <v>297</v>
      </c>
      <c r="AT920" s="191" t="s">
        <v>173</v>
      </c>
      <c r="AU920" s="191" t="s">
        <v>89</v>
      </c>
      <c r="AY920" s="18" t="s">
        <v>171</v>
      </c>
      <c r="BE920" s="192">
        <f t="shared" si="4"/>
        <v>0</v>
      </c>
      <c r="BF920" s="192">
        <f t="shared" si="5"/>
        <v>0</v>
      </c>
      <c r="BG920" s="192">
        <f t="shared" si="6"/>
        <v>0</v>
      </c>
      <c r="BH920" s="192">
        <f t="shared" si="7"/>
        <v>0</v>
      </c>
      <c r="BI920" s="192">
        <f t="shared" si="8"/>
        <v>0</v>
      </c>
      <c r="BJ920" s="18" t="s">
        <v>40</v>
      </c>
      <c r="BK920" s="192">
        <f t="shared" si="9"/>
        <v>0</v>
      </c>
      <c r="BL920" s="18" t="s">
        <v>297</v>
      </c>
      <c r="BM920" s="191" t="s">
        <v>5690</v>
      </c>
    </row>
    <row r="921" spans="1:65" s="14" customFormat="1" ht="10.199999999999999">
      <c r="B921" s="204"/>
      <c r="C921" s="205"/>
      <c r="D921" s="195" t="s">
        <v>180</v>
      </c>
      <c r="E921" s="206" t="s">
        <v>32</v>
      </c>
      <c r="F921" s="207" t="s">
        <v>5691</v>
      </c>
      <c r="G921" s="205"/>
      <c r="H921" s="208">
        <v>191.27</v>
      </c>
      <c r="I921" s="209"/>
      <c r="J921" s="205"/>
      <c r="K921" s="205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180</v>
      </c>
      <c r="AU921" s="214" t="s">
        <v>89</v>
      </c>
      <c r="AV921" s="14" t="s">
        <v>89</v>
      </c>
      <c r="AW921" s="14" t="s">
        <v>38</v>
      </c>
      <c r="AX921" s="14" t="s">
        <v>80</v>
      </c>
      <c r="AY921" s="214" t="s">
        <v>171</v>
      </c>
    </row>
    <row r="922" spans="1:65" s="2" customFormat="1" ht="24.15" customHeight="1">
      <c r="A922" s="36"/>
      <c r="B922" s="37"/>
      <c r="C922" s="180" t="s">
        <v>807</v>
      </c>
      <c r="D922" s="180" t="s">
        <v>173</v>
      </c>
      <c r="E922" s="181" t="s">
        <v>5692</v>
      </c>
      <c r="F922" s="182" t="s">
        <v>5693</v>
      </c>
      <c r="G922" s="183" t="s">
        <v>176</v>
      </c>
      <c r="H922" s="184">
        <v>191.27</v>
      </c>
      <c r="I922" s="185"/>
      <c r="J922" s="186">
        <f>ROUND(I922*H922,2)</f>
        <v>0</v>
      </c>
      <c r="K922" s="182" t="s">
        <v>177</v>
      </c>
      <c r="L922" s="41"/>
      <c r="M922" s="187" t="s">
        <v>32</v>
      </c>
      <c r="N922" s="188" t="s">
        <v>51</v>
      </c>
      <c r="O922" s="66"/>
      <c r="P922" s="189">
        <f>O922*H922</f>
        <v>0</v>
      </c>
      <c r="Q922" s="189">
        <v>2.0000000000000002E-5</v>
      </c>
      <c r="R922" s="189">
        <f>Q922*H922</f>
        <v>3.8254000000000005E-3</v>
      </c>
      <c r="S922" s="189">
        <v>0</v>
      </c>
      <c r="T922" s="190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91" t="s">
        <v>297</v>
      </c>
      <c r="AT922" s="191" t="s">
        <v>173</v>
      </c>
      <c r="AU922" s="191" t="s">
        <v>89</v>
      </c>
      <c r="AY922" s="18" t="s">
        <v>171</v>
      </c>
      <c r="BE922" s="192">
        <f>IF(N922="základní",J922,0)</f>
        <v>0</v>
      </c>
      <c r="BF922" s="192">
        <f>IF(N922="snížená",J922,0)</f>
        <v>0</v>
      </c>
      <c r="BG922" s="192">
        <f>IF(N922="zákl. přenesená",J922,0)</f>
        <v>0</v>
      </c>
      <c r="BH922" s="192">
        <f>IF(N922="sníž. přenesená",J922,0)</f>
        <v>0</v>
      </c>
      <c r="BI922" s="192">
        <f>IF(N922="nulová",J922,0)</f>
        <v>0</v>
      </c>
      <c r="BJ922" s="18" t="s">
        <v>40</v>
      </c>
      <c r="BK922" s="192">
        <f>ROUND(I922*H922,2)</f>
        <v>0</v>
      </c>
      <c r="BL922" s="18" t="s">
        <v>297</v>
      </c>
      <c r="BM922" s="191" t="s">
        <v>5694</v>
      </c>
    </row>
    <row r="923" spans="1:65" s="14" customFormat="1" ht="10.199999999999999">
      <c r="B923" s="204"/>
      <c r="C923" s="205"/>
      <c r="D923" s="195" t="s">
        <v>180</v>
      </c>
      <c r="E923" s="206" t="s">
        <v>32</v>
      </c>
      <c r="F923" s="207" t="s">
        <v>5691</v>
      </c>
      <c r="G923" s="205"/>
      <c r="H923" s="208">
        <v>191.27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180</v>
      </c>
      <c r="AU923" s="214" t="s">
        <v>89</v>
      </c>
      <c r="AV923" s="14" t="s">
        <v>89</v>
      </c>
      <c r="AW923" s="14" t="s">
        <v>38</v>
      </c>
      <c r="AX923" s="14" t="s">
        <v>80</v>
      </c>
      <c r="AY923" s="214" t="s">
        <v>171</v>
      </c>
    </row>
    <row r="924" spans="1:65" s="12" customFormat="1" ht="25.95" customHeight="1">
      <c r="B924" s="164"/>
      <c r="C924" s="165"/>
      <c r="D924" s="166" t="s">
        <v>79</v>
      </c>
      <c r="E924" s="167" t="s">
        <v>5695</v>
      </c>
      <c r="F924" s="167" t="s">
        <v>5696</v>
      </c>
      <c r="G924" s="165"/>
      <c r="H924" s="165"/>
      <c r="I924" s="168"/>
      <c r="J924" s="169">
        <f>BK924</f>
        <v>0</v>
      </c>
      <c r="K924" s="165"/>
      <c r="L924" s="170"/>
      <c r="M924" s="171"/>
      <c r="N924" s="172"/>
      <c r="O924" s="172"/>
      <c r="P924" s="173">
        <f>SUM(P925:P927)</f>
        <v>0</v>
      </c>
      <c r="Q924" s="172"/>
      <c r="R924" s="173">
        <f>SUM(R925:R927)</f>
        <v>0</v>
      </c>
      <c r="S924" s="172"/>
      <c r="T924" s="174">
        <f>SUM(T925:T927)</f>
        <v>0</v>
      </c>
      <c r="AR924" s="175" t="s">
        <v>178</v>
      </c>
      <c r="AT924" s="176" t="s">
        <v>79</v>
      </c>
      <c r="AU924" s="176" t="s">
        <v>80</v>
      </c>
      <c r="AY924" s="175" t="s">
        <v>171</v>
      </c>
      <c r="BK924" s="177">
        <f>SUM(BK925:BK927)</f>
        <v>0</v>
      </c>
    </row>
    <row r="925" spans="1:65" s="2" customFormat="1" ht="14.4" customHeight="1">
      <c r="A925" s="36"/>
      <c r="B925" s="37"/>
      <c r="C925" s="180" t="s">
        <v>812</v>
      </c>
      <c r="D925" s="180" t="s">
        <v>173</v>
      </c>
      <c r="E925" s="181" t="s">
        <v>5697</v>
      </c>
      <c r="F925" s="182" t="s">
        <v>5698</v>
      </c>
      <c r="G925" s="183" t="s">
        <v>5699</v>
      </c>
      <c r="H925" s="184">
        <v>38</v>
      </c>
      <c r="I925" s="185"/>
      <c r="J925" s="186">
        <f>ROUND(I925*H925,2)</f>
        <v>0</v>
      </c>
      <c r="K925" s="182" t="s">
        <v>177</v>
      </c>
      <c r="L925" s="41"/>
      <c r="M925" s="187" t="s">
        <v>32</v>
      </c>
      <c r="N925" s="188" t="s">
        <v>51</v>
      </c>
      <c r="O925" s="66"/>
      <c r="P925" s="189">
        <f>O925*H925</f>
        <v>0</v>
      </c>
      <c r="Q925" s="189">
        <v>0</v>
      </c>
      <c r="R925" s="189">
        <f>Q925*H925</f>
        <v>0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5700</v>
      </c>
      <c r="AT925" s="191" t="s">
        <v>173</v>
      </c>
      <c r="AU925" s="191" t="s">
        <v>40</v>
      </c>
      <c r="AY925" s="18" t="s">
        <v>171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8" t="s">
        <v>40</v>
      </c>
      <c r="BK925" s="192">
        <f>ROUND(I925*H925,2)</f>
        <v>0</v>
      </c>
      <c r="BL925" s="18" t="s">
        <v>5700</v>
      </c>
      <c r="BM925" s="191" t="s">
        <v>5701</v>
      </c>
    </row>
    <row r="926" spans="1:65" s="14" customFormat="1" ht="10.199999999999999">
      <c r="B926" s="204"/>
      <c r="C926" s="205"/>
      <c r="D926" s="195" t="s">
        <v>180</v>
      </c>
      <c r="E926" s="206" t="s">
        <v>32</v>
      </c>
      <c r="F926" s="207" t="s">
        <v>5702</v>
      </c>
      <c r="G926" s="205"/>
      <c r="H926" s="208">
        <v>8</v>
      </c>
      <c r="I926" s="209"/>
      <c r="J926" s="205"/>
      <c r="K926" s="205"/>
      <c r="L926" s="210"/>
      <c r="M926" s="211"/>
      <c r="N926" s="212"/>
      <c r="O926" s="212"/>
      <c r="P926" s="212"/>
      <c r="Q926" s="212"/>
      <c r="R926" s="212"/>
      <c r="S926" s="212"/>
      <c r="T926" s="213"/>
      <c r="AT926" s="214" t="s">
        <v>180</v>
      </c>
      <c r="AU926" s="214" t="s">
        <v>40</v>
      </c>
      <c r="AV926" s="14" t="s">
        <v>89</v>
      </c>
      <c r="AW926" s="14" t="s">
        <v>38</v>
      </c>
      <c r="AX926" s="14" t="s">
        <v>80</v>
      </c>
      <c r="AY926" s="214" t="s">
        <v>171</v>
      </c>
    </row>
    <row r="927" spans="1:65" s="14" customFormat="1" ht="10.199999999999999">
      <c r="B927" s="204"/>
      <c r="C927" s="205"/>
      <c r="D927" s="195" t="s">
        <v>180</v>
      </c>
      <c r="E927" s="206" t="s">
        <v>32</v>
      </c>
      <c r="F927" s="207" t="s">
        <v>5703</v>
      </c>
      <c r="G927" s="205"/>
      <c r="H927" s="208">
        <v>30</v>
      </c>
      <c r="I927" s="209"/>
      <c r="J927" s="205"/>
      <c r="K927" s="205"/>
      <c r="L927" s="210"/>
      <c r="M927" s="245"/>
      <c r="N927" s="246"/>
      <c r="O927" s="246"/>
      <c r="P927" s="246"/>
      <c r="Q927" s="246"/>
      <c r="R927" s="246"/>
      <c r="S927" s="246"/>
      <c r="T927" s="247"/>
      <c r="AT927" s="214" t="s">
        <v>180</v>
      </c>
      <c r="AU927" s="214" t="s">
        <v>40</v>
      </c>
      <c r="AV927" s="14" t="s">
        <v>89</v>
      </c>
      <c r="AW927" s="14" t="s">
        <v>38</v>
      </c>
      <c r="AX927" s="14" t="s">
        <v>80</v>
      </c>
      <c r="AY927" s="214" t="s">
        <v>171</v>
      </c>
    </row>
    <row r="928" spans="1:65" s="2" customFormat="1" ht="6.9" customHeight="1">
      <c r="A928" s="36"/>
      <c r="B928" s="49"/>
      <c r="C928" s="50"/>
      <c r="D928" s="50"/>
      <c r="E928" s="50"/>
      <c r="F928" s="50"/>
      <c r="G928" s="50"/>
      <c r="H928" s="50"/>
      <c r="I928" s="50"/>
      <c r="J928" s="50"/>
      <c r="K928" s="50"/>
      <c r="L928" s="41"/>
      <c r="M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</row>
  </sheetData>
  <sheetProtection algorithmName="SHA-512" hashValue="ykCkMQs80UC/ahS0SwlLWiyd8XBA+COyBJK3jHKCNtrPq9cAwtREzbdnVU6qDi72Mpb4do+c5vd89veqDztIWQ==" saltValue="x+9Hn+56OrXAlzwXtamUy6wx1TL/7Yto/xJJW6s4WvDg5Sw9yBzjaTBArpk/6TRFAlpwuR/zPBSLQ6Hy/lVnig==" spinCount="100000" sheet="1" objects="1" scenarios="1" formatColumns="0" formatRows="0" autoFilter="0"/>
  <autoFilter ref="C90:K927" xr:uid="{00000000-0009-0000-0000-00000A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123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5704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5706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23. 6. 2021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ROUND(J92,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ROUND((SUM(BE92:BE152)),  0)</f>
        <v>0</v>
      </c>
      <c r="G35" s="36"/>
      <c r="H35" s="36"/>
      <c r="I35" s="126">
        <v>0.21</v>
      </c>
      <c r="J35" s="125">
        <f>ROUND(((SUM(BE92:BE152))*I35),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ROUND((SUM(BF92:BF152)),  0)</f>
        <v>0</v>
      </c>
      <c r="G36" s="36"/>
      <c r="H36" s="36"/>
      <c r="I36" s="126">
        <v>0.15</v>
      </c>
      <c r="J36" s="125">
        <f>ROUND(((SUM(BF92:BF152))*I36),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ROUND((SUM(BG92:BG152)),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ROUND((SUM(BH92:BH152)),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ROUND((SUM(BI92:BI152)),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XXXII_revize_R03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5704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SO11.1 - SO 11.1 - Odstranění azbestového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23. 6. 2021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J94</f>
        <v>0</v>
      </c>
      <c r="K65" s="99"/>
      <c r="L65" s="152"/>
    </row>
    <row r="66" spans="1:31" s="10" customFormat="1" ht="19.95" customHeight="1">
      <c r="B66" s="148"/>
      <c r="C66" s="99"/>
      <c r="D66" s="149" t="s">
        <v>147</v>
      </c>
      <c r="E66" s="150"/>
      <c r="F66" s="150"/>
      <c r="G66" s="150"/>
      <c r="H66" s="150"/>
      <c r="I66" s="150"/>
      <c r="J66" s="151">
        <f>J99</f>
        <v>0</v>
      </c>
      <c r="K66" s="99"/>
      <c r="L66" s="152"/>
    </row>
    <row r="67" spans="1:31" s="10" customFormat="1" ht="19.95" customHeight="1">
      <c r="B67" s="148"/>
      <c r="C67" s="99"/>
      <c r="D67" s="149" t="s">
        <v>148</v>
      </c>
      <c r="E67" s="150"/>
      <c r="F67" s="150"/>
      <c r="G67" s="150"/>
      <c r="H67" s="150"/>
      <c r="I67" s="150"/>
      <c r="J67" s="151">
        <f>J110</f>
        <v>0</v>
      </c>
      <c r="K67" s="99"/>
      <c r="L67" s="152"/>
    </row>
    <row r="68" spans="1:31" s="9" customFormat="1" ht="24.9" customHeight="1">
      <c r="B68" s="142"/>
      <c r="C68" s="143"/>
      <c r="D68" s="144" t="s">
        <v>150</v>
      </c>
      <c r="E68" s="145"/>
      <c r="F68" s="145"/>
      <c r="G68" s="145"/>
      <c r="H68" s="145"/>
      <c r="I68" s="145"/>
      <c r="J68" s="146">
        <f>J119</f>
        <v>0</v>
      </c>
      <c r="K68" s="143"/>
      <c r="L68" s="147"/>
    </row>
    <row r="69" spans="1:31" s="10" customFormat="1" ht="19.95" customHeight="1">
      <c r="B69" s="148"/>
      <c r="C69" s="99"/>
      <c r="D69" s="149" t="s">
        <v>5707</v>
      </c>
      <c r="E69" s="150"/>
      <c r="F69" s="150"/>
      <c r="G69" s="150"/>
      <c r="H69" s="150"/>
      <c r="I69" s="150"/>
      <c r="J69" s="151">
        <f>J120</f>
        <v>0</v>
      </c>
      <c r="K69" s="99"/>
      <c r="L69" s="152"/>
    </row>
    <row r="70" spans="1:31" s="10" customFormat="1" ht="19.95" customHeight="1">
      <c r="B70" s="148"/>
      <c r="C70" s="99"/>
      <c r="D70" s="149" t="s">
        <v>1513</v>
      </c>
      <c r="E70" s="150"/>
      <c r="F70" s="150"/>
      <c r="G70" s="150"/>
      <c r="H70" s="150"/>
      <c r="I70" s="150"/>
      <c r="J70" s="151">
        <f>J125</f>
        <v>0</v>
      </c>
      <c r="K70" s="99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4" t="s">
        <v>156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3" t="str">
        <f>E7</f>
        <v>Zateplení objektů, rekonstrukce víceúčelového hřiště a zpevněných ploch ZŠ Děčín XXXII_revize_R03</v>
      </c>
      <c r="F80" s="384"/>
      <c r="G80" s="384"/>
      <c r="H80" s="384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2"/>
      <c r="C81" s="30" t="s">
        <v>137</v>
      </c>
      <c r="D81" s="23"/>
      <c r="E81" s="23"/>
      <c r="F81" s="23"/>
      <c r="G81" s="23"/>
      <c r="H81" s="23"/>
      <c r="I81" s="23"/>
      <c r="J81" s="23"/>
      <c r="K81" s="23"/>
      <c r="L81" s="21"/>
    </row>
    <row r="82" spans="1:65" s="2" customFormat="1" ht="16.5" customHeight="1">
      <c r="A82" s="36"/>
      <c r="B82" s="37"/>
      <c r="C82" s="38"/>
      <c r="D82" s="38"/>
      <c r="E82" s="383" t="s">
        <v>5704</v>
      </c>
      <c r="F82" s="385"/>
      <c r="G82" s="385"/>
      <c r="H82" s="38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0" t="s">
        <v>5705</v>
      </c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36" t="str">
        <f>E11</f>
        <v>SO11.1 - SO 11.1 - Odstranění azbestového zastřešení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0" t="s">
        <v>22</v>
      </c>
      <c r="D86" s="38"/>
      <c r="E86" s="38"/>
      <c r="F86" s="28" t="str">
        <f>F14</f>
        <v>Děčín XXXII</v>
      </c>
      <c r="G86" s="38"/>
      <c r="H86" s="38"/>
      <c r="I86" s="30" t="s">
        <v>24</v>
      </c>
      <c r="J86" s="61" t="str">
        <f>IF(J14="","",J14)</f>
        <v>23. 6. 2021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25.65" customHeight="1">
      <c r="A88" s="36"/>
      <c r="B88" s="37"/>
      <c r="C88" s="30" t="s">
        <v>30</v>
      </c>
      <c r="D88" s="38"/>
      <c r="E88" s="38"/>
      <c r="F88" s="28" t="str">
        <f>E17</f>
        <v>Statutární město Děčín, MmDěčín</v>
      </c>
      <c r="G88" s="38"/>
      <c r="H88" s="38"/>
      <c r="I88" s="30" t="s">
        <v>37</v>
      </c>
      <c r="J88" s="34" t="str">
        <f>E23</f>
        <v>P. Andrejkovič - PRO-DESIGN2013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15" customHeight="1">
      <c r="A89" s="36"/>
      <c r="B89" s="37"/>
      <c r="C89" s="30" t="s">
        <v>35</v>
      </c>
      <c r="D89" s="38"/>
      <c r="E89" s="38"/>
      <c r="F89" s="28" t="str">
        <f>IF(E20="","",E20)</f>
        <v>Vyplň údaj</v>
      </c>
      <c r="G89" s="38"/>
      <c r="H89" s="38"/>
      <c r="I89" s="30" t="s">
        <v>41</v>
      </c>
      <c r="J89" s="34" t="str">
        <f>E26</f>
        <v>L. Štuller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157</v>
      </c>
      <c r="D91" s="156" t="s">
        <v>65</v>
      </c>
      <c r="E91" s="156" t="s">
        <v>61</v>
      </c>
      <c r="F91" s="156" t="s">
        <v>62</v>
      </c>
      <c r="G91" s="156" t="s">
        <v>158</v>
      </c>
      <c r="H91" s="156" t="s">
        <v>159</v>
      </c>
      <c r="I91" s="156" t="s">
        <v>160</v>
      </c>
      <c r="J91" s="156" t="s">
        <v>141</v>
      </c>
      <c r="K91" s="157" t="s">
        <v>161</v>
      </c>
      <c r="L91" s="158"/>
      <c r="M91" s="70" t="s">
        <v>32</v>
      </c>
      <c r="N91" s="71" t="s">
        <v>50</v>
      </c>
      <c r="O91" s="71" t="s">
        <v>162</v>
      </c>
      <c r="P91" s="71" t="s">
        <v>163</v>
      </c>
      <c r="Q91" s="71" t="s">
        <v>164</v>
      </c>
      <c r="R91" s="71" t="s">
        <v>165</v>
      </c>
      <c r="S91" s="71" t="s">
        <v>166</v>
      </c>
      <c r="T91" s="72" t="s">
        <v>167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8" customHeight="1">
      <c r="A92" s="36"/>
      <c r="B92" s="37"/>
      <c r="C92" s="77" t="s">
        <v>168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P93+P119</f>
        <v>0</v>
      </c>
      <c r="Q92" s="74"/>
      <c r="R92" s="161">
        <f>R93+R119</f>
        <v>0.37087249999999999</v>
      </c>
      <c r="S92" s="74"/>
      <c r="T92" s="162">
        <f>T93+T119</f>
        <v>6.4386000000000001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8" t="s">
        <v>79</v>
      </c>
      <c r="AU92" s="18" t="s">
        <v>142</v>
      </c>
      <c r="BK92" s="163">
        <f>BK93+BK119</f>
        <v>0</v>
      </c>
    </row>
    <row r="93" spans="1:65" s="12" customFormat="1" ht="25.95" customHeight="1">
      <c r="B93" s="164"/>
      <c r="C93" s="165"/>
      <c r="D93" s="166" t="s">
        <v>79</v>
      </c>
      <c r="E93" s="167" t="s">
        <v>169</v>
      </c>
      <c r="F93" s="167" t="s">
        <v>170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P94+P99+P110</f>
        <v>0</v>
      </c>
      <c r="Q93" s="172"/>
      <c r="R93" s="173">
        <f>R94+R99+R110</f>
        <v>0.2011925</v>
      </c>
      <c r="S93" s="172"/>
      <c r="T93" s="174">
        <f>T94+T99+T110</f>
        <v>0</v>
      </c>
      <c r="AR93" s="175" t="s">
        <v>40</v>
      </c>
      <c r="AT93" s="176" t="s">
        <v>79</v>
      </c>
      <c r="AU93" s="176" t="s">
        <v>80</v>
      </c>
      <c r="AY93" s="175" t="s">
        <v>171</v>
      </c>
      <c r="BK93" s="177">
        <f>BK94+BK99+BK110</f>
        <v>0</v>
      </c>
    </row>
    <row r="94" spans="1:65" s="12" customFormat="1" ht="22.8" customHeight="1">
      <c r="B94" s="164"/>
      <c r="C94" s="165"/>
      <c r="D94" s="166" t="s">
        <v>79</v>
      </c>
      <c r="E94" s="178" t="s">
        <v>40</v>
      </c>
      <c r="F94" s="178" t="s">
        <v>172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SUM(P95:P98)</f>
        <v>0</v>
      </c>
      <c r="Q94" s="172"/>
      <c r="R94" s="173">
        <f>SUM(R95:R98)</f>
        <v>0.15290000000000001</v>
      </c>
      <c r="S94" s="172"/>
      <c r="T94" s="174">
        <f>SUM(T95:T98)</f>
        <v>0</v>
      </c>
      <c r="AR94" s="175" t="s">
        <v>40</v>
      </c>
      <c r="AT94" s="176" t="s">
        <v>79</v>
      </c>
      <c r="AU94" s="176" t="s">
        <v>40</v>
      </c>
      <c r="AY94" s="175" t="s">
        <v>171</v>
      </c>
      <c r="BK94" s="177">
        <f>SUM(BK95:BK98)</f>
        <v>0</v>
      </c>
    </row>
    <row r="95" spans="1:65" s="2" customFormat="1" ht="14.4" customHeight="1">
      <c r="A95" s="36"/>
      <c r="B95" s="37"/>
      <c r="C95" s="180" t="s">
        <v>40</v>
      </c>
      <c r="D95" s="180" t="s">
        <v>173</v>
      </c>
      <c r="E95" s="181" t="s">
        <v>5708</v>
      </c>
      <c r="F95" s="182" t="s">
        <v>5709</v>
      </c>
      <c r="G95" s="183" t="s">
        <v>190</v>
      </c>
      <c r="H95" s="184">
        <v>278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5.5000000000000003E-4</v>
      </c>
      <c r="R95" s="189">
        <f>Q95*H95</f>
        <v>0.15290000000000001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5710</v>
      </c>
    </row>
    <row r="96" spans="1:65" s="13" customFormat="1" ht="10.199999999999999">
      <c r="B96" s="193"/>
      <c r="C96" s="194"/>
      <c r="D96" s="195" t="s">
        <v>180</v>
      </c>
      <c r="E96" s="196" t="s">
        <v>32</v>
      </c>
      <c r="F96" s="197" t="s">
        <v>5711</v>
      </c>
      <c r="G96" s="194"/>
      <c r="H96" s="196" t="s">
        <v>32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180</v>
      </c>
      <c r="AU96" s="203" t="s">
        <v>89</v>
      </c>
      <c r="AV96" s="13" t="s">
        <v>40</v>
      </c>
      <c r="AW96" s="13" t="s">
        <v>38</v>
      </c>
      <c r="AX96" s="13" t="s">
        <v>80</v>
      </c>
      <c r="AY96" s="203" t="s">
        <v>171</v>
      </c>
    </row>
    <row r="97" spans="1:65" s="14" customFormat="1" ht="10.199999999999999">
      <c r="B97" s="204"/>
      <c r="C97" s="205"/>
      <c r="D97" s="195" t="s">
        <v>180</v>
      </c>
      <c r="E97" s="206" t="s">
        <v>32</v>
      </c>
      <c r="F97" s="207" t="s">
        <v>5712</v>
      </c>
      <c r="G97" s="205"/>
      <c r="H97" s="208">
        <v>278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180</v>
      </c>
      <c r="AU97" s="214" t="s">
        <v>89</v>
      </c>
      <c r="AV97" s="14" t="s">
        <v>89</v>
      </c>
      <c r="AW97" s="14" t="s">
        <v>38</v>
      </c>
      <c r="AX97" s="14" t="s">
        <v>80</v>
      </c>
      <c r="AY97" s="214" t="s">
        <v>171</v>
      </c>
    </row>
    <row r="98" spans="1:65" s="2" customFormat="1" ht="14.4" customHeight="1">
      <c r="A98" s="36"/>
      <c r="B98" s="37"/>
      <c r="C98" s="180" t="s">
        <v>89</v>
      </c>
      <c r="D98" s="180" t="s">
        <v>173</v>
      </c>
      <c r="E98" s="181" t="s">
        <v>5713</v>
      </c>
      <c r="F98" s="182" t="s">
        <v>5714</v>
      </c>
      <c r="G98" s="183" t="s">
        <v>190</v>
      </c>
      <c r="H98" s="184">
        <v>278</v>
      </c>
      <c r="I98" s="185"/>
      <c r="J98" s="186">
        <f>ROUND(I98*H98,2)</f>
        <v>0</v>
      </c>
      <c r="K98" s="182" t="s">
        <v>177</v>
      </c>
      <c r="L98" s="41"/>
      <c r="M98" s="187" t="s">
        <v>32</v>
      </c>
      <c r="N98" s="188" t="s">
        <v>51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178</v>
      </c>
      <c r="AT98" s="191" t="s">
        <v>173</v>
      </c>
      <c r="AU98" s="191" t="s">
        <v>89</v>
      </c>
      <c r="AY98" s="18" t="s">
        <v>171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8" t="s">
        <v>40</v>
      </c>
      <c r="BK98" s="192">
        <f>ROUND(I98*H98,2)</f>
        <v>0</v>
      </c>
      <c r="BL98" s="18" t="s">
        <v>178</v>
      </c>
      <c r="BM98" s="191" t="s">
        <v>5715</v>
      </c>
    </row>
    <row r="99" spans="1:65" s="12" customFormat="1" ht="22.8" customHeight="1">
      <c r="B99" s="164"/>
      <c r="C99" s="165"/>
      <c r="D99" s="166" t="s">
        <v>79</v>
      </c>
      <c r="E99" s="178" t="s">
        <v>253</v>
      </c>
      <c r="F99" s="178" t="s">
        <v>405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SUM(P100:P109)</f>
        <v>0</v>
      </c>
      <c r="Q99" s="172"/>
      <c r="R99" s="173">
        <f>SUM(R100:R109)</f>
        <v>0</v>
      </c>
      <c r="S99" s="172"/>
      <c r="T99" s="174">
        <f>SUM(T100:T109)</f>
        <v>0</v>
      </c>
      <c r="AR99" s="175" t="s">
        <v>40</v>
      </c>
      <c r="AT99" s="176" t="s">
        <v>79</v>
      </c>
      <c r="AU99" s="176" t="s">
        <v>40</v>
      </c>
      <c r="AY99" s="175" t="s">
        <v>171</v>
      </c>
      <c r="BK99" s="177">
        <f>SUM(BK100:BK109)</f>
        <v>0</v>
      </c>
    </row>
    <row r="100" spans="1:65" s="2" customFormat="1" ht="24.15" customHeight="1">
      <c r="A100" s="36"/>
      <c r="B100" s="37"/>
      <c r="C100" s="180" t="s">
        <v>187</v>
      </c>
      <c r="D100" s="180" t="s">
        <v>173</v>
      </c>
      <c r="E100" s="181" t="s">
        <v>5716</v>
      </c>
      <c r="F100" s="182" t="s">
        <v>5717</v>
      </c>
      <c r="G100" s="183" t="s">
        <v>582</v>
      </c>
      <c r="H100" s="184">
        <v>2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178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178</v>
      </c>
      <c r="BM100" s="191" t="s">
        <v>5718</v>
      </c>
    </row>
    <row r="101" spans="1:65" s="13" customFormat="1" ht="10.199999999999999">
      <c r="B101" s="193"/>
      <c r="C101" s="194"/>
      <c r="D101" s="195" t="s">
        <v>180</v>
      </c>
      <c r="E101" s="196" t="s">
        <v>32</v>
      </c>
      <c r="F101" s="197" t="s">
        <v>5711</v>
      </c>
      <c r="G101" s="194"/>
      <c r="H101" s="196" t="s">
        <v>32</v>
      </c>
      <c r="I101" s="198"/>
      <c r="J101" s="194"/>
      <c r="K101" s="194"/>
      <c r="L101" s="199"/>
      <c r="M101" s="200"/>
      <c r="N101" s="201"/>
      <c r="O101" s="201"/>
      <c r="P101" s="201"/>
      <c r="Q101" s="201"/>
      <c r="R101" s="201"/>
      <c r="S101" s="201"/>
      <c r="T101" s="202"/>
      <c r="AT101" s="203" t="s">
        <v>180</v>
      </c>
      <c r="AU101" s="203" t="s">
        <v>89</v>
      </c>
      <c r="AV101" s="13" t="s">
        <v>40</v>
      </c>
      <c r="AW101" s="13" t="s">
        <v>38</v>
      </c>
      <c r="AX101" s="13" t="s">
        <v>80</v>
      </c>
      <c r="AY101" s="203" t="s">
        <v>171</v>
      </c>
    </row>
    <row r="102" spans="1:65" s="14" customFormat="1" ht="10.199999999999999">
      <c r="B102" s="204"/>
      <c r="C102" s="205"/>
      <c r="D102" s="195" t="s">
        <v>180</v>
      </c>
      <c r="E102" s="206" t="s">
        <v>32</v>
      </c>
      <c r="F102" s="207" t="s">
        <v>5719</v>
      </c>
      <c r="G102" s="205"/>
      <c r="H102" s="208">
        <v>2</v>
      </c>
      <c r="I102" s="209"/>
      <c r="J102" s="205"/>
      <c r="K102" s="205"/>
      <c r="L102" s="210"/>
      <c r="M102" s="211"/>
      <c r="N102" s="212"/>
      <c r="O102" s="212"/>
      <c r="P102" s="212"/>
      <c r="Q102" s="212"/>
      <c r="R102" s="212"/>
      <c r="S102" s="212"/>
      <c r="T102" s="213"/>
      <c r="AT102" s="214" t="s">
        <v>180</v>
      </c>
      <c r="AU102" s="214" t="s">
        <v>89</v>
      </c>
      <c r="AV102" s="14" t="s">
        <v>89</v>
      </c>
      <c r="AW102" s="14" t="s">
        <v>38</v>
      </c>
      <c r="AX102" s="14" t="s">
        <v>80</v>
      </c>
      <c r="AY102" s="214" t="s">
        <v>171</v>
      </c>
    </row>
    <row r="103" spans="1:65" s="2" customFormat="1" ht="24.15" customHeight="1">
      <c r="A103" s="36"/>
      <c r="B103" s="37"/>
      <c r="C103" s="180" t="s">
        <v>178</v>
      </c>
      <c r="D103" s="180" t="s">
        <v>173</v>
      </c>
      <c r="E103" s="181" t="s">
        <v>5720</v>
      </c>
      <c r="F103" s="182" t="s">
        <v>5721</v>
      </c>
      <c r="G103" s="183" t="s">
        <v>582</v>
      </c>
      <c r="H103" s="184">
        <v>28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178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178</v>
      </c>
      <c r="BM103" s="191" t="s">
        <v>5722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5723</v>
      </c>
      <c r="G104" s="205"/>
      <c r="H104" s="208">
        <v>28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226</v>
      </c>
      <c r="D105" s="180" t="s">
        <v>173</v>
      </c>
      <c r="E105" s="181" t="s">
        <v>5724</v>
      </c>
      <c r="F105" s="182" t="s">
        <v>5725</v>
      </c>
      <c r="G105" s="183" t="s">
        <v>582</v>
      </c>
      <c r="H105" s="184">
        <v>2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5726</v>
      </c>
    </row>
    <row r="106" spans="1:65" s="2" customFormat="1" ht="14.4" customHeight="1">
      <c r="A106" s="36"/>
      <c r="B106" s="37"/>
      <c r="C106" s="180" t="s">
        <v>193</v>
      </c>
      <c r="D106" s="180" t="s">
        <v>173</v>
      </c>
      <c r="E106" s="181" t="s">
        <v>5727</v>
      </c>
      <c r="F106" s="182" t="s">
        <v>5728</v>
      </c>
      <c r="G106" s="183" t="s">
        <v>582</v>
      </c>
      <c r="H106" s="184">
        <v>840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5729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5711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5730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4" customFormat="1" ht="10.199999999999999">
      <c r="B109" s="204"/>
      <c r="C109" s="205"/>
      <c r="D109" s="195" t="s">
        <v>180</v>
      </c>
      <c r="E109" s="206" t="s">
        <v>32</v>
      </c>
      <c r="F109" s="207" t="s">
        <v>5731</v>
      </c>
      <c r="G109" s="205"/>
      <c r="H109" s="208">
        <v>840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180</v>
      </c>
      <c r="AU109" s="214" t="s">
        <v>89</v>
      </c>
      <c r="AV109" s="14" t="s">
        <v>89</v>
      </c>
      <c r="AW109" s="14" t="s">
        <v>38</v>
      </c>
      <c r="AX109" s="14" t="s">
        <v>80</v>
      </c>
      <c r="AY109" s="214" t="s">
        <v>171</v>
      </c>
    </row>
    <row r="110" spans="1:65" s="12" customFormat="1" ht="22.8" customHeight="1">
      <c r="B110" s="164"/>
      <c r="C110" s="165"/>
      <c r="D110" s="166" t="s">
        <v>79</v>
      </c>
      <c r="E110" s="178" t="s">
        <v>549</v>
      </c>
      <c r="F110" s="178" t="s">
        <v>550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SUM(P111:P118)</f>
        <v>0</v>
      </c>
      <c r="Q110" s="172"/>
      <c r="R110" s="173">
        <f>SUM(R111:R118)</f>
        <v>4.8292500000000002E-2</v>
      </c>
      <c r="S110" s="172"/>
      <c r="T110" s="174">
        <f>SUM(T111:T118)</f>
        <v>0</v>
      </c>
      <c r="AR110" s="175" t="s">
        <v>40</v>
      </c>
      <c r="AT110" s="176" t="s">
        <v>79</v>
      </c>
      <c r="AU110" s="176" t="s">
        <v>40</v>
      </c>
      <c r="AY110" s="175" t="s">
        <v>171</v>
      </c>
      <c r="BK110" s="177">
        <f>SUM(BK111:BK118)</f>
        <v>0</v>
      </c>
    </row>
    <row r="111" spans="1:65" s="2" customFormat="1" ht="14.4" customHeight="1">
      <c r="A111" s="36"/>
      <c r="B111" s="37"/>
      <c r="C111" s="180" t="s">
        <v>311</v>
      </c>
      <c r="D111" s="180" t="s">
        <v>173</v>
      </c>
      <c r="E111" s="181" t="s">
        <v>5732</v>
      </c>
      <c r="F111" s="182" t="s">
        <v>5733</v>
      </c>
      <c r="G111" s="183" t="s">
        <v>554</v>
      </c>
      <c r="H111" s="184">
        <v>6.4390000000000001</v>
      </c>
      <c r="I111" s="185"/>
      <c r="J111" s="186">
        <f>ROUND(I111*H111,2)</f>
        <v>0</v>
      </c>
      <c r="K111" s="182" t="s">
        <v>32</v>
      </c>
      <c r="L111" s="41"/>
      <c r="M111" s="187" t="s">
        <v>32</v>
      </c>
      <c r="N111" s="188" t="s">
        <v>51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178</v>
      </c>
      <c r="AT111" s="191" t="s">
        <v>173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5734</v>
      </c>
    </row>
    <row r="112" spans="1:65" s="2" customFormat="1" ht="14.4" customHeight="1">
      <c r="A112" s="36"/>
      <c r="B112" s="37"/>
      <c r="C112" s="180" t="s">
        <v>303</v>
      </c>
      <c r="D112" s="180" t="s">
        <v>173</v>
      </c>
      <c r="E112" s="181" t="s">
        <v>5735</v>
      </c>
      <c r="F112" s="182" t="s">
        <v>5736</v>
      </c>
      <c r="G112" s="183" t="s">
        <v>554</v>
      </c>
      <c r="H112" s="184">
        <v>6.4390000000000001</v>
      </c>
      <c r="I112" s="185"/>
      <c r="J112" s="186">
        <f>ROUND(I112*H112,2)</f>
        <v>0</v>
      </c>
      <c r="K112" s="182" t="s">
        <v>32</v>
      </c>
      <c r="L112" s="41"/>
      <c r="M112" s="187" t="s">
        <v>32</v>
      </c>
      <c r="N112" s="188" t="s">
        <v>51</v>
      </c>
      <c r="O112" s="66"/>
      <c r="P112" s="189">
        <f>O112*H112</f>
        <v>0</v>
      </c>
      <c r="Q112" s="189">
        <v>7.4999999999999997E-3</v>
      </c>
      <c r="R112" s="189">
        <f>Q112*H112</f>
        <v>4.8292500000000002E-2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178</v>
      </c>
      <c r="AT112" s="191" t="s">
        <v>173</v>
      </c>
      <c r="AU112" s="191" t="s">
        <v>89</v>
      </c>
      <c r="AY112" s="18" t="s">
        <v>171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8" t="s">
        <v>40</v>
      </c>
      <c r="BK112" s="192">
        <f>ROUND(I112*H112,2)</f>
        <v>0</v>
      </c>
      <c r="BL112" s="18" t="s">
        <v>178</v>
      </c>
      <c r="BM112" s="191" t="s">
        <v>5737</v>
      </c>
    </row>
    <row r="113" spans="1:65" s="2" customFormat="1" ht="24.15" customHeight="1">
      <c r="A113" s="36"/>
      <c r="B113" s="37"/>
      <c r="C113" s="180" t="s">
        <v>237</v>
      </c>
      <c r="D113" s="180" t="s">
        <v>173</v>
      </c>
      <c r="E113" s="181" t="s">
        <v>5738</v>
      </c>
      <c r="F113" s="182" t="s">
        <v>5739</v>
      </c>
      <c r="G113" s="183" t="s">
        <v>554</v>
      </c>
      <c r="H113" s="184">
        <v>6.4390000000000001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5740</v>
      </c>
    </row>
    <row r="114" spans="1:65" s="2" customFormat="1" ht="14.4" customHeight="1">
      <c r="A114" s="36"/>
      <c r="B114" s="37"/>
      <c r="C114" s="180" t="s">
        <v>242</v>
      </c>
      <c r="D114" s="180" t="s">
        <v>173</v>
      </c>
      <c r="E114" s="181" t="s">
        <v>557</v>
      </c>
      <c r="F114" s="182" t="s">
        <v>558</v>
      </c>
      <c r="G114" s="183" t="s">
        <v>554</v>
      </c>
      <c r="H114" s="184">
        <v>6.4390000000000001</v>
      </c>
      <c r="I114" s="185"/>
      <c r="J114" s="186">
        <f>ROUND(I114*H114,2)</f>
        <v>0</v>
      </c>
      <c r="K114" s="182" t="s">
        <v>177</v>
      </c>
      <c r="L114" s="41"/>
      <c r="M114" s="187" t="s">
        <v>32</v>
      </c>
      <c r="N114" s="188" t="s">
        <v>51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178</v>
      </c>
      <c r="AT114" s="191" t="s">
        <v>173</v>
      </c>
      <c r="AU114" s="191" t="s">
        <v>89</v>
      </c>
      <c r="AY114" s="18" t="s">
        <v>171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8" t="s">
        <v>40</v>
      </c>
      <c r="BK114" s="192">
        <f>ROUND(I114*H114,2)</f>
        <v>0</v>
      </c>
      <c r="BL114" s="18" t="s">
        <v>178</v>
      </c>
      <c r="BM114" s="191" t="s">
        <v>5741</v>
      </c>
    </row>
    <row r="115" spans="1:65" s="2" customFormat="1" ht="24.15" customHeight="1">
      <c r="A115" s="36"/>
      <c r="B115" s="37"/>
      <c r="C115" s="180" t="s">
        <v>253</v>
      </c>
      <c r="D115" s="180" t="s">
        <v>173</v>
      </c>
      <c r="E115" s="181" t="s">
        <v>561</v>
      </c>
      <c r="F115" s="182" t="s">
        <v>562</v>
      </c>
      <c r="G115" s="183" t="s">
        <v>554</v>
      </c>
      <c r="H115" s="184">
        <v>70.828999999999994</v>
      </c>
      <c r="I115" s="185"/>
      <c r="J115" s="186">
        <f>ROUND(I115*H115,2)</f>
        <v>0</v>
      </c>
      <c r="K115" s="182" t="s">
        <v>177</v>
      </c>
      <c r="L115" s="41"/>
      <c r="M115" s="187" t="s">
        <v>32</v>
      </c>
      <c r="N115" s="188" t="s">
        <v>51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178</v>
      </c>
      <c r="AT115" s="191" t="s">
        <v>173</v>
      </c>
      <c r="AU115" s="191" t="s">
        <v>89</v>
      </c>
      <c r="AY115" s="18" t="s">
        <v>171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8" t="s">
        <v>40</v>
      </c>
      <c r="BK115" s="192">
        <f>ROUND(I115*H115,2)</f>
        <v>0</v>
      </c>
      <c r="BL115" s="18" t="s">
        <v>178</v>
      </c>
      <c r="BM115" s="191" t="s">
        <v>5742</v>
      </c>
    </row>
    <row r="116" spans="1:65" s="2" customFormat="1" ht="19.2">
      <c r="A116" s="36"/>
      <c r="B116" s="37"/>
      <c r="C116" s="38"/>
      <c r="D116" s="195" t="s">
        <v>258</v>
      </c>
      <c r="E116" s="38"/>
      <c r="F116" s="225" t="s">
        <v>5743</v>
      </c>
      <c r="G116" s="38"/>
      <c r="H116" s="38"/>
      <c r="I116" s="226"/>
      <c r="J116" s="38"/>
      <c r="K116" s="38"/>
      <c r="L116" s="41"/>
      <c r="M116" s="227"/>
      <c r="N116" s="228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8" t="s">
        <v>258</v>
      </c>
      <c r="AU116" s="18" t="s">
        <v>89</v>
      </c>
    </row>
    <row r="117" spans="1:65" s="14" customFormat="1" ht="10.199999999999999">
      <c r="B117" s="204"/>
      <c r="C117" s="205"/>
      <c r="D117" s="195" t="s">
        <v>180</v>
      </c>
      <c r="E117" s="205"/>
      <c r="F117" s="207" t="s">
        <v>5744</v>
      </c>
      <c r="G117" s="205"/>
      <c r="H117" s="208">
        <v>70.828999999999994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4</v>
      </c>
      <c r="AX117" s="14" t="s">
        <v>40</v>
      </c>
      <c r="AY117" s="214" t="s">
        <v>171</v>
      </c>
    </row>
    <row r="118" spans="1:65" s="2" customFormat="1" ht="24.15" customHeight="1">
      <c r="A118" s="36"/>
      <c r="B118" s="37"/>
      <c r="C118" s="180" t="s">
        <v>261</v>
      </c>
      <c r="D118" s="180" t="s">
        <v>173</v>
      </c>
      <c r="E118" s="181" t="s">
        <v>1838</v>
      </c>
      <c r="F118" s="182" t="s">
        <v>1839</v>
      </c>
      <c r="G118" s="183" t="s">
        <v>554</v>
      </c>
      <c r="H118" s="184">
        <v>6.4390000000000001</v>
      </c>
      <c r="I118" s="185"/>
      <c r="J118" s="186">
        <f>ROUND(I118*H118,2)</f>
        <v>0</v>
      </c>
      <c r="K118" s="182" t="s">
        <v>177</v>
      </c>
      <c r="L118" s="41"/>
      <c r="M118" s="187" t="s">
        <v>32</v>
      </c>
      <c r="N118" s="188" t="s">
        <v>51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178</v>
      </c>
      <c r="AT118" s="191" t="s">
        <v>173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5745</v>
      </c>
    </row>
    <row r="119" spans="1:65" s="12" customFormat="1" ht="25.95" customHeight="1">
      <c r="B119" s="164"/>
      <c r="C119" s="165"/>
      <c r="D119" s="166" t="s">
        <v>79</v>
      </c>
      <c r="E119" s="167" t="s">
        <v>575</v>
      </c>
      <c r="F119" s="167" t="s">
        <v>576</v>
      </c>
      <c r="G119" s="165"/>
      <c r="H119" s="165"/>
      <c r="I119" s="168"/>
      <c r="J119" s="169">
        <f>BK119</f>
        <v>0</v>
      </c>
      <c r="K119" s="165"/>
      <c r="L119" s="170"/>
      <c r="M119" s="171"/>
      <c r="N119" s="172"/>
      <c r="O119" s="172"/>
      <c r="P119" s="173">
        <f>P120+P125</f>
        <v>0</v>
      </c>
      <c r="Q119" s="172"/>
      <c r="R119" s="173">
        <f>R120+R125</f>
        <v>0.16968</v>
      </c>
      <c r="S119" s="172"/>
      <c r="T119" s="174">
        <f>T120+T125</f>
        <v>6.4386000000000001</v>
      </c>
      <c r="AR119" s="175" t="s">
        <v>89</v>
      </c>
      <c r="AT119" s="176" t="s">
        <v>79</v>
      </c>
      <c r="AU119" s="176" t="s">
        <v>80</v>
      </c>
      <c r="AY119" s="175" t="s">
        <v>171</v>
      </c>
      <c r="BK119" s="177">
        <f>BK120+BK125</f>
        <v>0</v>
      </c>
    </row>
    <row r="120" spans="1:65" s="12" customFormat="1" ht="22.8" customHeight="1">
      <c r="B120" s="164"/>
      <c r="C120" s="165"/>
      <c r="D120" s="166" t="s">
        <v>79</v>
      </c>
      <c r="E120" s="178" t="s">
        <v>5746</v>
      </c>
      <c r="F120" s="178" t="s">
        <v>5747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SUM(P121:P124)</f>
        <v>0</v>
      </c>
      <c r="Q120" s="172"/>
      <c r="R120" s="173">
        <f>SUM(R121:R124)</f>
        <v>0</v>
      </c>
      <c r="S120" s="172"/>
      <c r="T120" s="174">
        <f>SUM(T121:T124)</f>
        <v>6.4386000000000001</v>
      </c>
      <c r="AR120" s="175" t="s">
        <v>89</v>
      </c>
      <c r="AT120" s="176" t="s">
        <v>79</v>
      </c>
      <c r="AU120" s="176" t="s">
        <v>40</v>
      </c>
      <c r="AY120" s="175" t="s">
        <v>171</v>
      </c>
      <c r="BK120" s="177">
        <f>SUM(BK121:BK124)</f>
        <v>0</v>
      </c>
    </row>
    <row r="121" spans="1:65" s="2" customFormat="1" ht="14.4" customHeight="1">
      <c r="A121" s="36"/>
      <c r="B121" s="37"/>
      <c r="C121" s="180" t="s">
        <v>265</v>
      </c>
      <c r="D121" s="180" t="s">
        <v>173</v>
      </c>
      <c r="E121" s="181" t="s">
        <v>5748</v>
      </c>
      <c r="F121" s="182" t="s">
        <v>5749</v>
      </c>
      <c r="G121" s="183" t="s">
        <v>176</v>
      </c>
      <c r="H121" s="184">
        <v>420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1.533E-2</v>
      </c>
      <c r="T121" s="190">
        <f>S121*H121</f>
        <v>6.4386000000000001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297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297</v>
      </c>
      <c r="BM121" s="191" t="s">
        <v>5750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5711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5730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5751</v>
      </c>
      <c r="G124" s="205"/>
      <c r="H124" s="208">
        <v>420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12" customFormat="1" ht="22.8" customHeight="1">
      <c r="B125" s="164"/>
      <c r="C125" s="165"/>
      <c r="D125" s="166" t="s">
        <v>79</v>
      </c>
      <c r="E125" s="178" t="s">
        <v>2140</v>
      </c>
      <c r="F125" s="178" t="s">
        <v>2141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SUM(P126:P152)</f>
        <v>0</v>
      </c>
      <c r="Q125" s="172"/>
      <c r="R125" s="173">
        <f>SUM(R126:R152)</f>
        <v>0.16968</v>
      </c>
      <c r="S125" s="172"/>
      <c r="T125" s="174">
        <f>SUM(T126:T152)</f>
        <v>0</v>
      </c>
      <c r="AR125" s="175" t="s">
        <v>89</v>
      </c>
      <c r="AT125" s="176" t="s">
        <v>79</v>
      </c>
      <c r="AU125" s="176" t="s">
        <v>40</v>
      </c>
      <c r="AY125" s="175" t="s">
        <v>171</v>
      </c>
      <c r="BK125" s="177">
        <f>SUM(BK126:BK152)</f>
        <v>0</v>
      </c>
    </row>
    <row r="126" spans="1:65" s="2" customFormat="1" ht="14.4" customHeight="1">
      <c r="A126" s="36"/>
      <c r="B126" s="37"/>
      <c r="C126" s="180" t="s">
        <v>271</v>
      </c>
      <c r="D126" s="180" t="s">
        <v>173</v>
      </c>
      <c r="E126" s="181" t="s">
        <v>2143</v>
      </c>
      <c r="F126" s="182" t="s">
        <v>2144</v>
      </c>
      <c r="G126" s="183" t="s">
        <v>190</v>
      </c>
      <c r="H126" s="184">
        <v>48</v>
      </c>
      <c r="I126" s="185"/>
      <c r="J126" s="186">
        <f>ROUND(I126*H126,2)</f>
        <v>0</v>
      </c>
      <c r="K126" s="182" t="s">
        <v>177</v>
      </c>
      <c r="L126" s="41"/>
      <c r="M126" s="187" t="s">
        <v>32</v>
      </c>
      <c r="N126" s="188" t="s">
        <v>51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297</v>
      </c>
      <c r="AT126" s="191" t="s">
        <v>173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297</v>
      </c>
      <c r="BM126" s="191" t="s">
        <v>5752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5711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3" customFormat="1" ht="10.199999999999999">
      <c r="B128" s="193"/>
      <c r="C128" s="194"/>
      <c r="D128" s="195" t="s">
        <v>180</v>
      </c>
      <c r="E128" s="196" t="s">
        <v>32</v>
      </c>
      <c r="F128" s="197" t="s">
        <v>5753</v>
      </c>
      <c r="G128" s="194"/>
      <c r="H128" s="196" t="s">
        <v>32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180</v>
      </c>
      <c r="AU128" s="203" t="s">
        <v>89</v>
      </c>
      <c r="AV128" s="13" t="s">
        <v>40</v>
      </c>
      <c r="AW128" s="13" t="s">
        <v>38</v>
      </c>
      <c r="AX128" s="13" t="s">
        <v>80</v>
      </c>
      <c r="AY128" s="203" t="s">
        <v>171</v>
      </c>
    </row>
    <row r="129" spans="1:65" s="14" customFormat="1" ht="10.199999999999999">
      <c r="B129" s="204"/>
      <c r="C129" s="205"/>
      <c r="D129" s="195" t="s">
        <v>180</v>
      </c>
      <c r="E129" s="206" t="s">
        <v>32</v>
      </c>
      <c r="F129" s="207" t="s">
        <v>5754</v>
      </c>
      <c r="G129" s="205"/>
      <c r="H129" s="208">
        <v>9.6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180</v>
      </c>
      <c r="AU129" s="214" t="s">
        <v>89</v>
      </c>
      <c r="AV129" s="14" t="s">
        <v>89</v>
      </c>
      <c r="AW129" s="14" t="s">
        <v>38</v>
      </c>
      <c r="AX129" s="14" t="s">
        <v>80</v>
      </c>
      <c r="AY129" s="214" t="s">
        <v>171</v>
      </c>
    </row>
    <row r="130" spans="1:65" s="14" customFormat="1" ht="10.199999999999999">
      <c r="B130" s="204"/>
      <c r="C130" s="205"/>
      <c r="D130" s="195" t="s">
        <v>180</v>
      </c>
      <c r="E130" s="206" t="s">
        <v>32</v>
      </c>
      <c r="F130" s="207" t="s">
        <v>5755</v>
      </c>
      <c r="G130" s="205"/>
      <c r="H130" s="208">
        <v>9.6</v>
      </c>
      <c r="I130" s="209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180</v>
      </c>
      <c r="AU130" s="214" t="s">
        <v>89</v>
      </c>
      <c r="AV130" s="14" t="s">
        <v>89</v>
      </c>
      <c r="AW130" s="14" t="s">
        <v>38</v>
      </c>
      <c r="AX130" s="14" t="s">
        <v>80</v>
      </c>
      <c r="AY130" s="214" t="s">
        <v>171</v>
      </c>
    </row>
    <row r="131" spans="1:65" s="14" customFormat="1" ht="10.199999999999999">
      <c r="B131" s="204"/>
      <c r="C131" s="205"/>
      <c r="D131" s="195" t="s">
        <v>180</v>
      </c>
      <c r="E131" s="206" t="s">
        <v>32</v>
      </c>
      <c r="F131" s="207" t="s">
        <v>5756</v>
      </c>
      <c r="G131" s="205"/>
      <c r="H131" s="208">
        <v>9.6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180</v>
      </c>
      <c r="AU131" s="214" t="s">
        <v>89</v>
      </c>
      <c r="AV131" s="14" t="s">
        <v>89</v>
      </c>
      <c r="AW131" s="14" t="s">
        <v>38</v>
      </c>
      <c r="AX131" s="14" t="s">
        <v>80</v>
      </c>
      <c r="AY131" s="214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5757</v>
      </c>
      <c r="G132" s="205"/>
      <c r="H132" s="208">
        <v>9.6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5758</v>
      </c>
      <c r="G133" s="205"/>
      <c r="H133" s="208">
        <v>9.6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14.4" customHeight="1">
      <c r="A134" s="36"/>
      <c r="B134" s="37"/>
      <c r="C134" s="215" t="s">
        <v>275</v>
      </c>
      <c r="D134" s="215" t="s">
        <v>254</v>
      </c>
      <c r="E134" s="216" t="s">
        <v>2149</v>
      </c>
      <c r="F134" s="217" t="s">
        <v>2150</v>
      </c>
      <c r="G134" s="218" t="s">
        <v>190</v>
      </c>
      <c r="H134" s="219">
        <v>50.4</v>
      </c>
      <c r="I134" s="220"/>
      <c r="J134" s="221">
        <f>ROUND(I134*H134,2)</f>
        <v>0</v>
      </c>
      <c r="K134" s="217" t="s">
        <v>177</v>
      </c>
      <c r="L134" s="222"/>
      <c r="M134" s="223" t="s">
        <v>32</v>
      </c>
      <c r="N134" s="224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389</v>
      </c>
      <c r="AT134" s="191" t="s">
        <v>254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297</v>
      </c>
      <c r="BM134" s="191" t="s">
        <v>5759</v>
      </c>
    </row>
    <row r="135" spans="1:65" s="2" customFormat="1" ht="19.2">
      <c r="A135" s="36"/>
      <c r="B135" s="37"/>
      <c r="C135" s="38"/>
      <c r="D135" s="195" t="s">
        <v>258</v>
      </c>
      <c r="E135" s="38"/>
      <c r="F135" s="225" t="s">
        <v>259</v>
      </c>
      <c r="G135" s="38"/>
      <c r="H135" s="38"/>
      <c r="I135" s="226"/>
      <c r="J135" s="38"/>
      <c r="K135" s="38"/>
      <c r="L135" s="41"/>
      <c r="M135" s="227"/>
      <c r="N135" s="228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8" t="s">
        <v>258</v>
      </c>
      <c r="AU135" s="18" t="s">
        <v>89</v>
      </c>
    </row>
    <row r="136" spans="1:65" s="14" customFormat="1" ht="10.199999999999999">
      <c r="B136" s="204"/>
      <c r="C136" s="205"/>
      <c r="D136" s="195" t="s">
        <v>180</v>
      </c>
      <c r="E136" s="205"/>
      <c r="F136" s="207" t="s">
        <v>5760</v>
      </c>
      <c r="G136" s="205"/>
      <c r="H136" s="208">
        <v>50.4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180</v>
      </c>
      <c r="AU136" s="214" t="s">
        <v>89</v>
      </c>
      <c r="AV136" s="14" t="s">
        <v>89</v>
      </c>
      <c r="AW136" s="14" t="s">
        <v>4</v>
      </c>
      <c r="AX136" s="14" t="s">
        <v>40</v>
      </c>
      <c r="AY136" s="214" t="s">
        <v>171</v>
      </c>
    </row>
    <row r="137" spans="1:65" s="2" customFormat="1" ht="14.4" customHeight="1">
      <c r="A137" s="36"/>
      <c r="B137" s="37"/>
      <c r="C137" s="180" t="s">
        <v>280</v>
      </c>
      <c r="D137" s="180" t="s">
        <v>173</v>
      </c>
      <c r="E137" s="181" t="s">
        <v>2154</v>
      </c>
      <c r="F137" s="182" t="s">
        <v>2155</v>
      </c>
      <c r="G137" s="183" t="s">
        <v>176</v>
      </c>
      <c r="H137" s="184">
        <v>28</v>
      </c>
      <c r="I137" s="185"/>
      <c r="J137" s="186">
        <f>ROUND(I137*H137,2)</f>
        <v>0</v>
      </c>
      <c r="K137" s="182" t="s">
        <v>177</v>
      </c>
      <c r="L137" s="41"/>
      <c r="M137" s="187" t="s">
        <v>32</v>
      </c>
      <c r="N137" s="188" t="s">
        <v>51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297</v>
      </c>
      <c r="AT137" s="191" t="s">
        <v>173</v>
      </c>
      <c r="AU137" s="191" t="s">
        <v>89</v>
      </c>
      <c r="AY137" s="18" t="s">
        <v>171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8" t="s">
        <v>40</v>
      </c>
      <c r="BK137" s="192">
        <f>ROUND(I137*H137,2)</f>
        <v>0</v>
      </c>
      <c r="BL137" s="18" t="s">
        <v>297</v>
      </c>
      <c r="BM137" s="191" t="s">
        <v>5761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5711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3" customFormat="1" ht="10.199999999999999">
      <c r="B139" s="193"/>
      <c r="C139" s="194"/>
      <c r="D139" s="195" t="s">
        <v>180</v>
      </c>
      <c r="E139" s="196" t="s">
        <v>32</v>
      </c>
      <c r="F139" s="197" t="s">
        <v>5753</v>
      </c>
      <c r="G139" s="194"/>
      <c r="H139" s="196" t="s">
        <v>32</v>
      </c>
      <c r="I139" s="198"/>
      <c r="J139" s="194"/>
      <c r="K139" s="194"/>
      <c r="L139" s="199"/>
      <c r="M139" s="200"/>
      <c r="N139" s="201"/>
      <c r="O139" s="201"/>
      <c r="P139" s="201"/>
      <c r="Q139" s="201"/>
      <c r="R139" s="201"/>
      <c r="S139" s="201"/>
      <c r="T139" s="202"/>
      <c r="AT139" s="203" t="s">
        <v>180</v>
      </c>
      <c r="AU139" s="203" t="s">
        <v>89</v>
      </c>
      <c r="AV139" s="13" t="s">
        <v>40</v>
      </c>
      <c r="AW139" s="13" t="s">
        <v>38</v>
      </c>
      <c r="AX139" s="13" t="s">
        <v>80</v>
      </c>
      <c r="AY139" s="203" t="s">
        <v>171</v>
      </c>
    </row>
    <row r="140" spans="1:65" s="14" customFormat="1" ht="10.199999999999999">
      <c r="B140" s="204"/>
      <c r="C140" s="205"/>
      <c r="D140" s="195" t="s">
        <v>180</v>
      </c>
      <c r="E140" s="206" t="s">
        <v>32</v>
      </c>
      <c r="F140" s="207" t="s">
        <v>5762</v>
      </c>
      <c r="G140" s="205"/>
      <c r="H140" s="208">
        <v>5.6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180</v>
      </c>
      <c r="AU140" s="214" t="s">
        <v>89</v>
      </c>
      <c r="AV140" s="14" t="s">
        <v>89</v>
      </c>
      <c r="AW140" s="14" t="s">
        <v>38</v>
      </c>
      <c r="AX140" s="14" t="s">
        <v>80</v>
      </c>
      <c r="AY140" s="214" t="s">
        <v>171</v>
      </c>
    </row>
    <row r="141" spans="1:65" s="14" customFormat="1" ht="10.199999999999999">
      <c r="B141" s="204"/>
      <c r="C141" s="205"/>
      <c r="D141" s="195" t="s">
        <v>180</v>
      </c>
      <c r="E141" s="206" t="s">
        <v>32</v>
      </c>
      <c r="F141" s="207" t="s">
        <v>5763</v>
      </c>
      <c r="G141" s="205"/>
      <c r="H141" s="208">
        <v>5.6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5764</v>
      </c>
      <c r="G142" s="205"/>
      <c r="H142" s="208">
        <v>5.6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5765</v>
      </c>
      <c r="G143" s="205"/>
      <c r="H143" s="208">
        <v>5.6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14" customFormat="1" ht="10.199999999999999">
      <c r="B144" s="204"/>
      <c r="C144" s="205"/>
      <c r="D144" s="195" t="s">
        <v>180</v>
      </c>
      <c r="E144" s="206" t="s">
        <v>32</v>
      </c>
      <c r="F144" s="207" t="s">
        <v>5766</v>
      </c>
      <c r="G144" s="205"/>
      <c r="H144" s="208">
        <v>5.6</v>
      </c>
      <c r="I144" s="209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180</v>
      </c>
      <c r="AU144" s="214" t="s">
        <v>89</v>
      </c>
      <c r="AV144" s="14" t="s">
        <v>89</v>
      </c>
      <c r="AW144" s="14" t="s">
        <v>38</v>
      </c>
      <c r="AX144" s="14" t="s">
        <v>80</v>
      </c>
      <c r="AY144" s="214" t="s">
        <v>171</v>
      </c>
    </row>
    <row r="145" spans="1:65" s="2" customFormat="1" ht="14.4" customHeight="1">
      <c r="A145" s="36"/>
      <c r="B145" s="37"/>
      <c r="C145" s="215" t="s">
        <v>8</v>
      </c>
      <c r="D145" s="215" t="s">
        <v>254</v>
      </c>
      <c r="E145" s="216" t="s">
        <v>1447</v>
      </c>
      <c r="F145" s="217" t="s">
        <v>1448</v>
      </c>
      <c r="G145" s="218" t="s">
        <v>176</v>
      </c>
      <c r="H145" s="219">
        <v>29.4</v>
      </c>
      <c r="I145" s="220"/>
      <c r="J145" s="221">
        <f>ROUND(I145*H145,2)</f>
        <v>0</v>
      </c>
      <c r="K145" s="217" t="s">
        <v>177</v>
      </c>
      <c r="L145" s="222"/>
      <c r="M145" s="223" t="s">
        <v>32</v>
      </c>
      <c r="N145" s="224" t="s">
        <v>51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389</v>
      </c>
      <c r="AT145" s="191" t="s">
        <v>254</v>
      </c>
      <c r="AU145" s="191" t="s">
        <v>89</v>
      </c>
      <c r="AY145" s="18" t="s">
        <v>171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8" t="s">
        <v>40</v>
      </c>
      <c r="BK145" s="192">
        <f>ROUND(I145*H145,2)</f>
        <v>0</v>
      </c>
      <c r="BL145" s="18" t="s">
        <v>297</v>
      </c>
      <c r="BM145" s="191" t="s">
        <v>5767</v>
      </c>
    </row>
    <row r="146" spans="1:65" s="2" customFormat="1" ht="19.2">
      <c r="A146" s="36"/>
      <c r="B146" s="37"/>
      <c r="C146" s="38"/>
      <c r="D146" s="195" t="s">
        <v>258</v>
      </c>
      <c r="E146" s="38"/>
      <c r="F146" s="225" t="s">
        <v>259</v>
      </c>
      <c r="G146" s="38"/>
      <c r="H146" s="38"/>
      <c r="I146" s="226"/>
      <c r="J146" s="38"/>
      <c r="K146" s="38"/>
      <c r="L146" s="41"/>
      <c r="M146" s="227"/>
      <c r="N146" s="228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8" t="s">
        <v>258</v>
      </c>
      <c r="AU146" s="18" t="s">
        <v>89</v>
      </c>
    </row>
    <row r="147" spans="1:65" s="14" customFormat="1" ht="10.199999999999999">
      <c r="B147" s="204"/>
      <c r="C147" s="205"/>
      <c r="D147" s="195" t="s">
        <v>180</v>
      </c>
      <c r="E147" s="205"/>
      <c r="F147" s="207" t="s">
        <v>5768</v>
      </c>
      <c r="G147" s="205"/>
      <c r="H147" s="208">
        <v>29.4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4</v>
      </c>
      <c r="AX147" s="14" t="s">
        <v>40</v>
      </c>
      <c r="AY147" s="214" t="s">
        <v>171</v>
      </c>
    </row>
    <row r="148" spans="1:65" s="2" customFormat="1" ht="24.15" customHeight="1">
      <c r="A148" s="36"/>
      <c r="B148" s="37"/>
      <c r="C148" s="180" t="s">
        <v>297</v>
      </c>
      <c r="D148" s="180" t="s">
        <v>173</v>
      </c>
      <c r="E148" s="181" t="s">
        <v>2162</v>
      </c>
      <c r="F148" s="182" t="s">
        <v>5769</v>
      </c>
      <c r="G148" s="183" t="s">
        <v>176</v>
      </c>
      <c r="H148" s="184">
        <v>840</v>
      </c>
      <c r="I148" s="185"/>
      <c r="J148" s="186">
        <f>ROUND(I148*H148,2)</f>
        <v>0</v>
      </c>
      <c r="K148" s="182" t="s">
        <v>5770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2.02E-4</v>
      </c>
      <c r="R148" s="189">
        <f>Q148*H148</f>
        <v>0.16968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297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297</v>
      </c>
      <c r="BM148" s="191" t="s">
        <v>5771</v>
      </c>
    </row>
    <row r="149" spans="1:65" s="2" customFormat="1" ht="28.8">
      <c r="A149" s="36"/>
      <c r="B149" s="37"/>
      <c r="C149" s="38"/>
      <c r="D149" s="195" t="s">
        <v>258</v>
      </c>
      <c r="E149" s="38"/>
      <c r="F149" s="225" t="s">
        <v>2165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5711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3" customFormat="1" ht="10.199999999999999">
      <c r="B151" s="193"/>
      <c r="C151" s="194"/>
      <c r="D151" s="195" t="s">
        <v>180</v>
      </c>
      <c r="E151" s="196" t="s">
        <v>32</v>
      </c>
      <c r="F151" s="197" t="s">
        <v>5730</v>
      </c>
      <c r="G151" s="194"/>
      <c r="H151" s="196" t="s">
        <v>32</v>
      </c>
      <c r="I151" s="198"/>
      <c r="J151" s="194"/>
      <c r="K151" s="194"/>
      <c r="L151" s="199"/>
      <c r="M151" s="200"/>
      <c r="N151" s="201"/>
      <c r="O151" s="201"/>
      <c r="P151" s="201"/>
      <c r="Q151" s="201"/>
      <c r="R151" s="201"/>
      <c r="S151" s="201"/>
      <c r="T151" s="202"/>
      <c r="AT151" s="203" t="s">
        <v>180</v>
      </c>
      <c r="AU151" s="203" t="s">
        <v>89</v>
      </c>
      <c r="AV151" s="13" t="s">
        <v>40</v>
      </c>
      <c r="AW151" s="13" t="s">
        <v>38</v>
      </c>
      <c r="AX151" s="13" t="s">
        <v>80</v>
      </c>
      <c r="AY151" s="203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5772</v>
      </c>
      <c r="G152" s="205"/>
      <c r="H152" s="208">
        <v>840</v>
      </c>
      <c r="I152" s="209"/>
      <c r="J152" s="205"/>
      <c r="K152" s="205"/>
      <c r="L152" s="210"/>
      <c r="M152" s="245"/>
      <c r="N152" s="246"/>
      <c r="O152" s="246"/>
      <c r="P152" s="246"/>
      <c r="Q152" s="246"/>
      <c r="R152" s="246"/>
      <c r="S152" s="246"/>
      <c r="T152" s="247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6.9" customHeight="1">
      <c r="A153" s="36"/>
      <c r="B153" s="49"/>
      <c r="C153" s="50"/>
      <c r="D153" s="50"/>
      <c r="E153" s="50"/>
      <c r="F153" s="50"/>
      <c r="G153" s="50"/>
      <c r="H153" s="50"/>
      <c r="I153" s="50"/>
      <c r="J153" s="50"/>
      <c r="K153" s="50"/>
      <c r="L153" s="41"/>
      <c r="M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</row>
  </sheetData>
  <sheetProtection algorithmName="SHA-512" hashValue="XRtFdvXxbCWNMKCmCAhmL5afWuGbqqGJPZ0nOFNsAkOAX0LNpZLoCiXchPd40Q6ZNEPD068h+yqqIWIs/ZmLCA==" saltValue="YBEedSJKQEOuWIf4qL58vxUQEv3QmNzZaauMfyD5TqTKL84eQVM/ilsHMyy9giB7XkRQwz8ijIi6JoYKH6dFwg==" spinCount="100000" sheet="1" objects="1" scenarios="1" formatColumns="0" formatRows="0" autoFilter="0"/>
  <autoFilter ref="C91:K152" xr:uid="{00000000-0009-0000-0000-00000B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4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1" customFormat="1" ht="12" customHeight="1">
      <c r="B8" s="21"/>
      <c r="D8" s="114" t="s">
        <v>137</v>
      </c>
      <c r="L8" s="21"/>
    </row>
    <row r="9" spans="1:46" s="2" customFormat="1" ht="16.5" customHeight="1">
      <c r="A9" s="36"/>
      <c r="B9" s="41"/>
      <c r="C9" s="36"/>
      <c r="D9" s="36"/>
      <c r="E9" s="376" t="s">
        <v>5704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5705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78" t="s">
        <v>5773</v>
      </c>
      <c r="F11" s="379"/>
      <c r="G11" s="379"/>
      <c r="H11" s="37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0.199999999999999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32</v>
      </c>
      <c r="G13" s="36"/>
      <c r="H13" s="36"/>
      <c r="I13" s="114" t="s">
        <v>20</v>
      </c>
      <c r="J13" s="105" t="s">
        <v>32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23. 6. 2021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8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30</v>
      </c>
      <c r="E16" s="36"/>
      <c r="F16" s="36"/>
      <c r="G16" s="36"/>
      <c r="H16" s="36"/>
      <c r="I16" s="114" t="s">
        <v>31</v>
      </c>
      <c r="J16" s="105" t="s">
        <v>32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33</v>
      </c>
      <c r="F17" s="36"/>
      <c r="G17" s="36"/>
      <c r="H17" s="36"/>
      <c r="I17" s="114" t="s">
        <v>34</v>
      </c>
      <c r="J17" s="105" t="s">
        <v>32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35</v>
      </c>
      <c r="E19" s="36"/>
      <c r="F19" s="36"/>
      <c r="G19" s="36"/>
      <c r="H19" s="36"/>
      <c r="I19" s="114" t="s">
        <v>31</v>
      </c>
      <c r="J19" s="31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80" t="str">
        <f>'Rekapitulace stavby'!E14</f>
        <v>Vyplň údaj</v>
      </c>
      <c r="F20" s="381"/>
      <c r="G20" s="381"/>
      <c r="H20" s="381"/>
      <c r="I20" s="114" t="s">
        <v>34</v>
      </c>
      <c r="J20" s="31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37</v>
      </c>
      <c r="E22" s="36"/>
      <c r="F22" s="36"/>
      <c r="G22" s="36"/>
      <c r="H22" s="36"/>
      <c r="I22" s="114" t="s">
        <v>31</v>
      </c>
      <c r="J22" s="105" t="s">
        <v>32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39</v>
      </c>
      <c r="F23" s="36"/>
      <c r="G23" s="36"/>
      <c r="H23" s="36"/>
      <c r="I23" s="114" t="s">
        <v>34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41</v>
      </c>
      <c r="E25" s="36"/>
      <c r="F25" s="36"/>
      <c r="G25" s="36"/>
      <c r="H25" s="36"/>
      <c r="I25" s="114" t="s">
        <v>31</v>
      </c>
      <c r="J25" s="105" t="s">
        <v>32</v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">
        <v>43</v>
      </c>
      <c r="F26" s="36"/>
      <c r="G26" s="36"/>
      <c r="H26" s="36"/>
      <c r="I26" s="114" t="s">
        <v>34</v>
      </c>
      <c r="J26" s="105" t="s">
        <v>32</v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44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82" t="s">
        <v>45</v>
      </c>
      <c r="F29" s="382"/>
      <c r="G29" s="382"/>
      <c r="H29" s="382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46</v>
      </c>
      <c r="E32" s="36"/>
      <c r="F32" s="36"/>
      <c r="G32" s="36"/>
      <c r="H32" s="36"/>
      <c r="I32" s="36"/>
      <c r="J32" s="122">
        <f>ROUND(J94, 0)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36"/>
      <c r="F34" s="123" t="s">
        <v>48</v>
      </c>
      <c r="G34" s="36"/>
      <c r="H34" s="36"/>
      <c r="I34" s="123" t="s">
        <v>47</v>
      </c>
      <c r="J34" s="123" t="s">
        <v>49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customHeight="1">
      <c r="A35" s="36"/>
      <c r="B35" s="41"/>
      <c r="C35" s="36"/>
      <c r="D35" s="124" t="s">
        <v>50</v>
      </c>
      <c r="E35" s="114" t="s">
        <v>51</v>
      </c>
      <c r="F35" s="125">
        <f>ROUND((SUM(BE94:BE465)),  0)</f>
        <v>0</v>
      </c>
      <c r="G35" s="36"/>
      <c r="H35" s="36"/>
      <c r="I35" s="126">
        <v>0.21</v>
      </c>
      <c r="J35" s="125">
        <f>ROUND(((SUM(BE94:BE465))*I35),  0)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customHeight="1">
      <c r="A36" s="36"/>
      <c r="B36" s="41"/>
      <c r="C36" s="36"/>
      <c r="D36" s="36"/>
      <c r="E36" s="114" t="s">
        <v>52</v>
      </c>
      <c r="F36" s="125">
        <f>ROUND((SUM(BF94:BF465)),  0)</f>
        <v>0</v>
      </c>
      <c r="G36" s="36"/>
      <c r="H36" s="36"/>
      <c r="I36" s="126">
        <v>0.15</v>
      </c>
      <c r="J36" s="125">
        <f>ROUND(((SUM(BF94:BF465))*I36),  0)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53</v>
      </c>
      <c r="F37" s="125">
        <f>ROUND((SUM(BG94:BG465)),  0)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" hidden="1" customHeight="1">
      <c r="A38" s="36"/>
      <c r="B38" s="41"/>
      <c r="C38" s="36"/>
      <c r="D38" s="36"/>
      <c r="E38" s="114" t="s">
        <v>54</v>
      </c>
      <c r="F38" s="125">
        <f>ROUND((SUM(BH94:BH465)),  0)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" hidden="1" customHeight="1">
      <c r="A39" s="36"/>
      <c r="B39" s="41"/>
      <c r="C39" s="36"/>
      <c r="D39" s="36"/>
      <c r="E39" s="114" t="s">
        <v>55</v>
      </c>
      <c r="F39" s="125">
        <f>ROUND((SUM(BI94:BI465)),  0)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56</v>
      </c>
      <c r="E41" s="129"/>
      <c r="F41" s="129"/>
      <c r="G41" s="130" t="s">
        <v>57</v>
      </c>
      <c r="H41" s="131" t="s">
        <v>58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" customHeight="1">
      <c r="A47" s="36"/>
      <c r="B47" s="37"/>
      <c r="C47" s="24" t="s">
        <v>139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3" t="str">
        <f>E7</f>
        <v>Zateplení objektů, rekonstrukce víceúčelového hřiště a zpevněných ploch ZŠ Děčín XXXII_revize_R03</v>
      </c>
      <c r="F50" s="384"/>
      <c r="G50" s="384"/>
      <c r="H50" s="384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2"/>
      <c r="C51" s="30" t="s">
        <v>137</v>
      </c>
      <c r="D51" s="23"/>
      <c r="E51" s="23"/>
      <c r="F51" s="23"/>
      <c r="G51" s="23"/>
      <c r="H51" s="23"/>
      <c r="I51" s="23"/>
      <c r="J51" s="23"/>
      <c r="K51" s="23"/>
      <c r="L51" s="21"/>
    </row>
    <row r="52" spans="1:47" s="2" customFormat="1" ht="16.5" customHeight="1">
      <c r="A52" s="36"/>
      <c r="B52" s="37"/>
      <c r="C52" s="38"/>
      <c r="D52" s="38"/>
      <c r="E52" s="383" t="s">
        <v>5704</v>
      </c>
      <c r="F52" s="385"/>
      <c r="G52" s="385"/>
      <c r="H52" s="385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0" t="s">
        <v>5705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36" t="str">
        <f>E11</f>
        <v>SO11.2 - SO 11.2 - Zpevněné plochy a zastřešení</v>
      </c>
      <c r="F54" s="385"/>
      <c r="G54" s="385"/>
      <c r="H54" s="385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0" t="s">
        <v>22</v>
      </c>
      <c r="D56" s="38"/>
      <c r="E56" s="38"/>
      <c r="F56" s="28" t="str">
        <f>F14</f>
        <v>Děčín XXXII</v>
      </c>
      <c r="G56" s="38"/>
      <c r="H56" s="38"/>
      <c r="I56" s="30" t="s">
        <v>24</v>
      </c>
      <c r="J56" s="61" t="str">
        <f>IF(J14="","",J14)</f>
        <v>23. 6. 2021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65" customHeight="1">
      <c r="A58" s="36"/>
      <c r="B58" s="37"/>
      <c r="C58" s="30" t="s">
        <v>30</v>
      </c>
      <c r="D58" s="38"/>
      <c r="E58" s="38"/>
      <c r="F58" s="28" t="str">
        <f>E17</f>
        <v>Statutární město Děčín, MmDěčín</v>
      </c>
      <c r="G58" s="38"/>
      <c r="H58" s="38"/>
      <c r="I58" s="30" t="s">
        <v>37</v>
      </c>
      <c r="J58" s="34" t="str">
        <f>E23</f>
        <v>P. Andrejkovič - PRO-DESIGN2013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15" customHeight="1">
      <c r="A59" s="36"/>
      <c r="B59" s="37"/>
      <c r="C59" s="30" t="s">
        <v>35</v>
      </c>
      <c r="D59" s="38"/>
      <c r="E59" s="38"/>
      <c r="F59" s="28" t="str">
        <f>IF(E20="","",E20)</f>
        <v>Vyplň údaj</v>
      </c>
      <c r="G59" s="38"/>
      <c r="H59" s="38"/>
      <c r="I59" s="30" t="s">
        <v>41</v>
      </c>
      <c r="J59" s="34" t="str">
        <f>E26</f>
        <v>L. Štuller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140</v>
      </c>
      <c r="D61" s="139"/>
      <c r="E61" s="139"/>
      <c r="F61" s="139"/>
      <c r="G61" s="139"/>
      <c r="H61" s="139"/>
      <c r="I61" s="139"/>
      <c r="J61" s="140" t="s">
        <v>141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8" customHeight="1">
      <c r="A63" s="36"/>
      <c r="B63" s="37"/>
      <c r="C63" s="141" t="s">
        <v>78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8" t="s">
        <v>142</v>
      </c>
    </row>
    <row r="64" spans="1:47" s="9" customFormat="1" ht="24.9" customHeight="1">
      <c r="B64" s="142"/>
      <c r="C64" s="143"/>
      <c r="D64" s="144" t="s">
        <v>143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95" customHeight="1">
      <c r="B65" s="148"/>
      <c r="C65" s="99"/>
      <c r="D65" s="149" t="s">
        <v>144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95" customHeight="1">
      <c r="B66" s="148"/>
      <c r="C66" s="99"/>
      <c r="D66" s="149" t="s">
        <v>5774</v>
      </c>
      <c r="E66" s="150"/>
      <c r="F66" s="150"/>
      <c r="G66" s="150"/>
      <c r="H66" s="150"/>
      <c r="I66" s="150"/>
      <c r="J66" s="151">
        <f>J221</f>
        <v>0</v>
      </c>
      <c r="K66" s="99"/>
      <c r="L66" s="152"/>
    </row>
    <row r="67" spans="1:31" s="10" customFormat="1" ht="19.95" customHeight="1">
      <c r="B67" s="148"/>
      <c r="C67" s="99"/>
      <c r="D67" s="149" t="s">
        <v>5775</v>
      </c>
      <c r="E67" s="150"/>
      <c r="F67" s="150"/>
      <c r="G67" s="150"/>
      <c r="H67" s="150"/>
      <c r="I67" s="150"/>
      <c r="J67" s="151">
        <f>J228</f>
        <v>0</v>
      </c>
      <c r="K67" s="99"/>
      <c r="L67" s="152"/>
    </row>
    <row r="68" spans="1:31" s="10" customFormat="1" ht="19.95" customHeight="1">
      <c r="B68" s="148"/>
      <c r="C68" s="99"/>
      <c r="D68" s="149" t="s">
        <v>147</v>
      </c>
      <c r="E68" s="150"/>
      <c r="F68" s="150"/>
      <c r="G68" s="150"/>
      <c r="H68" s="150"/>
      <c r="I68" s="150"/>
      <c r="J68" s="151">
        <f>J270</f>
        <v>0</v>
      </c>
      <c r="K68" s="99"/>
      <c r="L68" s="152"/>
    </row>
    <row r="69" spans="1:31" s="10" customFormat="1" ht="19.95" customHeight="1">
      <c r="B69" s="148"/>
      <c r="C69" s="99"/>
      <c r="D69" s="149" t="s">
        <v>148</v>
      </c>
      <c r="E69" s="150"/>
      <c r="F69" s="150"/>
      <c r="G69" s="150"/>
      <c r="H69" s="150"/>
      <c r="I69" s="150"/>
      <c r="J69" s="151">
        <f>J360</f>
        <v>0</v>
      </c>
      <c r="K69" s="99"/>
      <c r="L69" s="152"/>
    </row>
    <row r="70" spans="1:31" s="9" customFormat="1" ht="24.9" customHeight="1">
      <c r="B70" s="142"/>
      <c r="C70" s="143"/>
      <c r="D70" s="144" t="s">
        <v>150</v>
      </c>
      <c r="E70" s="145"/>
      <c r="F70" s="145"/>
      <c r="G70" s="145"/>
      <c r="H70" s="145"/>
      <c r="I70" s="145"/>
      <c r="J70" s="146">
        <f>J401</f>
        <v>0</v>
      </c>
      <c r="K70" s="143"/>
      <c r="L70" s="147"/>
    </row>
    <row r="71" spans="1:31" s="10" customFormat="1" ht="19.95" customHeight="1">
      <c r="B71" s="148"/>
      <c r="C71" s="99"/>
      <c r="D71" s="149" t="s">
        <v>155</v>
      </c>
      <c r="E71" s="150"/>
      <c r="F71" s="150"/>
      <c r="G71" s="150"/>
      <c r="H71" s="150"/>
      <c r="I71" s="150"/>
      <c r="J71" s="151">
        <f>J402</f>
        <v>0</v>
      </c>
      <c r="K71" s="99"/>
      <c r="L71" s="152"/>
    </row>
    <row r="72" spans="1:31" s="10" customFormat="1" ht="19.95" customHeight="1">
      <c r="B72" s="148"/>
      <c r="C72" s="99"/>
      <c r="D72" s="149" t="s">
        <v>5776</v>
      </c>
      <c r="E72" s="150"/>
      <c r="F72" s="150"/>
      <c r="G72" s="150"/>
      <c r="H72" s="150"/>
      <c r="I72" s="150"/>
      <c r="J72" s="151">
        <f>J435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" customHeight="1">
      <c r="A79" s="36"/>
      <c r="B79" s="37"/>
      <c r="C79" s="24" t="s">
        <v>156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0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83" t="str">
        <f>E7</f>
        <v>Zateplení objektů, rekonstrukce víceúčelového hřiště a zpevněných ploch ZŠ Děčín XXXII_revize_R03</v>
      </c>
      <c r="F82" s="384"/>
      <c r="G82" s="384"/>
      <c r="H82" s="384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2"/>
      <c r="C83" s="30" t="s">
        <v>137</v>
      </c>
      <c r="D83" s="23"/>
      <c r="E83" s="23"/>
      <c r="F83" s="23"/>
      <c r="G83" s="23"/>
      <c r="H83" s="23"/>
      <c r="I83" s="23"/>
      <c r="J83" s="23"/>
      <c r="K83" s="23"/>
      <c r="L83" s="21"/>
    </row>
    <row r="84" spans="1:63" s="2" customFormat="1" ht="16.5" customHeight="1">
      <c r="A84" s="36"/>
      <c r="B84" s="37"/>
      <c r="C84" s="38"/>
      <c r="D84" s="38"/>
      <c r="E84" s="383" t="s">
        <v>5704</v>
      </c>
      <c r="F84" s="385"/>
      <c r="G84" s="385"/>
      <c r="H84" s="385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0" t="s">
        <v>5705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36" t="str">
        <f>E11</f>
        <v>SO11.2 - SO 11.2 - Zpevněné plochy a zastřešení</v>
      </c>
      <c r="F86" s="385"/>
      <c r="G86" s="385"/>
      <c r="H86" s="385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0" t="s">
        <v>22</v>
      </c>
      <c r="D88" s="38"/>
      <c r="E88" s="38"/>
      <c r="F88" s="28" t="str">
        <f>F14</f>
        <v>Děčín XXXII</v>
      </c>
      <c r="G88" s="38"/>
      <c r="H88" s="38"/>
      <c r="I88" s="30" t="s">
        <v>24</v>
      </c>
      <c r="J88" s="61" t="str">
        <f>IF(J14="","",J14)</f>
        <v>23. 6. 2021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65" customHeight="1">
      <c r="A90" s="36"/>
      <c r="B90" s="37"/>
      <c r="C90" s="30" t="s">
        <v>30</v>
      </c>
      <c r="D90" s="38"/>
      <c r="E90" s="38"/>
      <c r="F90" s="28" t="str">
        <f>E17</f>
        <v>Statutární město Děčín, MmDěčín</v>
      </c>
      <c r="G90" s="38"/>
      <c r="H90" s="38"/>
      <c r="I90" s="30" t="s">
        <v>37</v>
      </c>
      <c r="J90" s="34" t="str">
        <f>E23</f>
        <v>P. Andrejkovič - PRO-DESIGN2013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15" customHeight="1">
      <c r="A91" s="36"/>
      <c r="B91" s="37"/>
      <c r="C91" s="30" t="s">
        <v>35</v>
      </c>
      <c r="D91" s="38"/>
      <c r="E91" s="38"/>
      <c r="F91" s="28" t="str">
        <f>IF(E20="","",E20)</f>
        <v>Vyplň údaj</v>
      </c>
      <c r="G91" s="38"/>
      <c r="H91" s="38"/>
      <c r="I91" s="30" t="s">
        <v>41</v>
      </c>
      <c r="J91" s="34" t="str">
        <f>E26</f>
        <v>L. Štuller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157</v>
      </c>
      <c r="D93" s="156" t="s">
        <v>65</v>
      </c>
      <c r="E93" s="156" t="s">
        <v>61</v>
      </c>
      <c r="F93" s="156" t="s">
        <v>62</v>
      </c>
      <c r="G93" s="156" t="s">
        <v>158</v>
      </c>
      <c r="H93" s="156" t="s">
        <v>159</v>
      </c>
      <c r="I93" s="156" t="s">
        <v>160</v>
      </c>
      <c r="J93" s="156" t="s">
        <v>141</v>
      </c>
      <c r="K93" s="157" t="s">
        <v>161</v>
      </c>
      <c r="L93" s="158"/>
      <c r="M93" s="70" t="s">
        <v>32</v>
      </c>
      <c r="N93" s="71" t="s">
        <v>50</v>
      </c>
      <c r="O93" s="71" t="s">
        <v>162</v>
      </c>
      <c r="P93" s="71" t="s">
        <v>163</v>
      </c>
      <c r="Q93" s="71" t="s">
        <v>164</v>
      </c>
      <c r="R93" s="71" t="s">
        <v>165</v>
      </c>
      <c r="S93" s="71" t="s">
        <v>166</v>
      </c>
      <c r="T93" s="72" t="s">
        <v>167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8" customHeight="1">
      <c r="A94" s="36"/>
      <c r="B94" s="37"/>
      <c r="C94" s="77" t="s">
        <v>168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P95+P401</f>
        <v>0</v>
      </c>
      <c r="Q94" s="74"/>
      <c r="R94" s="161">
        <f>R95+R401</f>
        <v>303.54533499999997</v>
      </c>
      <c r="S94" s="74"/>
      <c r="T94" s="162">
        <f>T95+T401</f>
        <v>525.971092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8" t="s">
        <v>79</v>
      </c>
      <c r="AU94" s="18" t="s">
        <v>142</v>
      </c>
      <c r="BK94" s="163">
        <f>BK95+BK401</f>
        <v>0</v>
      </c>
    </row>
    <row r="95" spans="1:63" s="12" customFormat="1" ht="25.95" customHeight="1">
      <c r="B95" s="164"/>
      <c r="C95" s="165"/>
      <c r="D95" s="166" t="s">
        <v>79</v>
      </c>
      <c r="E95" s="167" t="s">
        <v>169</v>
      </c>
      <c r="F95" s="167" t="s">
        <v>170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P96+P221+P228+P270+P360</f>
        <v>0</v>
      </c>
      <c r="Q95" s="172"/>
      <c r="R95" s="173">
        <f>R96+R221+R228+R270+R360</f>
        <v>279.21909112999998</v>
      </c>
      <c r="S95" s="172"/>
      <c r="T95" s="174">
        <f>T96+T221+T228+T270+T360</f>
        <v>509.716815</v>
      </c>
      <c r="AR95" s="175" t="s">
        <v>40</v>
      </c>
      <c r="AT95" s="176" t="s">
        <v>79</v>
      </c>
      <c r="AU95" s="176" t="s">
        <v>80</v>
      </c>
      <c r="AY95" s="175" t="s">
        <v>171</v>
      </c>
      <c r="BK95" s="177">
        <f>BK96+BK221+BK228+BK270+BK360</f>
        <v>0</v>
      </c>
    </row>
    <row r="96" spans="1:63" s="12" customFormat="1" ht="22.8" customHeight="1">
      <c r="B96" s="164"/>
      <c r="C96" s="165"/>
      <c r="D96" s="166" t="s">
        <v>79</v>
      </c>
      <c r="E96" s="178" t="s">
        <v>40</v>
      </c>
      <c r="F96" s="178" t="s">
        <v>172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SUM(P97:P220)</f>
        <v>0</v>
      </c>
      <c r="Q96" s="172"/>
      <c r="R96" s="173">
        <f>SUM(R97:R220)</f>
        <v>3.5317809999999996</v>
      </c>
      <c r="S96" s="172"/>
      <c r="T96" s="174">
        <f>SUM(T97:T220)</f>
        <v>509.716815</v>
      </c>
      <c r="AR96" s="175" t="s">
        <v>40</v>
      </c>
      <c r="AT96" s="176" t="s">
        <v>79</v>
      </c>
      <c r="AU96" s="176" t="s">
        <v>40</v>
      </c>
      <c r="AY96" s="175" t="s">
        <v>171</v>
      </c>
      <c r="BK96" s="177">
        <f>SUM(BK97:BK220)</f>
        <v>0</v>
      </c>
    </row>
    <row r="97" spans="1:65" s="2" customFormat="1" ht="37.799999999999997" customHeight="1">
      <c r="A97" s="36"/>
      <c r="B97" s="37"/>
      <c r="C97" s="180" t="s">
        <v>40</v>
      </c>
      <c r="D97" s="180" t="s">
        <v>173</v>
      </c>
      <c r="E97" s="181" t="s">
        <v>174</v>
      </c>
      <c r="F97" s="182" t="s">
        <v>175</v>
      </c>
      <c r="G97" s="183" t="s">
        <v>176</v>
      </c>
      <c r="H97" s="184">
        <v>505.1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0.255</v>
      </c>
      <c r="T97" s="190">
        <f>S97*H97</f>
        <v>128.8005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5777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5778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3" customFormat="1" ht="10.199999999999999">
      <c r="B99" s="193"/>
      <c r="C99" s="194"/>
      <c r="D99" s="195" t="s">
        <v>180</v>
      </c>
      <c r="E99" s="196" t="s">
        <v>32</v>
      </c>
      <c r="F99" s="197" t="s">
        <v>5730</v>
      </c>
      <c r="G99" s="194"/>
      <c r="H99" s="196" t="s">
        <v>32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180</v>
      </c>
      <c r="AU99" s="203" t="s">
        <v>89</v>
      </c>
      <c r="AV99" s="13" t="s">
        <v>40</v>
      </c>
      <c r="AW99" s="13" t="s">
        <v>38</v>
      </c>
      <c r="AX99" s="13" t="s">
        <v>80</v>
      </c>
      <c r="AY99" s="203" t="s">
        <v>171</v>
      </c>
    </row>
    <row r="100" spans="1:65" s="14" customFormat="1" ht="10.199999999999999">
      <c r="B100" s="204"/>
      <c r="C100" s="205"/>
      <c r="D100" s="195" t="s">
        <v>180</v>
      </c>
      <c r="E100" s="206" t="s">
        <v>32</v>
      </c>
      <c r="F100" s="207" t="s">
        <v>5779</v>
      </c>
      <c r="G100" s="205"/>
      <c r="H100" s="208">
        <v>505.1</v>
      </c>
      <c r="I100" s="209"/>
      <c r="J100" s="205"/>
      <c r="K100" s="205"/>
      <c r="L100" s="210"/>
      <c r="M100" s="211"/>
      <c r="N100" s="212"/>
      <c r="O100" s="212"/>
      <c r="P100" s="212"/>
      <c r="Q100" s="212"/>
      <c r="R100" s="212"/>
      <c r="S100" s="212"/>
      <c r="T100" s="213"/>
      <c r="AT100" s="214" t="s">
        <v>180</v>
      </c>
      <c r="AU100" s="214" t="s">
        <v>89</v>
      </c>
      <c r="AV100" s="14" t="s">
        <v>89</v>
      </c>
      <c r="AW100" s="14" t="s">
        <v>38</v>
      </c>
      <c r="AX100" s="14" t="s">
        <v>80</v>
      </c>
      <c r="AY100" s="214" t="s">
        <v>171</v>
      </c>
    </row>
    <row r="101" spans="1:65" s="2" customFormat="1" ht="37.799999999999997" customHeight="1">
      <c r="A101" s="36"/>
      <c r="B101" s="37"/>
      <c r="C101" s="180" t="s">
        <v>89</v>
      </c>
      <c r="D101" s="180" t="s">
        <v>173</v>
      </c>
      <c r="E101" s="181" t="s">
        <v>5780</v>
      </c>
      <c r="F101" s="182" t="s">
        <v>5781</v>
      </c>
      <c r="G101" s="183" t="s">
        <v>176</v>
      </c>
      <c r="H101" s="184">
        <v>27.86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0.26</v>
      </c>
      <c r="T101" s="190">
        <f>S101*H101</f>
        <v>7.2435999999999998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5782</v>
      </c>
    </row>
    <row r="102" spans="1:65" s="13" customFormat="1" ht="10.199999999999999">
      <c r="B102" s="193"/>
      <c r="C102" s="194"/>
      <c r="D102" s="195" t="s">
        <v>180</v>
      </c>
      <c r="E102" s="196" t="s">
        <v>32</v>
      </c>
      <c r="F102" s="197" t="s">
        <v>5778</v>
      </c>
      <c r="G102" s="194"/>
      <c r="H102" s="196" t="s">
        <v>32</v>
      </c>
      <c r="I102" s="198"/>
      <c r="J102" s="194"/>
      <c r="K102" s="194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180</v>
      </c>
      <c r="AU102" s="203" t="s">
        <v>89</v>
      </c>
      <c r="AV102" s="13" t="s">
        <v>40</v>
      </c>
      <c r="AW102" s="13" t="s">
        <v>38</v>
      </c>
      <c r="AX102" s="13" t="s">
        <v>80</v>
      </c>
      <c r="AY102" s="203" t="s">
        <v>171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5730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4" customFormat="1" ht="10.199999999999999">
      <c r="B104" s="204"/>
      <c r="C104" s="205"/>
      <c r="D104" s="195" t="s">
        <v>180</v>
      </c>
      <c r="E104" s="206" t="s">
        <v>32</v>
      </c>
      <c r="F104" s="207" t="s">
        <v>5783</v>
      </c>
      <c r="G104" s="205"/>
      <c r="H104" s="208">
        <v>27.86</v>
      </c>
      <c r="I104" s="209"/>
      <c r="J104" s="205"/>
      <c r="K104" s="205"/>
      <c r="L104" s="210"/>
      <c r="M104" s="211"/>
      <c r="N104" s="212"/>
      <c r="O104" s="212"/>
      <c r="P104" s="212"/>
      <c r="Q104" s="212"/>
      <c r="R104" s="212"/>
      <c r="S104" s="212"/>
      <c r="T104" s="213"/>
      <c r="AT104" s="214" t="s">
        <v>180</v>
      </c>
      <c r="AU104" s="214" t="s">
        <v>89</v>
      </c>
      <c r="AV104" s="14" t="s">
        <v>89</v>
      </c>
      <c r="AW104" s="14" t="s">
        <v>38</v>
      </c>
      <c r="AX104" s="14" t="s">
        <v>80</v>
      </c>
      <c r="AY104" s="214" t="s">
        <v>171</v>
      </c>
    </row>
    <row r="105" spans="1:65" s="2" customFormat="1" ht="24.15" customHeight="1">
      <c r="A105" s="36"/>
      <c r="B105" s="37"/>
      <c r="C105" s="180" t="s">
        <v>187</v>
      </c>
      <c r="D105" s="180" t="s">
        <v>173</v>
      </c>
      <c r="E105" s="181" t="s">
        <v>5784</v>
      </c>
      <c r="F105" s="182" t="s">
        <v>5785</v>
      </c>
      <c r="G105" s="183" t="s">
        <v>176</v>
      </c>
      <c r="H105" s="184">
        <v>62.85</v>
      </c>
      <c r="I105" s="185"/>
      <c r="J105" s="186">
        <f>ROUND(I105*H105,2)</f>
        <v>0</v>
      </c>
      <c r="K105" s="182" t="s">
        <v>177</v>
      </c>
      <c r="L105" s="41"/>
      <c r="M105" s="187" t="s">
        <v>32</v>
      </c>
      <c r="N105" s="188" t="s">
        <v>51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0.24</v>
      </c>
      <c r="T105" s="190">
        <f>S105*H105</f>
        <v>15.084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178</v>
      </c>
      <c r="AT105" s="191" t="s">
        <v>173</v>
      </c>
      <c r="AU105" s="191" t="s">
        <v>89</v>
      </c>
      <c r="AY105" s="18" t="s">
        <v>171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8" t="s">
        <v>40</v>
      </c>
      <c r="BK105" s="192">
        <f>ROUND(I105*H105,2)</f>
        <v>0</v>
      </c>
      <c r="BL105" s="18" t="s">
        <v>178</v>
      </c>
      <c r="BM105" s="191" t="s">
        <v>5786</v>
      </c>
    </row>
    <row r="106" spans="1:65" s="13" customFormat="1" ht="10.199999999999999">
      <c r="B106" s="193"/>
      <c r="C106" s="194"/>
      <c r="D106" s="195" t="s">
        <v>180</v>
      </c>
      <c r="E106" s="196" t="s">
        <v>32</v>
      </c>
      <c r="F106" s="197" t="s">
        <v>5778</v>
      </c>
      <c r="G106" s="194"/>
      <c r="H106" s="196" t="s">
        <v>32</v>
      </c>
      <c r="I106" s="198"/>
      <c r="J106" s="194"/>
      <c r="K106" s="194"/>
      <c r="L106" s="199"/>
      <c r="M106" s="200"/>
      <c r="N106" s="201"/>
      <c r="O106" s="201"/>
      <c r="P106" s="201"/>
      <c r="Q106" s="201"/>
      <c r="R106" s="201"/>
      <c r="S106" s="201"/>
      <c r="T106" s="202"/>
      <c r="AT106" s="203" t="s">
        <v>180</v>
      </c>
      <c r="AU106" s="203" t="s">
        <v>89</v>
      </c>
      <c r="AV106" s="13" t="s">
        <v>40</v>
      </c>
      <c r="AW106" s="13" t="s">
        <v>38</v>
      </c>
      <c r="AX106" s="13" t="s">
        <v>80</v>
      </c>
      <c r="AY106" s="203" t="s">
        <v>171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5730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4" customFormat="1" ht="10.199999999999999">
      <c r="B108" s="204"/>
      <c r="C108" s="205"/>
      <c r="D108" s="195" t="s">
        <v>180</v>
      </c>
      <c r="E108" s="206" t="s">
        <v>32</v>
      </c>
      <c r="F108" s="207" t="s">
        <v>5787</v>
      </c>
      <c r="G108" s="205"/>
      <c r="H108" s="208">
        <v>62.85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180</v>
      </c>
      <c r="AU108" s="214" t="s">
        <v>89</v>
      </c>
      <c r="AV108" s="14" t="s">
        <v>89</v>
      </c>
      <c r="AW108" s="14" t="s">
        <v>38</v>
      </c>
      <c r="AX108" s="14" t="s">
        <v>80</v>
      </c>
      <c r="AY108" s="214" t="s">
        <v>171</v>
      </c>
    </row>
    <row r="109" spans="1:65" s="2" customFormat="1" ht="24.15" customHeight="1">
      <c r="A109" s="36"/>
      <c r="B109" s="37"/>
      <c r="C109" s="180" t="s">
        <v>178</v>
      </c>
      <c r="D109" s="180" t="s">
        <v>173</v>
      </c>
      <c r="E109" s="181" t="s">
        <v>5788</v>
      </c>
      <c r="F109" s="182" t="s">
        <v>5789</v>
      </c>
      <c r="G109" s="183" t="s">
        <v>176</v>
      </c>
      <c r="H109" s="184">
        <v>61.47</v>
      </c>
      <c r="I109" s="185"/>
      <c r="J109" s="186">
        <f>ROUND(I109*H109,2)</f>
        <v>0</v>
      </c>
      <c r="K109" s="182" t="s">
        <v>177</v>
      </c>
      <c r="L109" s="41"/>
      <c r="M109" s="187" t="s">
        <v>32</v>
      </c>
      <c r="N109" s="188" t="s">
        <v>51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0.32500000000000001</v>
      </c>
      <c r="T109" s="190">
        <f>S109*H109</f>
        <v>19.97775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178</v>
      </c>
      <c r="AT109" s="191" t="s">
        <v>173</v>
      </c>
      <c r="AU109" s="191" t="s">
        <v>89</v>
      </c>
      <c r="AY109" s="18" t="s">
        <v>171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8" t="s">
        <v>40</v>
      </c>
      <c r="BK109" s="192">
        <f>ROUND(I109*H109,2)</f>
        <v>0</v>
      </c>
      <c r="BL109" s="18" t="s">
        <v>178</v>
      </c>
      <c r="BM109" s="191" t="s">
        <v>5790</v>
      </c>
    </row>
    <row r="110" spans="1:65" s="13" customFormat="1" ht="10.199999999999999">
      <c r="B110" s="193"/>
      <c r="C110" s="194"/>
      <c r="D110" s="195" t="s">
        <v>180</v>
      </c>
      <c r="E110" s="196" t="s">
        <v>32</v>
      </c>
      <c r="F110" s="197" t="s">
        <v>5778</v>
      </c>
      <c r="G110" s="194"/>
      <c r="H110" s="196" t="s">
        <v>32</v>
      </c>
      <c r="I110" s="198"/>
      <c r="J110" s="194"/>
      <c r="K110" s="194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180</v>
      </c>
      <c r="AU110" s="203" t="s">
        <v>89</v>
      </c>
      <c r="AV110" s="13" t="s">
        <v>40</v>
      </c>
      <c r="AW110" s="13" t="s">
        <v>38</v>
      </c>
      <c r="AX110" s="13" t="s">
        <v>80</v>
      </c>
      <c r="AY110" s="203" t="s">
        <v>171</v>
      </c>
    </row>
    <row r="111" spans="1:65" s="13" customFormat="1" ht="10.199999999999999">
      <c r="B111" s="193"/>
      <c r="C111" s="194"/>
      <c r="D111" s="195" t="s">
        <v>180</v>
      </c>
      <c r="E111" s="196" t="s">
        <v>32</v>
      </c>
      <c r="F111" s="197" t="s">
        <v>5730</v>
      </c>
      <c r="G111" s="194"/>
      <c r="H111" s="196" t="s">
        <v>32</v>
      </c>
      <c r="I111" s="198"/>
      <c r="J111" s="194"/>
      <c r="K111" s="194"/>
      <c r="L111" s="199"/>
      <c r="M111" s="200"/>
      <c r="N111" s="201"/>
      <c r="O111" s="201"/>
      <c r="P111" s="201"/>
      <c r="Q111" s="201"/>
      <c r="R111" s="201"/>
      <c r="S111" s="201"/>
      <c r="T111" s="202"/>
      <c r="AT111" s="203" t="s">
        <v>180</v>
      </c>
      <c r="AU111" s="203" t="s">
        <v>89</v>
      </c>
      <c r="AV111" s="13" t="s">
        <v>40</v>
      </c>
      <c r="AW111" s="13" t="s">
        <v>38</v>
      </c>
      <c r="AX111" s="13" t="s">
        <v>80</v>
      </c>
      <c r="AY111" s="203" t="s">
        <v>171</v>
      </c>
    </row>
    <row r="112" spans="1:65" s="14" customFormat="1" ht="10.199999999999999">
      <c r="B112" s="204"/>
      <c r="C112" s="205"/>
      <c r="D112" s="195" t="s">
        <v>180</v>
      </c>
      <c r="E112" s="206" t="s">
        <v>32</v>
      </c>
      <c r="F112" s="207" t="s">
        <v>5791</v>
      </c>
      <c r="G112" s="205"/>
      <c r="H112" s="208">
        <v>61.47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180</v>
      </c>
      <c r="AU112" s="214" t="s">
        <v>89</v>
      </c>
      <c r="AV112" s="14" t="s">
        <v>89</v>
      </c>
      <c r="AW112" s="14" t="s">
        <v>38</v>
      </c>
      <c r="AX112" s="14" t="s">
        <v>80</v>
      </c>
      <c r="AY112" s="214" t="s">
        <v>171</v>
      </c>
    </row>
    <row r="113" spans="1:65" s="2" customFormat="1" ht="24.15" customHeight="1">
      <c r="A113" s="36"/>
      <c r="B113" s="37"/>
      <c r="C113" s="180" t="s">
        <v>226</v>
      </c>
      <c r="D113" s="180" t="s">
        <v>173</v>
      </c>
      <c r="E113" s="181" t="s">
        <v>5792</v>
      </c>
      <c r="F113" s="182" t="s">
        <v>5793</v>
      </c>
      <c r="G113" s="183" t="s">
        <v>176</v>
      </c>
      <c r="H113" s="184">
        <v>62.85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9.8000000000000004E-2</v>
      </c>
      <c r="T113" s="190">
        <f>S113*H113</f>
        <v>6.1593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5794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5778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5730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4" customFormat="1" ht="10.199999999999999">
      <c r="B116" s="204"/>
      <c r="C116" s="205"/>
      <c r="D116" s="195" t="s">
        <v>180</v>
      </c>
      <c r="E116" s="206" t="s">
        <v>32</v>
      </c>
      <c r="F116" s="207" t="s">
        <v>5787</v>
      </c>
      <c r="G116" s="205"/>
      <c r="H116" s="208">
        <v>62.85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180</v>
      </c>
      <c r="AU116" s="214" t="s">
        <v>89</v>
      </c>
      <c r="AV116" s="14" t="s">
        <v>89</v>
      </c>
      <c r="AW116" s="14" t="s">
        <v>38</v>
      </c>
      <c r="AX116" s="14" t="s">
        <v>80</v>
      </c>
      <c r="AY116" s="214" t="s">
        <v>171</v>
      </c>
    </row>
    <row r="117" spans="1:65" s="2" customFormat="1" ht="37.799999999999997" customHeight="1">
      <c r="A117" s="36"/>
      <c r="B117" s="37"/>
      <c r="C117" s="180" t="s">
        <v>193</v>
      </c>
      <c r="D117" s="180" t="s">
        <v>173</v>
      </c>
      <c r="E117" s="181" t="s">
        <v>5795</v>
      </c>
      <c r="F117" s="182" t="s">
        <v>5796</v>
      </c>
      <c r="G117" s="183" t="s">
        <v>176</v>
      </c>
      <c r="H117" s="184">
        <v>132.09</v>
      </c>
      <c r="I117" s="185"/>
      <c r="J117" s="186">
        <f>ROUND(I117*H117,2)</f>
        <v>0</v>
      </c>
      <c r="K117" s="182" t="s">
        <v>177</v>
      </c>
      <c r="L117" s="41"/>
      <c r="M117" s="187" t="s">
        <v>32</v>
      </c>
      <c r="N117" s="188" t="s">
        <v>51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0.28999999999999998</v>
      </c>
      <c r="T117" s="190">
        <f>S117*H117</f>
        <v>38.306100000000001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178</v>
      </c>
      <c r="AT117" s="191" t="s">
        <v>173</v>
      </c>
      <c r="AU117" s="191" t="s">
        <v>89</v>
      </c>
      <c r="AY117" s="18" t="s">
        <v>171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8" t="s">
        <v>40</v>
      </c>
      <c r="BK117" s="192">
        <f>ROUND(I117*H117,2)</f>
        <v>0</v>
      </c>
      <c r="BL117" s="18" t="s">
        <v>178</v>
      </c>
      <c r="BM117" s="191" t="s">
        <v>5797</v>
      </c>
    </row>
    <row r="118" spans="1:65" s="13" customFormat="1" ht="10.199999999999999">
      <c r="B118" s="193"/>
      <c r="C118" s="194"/>
      <c r="D118" s="195" t="s">
        <v>180</v>
      </c>
      <c r="E118" s="196" t="s">
        <v>32</v>
      </c>
      <c r="F118" s="197" t="s">
        <v>5778</v>
      </c>
      <c r="G118" s="194"/>
      <c r="H118" s="196" t="s">
        <v>32</v>
      </c>
      <c r="I118" s="198"/>
      <c r="J118" s="194"/>
      <c r="K118" s="194"/>
      <c r="L118" s="199"/>
      <c r="M118" s="200"/>
      <c r="N118" s="201"/>
      <c r="O118" s="201"/>
      <c r="P118" s="201"/>
      <c r="Q118" s="201"/>
      <c r="R118" s="201"/>
      <c r="S118" s="201"/>
      <c r="T118" s="202"/>
      <c r="AT118" s="203" t="s">
        <v>180</v>
      </c>
      <c r="AU118" s="203" t="s">
        <v>89</v>
      </c>
      <c r="AV118" s="13" t="s">
        <v>40</v>
      </c>
      <c r="AW118" s="13" t="s">
        <v>38</v>
      </c>
      <c r="AX118" s="13" t="s">
        <v>80</v>
      </c>
      <c r="AY118" s="203" t="s">
        <v>171</v>
      </c>
    </row>
    <row r="119" spans="1:65" s="13" customFormat="1" ht="10.199999999999999">
      <c r="B119" s="193"/>
      <c r="C119" s="194"/>
      <c r="D119" s="195" t="s">
        <v>180</v>
      </c>
      <c r="E119" s="196" t="s">
        <v>32</v>
      </c>
      <c r="F119" s="197" t="s">
        <v>5730</v>
      </c>
      <c r="G119" s="194"/>
      <c r="H119" s="196" t="s">
        <v>32</v>
      </c>
      <c r="I119" s="198"/>
      <c r="J119" s="194"/>
      <c r="K119" s="194"/>
      <c r="L119" s="199"/>
      <c r="M119" s="200"/>
      <c r="N119" s="201"/>
      <c r="O119" s="201"/>
      <c r="P119" s="201"/>
      <c r="Q119" s="201"/>
      <c r="R119" s="201"/>
      <c r="S119" s="201"/>
      <c r="T119" s="202"/>
      <c r="AT119" s="203" t="s">
        <v>180</v>
      </c>
      <c r="AU119" s="203" t="s">
        <v>89</v>
      </c>
      <c r="AV119" s="13" t="s">
        <v>40</v>
      </c>
      <c r="AW119" s="13" t="s">
        <v>38</v>
      </c>
      <c r="AX119" s="13" t="s">
        <v>80</v>
      </c>
      <c r="AY119" s="203" t="s">
        <v>171</v>
      </c>
    </row>
    <row r="120" spans="1:65" s="14" customFormat="1" ht="10.199999999999999">
      <c r="B120" s="204"/>
      <c r="C120" s="205"/>
      <c r="D120" s="195" t="s">
        <v>180</v>
      </c>
      <c r="E120" s="206" t="s">
        <v>32</v>
      </c>
      <c r="F120" s="207" t="s">
        <v>5798</v>
      </c>
      <c r="G120" s="205"/>
      <c r="H120" s="208">
        <v>132.09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38</v>
      </c>
      <c r="AX120" s="14" t="s">
        <v>80</v>
      </c>
      <c r="AY120" s="214" t="s">
        <v>171</v>
      </c>
    </row>
    <row r="121" spans="1:65" s="2" customFormat="1" ht="37.799999999999997" customHeight="1">
      <c r="A121" s="36"/>
      <c r="B121" s="37"/>
      <c r="C121" s="180" t="s">
        <v>237</v>
      </c>
      <c r="D121" s="180" t="s">
        <v>173</v>
      </c>
      <c r="E121" s="181" t="s">
        <v>5799</v>
      </c>
      <c r="F121" s="182" t="s">
        <v>5800</v>
      </c>
      <c r="G121" s="183" t="s">
        <v>176</v>
      </c>
      <c r="H121" s="184">
        <v>505.1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0.44</v>
      </c>
      <c r="T121" s="190">
        <f>S121*H121</f>
        <v>222.244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5801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5778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5730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4" customFormat="1" ht="10.199999999999999">
      <c r="B124" s="204"/>
      <c r="C124" s="205"/>
      <c r="D124" s="195" t="s">
        <v>180</v>
      </c>
      <c r="E124" s="206" t="s">
        <v>32</v>
      </c>
      <c r="F124" s="207" t="s">
        <v>5779</v>
      </c>
      <c r="G124" s="205"/>
      <c r="H124" s="208">
        <v>505.1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180</v>
      </c>
      <c r="AU124" s="214" t="s">
        <v>89</v>
      </c>
      <c r="AV124" s="14" t="s">
        <v>89</v>
      </c>
      <c r="AW124" s="14" t="s">
        <v>38</v>
      </c>
      <c r="AX124" s="14" t="s">
        <v>80</v>
      </c>
      <c r="AY124" s="214" t="s">
        <v>171</v>
      </c>
    </row>
    <row r="125" spans="1:65" s="2" customFormat="1" ht="37.799999999999997" customHeight="1">
      <c r="A125" s="36"/>
      <c r="B125" s="37"/>
      <c r="C125" s="180" t="s">
        <v>242</v>
      </c>
      <c r="D125" s="180" t="s">
        <v>173</v>
      </c>
      <c r="E125" s="181" t="s">
        <v>5802</v>
      </c>
      <c r="F125" s="182" t="s">
        <v>5803</v>
      </c>
      <c r="G125" s="183" t="s">
        <v>176</v>
      </c>
      <c r="H125" s="184">
        <v>61.47</v>
      </c>
      <c r="I125" s="185"/>
      <c r="J125" s="186">
        <f>ROUND(I125*H125,2)</f>
        <v>0</v>
      </c>
      <c r="K125" s="182" t="s">
        <v>177</v>
      </c>
      <c r="L125" s="41"/>
      <c r="M125" s="187" t="s">
        <v>32</v>
      </c>
      <c r="N125" s="188" t="s">
        <v>51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0.17</v>
      </c>
      <c r="T125" s="190">
        <f>S125*H125</f>
        <v>10.449900000000001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178</v>
      </c>
      <c r="AT125" s="191" t="s">
        <v>173</v>
      </c>
      <c r="AU125" s="191" t="s">
        <v>89</v>
      </c>
      <c r="AY125" s="18" t="s">
        <v>171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8" t="s">
        <v>40</v>
      </c>
      <c r="BK125" s="192">
        <f>ROUND(I125*H125,2)</f>
        <v>0</v>
      </c>
      <c r="BL125" s="18" t="s">
        <v>178</v>
      </c>
      <c r="BM125" s="191" t="s">
        <v>5804</v>
      </c>
    </row>
    <row r="126" spans="1:65" s="13" customFormat="1" ht="10.199999999999999">
      <c r="B126" s="193"/>
      <c r="C126" s="194"/>
      <c r="D126" s="195" t="s">
        <v>180</v>
      </c>
      <c r="E126" s="196" t="s">
        <v>32</v>
      </c>
      <c r="F126" s="197" t="s">
        <v>5778</v>
      </c>
      <c r="G126" s="194"/>
      <c r="H126" s="196" t="s">
        <v>32</v>
      </c>
      <c r="I126" s="198"/>
      <c r="J126" s="194"/>
      <c r="K126" s="194"/>
      <c r="L126" s="199"/>
      <c r="M126" s="200"/>
      <c r="N126" s="201"/>
      <c r="O126" s="201"/>
      <c r="P126" s="201"/>
      <c r="Q126" s="201"/>
      <c r="R126" s="201"/>
      <c r="S126" s="201"/>
      <c r="T126" s="202"/>
      <c r="AT126" s="203" t="s">
        <v>180</v>
      </c>
      <c r="AU126" s="203" t="s">
        <v>89</v>
      </c>
      <c r="AV126" s="13" t="s">
        <v>40</v>
      </c>
      <c r="AW126" s="13" t="s">
        <v>38</v>
      </c>
      <c r="AX126" s="13" t="s">
        <v>80</v>
      </c>
      <c r="AY126" s="203" t="s">
        <v>171</v>
      </c>
    </row>
    <row r="127" spans="1:65" s="13" customFormat="1" ht="10.199999999999999">
      <c r="B127" s="193"/>
      <c r="C127" s="194"/>
      <c r="D127" s="195" t="s">
        <v>180</v>
      </c>
      <c r="E127" s="196" t="s">
        <v>32</v>
      </c>
      <c r="F127" s="197" t="s">
        <v>5730</v>
      </c>
      <c r="G127" s="194"/>
      <c r="H127" s="196" t="s">
        <v>32</v>
      </c>
      <c r="I127" s="198"/>
      <c r="J127" s="194"/>
      <c r="K127" s="194"/>
      <c r="L127" s="199"/>
      <c r="M127" s="200"/>
      <c r="N127" s="201"/>
      <c r="O127" s="201"/>
      <c r="P127" s="201"/>
      <c r="Q127" s="201"/>
      <c r="R127" s="201"/>
      <c r="S127" s="201"/>
      <c r="T127" s="202"/>
      <c r="AT127" s="203" t="s">
        <v>180</v>
      </c>
      <c r="AU127" s="203" t="s">
        <v>89</v>
      </c>
      <c r="AV127" s="13" t="s">
        <v>40</v>
      </c>
      <c r="AW127" s="13" t="s">
        <v>38</v>
      </c>
      <c r="AX127" s="13" t="s">
        <v>80</v>
      </c>
      <c r="AY127" s="203" t="s">
        <v>171</v>
      </c>
    </row>
    <row r="128" spans="1:65" s="14" customFormat="1" ht="10.199999999999999">
      <c r="B128" s="204"/>
      <c r="C128" s="205"/>
      <c r="D128" s="195" t="s">
        <v>180</v>
      </c>
      <c r="E128" s="206" t="s">
        <v>32</v>
      </c>
      <c r="F128" s="207" t="s">
        <v>5791</v>
      </c>
      <c r="G128" s="205"/>
      <c r="H128" s="208">
        <v>61.47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38</v>
      </c>
      <c r="AX128" s="14" t="s">
        <v>80</v>
      </c>
      <c r="AY128" s="214" t="s">
        <v>171</v>
      </c>
    </row>
    <row r="129" spans="1:65" s="2" customFormat="1" ht="37.799999999999997" customHeight="1">
      <c r="A129" s="36"/>
      <c r="B129" s="37"/>
      <c r="C129" s="180" t="s">
        <v>253</v>
      </c>
      <c r="D129" s="180" t="s">
        <v>173</v>
      </c>
      <c r="E129" s="181" t="s">
        <v>5805</v>
      </c>
      <c r="F129" s="182" t="s">
        <v>5806</v>
      </c>
      <c r="G129" s="183" t="s">
        <v>176</v>
      </c>
      <c r="H129" s="184">
        <v>105.22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0.28999999999999998</v>
      </c>
      <c r="T129" s="190">
        <f>S129*H129</f>
        <v>30.513799999999996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5807</v>
      </c>
    </row>
    <row r="130" spans="1:65" s="13" customFormat="1" ht="10.199999999999999">
      <c r="B130" s="193"/>
      <c r="C130" s="194"/>
      <c r="D130" s="195" t="s">
        <v>180</v>
      </c>
      <c r="E130" s="196" t="s">
        <v>32</v>
      </c>
      <c r="F130" s="197" t="s">
        <v>5778</v>
      </c>
      <c r="G130" s="194"/>
      <c r="H130" s="196" t="s">
        <v>32</v>
      </c>
      <c r="I130" s="198"/>
      <c r="J130" s="194"/>
      <c r="K130" s="194"/>
      <c r="L130" s="199"/>
      <c r="M130" s="200"/>
      <c r="N130" s="201"/>
      <c r="O130" s="201"/>
      <c r="P130" s="201"/>
      <c r="Q130" s="201"/>
      <c r="R130" s="201"/>
      <c r="S130" s="201"/>
      <c r="T130" s="202"/>
      <c r="AT130" s="203" t="s">
        <v>180</v>
      </c>
      <c r="AU130" s="203" t="s">
        <v>89</v>
      </c>
      <c r="AV130" s="13" t="s">
        <v>40</v>
      </c>
      <c r="AW130" s="13" t="s">
        <v>38</v>
      </c>
      <c r="AX130" s="13" t="s">
        <v>80</v>
      </c>
      <c r="AY130" s="203" t="s">
        <v>171</v>
      </c>
    </row>
    <row r="131" spans="1:65" s="13" customFormat="1" ht="10.199999999999999">
      <c r="B131" s="193"/>
      <c r="C131" s="194"/>
      <c r="D131" s="195" t="s">
        <v>180</v>
      </c>
      <c r="E131" s="196" t="s">
        <v>32</v>
      </c>
      <c r="F131" s="197" t="s">
        <v>5730</v>
      </c>
      <c r="G131" s="194"/>
      <c r="H131" s="196" t="s">
        <v>32</v>
      </c>
      <c r="I131" s="198"/>
      <c r="J131" s="194"/>
      <c r="K131" s="194"/>
      <c r="L131" s="199"/>
      <c r="M131" s="200"/>
      <c r="N131" s="201"/>
      <c r="O131" s="201"/>
      <c r="P131" s="201"/>
      <c r="Q131" s="201"/>
      <c r="R131" s="201"/>
      <c r="S131" s="201"/>
      <c r="T131" s="202"/>
      <c r="AT131" s="203" t="s">
        <v>180</v>
      </c>
      <c r="AU131" s="203" t="s">
        <v>89</v>
      </c>
      <c r="AV131" s="13" t="s">
        <v>40</v>
      </c>
      <c r="AW131" s="13" t="s">
        <v>38</v>
      </c>
      <c r="AX131" s="13" t="s">
        <v>80</v>
      </c>
      <c r="AY131" s="203" t="s">
        <v>171</v>
      </c>
    </row>
    <row r="132" spans="1:65" s="14" customFormat="1" ht="10.199999999999999">
      <c r="B132" s="204"/>
      <c r="C132" s="205"/>
      <c r="D132" s="195" t="s">
        <v>180</v>
      </c>
      <c r="E132" s="206" t="s">
        <v>32</v>
      </c>
      <c r="F132" s="207" t="s">
        <v>5787</v>
      </c>
      <c r="G132" s="205"/>
      <c r="H132" s="208">
        <v>62.85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180</v>
      </c>
      <c r="AU132" s="214" t="s">
        <v>89</v>
      </c>
      <c r="AV132" s="14" t="s">
        <v>89</v>
      </c>
      <c r="AW132" s="14" t="s">
        <v>38</v>
      </c>
      <c r="AX132" s="14" t="s">
        <v>80</v>
      </c>
      <c r="AY132" s="214" t="s">
        <v>171</v>
      </c>
    </row>
    <row r="133" spans="1:65" s="14" customFormat="1" ht="10.199999999999999">
      <c r="B133" s="204"/>
      <c r="C133" s="205"/>
      <c r="D133" s="195" t="s">
        <v>180</v>
      </c>
      <c r="E133" s="206" t="s">
        <v>32</v>
      </c>
      <c r="F133" s="207" t="s">
        <v>5808</v>
      </c>
      <c r="G133" s="205"/>
      <c r="H133" s="208">
        <v>42.37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180</v>
      </c>
      <c r="AU133" s="214" t="s">
        <v>89</v>
      </c>
      <c r="AV133" s="14" t="s">
        <v>89</v>
      </c>
      <c r="AW133" s="14" t="s">
        <v>38</v>
      </c>
      <c r="AX133" s="14" t="s">
        <v>80</v>
      </c>
      <c r="AY133" s="214" t="s">
        <v>171</v>
      </c>
    </row>
    <row r="134" spans="1:65" s="2" customFormat="1" ht="24.15" customHeight="1">
      <c r="A134" s="36"/>
      <c r="B134" s="37"/>
      <c r="C134" s="180" t="s">
        <v>261</v>
      </c>
      <c r="D134" s="180" t="s">
        <v>173</v>
      </c>
      <c r="E134" s="181" t="s">
        <v>5809</v>
      </c>
      <c r="F134" s="182" t="s">
        <v>5810</v>
      </c>
      <c r="G134" s="183" t="s">
        <v>190</v>
      </c>
      <c r="H134" s="184">
        <v>29.817</v>
      </c>
      <c r="I134" s="185"/>
      <c r="J134" s="186">
        <f>ROUND(I134*H134,2)</f>
        <v>0</v>
      </c>
      <c r="K134" s="182" t="s">
        <v>177</v>
      </c>
      <c r="L134" s="41"/>
      <c r="M134" s="187" t="s">
        <v>32</v>
      </c>
      <c r="N134" s="188" t="s">
        <v>51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0.20499999999999999</v>
      </c>
      <c r="T134" s="190">
        <f>S134*H134</f>
        <v>6.1124849999999995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178</v>
      </c>
      <c r="AT134" s="191" t="s">
        <v>173</v>
      </c>
      <c r="AU134" s="191" t="s">
        <v>89</v>
      </c>
      <c r="AY134" s="18" t="s">
        <v>171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8" t="s">
        <v>40</v>
      </c>
      <c r="BK134" s="192">
        <f>ROUND(I134*H134,2)</f>
        <v>0</v>
      </c>
      <c r="BL134" s="18" t="s">
        <v>178</v>
      </c>
      <c r="BM134" s="191" t="s">
        <v>5811</v>
      </c>
    </row>
    <row r="135" spans="1:65" s="13" customFormat="1" ht="10.199999999999999">
      <c r="B135" s="193"/>
      <c r="C135" s="194"/>
      <c r="D135" s="195" t="s">
        <v>180</v>
      </c>
      <c r="E135" s="196" t="s">
        <v>32</v>
      </c>
      <c r="F135" s="197" t="s">
        <v>5812</v>
      </c>
      <c r="G135" s="194"/>
      <c r="H135" s="196" t="s">
        <v>32</v>
      </c>
      <c r="I135" s="198"/>
      <c r="J135" s="194"/>
      <c r="K135" s="194"/>
      <c r="L135" s="199"/>
      <c r="M135" s="200"/>
      <c r="N135" s="201"/>
      <c r="O135" s="201"/>
      <c r="P135" s="201"/>
      <c r="Q135" s="201"/>
      <c r="R135" s="201"/>
      <c r="S135" s="201"/>
      <c r="T135" s="202"/>
      <c r="AT135" s="203" t="s">
        <v>180</v>
      </c>
      <c r="AU135" s="203" t="s">
        <v>89</v>
      </c>
      <c r="AV135" s="13" t="s">
        <v>40</v>
      </c>
      <c r="AW135" s="13" t="s">
        <v>38</v>
      </c>
      <c r="AX135" s="13" t="s">
        <v>80</v>
      </c>
      <c r="AY135" s="203" t="s">
        <v>171</v>
      </c>
    </row>
    <row r="136" spans="1:65" s="13" customFormat="1" ht="10.199999999999999">
      <c r="B136" s="193"/>
      <c r="C136" s="194"/>
      <c r="D136" s="195" t="s">
        <v>180</v>
      </c>
      <c r="E136" s="196" t="s">
        <v>32</v>
      </c>
      <c r="F136" s="197" t="s">
        <v>5813</v>
      </c>
      <c r="G136" s="194"/>
      <c r="H136" s="196" t="s">
        <v>32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180</v>
      </c>
      <c r="AU136" s="203" t="s">
        <v>89</v>
      </c>
      <c r="AV136" s="13" t="s">
        <v>40</v>
      </c>
      <c r="AW136" s="13" t="s">
        <v>38</v>
      </c>
      <c r="AX136" s="13" t="s">
        <v>80</v>
      </c>
      <c r="AY136" s="203" t="s">
        <v>171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5814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4" customFormat="1" ht="10.199999999999999">
      <c r="B138" s="204"/>
      <c r="C138" s="205"/>
      <c r="D138" s="195" t="s">
        <v>180</v>
      </c>
      <c r="E138" s="206" t="s">
        <v>32</v>
      </c>
      <c r="F138" s="207" t="s">
        <v>5815</v>
      </c>
      <c r="G138" s="205"/>
      <c r="H138" s="208">
        <v>29.817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180</v>
      </c>
      <c r="AU138" s="214" t="s">
        <v>89</v>
      </c>
      <c r="AV138" s="14" t="s">
        <v>89</v>
      </c>
      <c r="AW138" s="14" t="s">
        <v>38</v>
      </c>
      <c r="AX138" s="14" t="s">
        <v>80</v>
      </c>
      <c r="AY138" s="214" t="s">
        <v>171</v>
      </c>
    </row>
    <row r="139" spans="1:65" s="2" customFormat="1" ht="24.15" customHeight="1">
      <c r="A139" s="36"/>
      <c r="B139" s="37"/>
      <c r="C139" s="180" t="s">
        <v>265</v>
      </c>
      <c r="D139" s="180" t="s">
        <v>173</v>
      </c>
      <c r="E139" s="181" t="s">
        <v>5816</v>
      </c>
      <c r="F139" s="182" t="s">
        <v>5817</v>
      </c>
      <c r="G139" s="183" t="s">
        <v>190</v>
      </c>
      <c r="H139" s="184">
        <v>313.072</v>
      </c>
      <c r="I139" s="185"/>
      <c r="J139" s="186">
        <f>ROUND(I139*H139,2)</f>
        <v>0</v>
      </c>
      <c r="K139" s="182" t="s">
        <v>177</v>
      </c>
      <c r="L139" s="41"/>
      <c r="M139" s="187" t="s">
        <v>32</v>
      </c>
      <c r="N139" s="188" t="s">
        <v>51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0.04</v>
      </c>
      <c r="T139" s="190">
        <f>S139*H139</f>
        <v>12.522880000000001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178</v>
      </c>
      <c r="AT139" s="191" t="s">
        <v>173</v>
      </c>
      <c r="AU139" s="191" t="s">
        <v>89</v>
      </c>
      <c r="AY139" s="18" t="s">
        <v>171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8" t="s">
        <v>40</v>
      </c>
      <c r="BK139" s="192">
        <f>ROUND(I139*H139,2)</f>
        <v>0</v>
      </c>
      <c r="BL139" s="18" t="s">
        <v>178</v>
      </c>
      <c r="BM139" s="191" t="s">
        <v>5818</v>
      </c>
    </row>
    <row r="140" spans="1:65" s="13" customFormat="1" ht="10.199999999999999">
      <c r="B140" s="193"/>
      <c r="C140" s="194"/>
      <c r="D140" s="195" t="s">
        <v>180</v>
      </c>
      <c r="E140" s="196" t="s">
        <v>32</v>
      </c>
      <c r="F140" s="197" t="s">
        <v>5730</v>
      </c>
      <c r="G140" s="194"/>
      <c r="H140" s="196" t="s">
        <v>32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180</v>
      </c>
      <c r="AU140" s="203" t="s">
        <v>89</v>
      </c>
      <c r="AV140" s="13" t="s">
        <v>40</v>
      </c>
      <c r="AW140" s="13" t="s">
        <v>38</v>
      </c>
      <c r="AX140" s="13" t="s">
        <v>80</v>
      </c>
      <c r="AY140" s="203" t="s">
        <v>171</v>
      </c>
    </row>
    <row r="141" spans="1:65" s="14" customFormat="1" ht="20.399999999999999">
      <c r="B141" s="204"/>
      <c r="C141" s="205"/>
      <c r="D141" s="195" t="s">
        <v>180</v>
      </c>
      <c r="E141" s="206" t="s">
        <v>32</v>
      </c>
      <c r="F141" s="207" t="s">
        <v>5819</v>
      </c>
      <c r="G141" s="205"/>
      <c r="H141" s="208">
        <v>310.846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180</v>
      </c>
      <c r="AU141" s="214" t="s">
        <v>89</v>
      </c>
      <c r="AV141" s="14" t="s">
        <v>89</v>
      </c>
      <c r="AW141" s="14" t="s">
        <v>38</v>
      </c>
      <c r="AX141" s="14" t="s">
        <v>80</v>
      </c>
      <c r="AY141" s="214" t="s">
        <v>171</v>
      </c>
    </row>
    <row r="142" spans="1:65" s="14" customFormat="1" ht="10.199999999999999">
      <c r="B142" s="204"/>
      <c r="C142" s="205"/>
      <c r="D142" s="195" t="s">
        <v>180</v>
      </c>
      <c r="E142" s="206" t="s">
        <v>32</v>
      </c>
      <c r="F142" s="207" t="s">
        <v>5820</v>
      </c>
      <c r="G142" s="205"/>
      <c r="H142" s="208">
        <v>2.226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180</v>
      </c>
      <c r="AU142" s="214" t="s">
        <v>89</v>
      </c>
      <c r="AV142" s="14" t="s">
        <v>89</v>
      </c>
      <c r="AW142" s="14" t="s">
        <v>38</v>
      </c>
      <c r="AX142" s="14" t="s">
        <v>80</v>
      </c>
      <c r="AY142" s="214" t="s">
        <v>171</v>
      </c>
    </row>
    <row r="143" spans="1:65" s="2" customFormat="1" ht="24.15" customHeight="1">
      <c r="A143" s="36"/>
      <c r="B143" s="37"/>
      <c r="C143" s="180" t="s">
        <v>271</v>
      </c>
      <c r="D143" s="180" t="s">
        <v>173</v>
      </c>
      <c r="E143" s="181" t="s">
        <v>5821</v>
      </c>
      <c r="F143" s="182" t="s">
        <v>5822</v>
      </c>
      <c r="G143" s="183" t="s">
        <v>392</v>
      </c>
      <c r="H143" s="184">
        <v>4.9210000000000003</v>
      </c>
      <c r="I143" s="185"/>
      <c r="J143" s="186">
        <f>ROUND(I143*H143,2)</f>
        <v>0</v>
      </c>
      <c r="K143" s="182" t="s">
        <v>177</v>
      </c>
      <c r="L143" s="41"/>
      <c r="M143" s="187" t="s">
        <v>32</v>
      </c>
      <c r="N143" s="188" t="s">
        <v>51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2.5</v>
      </c>
      <c r="T143" s="190">
        <f>S143*H143</f>
        <v>12.3025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178</v>
      </c>
      <c r="AT143" s="191" t="s">
        <v>173</v>
      </c>
      <c r="AU143" s="191" t="s">
        <v>89</v>
      </c>
      <c r="AY143" s="18" t="s">
        <v>171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8" t="s">
        <v>40</v>
      </c>
      <c r="BK143" s="192">
        <f>ROUND(I143*H143,2)</f>
        <v>0</v>
      </c>
      <c r="BL143" s="18" t="s">
        <v>178</v>
      </c>
      <c r="BM143" s="191" t="s">
        <v>5823</v>
      </c>
    </row>
    <row r="144" spans="1:65" s="13" customFormat="1" ht="10.199999999999999">
      <c r="B144" s="193"/>
      <c r="C144" s="194"/>
      <c r="D144" s="195" t="s">
        <v>180</v>
      </c>
      <c r="E144" s="196" t="s">
        <v>32</v>
      </c>
      <c r="F144" s="197" t="s">
        <v>5730</v>
      </c>
      <c r="G144" s="194"/>
      <c r="H144" s="196" t="s">
        <v>32</v>
      </c>
      <c r="I144" s="198"/>
      <c r="J144" s="194"/>
      <c r="K144" s="194"/>
      <c r="L144" s="199"/>
      <c r="M144" s="200"/>
      <c r="N144" s="201"/>
      <c r="O144" s="201"/>
      <c r="P144" s="201"/>
      <c r="Q144" s="201"/>
      <c r="R144" s="201"/>
      <c r="S144" s="201"/>
      <c r="T144" s="202"/>
      <c r="AT144" s="203" t="s">
        <v>180</v>
      </c>
      <c r="AU144" s="203" t="s">
        <v>89</v>
      </c>
      <c r="AV144" s="13" t="s">
        <v>40</v>
      </c>
      <c r="AW144" s="13" t="s">
        <v>38</v>
      </c>
      <c r="AX144" s="13" t="s">
        <v>80</v>
      </c>
      <c r="AY144" s="203" t="s">
        <v>171</v>
      </c>
    </row>
    <row r="145" spans="1:65" s="14" customFormat="1" ht="10.199999999999999">
      <c r="B145" s="204"/>
      <c r="C145" s="205"/>
      <c r="D145" s="195" t="s">
        <v>180</v>
      </c>
      <c r="E145" s="206" t="s">
        <v>32</v>
      </c>
      <c r="F145" s="207" t="s">
        <v>5824</v>
      </c>
      <c r="G145" s="205"/>
      <c r="H145" s="208">
        <v>4.9210000000000003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180</v>
      </c>
      <c r="AU145" s="214" t="s">
        <v>89</v>
      </c>
      <c r="AV145" s="14" t="s">
        <v>89</v>
      </c>
      <c r="AW145" s="14" t="s">
        <v>38</v>
      </c>
      <c r="AX145" s="14" t="s">
        <v>80</v>
      </c>
      <c r="AY145" s="214" t="s">
        <v>171</v>
      </c>
    </row>
    <row r="146" spans="1:65" s="2" customFormat="1" ht="24.15" customHeight="1">
      <c r="A146" s="36"/>
      <c r="B146" s="37"/>
      <c r="C146" s="180" t="s">
        <v>275</v>
      </c>
      <c r="D146" s="180" t="s">
        <v>173</v>
      </c>
      <c r="E146" s="181" t="s">
        <v>5825</v>
      </c>
      <c r="F146" s="182" t="s">
        <v>5826</v>
      </c>
      <c r="G146" s="183" t="s">
        <v>392</v>
      </c>
      <c r="H146" s="184">
        <v>47.697000000000003</v>
      </c>
      <c r="I146" s="185"/>
      <c r="J146" s="186">
        <f>ROUND(I146*H146,2)</f>
        <v>0</v>
      </c>
      <c r="K146" s="182" t="s">
        <v>177</v>
      </c>
      <c r="L146" s="41"/>
      <c r="M146" s="187" t="s">
        <v>32</v>
      </c>
      <c r="N146" s="188" t="s">
        <v>51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178</v>
      </c>
      <c r="AT146" s="191" t="s">
        <v>173</v>
      </c>
      <c r="AU146" s="191" t="s">
        <v>89</v>
      </c>
      <c r="AY146" s="18" t="s">
        <v>171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8" t="s">
        <v>40</v>
      </c>
      <c r="BK146" s="192">
        <f>ROUND(I146*H146,2)</f>
        <v>0</v>
      </c>
      <c r="BL146" s="18" t="s">
        <v>178</v>
      </c>
      <c r="BM146" s="191" t="s">
        <v>5827</v>
      </c>
    </row>
    <row r="147" spans="1:65" s="13" customFormat="1" ht="10.199999999999999">
      <c r="B147" s="193"/>
      <c r="C147" s="194"/>
      <c r="D147" s="195" t="s">
        <v>180</v>
      </c>
      <c r="E147" s="196" t="s">
        <v>32</v>
      </c>
      <c r="F147" s="197" t="s">
        <v>5730</v>
      </c>
      <c r="G147" s="194"/>
      <c r="H147" s="196" t="s">
        <v>32</v>
      </c>
      <c r="I147" s="198"/>
      <c r="J147" s="194"/>
      <c r="K147" s="194"/>
      <c r="L147" s="199"/>
      <c r="M147" s="200"/>
      <c r="N147" s="201"/>
      <c r="O147" s="201"/>
      <c r="P147" s="201"/>
      <c r="Q147" s="201"/>
      <c r="R147" s="201"/>
      <c r="S147" s="201"/>
      <c r="T147" s="202"/>
      <c r="AT147" s="203" t="s">
        <v>180</v>
      </c>
      <c r="AU147" s="203" t="s">
        <v>89</v>
      </c>
      <c r="AV147" s="13" t="s">
        <v>40</v>
      </c>
      <c r="AW147" s="13" t="s">
        <v>38</v>
      </c>
      <c r="AX147" s="13" t="s">
        <v>80</v>
      </c>
      <c r="AY147" s="203" t="s">
        <v>171</v>
      </c>
    </row>
    <row r="148" spans="1:65" s="13" customFormat="1" ht="10.199999999999999">
      <c r="B148" s="193"/>
      <c r="C148" s="194"/>
      <c r="D148" s="195" t="s">
        <v>180</v>
      </c>
      <c r="E148" s="196" t="s">
        <v>32</v>
      </c>
      <c r="F148" s="197" t="s">
        <v>5813</v>
      </c>
      <c r="G148" s="194"/>
      <c r="H148" s="196" t="s">
        <v>32</v>
      </c>
      <c r="I148" s="198"/>
      <c r="J148" s="194"/>
      <c r="K148" s="194"/>
      <c r="L148" s="199"/>
      <c r="M148" s="200"/>
      <c r="N148" s="201"/>
      <c r="O148" s="201"/>
      <c r="P148" s="201"/>
      <c r="Q148" s="201"/>
      <c r="R148" s="201"/>
      <c r="S148" s="201"/>
      <c r="T148" s="202"/>
      <c r="AT148" s="203" t="s">
        <v>180</v>
      </c>
      <c r="AU148" s="203" t="s">
        <v>89</v>
      </c>
      <c r="AV148" s="13" t="s">
        <v>40</v>
      </c>
      <c r="AW148" s="13" t="s">
        <v>38</v>
      </c>
      <c r="AX148" s="13" t="s">
        <v>80</v>
      </c>
      <c r="AY148" s="203" t="s">
        <v>171</v>
      </c>
    </row>
    <row r="149" spans="1:65" s="13" customFormat="1" ht="10.199999999999999">
      <c r="B149" s="193"/>
      <c r="C149" s="194"/>
      <c r="D149" s="195" t="s">
        <v>180</v>
      </c>
      <c r="E149" s="196" t="s">
        <v>32</v>
      </c>
      <c r="F149" s="197" t="s">
        <v>5814</v>
      </c>
      <c r="G149" s="194"/>
      <c r="H149" s="196" t="s">
        <v>32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180</v>
      </c>
      <c r="AU149" s="203" t="s">
        <v>89</v>
      </c>
      <c r="AV149" s="13" t="s">
        <v>40</v>
      </c>
      <c r="AW149" s="13" t="s">
        <v>38</v>
      </c>
      <c r="AX149" s="13" t="s">
        <v>80</v>
      </c>
      <c r="AY149" s="203" t="s">
        <v>171</v>
      </c>
    </row>
    <row r="150" spans="1:65" s="14" customFormat="1" ht="10.199999999999999">
      <c r="B150" s="204"/>
      <c r="C150" s="205"/>
      <c r="D150" s="195" t="s">
        <v>180</v>
      </c>
      <c r="E150" s="206" t="s">
        <v>32</v>
      </c>
      <c r="F150" s="207" t="s">
        <v>5828</v>
      </c>
      <c r="G150" s="205"/>
      <c r="H150" s="208">
        <v>4.2370000000000001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180</v>
      </c>
      <c r="AU150" s="214" t="s">
        <v>89</v>
      </c>
      <c r="AV150" s="14" t="s">
        <v>89</v>
      </c>
      <c r="AW150" s="14" t="s">
        <v>38</v>
      </c>
      <c r="AX150" s="14" t="s">
        <v>80</v>
      </c>
      <c r="AY150" s="214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5829</v>
      </c>
      <c r="G151" s="205"/>
      <c r="H151" s="208">
        <v>22.454999999999998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14" customFormat="1" ht="10.199999999999999">
      <c r="B152" s="204"/>
      <c r="C152" s="205"/>
      <c r="D152" s="195" t="s">
        <v>180</v>
      </c>
      <c r="E152" s="206" t="s">
        <v>32</v>
      </c>
      <c r="F152" s="207" t="s">
        <v>5830</v>
      </c>
      <c r="G152" s="205"/>
      <c r="H152" s="208">
        <v>21.004999999999999</v>
      </c>
      <c r="I152" s="209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180</v>
      </c>
      <c r="AU152" s="214" t="s">
        <v>89</v>
      </c>
      <c r="AV152" s="14" t="s">
        <v>89</v>
      </c>
      <c r="AW152" s="14" t="s">
        <v>38</v>
      </c>
      <c r="AX152" s="14" t="s">
        <v>80</v>
      </c>
      <c r="AY152" s="214" t="s">
        <v>171</v>
      </c>
    </row>
    <row r="153" spans="1:65" s="2" customFormat="1" ht="24.15" customHeight="1">
      <c r="A153" s="36"/>
      <c r="B153" s="37"/>
      <c r="C153" s="180" t="s">
        <v>280</v>
      </c>
      <c r="D153" s="180" t="s">
        <v>173</v>
      </c>
      <c r="E153" s="181" t="s">
        <v>5831</v>
      </c>
      <c r="F153" s="182" t="s">
        <v>5832</v>
      </c>
      <c r="G153" s="183" t="s">
        <v>392</v>
      </c>
      <c r="H153" s="184">
        <v>14.308999999999999</v>
      </c>
      <c r="I153" s="185"/>
      <c r="J153" s="186">
        <f>ROUND(I153*H153,2)</f>
        <v>0</v>
      </c>
      <c r="K153" s="182" t="s">
        <v>177</v>
      </c>
      <c r="L153" s="41"/>
      <c r="M153" s="187" t="s">
        <v>32</v>
      </c>
      <c r="N153" s="188" t="s">
        <v>51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178</v>
      </c>
      <c r="AT153" s="191" t="s">
        <v>173</v>
      </c>
      <c r="AU153" s="191" t="s">
        <v>89</v>
      </c>
      <c r="AY153" s="18" t="s">
        <v>171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8" t="s">
        <v>40</v>
      </c>
      <c r="BK153" s="192">
        <f>ROUND(I153*H153,2)</f>
        <v>0</v>
      </c>
      <c r="BL153" s="18" t="s">
        <v>178</v>
      </c>
      <c r="BM153" s="191" t="s">
        <v>5833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5834</v>
      </c>
      <c r="G154" s="205"/>
      <c r="H154" s="208">
        <v>14.308999999999999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24.15" customHeight="1">
      <c r="A155" s="36"/>
      <c r="B155" s="37"/>
      <c r="C155" s="180" t="s">
        <v>8</v>
      </c>
      <c r="D155" s="180" t="s">
        <v>173</v>
      </c>
      <c r="E155" s="181" t="s">
        <v>1537</v>
      </c>
      <c r="F155" s="182" t="s">
        <v>1538</v>
      </c>
      <c r="G155" s="183" t="s">
        <v>392</v>
      </c>
      <c r="H155" s="184">
        <v>47.697000000000003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5835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5836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5837</v>
      </c>
      <c r="G157" s="205"/>
      <c r="H157" s="208">
        <v>47.697000000000003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37.799999999999997" customHeight="1">
      <c r="A158" s="36"/>
      <c r="B158" s="37"/>
      <c r="C158" s="180" t="s">
        <v>297</v>
      </c>
      <c r="D158" s="180" t="s">
        <v>173</v>
      </c>
      <c r="E158" s="181" t="s">
        <v>1541</v>
      </c>
      <c r="F158" s="182" t="s">
        <v>1542</v>
      </c>
      <c r="G158" s="183" t="s">
        <v>392</v>
      </c>
      <c r="H158" s="184">
        <v>95.394000000000005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5838</v>
      </c>
    </row>
    <row r="159" spans="1:65" s="14" customFormat="1" ht="10.199999999999999">
      <c r="B159" s="204"/>
      <c r="C159" s="205"/>
      <c r="D159" s="195" t="s">
        <v>180</v>
      </c>
      <c r="E159" s="206" t="s">
        <v>32</v>
      </c>
      <c r="F159" s="207" t="s">
        <v>5839</v>
      </c>
      <c r="G159" s="205"/>
      <c r="H159" s="208">
        <v>95.394000000000005</v>
      </c>
      <c r="I159" s="209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180</v>
      </c>
      <c r="AU159" s="214" t="s">
        <v>89</v>
      </c>
      <c r="AV159" s="14" t="s">
        <v>89</v>
      </c>
      <c r="AW159" s="14" t="s">
        <v>38</v>
      </c>
      <c r="AX159" s="14" t="s">
        <v>80</v>
      </c>
      <c r="AY159" s="214" t="s">
        <v>171</v>
      </c>
    </row>
    <row r="160" spans="1:65" s="2" customFormat="1" ht="14.4" customHeight="1">
      <c r="A160" s="36"/>
      <c r="B160" s="37"/>
      <c r="C160" s="180" t="s">
        <v>303</v>
      </c>
      <c r="D160" s="180" t="s">
        <v>173</v>
      </c>
      <c r="E160" s="181" t="s">
        <v>1545</v>
      </c>
      <c r="F160" s="182" t="s">
        <v>1546</v>
      </c>
      <c r="G160" s="183" t="s">
        <v>392</v>
      </c>
      <c r="H160" s="184">
        <v>47.697000000000003</v>
      </c>
      <c r="I160" s="185"/>
      <c r="J160" s="186">
        <f>ROUND(I160*H160,2)</f>
        <v>0</v>
      </c>
      <c r="K160" s="182" t="s">
        <v>177</v>
      </c>
      <c r="L160" s="41"/>
      <c r="M160" s="187" t="s">
        <v>32</v>
      </c>
      <c r="N160" s="188" t="s">
        <v>51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178</v>
      </c>
      <c r="AT160" s="191" t="s">
        <v>173</v>
      </c>
      <c r="AU160" s="191" t="s">
        <v>89</v>
      </c>
      <c r="AY160" s="18" t="s">
        <v>171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8" t="s">
        <v>40</v>
      </c>
      <c r="BK160" s="192">
        <f>ROUND(I160*H160,2)</f>
        <v>0</v>
      </c>
      <c r="BL160" s="18" t="s">
        <v>178</v>
      </c>
      <c r="BM160" s="191" t="s">
        <v>5840</v>
      </c>
    </row>
    <row r="161" spans="1:65" s="13" customFormat="1" ht="10.199999999999999">
      <c r="B161" s="193"/>
      <c r="C161" s="194"/>
      <c r="D161" s="195" t="s">
        <v>180</v>
      </c>
      <c r="E161" s="196" t="s">
        <v>32</v>
      </c>
      <c r="F161" s="197" t="s">
        <v>5836</v>
      </c>
      <c r="G161" s="194"/>
      <c r="H161" s="196" t="s">
        <v>32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180</v>
      </c>
      <c r="AU161" s="203" t="s">
        <v>89</v>
      </c>
      <c r="AV161" s="13" t="s">
        <v>40</v>
      </c>
      <c r="AW161" s="13" t="s">
        <v>38</v>
      </c>
      <c r="AX161" s="13" t="s">
        <v>80</v>
      </c>
      <c r="AY161" s="203" t="s">
        <v>171</v>
      </c>
    </row>
    <row r="162" spans="1:65" s="14" customFormat="1" ht="10.199999999999999">
      <c r="B162" s="204"/>
      <c r="C162" s="205"/>
      <c r="D162" s="195" t="s">
        <v>180</v>
      </c>
      <c r="E162" s="206" t="s">
        <v>32</v>
      </c>
      <c r="F162" s="207" t="s">
        <v>5837</v>
      </c>
      <c r="G162" s="205"/>
      <c r="H162" s="208">
        <v>47.697000000000003</v>
      </c>
      <c r="I162" s="209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180</v>
      </c>
      <c r="AU162" s="214" t="s">
        <v>89</v>
      </c>
      <c r="AV162" s="14" t="s">
        <v>89</v>
      </c>
      <c r="AW162" s="14" t="s">
        <v>38</v>
      </c>
      <c r="AX162" s="14" t="s">
        <v>80</v>
      </c>
      <c r="AY162" s="214" t="s">
        <v>171</v>
      </c>
    </row>
    <row r="163" spans="1:65" s="2" customFormat="1" ht="24.15" customHeight="1">
      <c r="A163" s="36"/>
      <c r="B163" s="37"/>
      <c r="C163" s="180" t="s">
        <v>311</v>
      </c>
      <c r="D163" s="180" t="s">
        <v>173</v>
      </c>
      <c r="E163" s="181" t="s">
        <v>1548</v>
      </c>
      <c r="F163" s="182" t="s">
        <v>1549</v>
      </c>
      <c r="G163" s="183" t="s">
        <v>554</v>
      </c>
      <c r="H163" s="184">
        <v>83.47</v>
      </c>
      <c r="I163" s="185"/>
      <c r="J163" s="186">
        <f>ROUND(I163*H163,2)</f>
        <v>0</v>
      </c>
      <c r="K163" s="182" t="s">
        <v>177</v>
      </c>
      <c r="L163" s="41"/>
      <c r="M163" s="187" t="s">
        <v>32</v>
      </c>
      <c r="N163" s="188" t="s">
        <v>51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178</v>
      </c>
      <c r="AT163" s="191" t="s">
        <v>173</v>
      </c>
      <c r="AU163" s="191" t="s">
        <v>89</v>
      </c>
      <c r="AY163" s="18" t="s">
        <v>171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8" t="s">
        <v>40</v>
      </c>
      <c r="BK163" s="192">
        <f>ROUND(I163*H163,2)</f>
        <v>0</v>
      </c>
      <c r="BL163" s="18" t="s">
        <v>178</v>
      </c>
      <c r="BM163" s="191" t="s">
        <v>5841</v>
      </c>
    </row>
    <row r="164" spans="1:65" s="2" customFormat="1" ht="19.2">
      <c r="A164" s="36"/>
      <c r="B164" s="37"/>
      <c r="C164" s="38"/>
      <c r="D164" s="195" t="s">
        <v>258</v>
      </c>
      <c r="E164" s="38"/>
      <c r="F164" s="225" t="s">
        <v>1551</v>
      </c>
      <c r="G164" s="38"/>
      <c r="H164" s="38"/>
      <c r="I164" s="226"/>
      <c r="J164" s="38"/>
      <c r="K164" s="38"/>
      <c r="L164" s="41"/>
      <c r="M164" s="227"/>
      <c r="N164" s="228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8" t="s">
        <v>258</v>
      </c>
      <c r="AU164" s="18" t="s">
        <v>89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5836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5842</v>
      </c>
      <c r="G166" s="205"/>
      <c r="H166" s="208">
        <v>83.47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316</v>
      </c>
      <c r="D167" s="180" t="s">
        <v>173</v>
      </c>
      <c r="E167" s="181" t="s">
        <v>5843</v>
      </c>
      <c r="F167" s="182" t="s">
        <v>5844</v>
      </c>
      <c r="G167" s="183" t="s">
        <v>392</v>
      </c>
      <c r="H167" s="184">
        <v>16.803999999999998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5845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5778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3" customFormat="1" ht="10.199999999999999">
      <c r="B169" s="193"/>
      <c r="C169" s="194"/>
      <c r="D169" s="195" t="s">
        <v>180</v>
      </c>
      <c r="E169" s="196" t="s">
        <v>32</v>
      </c>
      <c r="F169" s="197" t="s">
        <v>5813</v>
      </c>
      <c r="G169" s="194"/>
      <c r="H169" s="196" t="s">
        <v>32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180</v>
      </c>
      <c r="AU169" s="203" t="s">
        <v>89</v>
      </c>
      <c r="AV169" s="13" t="s">
        <v>40</v>
      </c>
      <c r="AW169" s="13" t="s">
        <v>38</v>
      </c>
      <c r="AX169" s="13" t="s">
        <v>80</v>
      </c>
      <c r="AY169" s="203" t="s">
        <v>171</v>
      </c>
    </row>
    <row r="170" spans="1:65" s="13" customFormat="1" ht="10.199999999999999">
      <c r="B170" s="193"/>
      <c r="C170" s="194"/>
      <c r="D170" s="195" t="s">
        <v>180</v>
      </c>
      <c r="E170" s="196" t="s">
        <v>32</v>
      </c>
      <c r="F170" s="197" t="s">
        <v>5814</v>
      </c>
      <c r="G170" s="194"/>
      <c r="H170" s="196" t="s">
        <v>32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180</v>
      </c>
      <c r="AU170" s="203" t="s">
        <v>89</v>
      </c>
      <c r="AV170" s="13" t="s">
        <v>40</v>
      </c>
      <c r="AW170" s="13" t="s">
        <v>38</v>
      </c>
      <c r="AX170" s="13" t="s">
        <v>80</v>
      </c>
      <c r="AY170" s="203" t="s">
        <v>171</v>
      </c>
    </row>
    <row r="171" spans="1:65" s="13" customFormat="1" ht="10.199999999999999">
      <c r="B171" s="193"/>
      <c r="C171" s="194"/>
      <c r="D171" s="195" t="s">
        <v>180</v>
      </c>
      <c r="E171" s="196" t="s">
        <v>32</v>
      </c>
      <c r="F171" s="197" t="s">
        <v>5846</v>
      </c>
      <c r="G171" s="194"/>
      <c r="H171" s="196" t="s">
        <v>32</v>
      </c>
      <c r="I171" s="198"/>
      <c r="J171" s="194"/>
      <c r="K171" s="194"/>
      <c r="L171" s="199"/>
      <c r="M171" s="200"/>
      <c r="N171" s="201"/>
      <c r="O171" s="201"/>
      <c r="P171" s="201"/>
      <c r="Q171" s="201"/>
      <c r="R171" s="201"/>
      <c r="S171" s="201"/>
      <c r="T171" s="202"/>
      <c r="AT171" s="203" t="s">
        <v>180</v>
      </c>
      <c r="AU171" s="203" t="s">
        <v>89</v>
      </c>
      <c r="AV171" s="13" t="s">
        <v>40</v>
      </c>
      <c r="AW171" s="13" t="s">
        <v>38</v>
      </c>
      <c r="AX171" s="13" t="s">
        <v>80</v>
      </c>
      <c r="AY171" s="203" t="s">
        <v>171</v>
      </c>
    </row>
    <row r="172" spans="1:65" s="14" customFormat="1" ht="10.199999999999999">
      <c r="B172" s="204"/>
      <c r="C172" s="205"/>
      <c r="D172" s="195" t="s">
        <v>180</v>
      </c>
      <c r="E172" s="206" t="s">
        <v>32</v>
      </c>
      <c r="F172" s="207" t="s">
        <v>5847</v>
      </c>
      <c r="G172" s="205"/>
      <c r="H172" s="208">
        <v>0.68400000000000005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180</v>
      </c>
      <c r="AU172" s="214" t="s">
        <v>89</v>
      </c>
      <c r="AV172" s="14" t="s">
        <v>89</v>
      </c>
      <c r="AW172" s="14" t="s">
        <v>38</v>
      </c>
      <c r="AX172" s="14" t="s">
        <v>80</v>
      </c>
      <c r="AY172" s="214" t="s">
        <v>171</v>
      </c>
    </row>
    <row r="173" spans="1:65" s="14" customFormat="1" ht="10.199999999999999">
      <c r="B173" s="204"/>
      <c r="C173" s="205"/>
      <c r="D173" s="195" t="s">
        <v>180</v>
      </c>
      <c r="E173" s="206" t="s">
        <v>32</v>
      </c>
      <c r="F173" s="207" t="s">
        <v>5848</v>
      </c>
      <c r="G173" s="205"/>
      <c r="H173" s="208">
        <v>16.12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180</v>
      </c>
      <c r="AU173" s="214" t="s">
        <v>89</v>
      </c>
      <c r="AV173" s="14" t="s">
        <v>89</v>
      </c>
      <c r="AW173" s="14" t="s">
        <v>38</v>
      </c>
      <c r="AX173" s="14" t="s">
        <v>80</v>
      </c>
      <c r="AY173" s="214" t="s">
        <v>171</v>
      </c>
    </row>
    <row r="174" spans="1:65" s="2" customFormat="1" ht="14.4" customHeight="1">
      <c r="A174" s="36"/>
      <c r="B174" s="37"/>
      <c r="C174" s="215" t="s">
        <v>326</v>
      </c>
      <c r="D174" s="215" t="s">
        <v>254</v>
      </c>
      <c r="E174" s="216" t="s">
        <v>5849</v>
      </c>
      <c r="F174" s="217" t="s">
        <v>5850</v>
      </c>
      <c r="G174" s="218" t="s">
        <v>392</v>
      </c>
      <c r="H174" s="219">
        <v>16.803999999999998</v>
      </c>
      <c r="I174" s="220"/>
      <c r="J174" s="221">
        <f>ROUND(I174*H174,2)</f>
        <v>0</v>
      </c>
      <c r="K174" s="217" t="s">
        <v>177</v>
      </c>
      <c r="L174" s="222"/>
      <c r="M174" s="223" t="s">
        <v>32</v>
      </c>
      <c r="N174" s="224" t="s">
        <v>51</v>
      </c>
      <c r="O174" s="66"/>
      <c r="P174" s="189">
        <f>O174*H174</f>
        <v>0</v>
      </c>
      <c r="Q174" s="189">
        <v>0.21</v>
      </c>
      <c r="R174" s="189">
        <f>Q174*H174</f>
        <v>3.5288399999999998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242</v>
      </c>
      <c r="AT174" s="191" t="s">
        <v>254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5851</v>
      </c>
    </row>
    <row r="175" spans="1:65" s="2" customFormat="1" ht="24.15" customHeight="1">
      <c r="A175" s="36"/>
      <c r="B175" s="37"/>
      <c r="C175" s="180" t="s">
        <v>7</v>
      </c>
      <c r="D175" s="180" t="s">
        <v>173</v>
      </c>
      <c r="E175" s="181" t="s">
        <v>5852</v>
      </c>
      <c r="F175" s="182" t="s">
        <v>5853</v>
      </c>
      <c r="G175" s="183" t="s">
        <v>176</v>
      </c>
      <c r="H175" s="184">
        <v>84.02</v>
      </c>
      <c r="I175" s="185"/>
      <c r="J175" s="186">
        <f>ROUND(I175*H175,2)</f>
        <v>0</v>
      </c>
      <c r="K175" s="182" t="s">
        <v>177</v>
      </c>
      <c r="L175" s="41"/>
      <c r="M175" s="187" t="s">
        <v>32</v>
      </c>
      <c r="N175" s="188" t="s">
        <v>51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178</v>
      </c>
      <c r="AT175" s="191" t="s">
        <v>173</v>
      </c>
      <c r="AU175" s="191" t="s">
        <v>89</v>
      </c>
      <c r="AY175" s="18" t="s">
        <v>171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8" t="s">
        <v>40</v>
      </c>
      <c r="BK175" s="192">
        <f>ROUND(I175*H175,2)</f>
        <v>0</v>
      </c>
      <c r="BL175" s="18" t="s">
        <v>178</v>
      </c>
      <c r="BM175" s="191" t="s">
        <v>5854</v>
      </c>
    </row>
    <row r="176" spans="1:65" s="13" customFormat="1" ht="10.199999999999999">
      <c r="B176" s="193"/>
      <c r="C176" s="194"/>
      <c r="D176" s="195" t="s">
        <v>180</v>
      </c>
      <c r="E176" s="196" t="s">
        <v>32</v>
      </c>
      <c r="F176" s="197" t="s">
        <v>5778</v>
      </c>
      <c r="G176" s="194"/>
      <c r="H176" s="196" t="s">
        <v>32</v>
      </c>
      <c r="I176" s="198"/>
      <c r="J176" s="194"/>
      <c r="K176" s="194"/>
      <c r="L176" s="199"/>
      <c r="M176" s="200"/>
      <c r="N176" s="201"/>
      <c r="O176" s="201"/>
      <c r="P176" s="201"/>
      <c r="Q176" s="201"/>
      <c r="R176" s="201"/>
      <c r="S176" s="201"/>
      <c r="T176" s="202"/>
      <c r="AT176" s="203" t="s">
        <v>180</v>
      </c>
      <c r="AU176" s="203" t="s">
        <v>89</v>
      </c>
      <c r="AV176" s="13" t="s">
        <v>40</v>
      </c>
      <c r="AW176" s="13" t="s">
        <v>38</v>
      </c>
      <c r="AX176" s="13" t="s">
        <v>80</v>
      </c>
      <c r="AY176" s="203" t="s">
        <v>171</v>
      </c>
    </row>
    <row r="177" spans="1:65" s="13" customFormat="1" ht="10.199999999999999">
      <c r="B177" s="193"/>
      <c r="C177" s="194"/>
      <c r="D177" s="195" t="s">
        <v>180</v>
      </c>
      <c r="E177" s="196" t="s">
        <v>32</v>
      </c>
      <c r="F177" s="197" t="s">
        <v>5813</v>
      </c>
      <c r="G177" s="194"/>
      <c r="H177" s="196" t="s">
        <v>32</v>
      </c>
      <c r="I177" s="198"/>
      <c r="J177" s="194"/>
      <c r="K177" s="194"/>
      <c r="L177" s="199"/>
      <c r="M177" s="200"/>
      <c r="N177" s="201"/>
      <c r="O177" s="201"/>
      <c r="P177" s="201"/>
      <c r="Q177" s="201"/>
      <c r="R177" s="201"/>
      <c r="S177" s="201"/>
      <c r="T177" s="202"/>
      <c r="AT177" s="203" t="s">
        <v>180</v>
      </c>
      <c r="AU177" s="203" t="s">
        <v>89</v>
      </c>
      <c r="AV177" s="13" t="s">
        <v>40</v>
      </c>
      <c r="AW177" s="13" t="s">
        <v>38</v>
      </c>
      <c r="AX177" s="13" t="s">
        <v>80</v>
      </c>
      <c r="AY177" s="203" t="s">
        <v>171</v>
      </c>
    </row>
    <row r="178" spans="1:65" s="13" customFormat="1" ht="10.199999999999999">
      <c r="B178" s="193"/>
      <c r="C178" s="194"/>
      <c r="D178" s="195" t="s">
        <v>180</v>
      </c>
      <c r="E178" s="196" t="s">
        <v>32</v>
      </c>
      <c r="F178" s="197" t="s">
        <v>5814</v>
      </c>
      <c r="G178" s="194"/>
      <c r="H178" s="196" t="s">
        <v>32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180</v>
      </c>
      <c r="AU178" s="203" t="s">
        <v>89</v>
      </c>
      <c r="AV178" s="13" t="s">
        <v>40</v>
      </c>
      <c r="AW178" s="13" t="s">
        <v>38</v>
      </c>
      <c r="AX178" s="13" t="s">
        <v>80</v>
      </c>
      <c r="AY178" s="203" t="s">
        <v>171</v>
      </c>
    </row>
    <row r="179" spans="1:65" s="13" customFormat="1" ht="10.199999999999999">
      <c r="B179" s="193"/>
      <c r="C179" s="194"/>
      <c r="D179" s="195" t="s">
        <v>180</v>
      </c>
      <c r="E179" s="196" t="s">
        <v>32</v>
      </c>
      <c r="F179" s="197" t="s">
        <v>5846</v>
      </c>
      <c r="G179" s="194"/>
      <c r="H179" s="196" t="s">
        <v>32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180</v>
      </c>
      <c r="AU179" s="203" t="s">
        <v>89</v>
      </c>
      <c r="AV179" s="13" t="s">
        <v>40</v>
      </c>
      <c r="AW179" s="13" t="s">
        <v>38</v>
      </c>
      <c r="AX179" s="13" t="s">
        <v>80</v>
      </c>
      <c r="AY179" s="203" t="s">
        <v>171</v>
      </c>
    </row>
    <row r="180" spans="1:65" s="14" customFormat="1" ht="10.199999999999999">
      <c r="B180" s="204"/>
      <c r="C180" s="205"/>
      <c r="D180" s="195" t="s">
        <v>180</v>
      </c>
      <c r="E180" s="206" t="s">
        <v>32</v>
      </c>
      <c r="F180" s="207" t="s">
        <v>5855</v>
      </c>
      <c r="G180" s="205"/>
      <c r="H180" s="208">
        <v>3.42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180</v>
      </c>
      <c r="AU180" s="214" t="s">
        <v>89</v>
      </c>
      <c r="AV180" s="14" t="s">
        <v>89</v>
      </c>
      <c r="AW180" s="14" t="s">
        <v>38</v>
      </c>
      <c r="AX180" s="14" t="s">
        <v>80</v>
      </c>
      <c r="AY180" s="214" t="s">
        <v>171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5856</v>
      </c>
      <c r="G181" s="205"/>
      <c r="H181" s="208">
        <v>80.599999999999994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2" customFormat="1" ht="24.15" customHeight="1">
      <c r="A182" s="36"/>
      <c r="B182" s="37"/>
      <c r="C182" s="180" t="s">
        <v>335</v>
      </c>
      <c r="D182" s="180" t="s">
        <v>173</v>
      </c>
      <c r="E182" s="181" t="s">
        <v>5857</v>
      </c>
      <c r="F182" s="182" t="s">
        <v>5858</v>
      </c>
      <c r="G182" s="183" t="s">
        <v>176</v>
      </c>
      <c r="H182" s="184">
        <v>84.02</v>
      </c>
      <c r="I182" s="185"/>
      <c r="J182" s="186">
        <f>ROUND(I182*H182,2)</f>
        <v>0</v>
      </c>
      <c r="K182" s="182" t="s">
        <v>177</v>
      </c>
      <c r="L182" s="41"/>
      <c r="M182" s="187" t="s">
        <v>32</v>
      </c>
      <c r="N182" s="188" t="s">
        <v>51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178</v>
      </c>
      <c r="AT182" s="191" t="s">
        <v>173</v>
      </c>
      <c r="AU182" s="191" t="s">
        <v>89</v>
      </c>
      <c r="AY182" s="18" t="s">
        <v>171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8" t="s">
        <v>40</v>
      </c>
      <c r="BK182" s="192">
        <f>ROUND(I182*H182,2)</f>
        <v>0</v>
      </c>
      <c r="BL182" s="18" t="s">
        <v>178</v>
      </c>
      <c r="BM182" s="191" t="s">
        <v>5859</v>
      </c>
    </row>
    <row r="183" spans="1:65" s="13" customFormat="1" ht="10.199999999999999">
      <c r="B183" s="193"/>
      <c r="C183" s="194"/>
      <c r="D183" s="195" t="s">
        <v>180</v>
      </c>
      <c r="E183" s="196" t="s">
        <v>32</v>
      </c>
      <c r="F183" s="197" t="s">
        <v>5778</v>
      </c>
      <c r="G183" s="194"/>
      <c r="H183" s="196" t="s">
        <v>32</v>
      </c>
      <c r="I183" s="198"/>
      <c r="J183" s="194"/>
      <c r="K183" s="194"/>
      <c r="L183" s="199"/>
      <c r="M183" s="200"/>
      <c r="N183" s="201"/>
      <c r="O183" s="201"/>
      <c r="P183" s="201"/>
      <c r="Q183" s="201"/>
      <c r="R183" s="201"/>
      <c r="S183" s="201"/>
      <c r="T183" s="202"/>
      <c r="AT183" s="203" t="s">
        <v>180</v>
      </c>
      <c r="AU183" s="203" t="s">
        <v>89</v>
      </c>
      <c r="AV183" s="13" t="s">
        <v>40</v>
      </c>
      <c r="AW183" s="13" t="s">
        <v>38</v>
      </c>
      <c r="AX183" s="13" t="s">
        <v>80</v>
      </c>
      <c r="AY183" s="203" t="s">
        <v>171</v>
      </c>
    </row>
    <row r="184" spans="1:65" s="13" customFormat="1" ht="10.199999999999999">
      <c r="B184" s="193"/>
      <c r="C184" s="194"/>
      <c r="D184" s="195" t="s">
        <v>180</v>
      </c>
      <c r="E184" s="196" t="s">
        <v>32</v>
      </c>
      <c r="F184" s="197" t="s">
        <v>5813</v>
      </c>
      <c r="G184" s="194"/>
      <c r="H184" s="196" t="s">
        <v>32</v>
      </c>
      <c r="I184" s="198"/>
      <c r="J184" s="194"/>
      <c r="K184" s="194"/>
      <c r="L184" s="199"/>
      <c r="M184" s="200"/>
      <c r="N184" s="201"/>
      <c r="O184" s="201"/>
      <c r="P184" s="201"/>
      <c r="Q184" s="201"/>
      <c r="R184" s="201"/>
      <c r="S184" s="201"/>
      <c r="T184" s="202"/>
      <c r="AT184" s="203" t="s">
        <v>180</v>
      </c>
      <c r="AU184" s="203" t="s">
        <v>89</v>
      </c>
      <c r="AV184" s="13" t="s">
        <v>40</v>
      </c>
      <c r="AW184" s="13" t="s">
        <v>38</v>
      </c>
      <c r="AX184" s="13" t="s">
        <v>80</v>
      </c>
      <c r="AY184" s="203" t="s">
        <v>171</v>
      </c>
    </row>
    <row r="185" spans="1:65" s="13" customFormat="1" ht="10.199999999999999">
      <c r="B185" s="193"/>
      <c r="C185" s="194"/>
      <c r="D185" s="195" t="s">
        <v>180</v>
      </c>
      <c r="E185" s="196" t="s">
        <v>32</v>
      </c>
      <c r="F185" s="197" t="s">
        <v>5814</v>
      </c>
      <c r="G185" s="194"/>
      <c r="H185" s="196" t="s">
        <v>32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180</v>
      </c>
      <c r="AU185" s="203" t="s">
        <v>89</v>
      </c>
      <c r="AV185" s="13" t="s">
        <v>40</v>
      </c>
      <c r="AW185" s="13" t="s">
        <v>38</v>
      </c>
      <c r="AX185" s="13" t="s">
        <v>80</v>
      </c>
      <c r="AY185" s="203" t="s">
        <v>171</v>
      </c>
    </row>
    <row r="186" spans="1:65" s="13" customFormat="1" ht="10.199999999999999">
      <c r="B186" s="193"/>
      <c r="C186" s="194"/>
      <c r="D186" s="195" t="s">
        <v>180</v>
      </c>
      <c r="E186" s="196" t="s">
        <v>32</v>
      </c>
      <c r="F186" s="197" t="s">
        <v>5846</v>
      </c>
      <c r="G186" s="194"/>
      <c r="H186" s="196" t="s">
        <v>32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180</v>
      </c>
      <c r="AU186" s="203" t="s">
        <v>89</v>
      </c>
      <c r="AV186" s="13" t="s">
        <v>40</v>
      </c>
      <c r="AW186" s="13" t="s">
        <v>38</v>
      </c>
      <c r="AX186" s="13" t="s">
        <v>80</v>
      </c>
      <c r="AY186" s="203" t="s">
        <v>171</v>
      </c>
    </row>
    <row r="187" spans="1:65" s="14" customFormat="1" ht="10.199999999999999">
      <c r="B187" s="204"/>
      <c r="C187" s="205"/>
      <c r="D187" s="195" t="s">
        <v>180</v>
      </c>
      <c r="E187" s="206" t="s">
        <v>32</v>
      </c>
      <c r="F187" s="207" t="s">
        <v>5855</v>
      </c>
      <c r="G187" s="205"/>
      <c r="H187" s="208">
        <v>3.42</v>
      </c>
      <c r="I187" s="209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180</v>
      </c>
      <c r="AU187" s="214" t="s">
        <v>89</v>
      </c>
      <c r="AV187" s="14" t="s">
        <v>89</v>
      </c>
      <c r="AW187" s="14" t="s">
        <v>38</v>
      </c>
      <c r="AX187" s="14" t="s">
        <v>80</v>
      </c>
      <c r="AY187" s="214" t="s">
        <v>171</v>
      </c>
    </row>
    <row r="188" spans="1:65" s="14" customFormat="1" ht="10.199999999999999">
      <c r="B188" s="204"/>
      <c r="C188" s="205"/>
      <c r="D188" s="195" t="s">
        <v>180</v>
      </c>
      <c r="E188" s="206" t="s">
        <v>32</v>
      </c>
      <c r="F188" s="207" t="s">
        <v>5856</v>
      </c>
      <c r="G188" s="205"/>
      <c r="H188" s="208">
        <v>80.599999999999994</v>
      </c>
      <c r="I188" s="209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180</v>
      </c>
      <c r="AU188" s="214" t="s">
        <v>89</v>
      </c>
      <c r="AV188" s="14" t="s">
        <v>89</v>
      </c>
      <c r="AW188" s="14" t="s">
        <v>38</v>
      </c>
      <c r="AX188" s="14" t="s">
        <v>80</v>
      </c>
      <c r="AY188" s="214" t="s">
        <v>171</v>
      </c>
    </row>
    <row r="189" spans="1:65" s="2" customFormat="1" ht="14.4" customHeight="1">
      <c r="A189" s="36"/>
      <c r="B189" s="37"/>
      <c r="C189" s="215" t="s">
        <v>340</v>
      </c>
      <c r="D189" s="215" t="s">
        <v>254</v>
      </c>
      <c r="E189" s="216" t="s">
        <v>5860</v>
      </c>
      <c r="F189" s="217" t="s">
        <v>5861</v>
      </c>
      <c r="G189" s="218" t="s">
        <v>3857</v>
      </c>
      <c r="H189" s="219">
        <v>2.9409999999999998</v>
      </c>
      <c r="I189" s="220"/>
      <c r="J189" s="221">
        <f>ROUND(I189*H189,2)</f>
        <v>0</v>
      </c>
      <c r="K189" s="217" t="s">
        <v>177</v>
      </c>
      <c r="L189" s="222"/>
      <c r="M189" s="223" t="s">
        <v>32</v>
      </c>
      <c r="N189" s="224" t="s">
        <v>51</v>
      </c>
      <c r="O189" s="66"/>
      <c r="P189" s="189">
        <f>O189*H189</f>
        <v>0</v>
      </c>
      <c r="Q189" s="189">
        <v>1E-3</v>
      </c>
      <c r="R189" s="189">
        <f>Q189*H189</f>
        <v>2.941E-3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242</v>
      </c>
      <c r="AT189" s="191" t="s">
        <v>254</v>
      </c>
      <c r="AU189" s="191" t="s">
        <v>89</v>
      </c>
      <c r="AY189" s="18" t="s">
        <v>171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8" t="s">
        <v>40</v>
      </c>
      <c r="BK189" s="192">
        <f>ROUND(I189*H189,2)</f>
        <v>0</v>
      </c>
      <c r="BL189" s="18" t="s">
        <v>178</v>
      </c>
      <c r="BM189" s="191" t="s">
        <v>5862</v>
      </c>
    </row>
    <row r="190" spans="1:65" s="14" customFormat="1" ht="10.199999999999999">
      <c r="B190" s="204"/>
      <c r="C190" s="205"/>
      <c r="D190" s="195" t="s">
        <v>180</v>
      </c>
      <c r="E190" s="205"/>
      <c r="F190" s="207" t="s">
        <v>5863</v>
      </c>
      <c r="G190" s="205"/>
      <c r="H190" s="208">
        <v>2.9409999999999998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180</v>
      </c>
      <c r="AU190" s="214" t="s">
        <v>89</v>
      </c>
      <c r="AV190" s="14" t="s">
        <v>89</v>
      </c>
      <c r="AW190" s="14" t="s">
        <v>4</v>
      </c>
      <c r="AX190" s="14" t="s">
        <v>40</v>
      </c>
      <c r="AY190" s="214" t="s">
        <v>171</v>
      </c>
    </row>
    <row r="191" spans="1:65" s="2" customFormat="1" ht="14.4" customHeight="1">
      <c r="A191" s="36"/>
      <c r="B191" s="37"/>
      <c r="C191" s="180" t="s">
        <v>345</v>
      </c>
      <c r="D191" s="180" t="s">
        <v>173</v>
      </c>
      <c r="E191" s="181" t="s">
        <v>2937</v>
      </c>
      <c r="F191" s="182" t="s">
        <v>2938</v>
      </c>
      <c r="G191" s="183" t="s">
        <v>176</v>
      </c>
      <c r="H191" s="184">
        <v>702</v>
      </c>
      <c r="I191" s="185"/>
      <c r="J191" s="186">
        <f>ROUND(I191*H191,2)</f>
        <v>0</v>
      </c>
      <c r="K191" s="182" t="s">
        <v>177</v>
      </c>
      <c r="L191" s="41"/>
      <c r="M191" s="187" t="s">
        <v>32</v>
      </c>
      <c r="N191" s="188" t="s">
        <v>51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178</v>
      </c>
      <c r="AT191" s="191" t="s">
        <v>173</v>
      </c>
      <c r="AU191" s="191" t="s">
        <v>89</v>
      </c>
      <c r="AY191" s="18" t="s">
        <v>171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8" t="s">
        <v>40</v>
      </c>
      <c r="BK191" s="192">
        <f>ROUND(I191*H191,2)</f>
        <v>0</v>
      </c>
      <c r="BL191" s="18" t="s">
        <v>178</v>
      </c>
      <c r="BM191" s="191" t="s">
        <v>5864</v>
      </c>
    </row>
    <row r="192" spans="1:65" s="13" customFormat="1" ht="10.199999999999999">
      <c r="B192" s="193"/>
      <c r="C192" s="194"/>
      <c r="D192" s="195" t="s">
        <v>180</v>
      </c>
      <c r="E192" s="196" t="s">
        <v>32</v>
      </c>
      <c r="F192" s="197" t="s">
        <v>5812</v>
      </c>
      <c r="G192" s="194"/>
      <c r="H192" s="196" t="s">
        <v>32</v>
      </c>
      <c r="I192" s="198"/>
      <c r="J192" s="194"/>
      <c r="K192" s="194"/>
      <c r="L192" s="199"/>
      <c r="M192" s="200"/>
      <c r="N192" s="201"/>
      <c r="O192" s="201"/>
      <c r="P192" s="201"/>
      <c r="Q192" s="201"/>
      <c r="R192" s="201"/>
      <c r="S192" s="201"/>
      <c r="T192" s="202"/>
      <c r="AT192" s="203" t="s">
        <v>180</v>
      </c>
      <c r="AU192" s="203" t="s">
        <v>89</v>
      </c>
      <c r="AV192" s="13" t="s">
        <v>40</v>
      </c>
      <c r="AW192" s="13" t="s">
        <v>38</v>
      </c>
      <c r="AX192" s="13" t="s">
        <v>80</v>
      </c>
      <c r="AY192" s="203" t="s">
        <v>171</v>
      </c>
    </row>
    <row r="193" spans="1:65" s="13" customFormat="1" ht="10.199999999999999">
      <c r="B193" s="193"/>
      <c r="C193" s="194"/>
      <c r="D193" s="195" t="s">
        <v>180</v>
      </c>
      <c r="E193" s="196" t="s">
        <v>32</v>
      </c>
      <c r="F193" s="197" t="s">
        <v>5813</v>
      </c>
      <c r="G193" s="194"/>
      <c r="H193" s="196" t="s">
        <v>32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180</v>
      </c>
      <c r="AU193" s="203" t="s">
        <v>89</v>
      </c>
      <c r="AV193" s="13" t="s">
        <v>40</v>
      </c>
      <c r="AW193" s="13" t="s">
        <v>38</v>
      </c>
      <c r="AX193" s="13" t="s">
        <v>80</v>
      </c>
      <c r="AY193" s="203" t="s">
        <v>171</v>
      </c>
    </row>
    <row r="194" spans="1:65" s="13" customFormat="1" ht="10.199999999999999">
      <c r="B194" s="193"/>
      <c r="C194" s="194"/>
      <c r="D194" s="195" t="s">
        <v>180</v>
      </c>
      <c r="E194" s="196" t="s">
        <v>32</v>
      </c>
      <c r="F194" s="197" t="s">
        <v>5814</v>
      </c>
      <c r="G194" s="194"/>
      <c r="H194" s="196" t="s">
        <v>32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180</v>
      </c>
      <c r="AU194" s="203" t="s">
        <v>89</v>
      </c>
      <c r="AV194" s="13" t="s">
        <v>40</v>
      </c>
      <c r="AW194" s="13" t="s">
        <v>38</v>
      </c>
      <c r="AX194" s="13" t="s">
        <v>80</v>
      </c>
      <c r="AY194" s="203" t="s">
        <v>171</v>
      </c>
    </row>
    <row r="195" spans="1:65" s="14" customFormat="1" ht="10.199999999999999">
      <c r="B195" s="204"/>
      <c r="C195" s="205"/>
      <c r="D195" s="195" t="s">
        <v>180</v>
      </c>
      <c r="E195" s="206" t="s">
        <v>32</v>
      </c>
      <c r="F195" s="207" t="s">
        <v>5865</v>
      </c>
      <c r="G195" s="205"/>
      <c r="H195" s="208">
        <v>561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180</v>
      </c>
      <c r="AU195" s="214" t="s">
        <v>89</v>
      </c>
      <c r="AV195" s="14" t="s">
        <v>89</v>
      </c>
      <c r="AW195" s="14" t="s">
        <v>38</v>
      </c>
      <c r="AX195" s="14" t="s">
        <v>80</v>
      </c>
      <c r="AY195" s="214" t="s">
        <v>171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5778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5813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3" customFormat="1" ht="10.199999999999999">
      <c r="B198" s="193"/>
      <c r="C198" s="194"/>
      <c r="D198" s="195" t="s">
        <v>180</v>
      </c>
      <c r="E198" s="196" t="s">
        <v>32</v>
      </c>
      <c r="F198" s="197" t="s">
        <v>5814</v>
      </c>
      <c r="G198" s="194"/>
      <c r="H198" s="196" t="s">
        <v>32</v>
      </c>
      <c r="I198" s="198"/>
      <c r="J198" s="194"/>
      <c r="K198" s="194"/>
      <c r="L198" s="199"/>
      <c r="M198" s="200"/>
      <c r="N198" s="201"/>
      <c r="O198" s="201"/>
      <c r="P198" s="201"/>
      <c r="Q198" s="201"/>
      <c r="R198" s="201"/>
      <c r="S198" s="201"/>
      <c r="T198" s="202"/>
      <c r="AT198" s="203" t="s">
        <v>180</v>
      </c>
      <c r="AU198" s="203" t="s">
        <v>89</v>
      </c>
      <c r="AV198" s="13" t="s">
        <v>40</v>
      </c>
      <c r="AW198" s="13" t="s">
        <v>38</v>
      </c>
      <c r="AX198" s="13" t="s">
        <v>80</v>
      </c>
      <c r="AY198" s="203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5866</v>
      </c>
      <c r="G199" s="205"/>
      <c r="H199" s="208">
        <v>141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2" customFormat="1" ht="14.4" customHeight="1">
      <c r="A200" s="36"/>
      <c r="B200" s="37"/>
      <c r="C200" s="180" t="s">
        <v>349</v>
      </c>
      <c r="D200" s="180" t="s">
        <v>173</v>
      </c>
      <c r="E200" s="181" t="s">
        <v>5867</v>
      </c>
      <c r="F200" s="182" t="s">
        <v>5868</v>
      </c>
      <c r="G200" s="183" t="s">
        <v>176</v>
      </c>
      <c r="H200" s="184">
        <v>84.02</v>
      </c>
      <c r="I200" s="185"/>
      <c r="J200" s="186">
        <f>ROUND(I200*H200,2)</f>
        <v>0</v>
      </c>
      <c r="K200" s="182" t="s">
        <v>177</v>
      </c>
      <c r="L200" s="41"/>
      <c r="M200" s="187" t="s">
        <v>32</v>
      </c>
      <c r="N200" s="188" t="s">
        <v>51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178</v>
      </c>
      <c r="AT200" s="191" t="s">
        <v>173</v>
      </c>
      <c r="AU200" s="191" t="s">
        <v>89</v>
      </c>
      <c r="AY200" s="18" t="s">
        <v>171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8" t="s">
        <v>40</v>
      </c>
      <c r="BK200" s="192">
        <f>ROUND(I200*H200,2)</f>
        <v>0</v>
      </c>
      <c r="BL200" s="18" t="s">
        <v>178</v>
      </c>
      <c r="BM200" s="191" t="s">
        <v>5869</v>
      </c>
    </row>
    <row r="201" spans="1:65" s="13" customFormat="1" ht="10.199999999999999">
      <c r="B201" s="193"/>
      <c r="C201" s="194"/>
      <c r="D201" s="195" t="s">
        <v>180</v>
      </c>
      <c r="E201" s="196" t="s">
        <v>32</v>
      </c>
      <c r="F201" s="197" t="s">
        <v>5778</v>
      </c>
      <c r="G201" s="194"/>
      <c r="H201" s="196" t="s">
        <v>32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180</v>
      </c>
      <c r="AU201" s="203" t="s">
        <v>89</v>
      </c>
      <c r="AV201" s="13" t="s">
        <v>40</v>
      </c>
      <c r="AW201" s="13" t="s">
        <v>38</v>
      </c>
      <c r="AX201" s="13" t="s">
        <v>80</v>
      </c>
      <c r="AY201" s="203" t="s">
        <v>171</v>
      </c>
    </row>
    <row r="202" spans="1:65" s="13" customFormat="1" ht="10.199999999999999">
      <c r="B202" s="193"/>
      <c r="C202" s="194"/>
      <c r="D202" s="195" t="s">
        <v>180</v>
      </c>
      <c r="E202" s="196" t="s">
        <v>32</v>
      </c>
      <c r="F202" s="197" t="s">
        <v>5813</v>
      </c>
      <c r="G202" s="194"/>
      <c r="H202" s="196" t="s">
        <v>32</v>
      </c>
      <c r="I202" s="198"/>
      <c r="J202" s="194"/>
      <c r="K202" s="194"/>
      <c r="L202" s="199"/>
      <c r="M202" s="200"/>
      <c r="N202" s="201"/>
      <c r="O202" s="201"/>
      <c r="P202" s="201"/>
      <c r="Q202" s="201"/>
      <c r="R202" s="201"/>
      <c r="S202" s="201"/>
      <c r="T202" s="202"/>
      <c r="AT202" s="203" t="s">
        <v>180</v>
      </c>
      <c r="AU202" s="203" t="s">
        <v>89</v>
      </c>
      <c r="AV202" s="13" t="s">
        <v>40</v>
      </c>
      <c r="AW202" s="13" t="s">
        <v>38</v>
      </c>
      <c r="AX202" s="13" t="s">
        <v>80</v>
      </c>
      <c r="AY202" s="203" t="s">
        <v>171</v>
      </c>
    </row>
    <row r="203" spans="1:65" s="13" customFormat="1" ht="10.199999999999999">
      <c r="B203" s="193"/>
      <c r="C203" s="194"/>
      <c r="D203" s="195" t="s">
        <v>180</v>
      </c>
      <c r="E203" s="196" t="s">
        <v>32</v>
      </c>
      <c r="F203" s="197" t="s">
        <v>5814</v>
      </c>
      <c r="G203" s="194"/>
      <c r="H203" s="196" t="s">
        <v>32</v>
      </c>
      <c r="I203" s="198"/>
      <c r="J203" s="194"/>
      <c r="K203" s="194"/>
      <c r="L203" s="199"/>
      <c r="M203" s="200"/>
      <c r="N203" s="201"/>
      <c r="O203" s="201"/>
      <c r="P203" s="201"/>
      <c r="Q203" s="201"/>
      <c r="R203" s="201"/>
      <c r="S203" s="201"/>
      <c r="T203" s="202"/>
      <c r="AT203" s="203" t="s">
        <v>180</v>
      </c>
      <c r="AU203" s="203" t="s">
        <v>89</v>
      </c>
      <c r="AV203" s="13" t="s">
        <v>40</v>
      </c>
      <c r="AW203" s="13" t="s">
        <v>38</v>
      </c>
      <c r="AX203" s="13" t="s">
        <v>80</v>
      </c>
      <c r="AY203" s="203" t="s">
        <v>171</v>
      </c>
    </row>
    <row r="204" spans="1:65" s="13" customFormat="1" ht="10.199999999999999">
      <c r="B204" s="193"/>
      <c r="C204" s="194"/>
      <c r="D204" s="195" t="s">
        <v>180</v>
      </c>
      <c r="E204" s="196" t="s">
        <v>32</v>
      </c>
      <c r="F204" s="197" t="s">
        <v>5846</v>
      </c>
      <c r="G204" s="194"/>
      <c r="H204" s="196" t="s">
        <v>32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180</v>
      </c>
      <c r="AU204" s="203" t="s">
        <v>89</v>
      </c>
      <c r="AV204" s="13" t="s">
        <v>40</v>
      </c>
      <c r="AW204" s="13" t="s">
        <v>38</v>
      </c>
      <c r="AX204" s="13" t="s">
        <v>80</v>
      </c>
      <c r="AY204" s="203" t="s">
        <v>171</v>
      </c>
    </row>
    <row r="205" spans="1:65" s="14" customFormat="1" ht="10.199999999999999">
      <c r="B205" s="204"/>
      <c r="C205" s="205"/>
      <c r="D205" s="195" t="s">
        <v>180</v>
      </c>
      <c r="E205" s="206" t="s">
        <v>32</v>
      </c>
      <c r="F205" s="207" t="s">
        <v>5855</v>
      </c>
      <c r="G205" s="205"/>
      <c r="H205" s="208">
        <v>3.42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180</v>
      </c>
      <c r="AU205" s="214" t="s">
        <v>89</v>
      </c>
      <c r="AV205" s="14" t="s">
        <v>89</v>
      </c>
      <c r="AW205" s="14" t="s">
        <v>38</v>
      </c>
      <c r="AX205" s="14" t="s">
        <v>80</v>
      </c>
      <c r="AY205" s="214" t="s">
        <v>171</v>
      </c>
    </row>
    <row r="206" spans="1:65" s="14" customFormat="1" ht="10.199999999999999">
      <c r="B206" s="204"/>
      <c r="C206" s="205"/>
      <c r="D206" s="195" t="s">
        <v>180</v>
      </c>
      <c r="E206" s="206" t="s">
        <v>32</v>
      </c>
      <c r="F206" s="207" t="s">
        <v>5856</v>
      </c>
      <c r="G206" s="205"/>
      <c r="H206" s="208">
        <v>80.599999999999994</v>
      </c>
      <c r="I206" s="209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180</v>
      </c>
      <c r="AU206" s="214" t="s">
        <v>89</v>
      </c>
      <c r="AV206" s="14" t="s">
        <v>89</v>
      </c>
      <c r="AW206" s="14" t="s">
        <v>38</v>
      </c>
      <c r="AX206" s="14" t="s">
        <v>80</v>
      </c>
      <c r="AY206" s="214" t="s">
        <v>171</v>
      </c>
    </row>
    <row r="207" spans="1:65" s="2" customFormat="1" ht="14.4" customHeight="1">
      <c r="A207" s="36"/>
      <c r="B207" s="37"/>
      <c r="C207" s="180" t="s">
        <v>353</v>
      </c>
      <c r="D207" s="180" t="s">
        <v>173</v>
      </c>
      <c r="E207" s="181" t="s">
        <v>5870</v>
      </c>
      <c r="F207" s="182" t="s">
        <v>5871</v>
      </c>
      <c r="G207" s="183" t="s">
        <v>176</v>
      </c>
      <c r="H207" s="184">
        <v>84.02</v>
      </c>
      <c r="I207" s="185"/>
      <c r="J207" s="186">
        <f>ROUND(I207*H207,2)</f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>O207*H207</f>
        <v>0</v>
      </c>
      <c r="Q207" s="189">
        <v>0</v>
      </c>
      <c r="R207" s="189">
        <f>Q207*H207</f>
        <v>0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178</v>
      </c>
      <c r="AT207" s="191" t="s">
        <v>173</v>
      </c>
      <c r="AU207" s="191" t="s">
        <v>89</v>
      </c>
      <c r="AY207" s="18" t="s">
        <v>171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8" t="s">
        <v>40</v>
      </c>
      <c r="BK207" s="192">
        <f>ROUND(I207*H207,2)</f>
        <v>0</v>
      </c>
      <c r="BL207" s="18" t="s">
        <v>178</v>
      </c>
      <c r="BM207" s="191" t="s">
        <v>5872</v>
      </c>
    </row>
    <row r="208" spans="1:65" s="2" customFormat="1" ht="24.15" customHeight="1">
      <c r="A208" s="36"/>
      <c r="B208" s="37"/>
      <c r="C208" s="180" t="s">
        <v>357</v>
      </c>
      <c r="D208" s="180" t="s">
        <v>173</v>
      </c>
      <c r="E208" s="181" t="s">
        <v>5873</v>
      </c>
      <c r="F208" s="182" t="s">
        <v>5874</v>
      </c>
      <c r="G208" s="183" t="s">
        <v>176</v>
      </c>
      <c r="H208" s="184">
        <v>84.02</v>
      </c>
      <c r="I208" s="185"/>
      <c r="J208" s="186">
        <f>ROUND(I208*H208,2)</f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178</v>
      </c>
      <c r="AT208" s="191" t="s">
        <v>173</v>
      </c>
      <c r="AU208" s="191" t="s">
        <v>89</v>
      </c>
      <c r="AY208" s="18" t="s">
        <v>171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8" t="s">
        <v>40</v>
      </c>
      <c r="BK208" s="192">
        <f>ROUND(I208*H208,2)</f>
        <v>0</v>
      </c>
      <c r="BL208" s="18" t="s">
        <v>178</v>
      </c>
      <c r="BM208" s="191" t="s">
        <v>5875</v>
      </c>
    </row>
    <row r="209" spans="1:65" s="2" customFormat="1" ht="14.4" customHeight="1">
      <c r="A209" s="36"/>
      <c r="B209" s="37"/>
      <c r="C209" s="180" t="s">
        <v>363</v>
      </c>
      <c r="D209" s="180" t="s">
        <v>173</v>
      </c>
      <c r="E209" s="181" t="s">
        <v>5876</v>
      </c>
      <c r="F209" s="182" t="s">
        <v>5877</v>
      </c>
      <c r="G209" s="183" t="s">
        <v>176</v>
      </c>
      <c r="H209" s="184">
        <v>84.02</v>
      </c>
      <c r="I209" s="185"/>
      <c r="J209" s="186">
        <f>ROUND(I209*H209,2)</f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178</v>
      </c>
      <c r="AT209" s="191" t="s">
        <v>173</v>
      </c>
      <c r="AU209" s="191" t="s">
        <v>89</v>
      </c>
      <c r="AY209" s="18" t="s">
        <v>171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8" t="s">
        <v>40</v>
      </c>
      <c r="BK209" s="192">
        <f>ROUND(I209*H209,2)</f>
        <v>0</v>
      </c>
      <c r="BL209" s="18" t="s">
        <v>178</v>
      </c>
      <c r="BM209" s="191" t="s">
        <v>5878</v>
      </c>
    </row>
    <row r="210" spans="1:65" s="2" customFormat="1" ht="14.4" customHeight="1">
      <c r="A210" s="36"/>
      <c r="B210" s="37"/>
      <c r="C210" s="180" t="s">
        <v>368</v>
      </c>
      <c r="D210" s="180" t="s">
        <v>173</v>
      </c>
      <c r="E210" s="181" t="s">
        <v>5879</v>
      </c>
      <c r="F210" s="182" t="s">
        <v>5880</v>
      </c>
      <c r="G210" s="183" t="s">
        <v>392</v>
      </c>
      <c r="H210" s="184">
        <v>1.26</v>
      </c>
      <c r="I210" s="185"/>
      <c r="J210" s="186">
        <f>ROUND(I210*H210,2)</f>
        <v>0</v>
      </c>
      <c r="K210" s="182" t="s">
        <v>177</v>
      </c>
      <c r="L210" s="41"/>
      <c r="M210" s="187" t="s">
        <v>32</v>
      </c>
      <c r="N210" s="188" t="s">
        <v>51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178</v>
      </c>
      <c r="AT210" s="191" t="s">
        <v>173</v>
      </c>
      <c r="AU210" s="191" t="s">
        <v>89</v>
      </c>
      <c r="AY210" s="18" t="s">
        <v>171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8" t="s">
        <v>40</v>
      </c>
      <c r="BK210" s="192">
        <f>ROUND(I210*H210,2)</f>
        <v>0</v>
      </c>
      <c r="BL210" s="18" t="s">
        <v>178</v>
      </c>
      <c r="BM210" s="191" t="s">
        <v>5881</v>
      </c>
    </row>
    <row r="211" spans="1:65" s="2" customFormat="1" ht="19.2">
      <c r="A211" s="36"/>
      <c r="B211" s="37"/>
      <c r="C211" s="38"/>
      <c r="D211" s="195" t="s">
        <v>258</v>
      </c>
      <c r="E211" s="38"/>
      <c r="F211" s="225" t="s">
        <v>5882</v>
      </c>
      <c r="G211" s="38"/>
      <c r="H211" s="38"/>
      <c r="I211" s="226"/>
      <c r="J211" s="38"/>
      <c r="K211" s="38"/>
      <c r="L211" s="41"/>
      <c r="M211" s="227"/>
      <c r="N211" s="228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8" t="s">
        <v>258</v>
      </c>
      <c r="AU211" s="18" t="s">
        <v>89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5778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3" customFormat="1" ht="10.199999999999999">
      <c r="B213" s="193"/>
      <c r="C213" s="194"/>
      <c r="D213" s="195" t="s">
        <v>180</v>
      </c>
      <c r="E213" s="196" t="s">
        <v>32</v>
      </c>
      <c r="F213" s="197" t="s">
        <v>5813</v>
      </c>
      <c r="G213" s="194"/>
      <c r="H213" s="196" t="s">
        <v>32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180</v>
      </c>
      <c r="AU213" s="203" t="s">
        <v>89</v>
      </c>
      <c r="AV213" s="13" t="s">
        <v>40</v>
      </c>
      <c r="AW213" s="13" t="s">
        <v>38</v>
      </c>
      <c r="AX213" s="13" t="s">
        <v>80</v>
      </c>
      <c r="AY213" s="203" t="s">
        <v>171</v>
      </c>
    </row>
    <row r="214" spans="1:65" s="13" customFormat="1" ht="10.199999999999999">
      <c r="B214" s="193"/>
      <c r="C214" s="194"/>
      <c r="D214" s="195" t="s">
        <v>180</v>
      </c>
      <c r="E214" s="196" t="s">
        <v>32</v>
      </c>
      <c r="F214" s="197" t="s">
        <v>5814</v>
      </c>
      <c r="G214" s="194"/>
      <c r="H214" s="196" t="s">
        <v>32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180</v>
      </c>
      <c r="AU214" s="203" t="s">
        <v>89</v>
      </c>
      <c r="AV214" s="13" t="s">
        <v>40</v>
      </c>
      <c r="AW214" s="13" t="s">
        <v>38</v>
      </c>
      <c r="AX214" s="13" t="s">
        <v>80</v>
      </c>
      <c r="AY214" s="203" t="s">
        <v>171</v>
      </c>
    </row>
    <row r="215" spans="1:65" s="13" customFormat="1" ht="10.199999999999999">
      <c r="B215" s="193"/>
      <c r="C215" s="194"/>
      <c r="D215" s="195" t="s">
        <v>180</v>
      </c>
      <c r="E215" s="196" t="s">
        <v>32</v>
      </c>
      <c r="F215" s="197" t="s">
        <v>5846</v>
      </c>
      <c r="G215" s="194"/>
      <c r="H215" s="196" t="s">
        <v>32</v>
      </c>
      <c r="I215" s="198"/>
      <c r="J215" s="194"/>
      <c r="K215" s="194"/>
      <c r="L215" s="199"/>
      <c r="M215" s="200"/>
      <c r="N215" s="201"/>
      <c r="O215" s="201"/>
      <c r="P215" s="201"/>
      <c r="Q215" s="201"/>
      <c r="R215" s="201"/>
      <c r="S215" s="201"/>
      <c r="T215" s="202"/>
      <c r="AT215" s="203" t="s">
        <v>180</v>
      </c>
      <c r="AU215" s="203" t="s">
        <v>89</v>
      </c>
      <c r="AV215" s="13" t="s">
        <v>40</v>
      </c>
      <c r="AW215" s="13" t="s">
        <v>38</v>
      </c>
      <c r="AX215" s="13" t="s">
        <v>80</v>
      </c>
      <c r="AY215" s="203" t="s">
        <v>171</v>
      </c>
    </row>
    <row r="216" spans="1:65" s="14" customFormat="1" ht="10.199999999999999">
      <c r="B216" s="204"/>
      <c r="C216" s="205"/>
      <c r="D216" s="195" t="s">
        <v>180</v>
      </c>
      <c r="E216" s="206" t="s">
        <v>32</v>
      </c>
      <c r="F216" s="207" t="s">
        <v>5883</v>
      </c>
      <c r="G216" s="205"/>
      <c r="H216" s="208">
        <v>5.0999999999999997E-2</v>
      </c>
      <c r="I216" s="209"/>
      <c r="J216" s="205"/>
      <c r="K216" s="205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180</v>
      </c>
      <c r="AU216" s="214" t="s">
        <v>89</v>
      </c>
      <c r="AV216" s="14" t="s">
        <v>89</v>
      </c>
      <c r="AW216" s="14" t="s">
        <v>38</v>
      </c>
      <c r="AX216" s="14" t="s">
        <v>80</v>
      </c>
      <c r="AY216" s="214" t="s">
        <v>171</v>
      </c>
    </row>
    <row r="217" spans="1:65" s="14" customFormat="1" ht="10.199999999999999">
      <c r="B217" s="204"/>
      <c r="C217" s="205"/>
      <c r="D217" s="195" t="s">
        <v>180</v>
      </c>
      <c r="E217" s="206" t="s">
        <v>32</v>
      </c>
      <c r="F217" s="207" t="s">
        <v>5884</v>
      </c>
      <c r="G217" s="205"/>
      <c r="H217" s="208">
        <v>1.2090000000000001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180</v>
      </c>
      <c r="AU217" s="214" t="s">
        <v>89</v>
      </c>
      <c r="AV217" s="14" t="s">
        <v>89</v>
      </c>
      <c r="AW217" s="14" t="s">
        <v>38</v>
      </c>
      <c r="AX217" s="14" t="s">
        <v>80</v>
      </c>
      <c r="AY217" s="214" t="s">
        <v>171</v>
      </c>
    </row>
    <row r="218" spans="1:65" s="2" customFormat="1" ht="14.4" customHeight="1">
      <c r="A218" s="36"/>
      <c r="B218" s="37"/>
      <c r="C218" s="180" t="s">
        <v>379</v>
      </c>
      <c r="D218" s="180" t="s">
        <v>173</v>
      </c>
      <c r="E218" s="181" t="s">
        <v>5885</v>
      </c>
      <c r="F218" s="182" t="s">
        <v>5886</v>
      </c>
      <c r="G218" s="183" t="s">
        <v>392</v>
      </c>
      <c r="H218" s="184">
        <v>1.26</v>
      </c>
      <c r="I218" s="185"/>
      <c r="J218" s="186">
        <f>ROUND(I218*H218,2)</f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178</v>
      </c>
      <c r="AT218" s="191" t="s">
        <v>173</v>
      </c>
      <c r="AU218" s="191" t="s">
        <v>89</v>
      </c>
      <c r="AY218" s="18" t="s">
        <v>171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8" t="s">
        <v>40</v>
      </c>
      <c r="BK218" s="192">
        <f>ROUND(I218*H218,2)</f>
        <v>0</v>
      </c>
      <c r="BL218" s="18" t="s">
        <v>178</v>
      </c>
      <c r="BM218" s="191" t="s">
        <v>5887</v>
      </c>
    </row>
    <row r="219" spans="1:65" s="2" customFormat="1" ht="14.4" customHeight="1">
      <c r="A219" s="36"/>
      <c r="B219" s="37"/>
      <c r="C219" s="180" t="s">
        <v>383</v>
      </c>
      <c r="D219" s="180" t="s">
        <v>173</v>
      </c>
      <c r="E219" s="181" t="s">
        <v>5888</v>
      </c>
      <c r="F219" s="182" t="s">
        <v>5889</v>
      </c>
      <c r="G219" s="183" t="s">
        <v>392</v>
      </c>
      <c r="H219" s="184">
        <v>13.86</v>
      </c>
      <c r="I219" s="185"/>
      <c r="J219" s="186">
        <f>ROUND(I219*H219,2)</f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178</v>
      </c>
      <c r="AT219" s="191" t="s">
        <v>173</v>
      </c>
      <c r="AU219" s="191" t="s">
        <v>89</v>
      </c>
      <c r="AY219" s="18" t="s">
        <v>171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8" t="s">
        <v>40</v>
      </c>
      <c r="BK219" s="192">
        <f>ROUND(I219*H219,2)</f>
        <v>0</v>
      </c>
      <c r="BL219" s="18" t="s">
        <v>178</v>
      </c>
      <c r="BM219" s="191" t="s">
        <v>5890</v>
      </c>
    </row>
    <row r="220" spans="1:65" s="14" customFormat="1" ht="10.199999999999999">
      <c r="B220" s="204"/>
      <c r="C220" s="205"/>
      <c r="D220" s="195" t="s">
        <v>180</v>
      </c>
      <c r="E220" s="206" t="s">
        <v>32</v>
      </c>
      <c r="F220" s="207" t="s">
        <v>5891</v>
      </c>
      <c r="G220" s="205"/>
      <c r="H220" s="208">
        <v>13.86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180</v>
      </c>
      <c r="AU220" s="214" t="s">
        <v>89</v>
      </c>
      <c r="AV220" s="14" t="s">
        <v>89</v>
      </c>
      <c r="AW220" s="14" t="s">
        <v>38</v>
      </c>
      <c r="AX220" s="14" t="s">
        <v>80</v>
      </c>
      <c r="AY220" s="214" t="s">
        <v>171</v>
      </c>
    </row>
    <row r="221" spans="1:65" s="12" customFormat="1" ht="22.8" customHeight="1">
      <c r="B221" s="164"/>
      <c r="C221" s="165"/>
      <c r="D221" s="166" t="s">
        <v>79</v>
      </c>
      <c r="E221" s="178" t="s">
        <v>89</v>
      </c>
      <c r="F221" s="178" t="s">
        <v>5892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SUM(P222:P227)</f>
        <v>0</v>
      </c>
      <c r="Q221" s="172"/>
      <c r="R221" s="173">
        <f>SUM(R222:R227)</f>
        <v>24.989211940000001</v>
      </c>
      <c r="S221" s="172"/>
      <c r="T221" s="174">
        <f>SUM(T222:T227)</f>
        <v>0</v>
      </c>
      <c r="AR221" s="175" t="s">
        <v>40</v>
      </c>
      <c r="AT221" s="176" t="s">
        <v>79</v>
      </c>
      <c r="AU221" s="176" t="s">
        <v>40</v>
      </c>
      <c r="AY221" s="175" t="s">
        <v>171</v>
      </c>
      <c r="BK221" s="177">
        <f>SUM(BK222:BK227)</f>
        <v>0</v>
      </c>
    </row>
    <row r="222" spans="1:65" s="2" customFormat="1" ht="14.4" customHeight="1">
      <c r="A222" s="36"/>
      <c r="B222" s="37"/>
      <c r="C222" s="180" t="s">
        <v>389</v>
      </c>
      <c r="D222" s="180" t="s">
        <v>173</v>
      </c>
      <c r="E222" s="181" t="s">
        <v>5893</v>
      </c>
      <c r="F222" s="182" t="s">
        <v>5894</v>
      </c>
      <c r="G222" s="183" t="s">
        <v>392</v>
      </c>
      <c r="H222" s="184">
        <v>10.186</v>
      </c>
      <c r="I222" s="185"/>
      <c r="J222" s="186">
        <f>ROUND(I222*H222,2)</f>
        <v>0</v>
      </c>
      <c r="K222" s="182" t="s">
        <v>177</v>
      </c>
      <c r="L222" s="41"/>
      <c r="M222" s="187" t="s">
        <v>32</v>
      </c>
      <c r="N222" s="188" t="s">
        <v>51</v>
      </c>
      <c r="O222" s="66"/>
      <c r="P222" s="189">
        <f>O222*H222</f>
        <v>0</v>
      </c>
      <c r="Q222" s="189">
        <v>2.45329</v>
      </c>
      <c r="R222" s="189">
        <f>Q222*H222</f>
        <v>24.989211940000001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178</v>
      </c>
      <c r="AT222" s="191" t="s">
        <v>173</v>
      </c>
      <c r="AU222" s="191" t="s">
        <v>89</v>
      </c>
      <c r="AY222" s="18" t="s">
        <v>171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8" t="s">
        <v>40</v>
      </c>
      <c r="BK222" s="192">
        <f>ROUND(I222*H222,2)</f>
        <v>0</v>
      </c>
      <c r="BL222" s="18" t="s">
        <v>178</v>
      </c>
      <c r="BM222" s="191" t="s">
        <v>5895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5896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5897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3" customFormat="1" ht="10.199999999999999">
      <c r="B225" s="193"/>
      <c r="C225" s="194"/>
      <c r="D225" s="195" t="s">
        <v>180</v>
      </c>
      <c r="E225" s="196" t="s">
        <v>32</v>
      </c>
      <c r="F225" s="197" t="s">
        <v>5898</v>
      </c>
      <c r="G225" s="194"/>
      <c r="H225" s="196" t="s">
        <v>32</v>
      </c>
      <c r="I225" s="198"/>
      <c r="J225" s="194"/>
      <c r="K225" s="194"/>
      <c r="L225" s="199"/>
      <c r="M225" s="200"/>
      <c r="N225" s="201"/>
      <c r="O225" s="201"/>
      <c r="P225" s="201"/>
      <c r="Q225" s="201"/>
      <c r="R225" s="201"/>
      <c r="S225" s="201"/>
      <c r="T225" s="202"/>
      <c r="AT225" s="203" t="s">
        <v>180</v>
      </c>
      <c r="AU225" s="203" t="s">
        <v>89</v>
      </c>
      <c r="AV225" s="13" t="s">
        <v>40</v>
      </c>
      <c r="AW225" s="13" t="s">
        <v>38</v>
      </c>
      <c r="AX225" s="13" t="s">
        <v>80</v>
      </c>
      <c r="AY225" s="203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5899</v>
      </c>
      <c r="G226" s="205"/>
      <c r="H226" s="208">
        <v>9.8420000000000005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5900</v>
      </c>
      <c r="G227" s="205"/>
      <c r="H227" s="208">
        <v>0.34399999999999997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2" customFormat="1" ht="22.8" customHeight="1">
      <c r="B228" s="164"/>
      <c r="C228" s="165"/>
      <c r="D228" s="166" t="s">
        <v>79</v>
      </c>
      <c r="E228" s="178" t="s">
        <v>226</v>
      </c>
      <c r="F228" s="178" t="s">
        <v>5901</v>
      </c>
      <c r="G228" s="165"/>
      <c r="H228" s="165"/>
      <c r="I228" s="168"/>
      <c r="J228" s="179">
        <f>BK228</f>
        <v>0</v>
      </c>
      <c r="K228" s="165"/>
      <c r="L228" s="170"/>
      <c r="M228" s="171"/>
      <c r="N228" s="172"/>
      <c r="O228" s="172"/>
      <c r="P228" s="173">
        <f>SUM(P229:P269)</f>
        <v>0</v>
      </c>
      <c r="Q228" s="172"/>
      <c r="R228" s="173">
        <f>SUM(R229:R269)</f>
        <v>170.16066180000001</v>
      </c>
      <c r="S228" s="172"/>
      <c r="T228" s="174">
        <f>SUM(T229:T269)</f>
        <v>0</v>
      </c>
      <c r="AR228" s="175" t="s">
        <v>40</v>
      </c>
      <c r="AT228" s="176" t="s">
        <v>79</v>
      </c>
      <c r="AU228" s="176" t="s">
        <v>40</v>
      </c>
      <c r="AY228" s="175" t="s">
        <v>171</v>
      </c>
      <c r="BK228" s="177">
        <f>SUM(BK229:BK269)</f>
        <v>0</v>
      </c>
    </row>
    <row r="229" spans="1:65" s="2" customFormat="1" ht="14.4" customHeight="1">
      <c r="A229" s="36"/>
      <c r="B229" s="37"/>
      <c r="C229" s="180" t="s">
        <v>396</v>
      </c>
      <c r="D229" s="180" t="s">
        <v>173</v>
      </c>
      <c r="E229" s="181" t="s">
        <v>5902</v>
      </c>
      <c r="F229" s="182" t="s">
        <v>5903</v>
      </c>
      <c r="G229" s="183" t="s">
        <v>176</v>
      </c>
      <c r="H229" s="184">
        <v>561</v>
      </c>
      <c r="I229" s="185"/>
      <c r="J229" s="186">
        <f>ROUND(I229*H229,2)</f>
        <v>0</v>
      </c>
      <c r="K229" s="182" t="s">
        <v>177</v>
      </c>
      <c r="L229" s="41"/>
      <c r="M229" s="187" t="s">
        <v>32</v>
      </c>
      <c r="N229" s="188" t="s">
        <v>51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178</v>
      </c>
      <c r="AT229" s="191" t="s">
        <v>173</v>
      </c>
      <c r="AU229" s="191" t="s">
        <v>89</v>
      </c>
      <c r="AY229" s="18" t="s">
        <v>171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8" t="s">
        <v>40</v>
      </c>
      <c r="BK229" s="192">
        <f>ROUND(I229*H229,2)</f>
        <v>0</v>
      </c>
      <c r="BL229" s="18" t="s">
        <v>178</v>
      </c>
      <c r="BM229" s="191" t="s">
        <v>5904</v>
      </c>
    </row>
    <row r="230" spans="1:65" s="13" customFormat="1" ht="10.199999999999999">
      <c r="B230" s="193"/>
      <c r="C230" s="194"/>
      <c r="D230" s="195" t="s">
        <v>180</v>
      </c>
      <c r="E230" s="196" t="s">
        <v>32</v>
      </c>
      <c r="F230" s="197" t="s">
        <v>5812</v>
      </c>
      <c r="G230" s="194"/>
      <c r="H230" s="196" t="s">
        <v>32</v>
      </c>
      <c r="I230" s="198"/>
      <c r="J230" s="194"/>
      <c r="K230" s="194"/>
      <c r="L230" s="199"/>
      <c r="M230" s="200"/>
      <c r="N230" s="201"/>
      <c r="O230" s="201"/>
      <c r="P230" s="201"/>
      <c r="Q230" s="201"/>
      <c r="R230" s="201"/>
      <c r="S230" s="201"/>
      <c r="T230" s="202"/>
      <c r="AT230" s="203" t="s">
        <v>180</v>
      </c>
      <c r="AU230" s="203" t="s">
        <v>89</v>
      </c>
      <c r="AV230" s="13" t="s">
        <v>40</v>
      </c>
      <c r="AW230" s="13" t="s">
        <v>38</v>
      </c>
      <c r="AX230" s="13" t="s">
        <v>80</v>
      </c>
      <c r="AY230" s="203" t="s">
        <v>171</v>
      </c>
    </row>
    <row r="231" spans="1:65" s="13" customFormat="1" ht="10.199999999999999">
      <c r="B231" s="193"/>
      <c r="C231" s="194"/>
      <c r="D231" s="195" t="s">
        <v>180</v>
      </c>
      <c r="E231" s="196" t="s">
        <v>32</v>
      </c>
      <c r="F231" s="197" t="s">
        <v>5813</v>
      </c>
      <c r="G231" s="194"/>
      <c r="H231" s="196" t="s">
        <v>32</v>
      </c>
      <c r="I231" s="198"/>
      <c r="J231" s="194"/>
      <c r="K231" s="194"/>
      <c r="L231" s="199"/>
      <c r="M231" s="200"/>
      <c r="N231" s="201"/>
      <c r="O231" s="201"/>
      <c r="P231" s="201"/>
      <c r="Q231" s="201"/>
      <c r="R231" s="201"/>
      <c r="S231" s="201"/>
      <c r="T231" s="202"/>
      <c r="AT231" s="203" t="s">
        <v>180</v>
      </c>
      <c r="AU231" s="203" t="s">
        <v>89</v>
      </c>
      <c r="AV231" s="13" t="s">
        <v>40</v>
      </c>
      <c r="AW231" s="13" t="s">
        <v>38</v>
      </c>
      <c r="AX231" s="13" t="s">
        <v>80</v>
      </c>
      <c r="AY231" s="203" t="s">
        <v>171</v>
      </c>
    </row>
    <row r="232" spans="1:65" s="13" customFormat="1" ht="10.199999999999999">
      <c r="B232" s="193"/>
      <c r="C232" s="194"/>
      <c r="D232" s="195" t="s">
        <v>180</v>
      </c>
      <c r="E232" s="196" t="s">
        <v>32</v>
      </c>
      <c r="F232" s="197" t="s">
        <v>5814</v>
      </c>
      <c r="G232" s="194"/>
      <c r="H232" s="196" t="s">
        <v>32</v>
      </c>
      <c r="I232" s="198"/>
      <c r="J232" s="194"/>
      <c r="K232" s="194"/>
      <c r="L232" s="199"/>
      <c r="M232" s="200"/>
      <c r="N232" s="201"/>
      <c r="O232" s="201"/>
      <c r="P232" s="201"/>
      <c r="Q232" s="201"/>
      <c r="R232" s="201"/>
      <c r="S232" s="201"/>
      <c r="T232" s="202"/>
      <c r="AT232" s="203" t="s">
        <v>180</v>
      </c>
      <c r="AU232" s="203" t="s">
        <v>89</v>
      </c>
      <c r="AV232" s="13" t="s">
        <v>40</v>
      </c>
      <c r="AW232" s="13" t="s">
        <v>38</v>
      </c>
      <c r="AX232" s="13" t="s">
        <v>80</v>
      </c>
      <c r="AY232" s="203" t="s">
        <v>171</v>
      </c>
    </row>
    <row r="233" spans="1:65" s="14" customFormat="1" ht="10.199999999999999">
      <c r="B233" s="204"/>
      <c r="C233" s="205"/>
      <c r="D233" s="195" t="s">
        <v>180</v>
      </c>
      <c r="E233" s="206" t="s">
        <v>32</v>
      </c>
      <c r="F233" s="207" t="s">
        <v>5865</v>
      </c>
      <c r="G233" s="205"/>
      <c r="H233" s="208">
        <v>561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180</v>
      </c>
      <c r="AU233" s="214" t="s">
        <v>89</v>
      </c>
      <c r="AV233" s="14" t="s">
        <v>89</v>
      </c>
      <c r="AW233" s="14" t="s">
        <v>38</v>
      </c>
      <c r="AX233" s="14" t="s">
        <v>80</v>
      </c>
      <c r="AY233" s="214" t="s">
        <v>171</v>
      </c>
    </row>
    <row r="234" spans="1:65" s="2" customFormat="1" ht="14.4" customHeight="1">
      <c r="A234" s="36"/>
      <c r="B234" s="37"/>
      <c r="C234" s="180" t="s">
        <v>400</v>
      </c>
      <c r="D234" s="180" t="s">
        <v>173</v>
      </c>
      <c r="E234" s="181" t="s">
        <v>5905</v>
      </c>
      <c r="F234" s="182" t="s">
        <v>5906</v>
      </c>
      <c r="G234" s="183" t="s">
        <v>176</v>
      </c>
      <c r="H234" s="184">
        <v>141</v>
      </c>
      <c r="I234" s="185"/>
      <c r="J234" s="186">
        <f>ROUND(I234*H234,2)</f>
        <v>0</v>
      </c>
      <c r="K234" s="182" t="s">
        <v>177</v>
      </c>
      <c r="L234" s="41"/>
      <c r="M234" s="187" t="s">
        <v>32</v>
      </c>
      <c r="N234" s="188" t="s">
        <v>51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178</v>
      </c>
      <c r="AT234" s="191" t="s">
        <v>173</v>
      </c>
      <c r="AU234" s="191" t="s">
        <v>89</v>
      </c>
      <c r="AY234" s="18" t="s">
        <v>171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8" t="s">
        <v>40</v>
      </c>
      <c r="BK234" s="192">
        <f>ROUND(I234*H234,2)</f>
        <v>0</v>
      </c>
      <c r="BL234" s="18" t="s">
        <v>178</v>
      </c>
      <c r="BM234" s="191" t="s">
        <v>5907</v>
      </c>
    </row>
    <row r="235" spans="1:65" s="13" customFormat="1" ht="10.199999999999999">
      <c r="B235" s="193"/>
      <c r="C235" s="194"/>
      <c r="D235" s="195" t="s">
        <v>180</v>
      </c>
      <c r="E235" s="196" t="s">
        <v>32</v>
      </c>
      <c r="F235" s="197" t="s">
        <v>5778</v>
      </c>
      <c r="G235" s="194"/>
      <c r="H235" s="196" t="s">
        <v>32</v>
      </c>
      <c r="I235" s="198"/>
      <c r="J235" s="194"/>
      <c r="K235" s="194"/>
      <c r="L235" s="199"/>
      <c r="M235" s="200"/>
      <c r="N235" s="201"/>
      <c r="O235" s="201"/>
      <c r="P235" s="201"/>
      <c r="Q235" s="201"/>
      <c r="R235" s="201"/>
      <c r="S235" s="201"/>
      <c r="T235" s="202"/>
      <c r="AT235" s="203" t="s">
        <v>180</v>
      </c>
      <c r="AU235" s="203" t="s">
        <v>89</v>
      </c>
      <c r="AV235" s="13" t="s">
        <v>40</v>
      </c>
      <c r="AW235" s="13" t="s">
        <v>38</v>
      </c>
      <c r="AX235" s="13" t="s">
        <v>80</v>
      </c>
      <c r="AY235" s="203" t="s">
        <v>171</v>
      </c>
    </row>
    <row r="236" spans="1:65" s="13" customFormat="1" ht="10.199999999999999">
      <c r="B236" s="193"/>
      <c r="C236" s="194"/>
      <c r="D236" s="195" t="s">
        <v>180</v>
      </c>
      <c r="E236" s="196" t="s">
        <v>32</v>
      </c>
      <c r="F236" s="197" t="s">
        <v>5813</v>
      </c>
      <c r="G236" s="194"/>
      <c r="H236" s="196" t="s">
        <v>32</v>
      </c>
      <c r="I236" s="198"/>
      <c r="J236" s="194"/>
      <c r="K236" s="194"/>
      <c r="L236" s="199"/>
      <c r="M236" s="200"/>
      <c r="N236" s="201"/>
      <c r="O236" s="201"/>
      <c r="P236" s="201"/>
      <c r="Q236" s="201"/>
      <c r="R236" s="201"/>
      <c r="S236" s="201"/>
      <c r="T236" s="202"/>
      <c r="AT236" s="203" t="s">
        <v>180</v>
      </c>
      <c r="AU236" s="203" t="s">
        <v>89</v>
      </c>
      <c r="AV236" s="13" t="s">
        <v>40</v>
      </c>
      <c r="AW236" s="13" t="s">
        <v>38</v>
      </c>
      <c r="AX236" s="13" t="s">
        <v>80</v>
      </c>
      <c r="AY236" s="203" t="s">
        <v>171</v>
      </c>
    </row>
    <row r="237" spans="1:65" s="13" customFormat="1" ht="10.199999999999999">
      <c r="B237" s="193"/>
      <c r="C237" s="194"/>
      <c r="D237" s="195" t="s">
        <v>180</v>
      </c>
      <c r="E237" s="196" t="s">
        <v>32</v>
      </c>
      <c r="F237" s="197" t="s">
        <v>5814</v>
      </c>
      <c r="G237" s="194"/>
      <c r="H237" s="196" t="s">
        <v>32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180</v>
      </c>
      <c r="AU237" s="203" t="s">
        <v>89</v>
      </c>
      <c r="AV237" s="13" t="s">
        <v>40</v>
      </c>
      <c r="AW237" s="13" t="s">
        <v>38</v>
      </c>
      <c r="AX237" s="13" t="s">
        <v>80</v>
      </c>
      <c r="AY237" s="203" t="s">
        <v>171</v>
      </c>
    </row>
    <row r="238" spans="1:65" s="14" customFormat="1" ht="10.199999999999999">
      <c r="B238" s="204"/>
      <c r="C238" s="205"/>
      <c r="D238" s="195" t="s">
        <v>180</v>
      </c>
      <c r="E238" s="206" t="s">
        <v>32</v>
      </c>
      <c r="F238" s="207" t="s">
        <v>5866</v>
      </c>
      <c r="G238" s="205"/>
      <c r="H238" s="208">
        <v>141</v>
      </c>
      <c r="I238" s="209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180</v>
      </c>
      <c r="AU238" s="214" t="s">
        <v>89</v>
      </c>
      <c r="AV238" s="14" t="s">
        <v>89</v>
      </c>
      <c r="AW238" s="14" t="s">
        <v>38</v>
      </c>
      <c r="AX238" s="14" t="s">
        <v>80</v>
      </c>
      <c r="AY238" s="214" t="s">
        <v>171</v>
      </c>
    </row>
    <row r="239" spans="1:65" s="2" customFormat="1" ht="37.799999999999997" customHeight="1">
      <c r="A239" s="36"/>
      <c r="B239" s="37"/>
      <c r="C239" s="180" t="s">
        <v>406</v>
      </c>
      <c r="D239" s="180" t="s">
        <v>173</v>
      </c>
      <c r="E239" s="181" t="s">
        <v>5908</v>
      </c>
      <c r="F239" s="182" t="s">
        <v>5909</v>
      </c>
      <c r="G239" s="183" t="s">
        <v>176</v>
      </c>
      <c r="H239" s="184">
        <v>27.86</v>
      </c>
      <c r="I239" s="185"/>
      <c r="J239" s="186">
        <f>ROUND(I239*H239,2)</f>
        <v>0</v>
      </c>
      <c r="K239" s="182" t="s">
        <v>177</v>
      </c>
      <c r="L239" s="41"/>
      <c r="M239" s="187" t="s">
        <v>32</v>
      </c>
      <c r="N239" s="188" t="s">
        <v>51</v>
      </c>
      <c r="O239" s="66"/>
      <c r="P239" s="189">
        <f>O239*H239</f>
        <v>0</v>
      </c>
      <c r="Q239" s="189">
        <v>9.8479999999999998E-2</v>
      </c>
      <c r="R239" s="189">
        <f>Q239*H239</f>
        <v>2.7436528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178</v>
      </c>
      <c r="AT239" s="191" t="s">
        <v>173</v>
      </c>
      <c r="AU239" s="191" t="s">
        <v>89</v>
      </c>
      <c r="AY239" s="18" t="s">
        <v>171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8" t="s">
        <v>40</v>
      </c>
      <c r="BK239" s="192">
        <f>ROUND(I239*H239,2)</f>
        <v>0</v>
      </c>
      <c r="BL239" s="18" t="s">
        <v>178</v>
      </c>
      <c r="BM239" s="191" t="s">
        <v>5910</v>
      </c>
    </row>
    <row r="240" spans="1:65" s="2" customFormat="1" ht="19.2">
      <c r="A240" s="36"/>
      <c r="B240" s="37"/>
      <c r="C240" s="38"/>
      <c r="D240" s="195" t="s">
        <v>258</v>
      </c>
      <c r="E240" s="38"/>
      <c r="F240" s="225" t="s">
        <v>5911</v>
      </c>
      <c r="G240" s="38"/>
      <c r="H240" s="38"/>
      <c r="I240" s="226"/>
      <c r="J240" s="38"/>
      <c r="K240" s="38"/>
      <c r="L240" s="41"/>
      <c r="M240" s="227"/>
      <c r="N240" s="228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8" t="s">
        <v>258</v>
      </c>
      <c r="AU240" s="18" t="s">
        <v>89</v>
      </c>
    </row>
    <row r="241" spans="1:65" s="13" customFormat="1" ht="10.199999999999999">
      <c r="B241" s="193"/>
      <c r="C241" s="194"/>
      <c r="D241" s="195" t="s">
        <v>180</v>
      </c>
      <c r="E241" s="196" t="s">
        <v>32</v>
      </c>
      <c r="F241" s="197" t="s">
        <v>5778</v>
      </c>
      <c r="G241" s="194"/>
      <c r="H241" s="196" t="s">
        <v>32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180</v>
      </c>
      <c r="AU241" s="203" t="s">
        <v>89</v>
      </c>
      <c r="AV241" s="13" t="s">
        <v>40</v>
      </c>
      <c r="AW241" s="13" t="s">
        <v>38</v>
      </c>
      <c r="AX241" s="13" t="s">
        <v>80</v>
      </c>
      <c r="AY241" s="203" t="s">
        <v>171</v>
      </c>
    </row>
    <row r="242" spans="1:65" s="13" customFormat="1" ht="10.199999999999999">
      <c r="B242" s="193"/>
      <c r="C242" s="194"/>
      <c r="D242" s="195" t="s">
        <v>180</v>
      </c>
      <c r="E242" s="196" t="s">
        <v>32</v>
      </c>
      <c r="F242" s="197" t="s">
        <v>5730</v>
      </c>
      <c r="G242" s="194"/>
      <c r="H242" s="196" t="s">
        <v>32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180</v>
      </c>
      <c r="AU242" s="203" t="s">
        <v>89</v>
      </c>
      <c r="AV242" s="13" t="s">
        <v>40</v>
      </c>
      <c r="AW242" s="13" t="s">
        <v>38</v>
      </c>
      <c r="AX242" s="13" t="s">
        <v>80</v>
      </c>
      <c r="AY242" s="203" t="s">
        <v>171</v>
      </c>
    </row>
    <row r="243" spans="1:65" s="14" customFormat="1" ht="10.199999999999999">
      <c r="B243" s="204"/>
      <c r="C243" s="205"/>
      <c r="D243" s="195" t="s">
        <v>180</v>
      </c>
      <c r="E243" s="206" t="s">
        <v>32</v>
      </c>
      <c r="F243" s="207" t="s">
        <v>5912</v>
      </c>
      <c r="G243" s="205"/>
      <c r="H243" s="208">
        <v>27.86</v>
      </c>
      <c r="I243" s="209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180</v>
      </c>
      <c r="AU243" s="214" t="s">
        <v>89</v>
      </c>
      <c r="AV243" s="14" t="s">
        <v>89</v>
      </c>
      <c r="AW243" s="14" t="s">
        <v>38</v>
      </c>
      <c r="AX243" s="14" t="s">
        <v>80</v>
      </c>
      <c r="AY243" s="214" t="s">
        <v>171</v>
      </c>
    </row>
    <row r="244" spans="1:65" s="2" customFormat="1" ht="14.4" customHeight="1">
      <c r="A244" s="36"/>
      <c r="B244" s="37"/>
      <c r="C244" s="180" t="s">
        <v>415</v>
      </c>
      <c r="D244" s="180" t="s">
        <v>173</v>
      </c>
      <c r="E244" s="181" t="s">
        <v>5913</v>
      </c>
      <c r="F244" s="182" t="s">
        <v>5914</v>
      </c>
      <c r="G244" s="183" t="s">
        <v>176</v>
      </c>
      <c r="H244" s="184">
        <v>8.9629999999999992</v>
      </c>
      <c r="I244" s="185"/>
      <c r="J244" s="186">
        <f>ROUND(I244*H244,2)</f>
        <v>0</v>
      </c>
      <c r="K244" s="182" t="s">
        <v>177</v>
      </c>
      <c r="L244" s="41"/>
      <c r="M244" s="187" t="s">
        <v>32</v>
      </c>
      <c r="N244" s="188" t="s">
        <v>51</v>
      </c>
      <c r="O244" s="66"/>
      <c r="P244" s="189">
        <f>O244*H244</f>
        <v>0</v>
      </c>
      <c r="Q244" s="189">
        <v>0.40799999999999997</v>
      </c>
      <c r="R244" s="189">
        <f>Q244*H244</f>
        <v>3.6569039999999995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178</v>
      </c>
      <c r="AT244" s="191" t="s">
        <v>173</v>
      </c>
      <c r="AU244" s="191" t="s">
        <v>89</v>
      </c>
      <c r="AY244" s="18" t="s">
        <v>171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8" t="s">
        <v>40</v>
      </c>
      <c r="BK244" s="192">
        <f>ROUND(I244*H244,2)</f>
        <v>0</v>
      </c>
      <c r="BL244" s="18" t="s">
        <v>178</v>
      </c>
      <c r="BM244" s="191" t="s">
        <v>5915</v>
      </c>
    </row>
    <row r="245" spans="1:65" s="13" customFormat="1" ht="10.199999999999999">
      <c r="B245" s="193"/>
      <c r="C245" s="194"/>
      <c r="D245" s="195" t="s">
        <v>180</v>
      </c>
      <c r="E245" s="196" t="s">
        <v>32</v>
      </c>
      <c r="F245" s="197" t="s">
        <v>5778</v>
      </c>
      <c r="G245" s="194"/>
      <c r="H245" s="196" t="s">
        <v>32</v>
      </c>
      <c r="I245" s="198"/>
      <c r="J245" s="194"/>
      <c r="K245" s="194"/>
      <c r="L245" s="199"/>
      <c r="M245" s="200"/>
      <c r="N245" s="201"/>
      <c r="O245" s="201"/>
      <c r="P245" s="201"/>
      <c r="Q245" s="201"/>
      <c r="R245" s="201"/>
      <c r="S245" s="201"/>
      <c r="T245" s="202"/>
      <c r="AT245" s="203" t="s">
        <v>180</v>
      </c>
      <c r="AU245" s="203" t="s">
        <v>89</v>
      </c>
      <c r="AV245" s="13" t="s">
        <v>40</v>
      </c>
      <c r="AW245" s="13" t="s">
        <v>38</v>
      </c>
      <c r="AX245" s="13" t="s">
        <v>80</v>
      </c>
      <c r="AY245" s="203" t="s">
        <v>171</v>
      </c>
    </row>
    <row r="246" spans="1:65" s="13" customFormat="1" ht="10.199999999999999">
      <c r="B246" s="193"/>
      <c r="C246" s="194"/>
      <c r="D246" s="195" t="s">
        <v>180</v>
      </c>
      <c r="E246" s="196" t="s">
        <v>32</v>
      </c>
      <c r="F246" s="197" t="s">
        <v>5813</v>
      </c>
      <c r="G246" s="194"/>
      <c r="H246" s="196" t="s">
        <v>32</v>
      </c>
      <c r="I246" s="198"/>
      <c r="J246" s="194"/>
      <c r="K246" s="194"/>
      <c r="L246" s="199"/>
      <c r="M246" s="200"/>
      <c r="N246" s="201"/>
      <c r="O246" s="201"/>
      <c r="P246" s="201"/>
      <c r="Q246" s="201"/>
      <c r="R246" s="201"/>
      <c r="S246" s="201"/>
      <c r="T246" s="202"/>
      <c r="AT246" s="203" t="s">
        <v>180</v>
      </c>
      <c r="AU246" s="203" t="s">
        <v>89</v>
      </c>
      <c r="AV246" s="13" t="s">
        <v>40</v>
      </c>
      <c r="AW246" s="13" t="s">
        <v>38</v>
      </c>
      <c r="AX246" s="13" t="s">
        <v>80</v>
      </c>
      <c r="AY246" s="203" t="s">
        <v>171</v>
      </c>
    </row>
    <row r="247" spans="1:65" s="13" customFormat="1" ht="10.199999999999999">
      <c r="B247" s="193"/>
      <c r="C247" s="194"/>
      <c r="D247" s="195" t="s">
        <v>180</v>
      </c>
      <c r="E247" s="196" t="s">
        <v>32</v>
      </c>
      <c r="F247" s="197" t="s">
        <v>5814</v>
      </c>
      <c r="G247" s="194"/>
      <c r="H247" s="196" t="s">
        <v>32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180</v>
      </c>
      <c r="AU247" s="203" t="s">
        <v>89</v>
      </c>
      <c r="AV247" s="13" t="s">
        <v>40</v>
      </c>
      <c r="AW247" s="13" t="s">
        <v>38</v>
      </c>
      <c r="AX247" s="13" t="s">
        <v>80</v>
      </c>
      <c r="AY247" s="203" t="s">
        <v>171</v>
      </c>
    </row>
    <row r="248" spans="1:65" s="14" customFormat="1" ht="10.199999999999999">
      <c r="B248" s="204"/>
      <c r="C248" s="205"/>
      <c r="D248" s="195" t="s">
        <v>180</v>
      </c>
      <c r="E248" s="206" t="s">
        <v>32</v>
      </c>
      <c r="F248" s="207" t="s">
        <v>5916</v>
      </c>
      <c r="G248" s="205"/>
      <c r="H248" s="208">
        <v>8.9629999999999992</v>
      </c>
      <c r="I248" s="209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180</v>
      </c>
      <c r="AU248" s="214" t="s">
        <v>89</v>
      </c>
      <c r="AV248" s="14" t="s">
        <v>89</v>
      </c>
      <c r="AW248" s="14" t="s">
        <v>38</v>
      </c>
      <c r="AX248" s="14" t="s">
        <v>80</v>
      </c>
      <c r="AY248" s="214" t="s">
        <v>171</v>
      </c>
    </row>
    <row r="249" spans="1:65" s="2" customFormat="1" ht="37.799999999999997" customHeight="1">
      <c r="A249" s="36"/>
      <c r="B249" s="37"/>
      <c r="C249" s="180" t="s">
        <v>420</v>
      </c>
      <c r="D249" s="180" t="s">
        <v>173</v>
      </c>
      <c r="E249" s="181" t="s">
        <v>5917</v>
      </c>
      <c r="F249" s="182" t="s">
        <v>5918</v>
      </c>
      <c r="G249" s="183" t="s">
        <v>176</v>
      </c>
      <c r="H249" s="184">
        <v>27.86</v>
      </c>
      <c r="I249" s="185"/>
      <c r="J249" s="186">
        <f>ROUND(I249*H249,2)</f>
        <v>0</v>
      </c>
      <c r="K249" s="182" t="s">
        <v>177</v>
      </c>
      <c r="L249" s="41"/>
      <c r="M249" s="187" t="s">
        <v>32</v>
      </c>
      <c r="N249" s="188" t="s">
        <v>51</v>
      </c>
      <c r="O249" s="66"/>
      <c r="P249" s="189">
        <f>O249*H249</f>
        <v>0</v>
      </c>
      <c r="Q249" s="189">
        <v>8.4250000000000005E-2</v>
      </c>
      <c r="R249" s="189">
        <f>Q249*H249</f>
        <v>2.3472050000000002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178</v>
      </c>
      <c r="AT249" s="191" t="s">
        <v>173</v>
      </c>
      <c r="AU249" s="191" t="s">
        <v>89</v>
      </c>
      <c r="AY249" s="18" t="s">
        <v>171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8" t="s">
        <v>40</v>
      </c>
      <c r="BK249" s="192">
        <f>ROUND(I249*H249,2)</f>
        <v>0</v>
      </c>
      <c r="BL249" s="18" t="s">
        <v>178</v>
      </c>
      <c r="BM249" s="191" t="s">
        <v>5919</v>
      </c>
    </row>
    <row r="250" spans="1:65" s="2" customFormat="1" ht="19.2">
      <c r="A250" s="36"/>
      <c r="B250" s="37"/>
      <c r="C250" s="38"/>
      <c r="D250" s="195" t="s">
        <v>258</v>
      </c>
      <c r="E250" s="38"/>
      <c r="F250" s="225" t="s">
        <v>5920</v>
      </c>
      <c r="G250" s="38"/>
      <c r="H250" s="38"/>
      <c r="I250" s="226"/>
      <c r="J250" s="38"/>
      <c r="K250" s="38"/>
      <c r="L250" s="41"/>
      <c r="M250" s="227"/>
      <c r="N250" s="228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8" t="s">
        <v>258</v>
      </c>
      <c r="AU250" s="18" t="s">
        <v>89</v>
      </c>
    </row>
    <row r="251" spans="1:65" s="13" customFormat="1" ht="10.199999999999999">
      <c r="B251" s="193"/>
      <c r="C251" s="194"/>
      <c r="D251" s="195" t="s">
        <v>180</v>
      </c>
      <c r="E251" s="196" t="s">
        <v>32</v>
      </c>
      <c r="F251" s="197" t="s">
        <v>5778</v>
      </c>
      <c r="G251" s="194"/>
      <c r="H251" s="196" t="s">
        <v>32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180</v>
      </c>
      <c r="AU251" s="203" t="s">
        <v>89</v>
      </c>
      <c r="AV251" s="13" t="s">
        <v>40</v>
      </c>
      <c r="AW251" s="13" t="s">
        <v>38</v>
      </c>
      <c r="AX251" s="13" t="s">
        <v>80</v>
      </c>
      <c r="AY251" s="203" t="s">
        <v>171</v>
      </c>
    </row>
    <row r="252" spans="1:65" s="13" customFormat="1" ht="10.199999999999999">
      <c r="B252" s="193"/>
      <c r="C252" s="194"/>
      <c r="D252" s="195" t="s">
        <v>180</v>
      </c>
      <c r="E252" s="196" t="s">
        <v>32</v>
      </c>
      <c r="F252" s="197" t="s">
        <v>5730</v>
      </c>
      <c r="G252" s="194"/>
      <c r="H252" s="196" t="s">
        <v>32</v>
      </c>
      <c r="I252" s="198"/>
      <c r="J252" s="194"/>
      <c r="K252" s="194"/>
      <c r="L252" s="199"/>
      <c r="M252" s="200"/>
      <c r="N252" s="201"/>
      <c r="O252" s="201"/>
      <c r="P252" s="201"/>
      <c r="Q252" s="201"/>
      <c r="R252" s="201"/>
      <c r="S252" s="201"/>
      <c r="T252" s="202"/>
      <c r="AT252" s="203" t="s">
        <v>180</v>
      </c>
      <c r="AU252" s="203" t="s">
        <v>89</v>
      </c>
      <c r="AV252" s="13" t="s">
        <v>40</v>
      </c>
      <c r="AW252" s="13" t="s">
        <v>38</v>
      </c>
      <c r="AX252" s="13" t="s">
        <v>80</v>
      </c>
      <c r="AY252" s="203" t="s">
        <v>171</v>
      </c>
    </row>
    <row r="253" spans="1:65" s="14" customFormat="1" ht="10.199999999999999">
      <c r="B253" s="204"/>
      <c r="C253" s="205"/>
      <c r="D253" s="195" t="s">
        <v>180</v>
      </c>
      <c r="E253" s="206" t="s">
        <v>32</v>
      </c>
      <c r="F253" s="207" t="s">
        <v>5912</v>
      </c>
      <c r="G253" s="205"/>
      <c r="H253" s="208">
        <v>27.86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180</v>
      </c>
      <c r="AU253" s="214" t="s">
        <v>89</v>
      </c>
      <c r="AV253" s="14" t="s">
        <v>89</v>
      </c>
      <c r="AW253" s="14" t="s">
        <v>38</v>
      </c>
      <c r="AX253" s="14" t="s">
        <v>80</v>
      </c>
      <c r="AY253" s="214" t="s">
        <v>171</v>
      </c>
    </row>
    <row r="254" spans="1:65" s="2" customFormat="1" ht="37.799999999999997" customHeight="1">
      <c r="A254" s="36"/>
      <c r="B254" s="37"/>
      <c r="C254" s="180" t="s">
        <v>424</v>
      </c>
      <c r="D254" s="180" t="s">
        <v>173</v>
      </c>
      <c r="E254" s="181" t="s">
        <v>5921</v>
      </c>
      <c r="F254" s="182" t="s">
        <v>5922</v>
      </c>
      <c r="G254" s="183" t="s">
        <v>176</v>
      </c>
      <c r="H254" s="184">
        <v>561</v>
      </c>
      <c r="I254" s="185"/>
      <c r="J254" s="186">
        <f>ROUND(I254*H254,2)</f>
        <v>0</v>
      </c>
      <c r="K254" s="182" t="s">
        <v>177</v>
      </c>
      <c r="L254" s="41"/>
      <c r="M254" s="187" t="s">
        <v>32</v>
      </c>
      <c r="N254" s="188" t="s">
        <v>51</v>
      </c>
      <c r="O254" s="66"/>
      <c r="P254" s="189">
        <f>O254*H254</f>
        <v>0</v>
      </c>
      <c r="Q254" s="189">
        <v>8.4250000000000005E-2</v>
      </c>
      <c r="R254" s="189">
        <f>Q254*H254</f>
        <v>47.264250000000004</v>
      </c>
      <c r="S254" s="189">
        <v>0</v>
      </c>
      <c r="T254" s="19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91" t="s">
        <v>178</v>
      </c>
      <c r="AT254" s="191" t="s">
        <v>173</v>
      </c>
      <c r="AU254" s="191" t="s">
        <v>89</v>
      </c>
      <c r="AY254" s="18" t="s">
        <v>171</v>
      </c>
      <c r="BE254" s="192">
        <f>IF(N254="základní",J254,0)</f>
        <v>0</v>
      </c>
      <c r="BF254" s="192">
        <f>IF(N254="snížená",J254,0)</f>
        <v>0</v>
      </c>
      <c r="BG254" s="192">
        <f>IF(N254="zákl. přenesená",J254,0)</f>
        <v>0</v>
      </c>
      <c r="BH254" s="192">
        <f>IF(N254="sníž. přenesená",J254,0)</f>
        <v>0</v>
      </c>
      <c r="BI254" s="192">
        <f>IF(N254="nulová",J254,0)</f>
        <v>0</v>
      </c>
      <c r="BJ254" s="18" t="s">
        <v>40</v>
      </c>
      <c r="BK254" s="192">
        <f>ROUND(I254*H254,2)</f>
        <v>0</v>
      </c>
      <c r="BL254" s="18" t="s">
        <v>178</v>
      </c>
      <c r="BM254" s="191" t="s">
        <v>5923</v>
      </c>
    </row>
    <row r="255" spans="1:65" s="13" customFormat="1" ht="10.199999999999999">
      <c r="B255" s="193"/>
      <c r="C255" s="194"/>
      <c r="D255" s="195" t="s">
        <v>180</v>
      </c>
      <c r="E255" s="196" t="s">
        <v>32</v>
      </c>
      <c r="F255" s="197" t="s">
        <v>5812</v>
      </c>
      <c r="G255" s="194"/>
      <c r="H255" s="196" t="s">
        <v>32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180</v>
      </c>
      <c r="AU255" s="203" t="s">
        <v>89</v>
      </c>
      <c r="AV255" s="13" t="s">
        <v>40</v>
      </c>
      <c r="AW255" s="13" t="s">
        <v>38</v>
      </c>
      <c r="AX255" s="13" t="s">
        <v>80</v>
      </c>
      <c r="AY255" s="203" t="s">
        <v>171</v>
      </c>
    </row>
    <row r="256" spans="1:65" s="13" customFormat="1" ht="10.199999999999999">
      <c r="B256" s="193"/>
      <c r="C256" s="194"/>
      <c r="D256" s="195" t="s">
        <v>180</v>
      </c>
      <c r="E256" s="196" t="s">
        <v>32</v>
      </c>
      <c r="F256" s="197" t="s">
        <v>5813</v>
      </c>
      <c r="G256" s="194"/>
      <c r="H256" s="196" t="s">
        <v>32</v>
      </c>
      <c r="I256" s="198"/>
      <c r="J256" s="194"/>
      <c r="K256" s="194"/>
      <c r="L256" s="199"/>
      <c r="M256" s="200"/>
      <c r="N256" s="201"/>
      <c r="O256" s="201"/>
      <c r="P256" s="201"/>
      <c r="Q256" s="201"/>
      <c r="R256" s="201"/>
      <c r="S256" s="201"/>
      <c r="T256" s="202"/>
      <c r="AT256" s="203" t="s">
        <v>180</v>
      </c>
      <c r="AU256" s="203" t="s">
        <v>89</v>
      </c>
      <c r="AV256" s="13" t="s">
        <v>40</v>
      </c>
      <c r="AW256" s="13" t="s">
        <v>38</v>
      </c>
      <c r="AX256" s="13" t="s">
        <v>80</v>
      </c>
      <c r="AY256" s="203" t="s">
        <v>171</v>
      </c>
    </row>
    <row r="257" spans="1:65" s="13" customFormat="1" ht="10.199999999999999">
      <c r="B257" s="193"/>
      <c r="C257" s="194"/>
      <c r="D257" s="195" t="s">
        <v>180</v>
      </c>
      <c r="E257" s="196" t="s">
        <v>32</v>
      </c>
      <c r="F257" s="197" t="s">
        <v>5814</v>
      </c>
      <c r="G257" s="194"/>
      <c r="H257" s="196" t="s">
        <v>32</v>
      </c>
      <c r="I257" s="198"/>
      <c r="J257" s="194"/>
      <c r="K257" s="194"/>
      <c r="L257" s="199"/>
      <c r="M257" s="200"/>
      <c r="N257" s="201"/>
      <c r="O257" s="201"/>
      <c r="P257" s="201"/>
      <c r="Q257" s="201"/>
      <c r="R257" s="201"/>
      <c r="S257" s="201"/>
      <c r="T257" s="202"/>
      <c r="AT257" s="203" t="s">
        <v>180</v>
      </c>
      <c r="AU257" s="203" t="s">
        <v>89</v>
      </c>
      <c r="AV257" s="13" t="s">
        <v>40</v>
      </c>
      <c r="AW257" s="13" t="s">
        <v>38</v>
      </c>
      <c r="AX257" s="13" t="s">
        <v>80</v>
      </c>
      <c r="AY257" s="203" t="s">
        <v>171</v>
      </c>
    </row>
    <row r="258" spans="1:65" s="14" customFormat="1" ht="10.199999999999999">
      <c r="B258" s="204"/>
      <c r="C258" s="205"/>
      <c r="D258" s="195" t="s">
        <v>180</v>
      </c>
      <c r="E258" s="206" t="s">
        <v>32</v>
      </c>
      <c r="F258" s="207" t="s">
        <v>5865</v>
      </c>
      <c r="G258" s="205"/>
      <c r="H258" s="208">
        <v>561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180</v>
      </c>
      <c r="AU258" s="214" t="s">
        <v>89</v>
      </c>
      <c r="AV258" s="14" t="s">
        <v>89</v>
      </c>
      <c r="AW258" s="14" t="s">
        <v>38</v>
      </c>
      <c r="AX258" s="14" t="s">
        <v>80</v>
      </c>
      <c r="AY258" s="214" t="s">
        <v>171</v>
      </c>
    </row>
    <row r="259" spans="1:65" s="2" customFormat="1" ht="14.4" customHeight="1">
      <c r="A259" s="36"/>
      <c r="B259" s="37"/>
      <c r="C259" s="215" t="s">
        <v>430</v>
      </c>
      <c r="D259" s="215" t="s">
        <v>254</v>
      </c>
      <c r="E259" s="216" t="s">
        <v>5924</v>
      </c>
      <c r="F259" s="217" t="s">
        <v>5925</v>
      </c>
      <c r="G259" s="218" t="s">
        <v>176</v>
      </c>
      <c r="H259" s="219">
        <v>566.61</v>
      </c>
      <c r="I259" s="220"/>
      <c r="J259" s="221">
        <f>ROUND(I259*H259,2)</f>
        <v>0</v>
      </c>
      <c r="K259" s="217" t="s">
        <v>177</v>
      </c>
      <c r="L259" s="222"/>
      <c r="M259" s="223" t="s">
        <v>32</v>
      </c>
      <c r="N259" s="224" t="s">
        <v>51</v>
      </c>
      <c r="O259" s="66"/>
      <c r="P259" s="189">
        <f>O259*H259</f>
        <v>0</v>
      </c>
      <c r="Q259" s="189">
        <v>0.13100000000000001</v>
      </c>
      <c r="R259" s="189">
        <f>Q259*H259</f>
        <v>74.225909999999999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242</v>
      </c>
      <c r="AT259" s="191" t="s">
        <v>254</v>
      </c>
      <c r="AU259" s="191" t="s">
        <v>89</v>
      </c>
      <c r="AY259" s="18" t="s">
        <v>171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8" t="s">
        <v>40</v>
      </c>
      <c r="BK259" s="192">
        <f>ROUND(I259*H259,2)</f>
        <v>0</v>
      </c>
      <c r="BL259" s="18" t="s">
        <v>178</v>
      </c>
      <c r="BM259" s="191" t="s">
        <v>5926</v>
      </c>
    </row>
    <row r="260" spans="1:65" s="2" customFormat="1" ht="19.2">
      <c r="A260" s="36"/>
      <c r="B260" s="37"/>
      <c r="C260" s="38"/>
      <c r="D260" s="195" t="s">
        <v>258</v>
      </c>
      <c r="E260" s="38"/>
      <c r="F260" s="225" t="s">
        <v>5927</v>
      </c>
      <c r="G260" s="38"/>
      <c r="H260" s="38"/>
      <c r="I260" s="226"/>
      <c r="J260" s="38"/>
      <c r="K260" s="38"/>
      <c r="L260" s="41"/>
      <c r="M260" s="227"/>
      <c r="N260" s="228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8" t="s">
        <v>258</v>
      </c>
      <c r="AU260" s="18" t="s">
        <v>89</v>
      </c>
    </row>
    <row r="261" spans="1:65" s="14" customFormat="1" ht="10.199999999999999">
      <c r="B261" s="204"/>
      <c r="C261" s="205"/>
      <c r="D261" s="195" t="s">
        <v>180</v>
      </c>
      <c r="E261" s="205"/>
      <c r="F261" s="207" t="s">
        <v>5928</v>
      </c>
      <c r="G261" s="205"/>
      <c r="H261" s="208">
        <v>566.61</v>
      </c>
      <c r="I261" s="209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180</v>
      </c>
      <c r="AU261" s="214" t="s">
        <v>89</v>
      </c>
      <c r="AV261" s="14" t="s">
        <v>89</v>
      </c>
      <c r="AW261" s="14" t="s">
        <v>4</v>
      </c>
      <c r="AX261" s="14" t="s">
        <v>40</v>
      </c>
      <c r="AY261" s="214" t="s">
        <v>171</v>
      </c>
    </row>
    <row r="262" spans="1:65" s="2" customFormat="1" ht="37.799999999999997" customHeight="1">
      <c r="A262" s="36"/>
      <c r="B262" s="37"/>
      <c r="C262" s="180" t="s">
        <v>435</v>
      </c>
      <c r="D262" s="180" t="s">
        <v>173</v>
      </c>
      <c r="E262" s="181" t="s">
        <v>5929</v>
      </c>
      <c r="F262" s="182" t="s">
        <v>5930</v>
      </c>
      <c r="G262" s="183" t="s">
        <v>176</v>
      </c>
      <c r="H262" s="184">
        <v>141</v>
      </c>
      <c r="I262" s="185"/>
      <c r="J262" s="186">
        <f>ROUND(I262*H262,2)</f>
        <v>0</v>
      </c>
      <c r="K262" s="182" t="s">
        <v>177</v>
      </c>
      <c r="L262" s="41"/>
      <c r="M262" s="187" t="s">
        <v>32</v>
      </c>
      <c r="N262" s="188" t="s">
        <v>51</v>
      </c>
      <c r="O262" s="66"/>
      <c r="P262" s="189">
        <f>O262*H262</f>
        <v>0</v>
      </c>
      <c r="Q262" s="189">
        <v>0.10362</v>
      </c>
      <c r="R262" s="189">
        <f>Q262*H262</f>
        <v>14.610420000000001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178</v>
      </c>
      <c r="AT262" s="191" t="s">
        <v>173</v>
      </c>
      <c r="AU262" s="191" t="s">
        <v>89</v>
      </c>
      <c r="AY262" s="18" t="s">
        <v>171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8" t="s">
        <v>40</v>
      </c>
      <c r="BK262" s="192">
        <f>ROUND(I262*H262,2)</f>
        <v>0</v>
      </c>
      <c r="BL262" s="18" t="s">
        <v>178</v>
      </c>
      <c r="BM262" s="191" t="s">
        <v>5931</v>
      </c>
    </row>
    <row r="263" spans="1:65" s="13" customFormat="1" ht="10.199999999999999">
      <c r="B263" s="193"/>
      <c r="C263" s="194"/>
      <c r="D263" s="195" t="s">
        <v>180</v>
      </c>
      <c r="E263" s="196" t="s">
        <v>32</v>
      </c>
      <c r="F263" s="197" t="s">
        <v>5778</v>
      </c>
      <c r="G263" s="194"/>
      <c r="H263" s="196" t="s">
        <v>32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180</v>
      </c>
      <c r="AU263" s="203" t="s">
        <v>89</v>
      </c>
      <c r="AV263" s="13" t="s">
        <v>40</v>
      </c>
      <c r="AW263" s="13" t="s">
        <v>38</v>
      </c>
      <c r="AX263" s="13" t="s">
        <v>80</v>
      </c>
      <c r="AY263" s="203" t="s">
        <v>171</v>
      </c>
    </row>
    <row r="264" spans="1:65" s="13" customFormat="1" ht="10.199999999999999">
      <c r="B264" s="193"/>
      <c r="C264" s="194"/>
      <c r="D264" s="195" t="s">
        <v>180</v>
      </c>
      <c r="E264" s="196" t="s">
        <v>32</v>
      </c>
      <c r="F264" s="197" t="s">
        <v>5813</v>
      </c>
      <c r="G264" s="194"/>
      <c r="H264" s="196" t="s">
        <v>32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180</v>
      </c>
      <c r="AU264" s="203" t="s">
        <v>89</v>
      </c>
      <c r="AV264" s="13" t="s">
        <v>40</v>
      </c>
      <c r="AW264" s="13" t="s">
        <v>38</v>
      </c>
      <c r="AX264" s="13" t="s">
        <v>80</v>
      </c>
      <c r="AY264" s="203" t="s">
        <v>171</v>
      </c>
    </row>
    <row r="265" spans="1:65" s="13" customFormat="1" ht="10.199999999999999">
      <c r="B265" s="193"/>
      <c r="C265" s="194"/>
      <c r="D265" s="195" t="s">
        <v>180</v>
      </c>
      <c r="E265" s="196" t="s">
        <v>32</v>
      </c>
      <c r="F265" s="197" t="s">
        <v>5814</v>
      </c>
      <c r="G265" s="194"/>
      <c r="H265" s="196" t="s">
        <v>32</v>
      </c>
      <c r="I265" s="198"/>
      <c r="J265" s="194"/>
      <c r="K265" s="194"/>
      <c r="L265" s="199"/>
      <c r="M265" s="200"/>
      <c r="N265" s="201"/>
      <c r="O265" s="201"/>
      <c r="P265" s="201"/>
      <c r="Q265" s="201"/>
      <c r="R265" s="201"/>
      <c r="S265" s="201"/>
      <c r="T265" s="202"/>
      <c r="AT265" s="203" t="s">
        <v>180</v>
      </c>
      <c r="AU265" s="203" t="s">
        <v>89</v>
      </c>
      <c r="AV265" s="13" t="s">
        <v>40</v>
      </c>
      <c r="AW265" s="13" t="s">
        <v>38</v>
      </c>
      <c r="AX265" s="13" t="s">
        <v>80</v>
      </c>
      <c r="AY265" s="203" t="s">
        <v>171</v>
      </c>
    </row>
    <row r="266" spans="1:65" s="14" customFormat="1" ht="10.199999999999999">
      <c r="B266" s="204"/>
      <c r="C266" s="205"/>
      <c r="D266" s="195" t="s">
        <v>180</v>
      </c>
      <c r="E266" s="206" t="s">
        <v>32</v>
      </c>
      <c r="F266" s="207" t="s">
        <v>5866</v>
      </c>
      <c r="G266" s="205"/>
      <c r="H266" s="208">
        <v>141</v>
      </c>
      <c r="I266" s="209"/>
      <c r="J266" s="205"/>
      <c r="K266" s="205"/>
      <c r="L266" s="210"/>
      <c r="M266" s="211"/>
      <c r="N266" s="212"/>
      <c r="O266" s="212"/>
      <c r="P266" s="212"/>
      <c r="Q266" s="212"/>
      <c r="R266" s="212"/>
      <c r="S266" s="212"/>
      <c r="T266" s="213"/>
      <c r="AT266" s="214" t="s">
        <v>180</v>
      </c>
      <c r="AU266" s="214" t="s">
        <v>89</v>
      </c>
      <c r="AV266" s="14" t="s">
        <v>89</v>
      </c>
      <c r="AW266" s="14" t="s">
        <v>38</v>
      </c>
      <c r="AX266" s="14" t="s">
        <v>80</v>
      </c>
      <c r="AY266" s="214" t="s">
        <v>171</v>
      </c>
    </row>
    <row r="267" spans="1:65" s="2" customFormat="1" ht="14.4" customHeight="1">
      <c r="A267" s="36"/>
      <c r="B267" s="37"/>
      <c r="C267" s="215" t="s">
        <v>439</v>
      </c>
      <c r="D267" s="215" t="s">
        <v>254</v>
      </c>
      <c r="E267" s="216" t="s">
        <v>5932</v>
      </c>
      <c r="F267" s="217" t="s">
        <v>5933</v>
      </c>
      <c r="G267" s="218" t="s">
        <v>176</v>
      </c>
      <c r="H267" s="219">
        <v>143.82</v>
      </c>
      <c r="I267" s="220"/>
      <c r="J267" s="221">
        <f>ROUND(I267*H267,2)</f>
        <v>0</v>
      </c>
      <c r="K267" s="217" t="s">
        <v>177</v>
      </c>
      <c r="L267" s="222"/>
      <c r="M267" s="223" t="s">
        <v>32</v>
      </c>
      <c r="N267" s="224" t="s">
        <v>51</v>
      </c>
      <c r="O267" s="66"/>
      <c r="P267" s="189">
        <f>O267*H267</f>
        <v>0</v>
      </c>
      <c r="Q267" s="189">
        <v>0.17599999999999999</v>
      </c>
      <c r="R267" s="189">
        <f>Q267*H267</f>
        <v>25.312319999999996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242</v>
      </c>
      <c r="AT267" s="191" t="s">
        <v>254</v>
      </c>
      <c r="AU267" s="191" t="s">
        <v>89</v>
      </c>
      <c r="AY267" s="18" t="s">
        <v>171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8" t="s">
        <v>40</v>
      </c>
      <c r="BK267" s="192">
        <f>ROUND(I267*H267,2)</f>
        <v>0</v>
      </c>
      <c r="BL267" s="18" t="s">
        <v>178</v>
      </c>
      <c r="BM267" s="191" t="s">
        <v>5934</v>
      </c>
    </row>
    <row r="268" spans="1:65" s="2" customFormat="1" ht="19.2">
      <c r="A268" s="36"/>
      <c r="B268" s="37"/>
      <c r="C268" s="38"/>
      <c r="D268" s="195" t="s">
        <v>258</v>
      </c>
      <c r="E268" s="38"/>
      <c r="F268" s="225" t="s">
        <v>269</v>
      </c>
      <c r="G268" s="38"/>
      <c r="H268" s="38"/>
      <c r="I268" s="226"/>
      <c r="J268" s="38"/>
      <c r="K268" s="38"/>
      <c r="L268" s="41"/>
      <c r="M268" s="227"/>
      <c r="N268" s="228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8" t="s">
        <v>258</v>
      </c>
      <c r="AU268" s="18" t="s">
        <v>89</v>
      </c>
    </row>
    <row r="269" spans="1:65" s="14" customFormat="1" ht="10.199999999999999">
      <c r="B269" s="204"/>
      <c r="C269" s="205"/>
      <c r="D269" s="195" t="s">
        <v>180</v>
      </c>
      <c r="E269" s="205"/>
      <c r="F269" s="207" t="s">
        <v>5935</v>
      </c>
      <c r="G269" s="205"/>
      <c r="H269" s="208">
        <v>143.82</v>
      </c>
      <c r="I269" s="209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180</v>
      </c>
      <c r="AU269" s="214" t="s">
        <v>89</v>
      </c>
      <c r="AV269" s="14" t="s">
        <v>89</v>
      </c>
      <c r="AW269" s="14" t="s">
        <v>4</v>
      </c>
      <c r="AX269" s="14" t="s">
        <v>40</v>
      </c>
      <c r="AY269" s="214" t="s">
        <v>171</v>
      </c>
    </row>
    <row r="270" spans="1:65" s="12" customFormat="1" ht="22.8" customHeight="1">
      <c r="B270" s="164"/>
      <c r="C270" s="165"/>
      <c r="D270" s="166" t="s">
        <v>79</v>
      </c>
      <c r="E270" s="178" t="s">
        <v>253</v>
      </c>
      <c r="F270" s="178" t="s">
        <v>405</v>
      </c>
      <c r="G270" s="165"/>
      <c r="H270" s="165"/>
      <c r="I270" s="168"/>
      <c r="J270" s="179">
        <f>BK270</f>
        <v>0</v>
      </c>
      <c r="K270" s="165"/>
      <c r="L270" s="170"/>
      <c r="M270" s="171"/>
      <c r="N270" s="172"/>
      <c r="O270" s="172"/>
      <c r="P270" s="173">
        <f>SUM(P271:P359)</f>
        <v>0</v>
      </c>
      <c r="Q270" s="172"/>
      <c r="R270" s="173">
        <f>SUM(R271:R359)</f>
        <v>80.537436389999996</v>
      </c>
      <c r="S270" s="172"/>
      <c r="T270" s="174">
        <f>SUM(T271:T359)</f>
        <v>0</v>
      </c>
      <c r="AR270" s="175" t="s">
        <v>40</v>
      </c>
      <c r="AT270" s="176" t="s">
        <v>79</v>
      </c>
      <c r="AU270" s="176" t="s">
        <v>40</v>
      </c>
      <c r="AY270" s="175" t="s">
        <v>171</v>
      </c>
      <c r="BK270" s="177">
        <f>SUM(BK271:BK359)</f>
        <v>0</v>
      </c>
    </row>
    <row r="271" spans="1:65" s="2" customFormat="1" ht="24.15" customHeight="1">
      <c r="A271" s="36"/>
      <c r="B271" s="37"/>
      <c r="C271" s="180" t="s">
        <v>444</v>
      </c>
      <c r="D271" s="180" t="s">
        <v>173</v>
      </c>
      <c r="E271" s="181" t="s">
        <v>5936</v>
      </c>
      <c r="F271" s="182" t="s">
        <v>5937</v>
      </c>
      <c r="G271" s="183" t="s">
        <v>190</v>
      </c>
      <c r="H271" s="184">
        <v>12.5</v>
      </c>
      <c r="I271" s="185"/>
      <c r="J271" s="186">
        <f>ROUND(I271*H271,2)</f>
        <v>0</v>
      </c>
      <c r="K271" s="182" t="s">
        <v>177</v>
      </c>
      <c r="L271" s="41"/>
      <c r="M271" s="187" t="s">
        <v>32</v>
      </c>
      <c r="N271" s="188" t="s">
        <v>51</v>
      </c>
      <c r="O271" s="66"/>
      <c r="P271" s="189">
        <f>O271*H271</f>
        <v>0</v>
      </c>
      <c r="Q271" s="189">
        <v>0.20219000000000001</v>
      </c>
      <c r="R271" s="189">
        <f>Q271*H271</f>
        <v>2.5273750000000001</v>
      </c>
      <c r="S271" s="189">
        <v>0</v>
      </c>
      <c r="T271" s="19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178</v>
      </c>
      <c r="AT271" s="191" t="s">
        <v>173</v>
      </c>
      <c r="AU271" s="191" t="s">
        <v>89</v>
      </c>
      <c r="AY271" s="18" t="s">
        <v>171</v>
      </c>
      <c r="BE271" s="192">
        <f>IF(N271="základní",J271,0)</f>
        <v>0</v>
      </c>
      <c r="BF271" s="192">
        <f>IF(N271="snížená",J271,0)</f>
        <v>0</v>
      </c>
      <c r="BG271" s="192">
        <f>IF(N271="zákl. přenesená",J271,0)</f>
        <v>0</v>
      </c>
      <c r="BH271" s="192">
        <f>IF(N271="sníž. přenesená",J271,0)</f>
        <v>0</v>
      </c>
      <c r="BI271" s="192">
        <f>IF(N271="nulová",J271,0)</f>
        <v>0</v>
      </c>
      <c r="BJ271" s="18" t="s">
        <v>40</v>
      </c>
      <c r="BK271" s="192">
        <f>ROUND(I271*H271,2)</f>
        <v>0</v>
      </c>
      <c r="BL271" s="18" t="s">
        <v>178</v>
      </c>
      <c r="BM271" s="191" t="s">
        <v>5938</v>
      </c>
    </row>
    <row r="272" spans="1:65" s="13" customFormat="1" ht="10.199999999999999">
      <c r="B272" s="193"/>
      <c r="C272" s="194"/>
      <c r="D272" s="195" t="s">
        <v>180</v>
      </c>
      <c r="E272" s="196" t="s">
        <v>32</v>
      </c>
      <c r="F272" s="197" t="s">
        <v>5778</v>
      </c>
      <c r="G272" s="194"/>
      <c r="H272" s="196" t="s">
        <v>32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180</v>
      </c>
      <c r="AU272" s="203" t="s">
        <v>89</v>
      </c>
      <c r="AV272" s="13" t="s">
        <v>40</v>
      </c>
      <c r="AW272" s="13" t="s">
        <v>38</v>
      </c>
      <c r="AX272" s="13" t="s">
        <v>80</v>
      </c>
      <c r="AY272" s="203" t="s">
        <v>171</v>
      </c>
    </row>
    <row r="273" spans="1:65" s="13" customFormat="1" ht="10.199999999999999">
      <c r="B273" s="193"/>
      <c r="C273" s="194"/>
      <c r="D273" s="195" t="s">
        <v>180</v>
      </c>
      <c r="E273" s="196" t="s">
        <v>32</v>
      </c>
      <c r="F273" s="197" t="s">
        <v>5813</v>
      </c>
      <c r="G273" s="194"/>
      <c r="H273" s="196" t="s">
        <v>32</v>
      </c>
      <c r="I273" s="198"/>
      <c r="J273" s="194"/>
      <c r="K273" s="194"/>
      <c r="L273" s="199"/>
      <c r="M273" s="200"/>
      <c r="N273" s="201"/>
      <c r="O273" s="201"/>
      <c r="P273" s="201"/>
      <c r="Q273" s="201"/>
      <c r="R273" s="201"/>
      <c r="S273" s="201"/>
      <c r="T273" s="202"/>
      <c r="AT273" s="203" t="s">
        <v>180</v>
      </c>
      <c r="AU273" s="203" t="s">
        <v>89</v>
      </c>
      <c r="AV273" s="13" t="s">
        <v>40</v>
      </c>
      <c r="AW273" s="13" t="s">
        <v>38</v>
      </c>
      <c r="AX273" s="13" t="s">
        <v>80</v>
      </c>
      <c r="AY273" s="203" t="s">
        <v>171</v>
      </c>
    </row>
    <row r="274" spans="1:65" s="13" customFormat="1" ht="10.199999999999999">
      <c r="B274" s="193"/>
      <c r="C274" s="194"/>
      <c r="D274" s="195" t="s">
        <v>180</v>
      </c>
      <c r="E274" s="196" t="s">
        <v>32</v>
      </c>
      <c r="F274" s="197" t="s">
        <v>5814</v>
      </c>
      <c r="G274" s="194"/>
      <c r="H274" s="196" t="s">
        <v>32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180</v>
      </c>
      <c r="AU274" s="203" t="s">
        <v>89</v>
      </c>
      <c r="AV274" s="13" t="s">
        <v>40</v>
      </c>
      <c r="AW274" s="13" t="s">
        <v>38</v>
      </c>
      <c r="AX274" s="13" t="s">
        <v>80</v>
      </c>
      <c r="AY274" s="203" t="s">
        <v>171</v>
      </c>
    </row>
    <row r="275" spans="1:65" s="14" customFormat="1" ht="10.199999999999999">
      <c r="B275" s="204"/>
      <c r="C275" s="205"/>
      <c r="D275" s="195" t="s">
        <v>180</v>
      </c>
      <c r="E275" s="206" t="s">
        <v>32</v>
      </c>
      <c r="F275" s="207" t="s">
        <v>5939</v>
      </c>
      <c r="G275" s="205"/>
      <c r="H275" s="208">
        <v>12.5</v>
      </c>
      <c r="I275" s="209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180</v>
      </c>
      <c r="AU275" s="214" t="s">
        <v>89</v>
      </c>
      <c r="AV275" s="14" t="s">
        <v>89</v>
      </c>
      <c r="AW275" s="14" t="s">
        <v>38</v>
      </c>
      <c r="AX275" s="14" t="s">
        <v>80</v>
      </c>
      <c r="AY275" s="214" t="s">
        <v>171</v>
      </c>
    </row>
    <row r="276" spans="1:65" s="2" customFormat="1" ht="14.4" customHeight="1">
      <c r="A276" s="36"/>
      <c r="B276" s="37"/>
      <c r="C276" s="215" t="s">
        <v>449</v>
      </c>
      <c r="D276" s="215" t="s">
        <v>254</v>
      </c>
      <c r="E276" s="216" t="s">
        <v>5940</v>
      </c>
      <c r="F276" s="217" t="s">
        <v>5941</v>
      </c>
      <c r="G276" s="218" t="s">
        <v>190</v>
      </c>
      <c r="H276" s="219">
        <v>12.625</v>
      </c>
      <c r="I276" s="220"/>
      <c r="J276" s="221">
        <f>ROUND(I276*H276,2)</f>
        <v>0</v>
      </c>
      <c r="K276" s="217" t="s">
        <v>177</v>
      </c>
      <c r="L276" s="222"/>
      <c r="M276" s="223" t="s">
        <v>32</v>
      </c>
      <c r="N276" s="224" t="s">
        <v>51</v>
      </c>
      <c r="O276" s="66"/>
      <c r="P276" s="189">
        <f>O276*H276</f>
        <v>0</v>
      </c>
      <c r="Q276" s="189">
        <v>0.108</v>
      </c>
      <c r="R276" s="189">
        <f>Q276*H276</f>
        <v>1.3634999999999999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242</v>
      </c>
      <c r="AT276" s="191" t="s">
        <v>254</v>
      </c>
      <c r="AU276" s="191" t="s">
        <v>89</v>
      </c>
      <c r="AY276" s="18" t="s">
        <v>171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8" t="s">
        <v>40</v>
      </c>
      <c r="BK276" s="192">
        <f>ROUND(I276*H276,2)</f>
        <v>0</v>
      </c>
      <c r="BL276" s="18" t="s">
        <v>178</v>
      </c>
      <c r="BM276" s="191" t="s">
        <v>5942</v>
      </c>
    </row>
    <row r="277" spans="1:65" s="2" customFormat="1" ht="19.2">
      <c r="A277" s="36"/>
      <c r="B277" s="37"/>
      <c r="C277" s="38"/>
      <c r="D277" s="195" t="s">
        <v>258</v>
      </c>
      <c r="E277" s="38"/>
      <c r="F277" s="225" t="s">
        <v>5927</v>
      </c>
      <c r="G277" s="38"/>
      <c r="H277" s="38"/>
      <c r="I277" s="226"/>
      <c r="J277" s="38"/>
      <c r="K277" s="38"/>
      <c r="L277" s="41"/>
      <c r="M277" s="227"/>
      <c r="N277" s="228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8" t="s">
        <v>258</v>
      </c>
      <c r="AU277" s="18" t="s">
        <v>89</v>
      </c>
    </row>
    <row r="278" spans="1:65" s="14" customFormat="1" ht="10.199999999999999">
      <c r="B278" s="204"/>
      <c r="C278" s="205"/>
      <c r="D278" s="195" t="s">
        <v>180</v>
      </c>
      <c r="E278" s="205"/>
      <c r="F278" s="207" t="s">
        <v>5943</v>
      </c>
      <c r="G278" s="205"/>
      <c r="H278" s="208">
        <v>12.625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180</v>
      </c>
      <c r="AU278" s="214" t="s">
        <v>89</v>
      </c>
      <c r="AV278" s="14" t="s">
        <v>89</v>
      </c>
      <c r="AW278" s="14" t="s">
        <v>4</v>
      </c>
      <c r="AX278" s="14" t="s">
        <v>40</v>
      </c>
      <c r="AY278" s="214" t="s">
        <v>171</v>
      </c>
    </row>
    <row r="279" spans="1:65" s="2" customFormat="1" ht="24.15" customHeight="1">
      <c r="A279" s="36"/>
      <c r="B279" s="37"/>
      <c r="C279" s="180" t="s">
        <v>453</v>
      </c>
      <c r="D279" s="180" t="s">
        <v>173</v>
      </c>
      <c r="E279" s="181" t="s">
        <v>5944</v>
      </c>
      <c r="F279" s="182" t="s">
        <v>5945</v>
      </c>
      <c r="G279" s="183" t="s">
        <v>190</v>
      </c>
      <c r="H279" s="184">
        <v>17.100000000000001</v>
      </c>
      <c r="I279" s="185"/>
      <c r="J279" s="186">
        <f>ROUND(I279*H279,2)</f>
        <v>0</v>
      </c>
      <c r="K279" s="182" t="s">
        <v>177</v>
      </c>
      <c r="L279" s="41"/>
      <c r="M279" s="187" t="s">
        <v>32</v>
      </c>
      <c r="N279" s="188" t="s">
        <v>51</v>
      </c>
      <c r="O279" s="66"/>
      <c r="P279" s="189">
        <f>O279*H279</f>
        <v>0</v>
      </c>
      <c r="Q279" s="189">
        <v>0.15540000000000001</v>
      </c>
      <c r="R279" s="189">
        <f>Q279*H279</f>
        <v>2.6573400000000005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178</v>
      </c>
      <c r="AT279" s="191" t="s">
        <v>173</v>
      </c>
      <c r="AU279" s="191" t="s">
        <v>89</v>
      </c>
      <c r="AY279" s="18" t="s">
        <v>171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8" t="s">
        <v>40</v>
      </c>
      <c r="BK279" s="192">
        <f>ROUND(I279*H279,2)</f>
        <v>0</v>
      </c>
      <c r="BL279" s="18" t="s">
        <v>178</v>
      </c>
      <c r="BM279" s="191" t="s">
        <v>5946</v>
      </c>
    </row>
    <row r="280" spans="1:65" s="13" customFormat="1" ht="10.199999999999999">
      <c r="B280" s="193"/>
      <c r="C280" s="194"/>
      <c r="D280" s="195" t="s">
        <v>180</v>
      </c>
      <c r="E280" s="196" t="s">
        <v>32</v>
      </c>
      <c r="F280" s="197" t="s">
        <v>5778</v>
      </c>
      <c r="G280" s="194"/>
      <c r="H280" s="196" t="s">
        <v>32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180</v>
      </c>
      <c r="AU280" s="203" t="s">
        <v>89</v>
      </c>
      <c r="AV280" s="13" t="s">
        <v>40</v>
      </c>
      <c r="AW280" s="13" t="s">
        <v>38</v>
      </c>
      <c r="AX280" s="13" t="s">
        <v>80</v>
      </c>
      <c r="AY280" s="203" t="s">
        <v>171</v>
      </c>
    </row>
    <row r="281" spans="1:65" s="13" customFormat="1" ht="10.199999999999999">
      <c r="B281" s="193"/>
      <c r="C281" s="194"/>
      <c r="D281" s="195" t="s">
        <v>180</v>
      </c>
      <c r="E281" s="196" t="s">
        <v>32</v>
      </c>
      <c r="F281" s="197" t="s">
        <v>5813</v>
      </c>
      <c r="G281" s="194"/>
      <c r="H281" s="196" t="s">
        <v>32</v>
      </c>
      <c r="I281" s="198"/>
      <c r="J281" s="194"/>
      <c r="K281" s="194"/>
      <c r="L281" s="199"/>
      <c r="M281" s="200"/>
      <c r="N281" s="201"/>
      <c r="O281" s="201"/>
      <c r="P281" s="201"/>
      <c r="Q281" s="201"/>
      <c r="R281" s="201"/>
      <c r="S281" s="201"/>
      <c r="T281" s="202"/>
      <c r="AT281" s="203" t="s">
        <v>180</v>
      </c>
      <c r="AU281" s="203" t="s">
        <v>89</v>
      </c>
      <c r="AV281" s="13" t="s">
        <v>40</v>
      </c>
      <c r="AW281" s="13" t="s">
        <v>38</v>
      </c>
      <c r="AX281" s="13" t="s">
        <v>80</v>
      </c>
      <c r="AY281" s="203" t="s">
        <v>171</v>
      </c>
    </row>
    <row r="282" spans="1:65" s="13" customFormat="1" ht="10.199999999999999">
      <c r="B282" s="193"/>
      <c r="C282" s="194"/>
      <c r="D282" s="195" t="s">
        <v>180</v>
      </c>
      <c r="E282" s="196" t="s">
        <v>32</v>
      </c>
      <c r="F282" s="197" t="s">
        <v>5814</v>
      </c>
      <c r="G282" s="194"/>
      <c r="H282" s="196" t="s">
        <v>32</v>
      </c>
      <c r="I282" s="198"/>
      <c r="J282" s="194"/>
      <c r="K282" s="194"/>
      <c r="L282" s="199"/>
      <c r="M282" s="200"/>
      <c r="N282" s="201"/>
      <c r="O282" s="201"/>
      <c r="P282" s="201"/>
      <c r="Q282" s="201"/>
      <c r="R282" s="201"/>
      <c r="S282" s="201"/>
      <c r="T282" s="202"/>
      <c r="AT282" s="203" t="s">
        <v>180</v>
      </c>
      <c r="AU282" s="203" t="s">
        <v>89</v>
      </c>
      <c r="AV282" s="13" t="s">
        <v>40</v>
      </c>
      <c r="AW282" s="13" t="s">
        <v>38</v>
      </c>
      <c r="AX282" s="13" t="s">
        <v>80</v>
      </c>
      <c r="AY282" s="203" t="s">
        <v>171</v>
      </c>
    </row>
    <row r="283" spans="1:65" s="14" customFormat="1" ht="10.199999999999999">
      <c r="B283" s="204"/>
      <c r="C283" s="205"/>
      <c r="D283" s="195" t="s">
        <v>180</v>
      </c>
      <c r="E283" s="206" t="s">
        <v>32</v>
      </c>
      <c r="F283" s="207" t="s">
        <v>5947</v>
      </c>
      <c r="G283" s="205"/>
      <c r="H283" s="208">
        <v>17.100000000000001</v>
      </c>
      <c r="I283" s="209"/>
      <c r="J283" s="205"/>
      <c r="K283" s="205"/>
      <c r="L283" s="210"/>
      <c r="M283" s="211"/>
      <c r="N283" s="212"/>
      <c r="O283" s="212"/>
      <c r="P283" s="212"/>
      <c r="Q283" s="212"/>
      <c r="R283" s="212"/>
      <c r="S283" s="212"/>
      <c r="T283" s="213"/>
      <c r="AT283" s="214" t="s">
        <v>180</v>
      </c>
      <c r="AU283" s="214" t="s">
        <v>89</v>
      </c>
      <c r="AV283" s="14" t="s">
        <v>89</v>
      </c>
      <c r="AW283" s="14" t="s">
        <v>38</v>
      </c>
      <c r="AX283" s="14" t="s">
        <v>80</v>
      </c>
      <c r="AY283" s="214" t="s">
        <v>171</v>
      </c>
    </row>
    <row r="284" spans="1:65" s="2" customFormat="1" ht="14.4" customHeight="1">
      <c r="A284" s="36"/>
      <c r="B284" s="37"/>
      <c r="C284" s="215" t="s">
        <v>458</v>
      </c>
      <c r="D284" s="215" t="s">
        <v>254</v>
      </c>
      <c r="E284" s="216" t="s">
        <v>5948</v>
      </c>
      <c r="F284" s="217" t="s">
        <v>5949</v>
      </c>
      <c r="G284" s="218" t="s">
        <v>190</v>
      </c>
      <c r="H284" s="219">
        <v>17.271000000000001</v>
      </c>
      <c r="I284" s="220"/>
      <c r="J284" s="221">
        <f>ROUND(I284*H284,2)</f>
        <v>0</v>
      </c>
      <c r="K284" s="217" t="s">
        <v>177</v>
      </c>
      <c r="L284" s="222"/>
      <c r="M284" s="223" t="s">
        <v>32</v>
      </c>
      <c r="N284" s="224" t="s">
        <v>51</v>
      </c>
      <c r="O284" s="66"/>
      <c r="P284" s="189">
        <f>O284*H284</f>
        <v>0</v>
      </c>
      <c r="Q284" s="189">
        <v>0.10199999999999999</v>
      </c>
      <c r="R284" s="189">
        <f>Q284*H284</f>
        <v>1.7616419999999999</v>
      </c>
      <c r="S284" s="189">
        <v>0</v>
      </c>
      <c r="T284" s="19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91" t="s">
        <v>242</v>
      </c>
      <c r="AT284" s="191" t="s">
        <v>254</v>
      </c>
      <c r="AU284" s="191" t="s">
        <v>89</v>
      </c>
      <c r="AY284" s="18" t="s">
        <v>171</v>
      </c>
      <c r="BE284" s="192">
        <f>IF(N284="základní",J284,0)</f>
        <v>0</v>
      </c>
      <c r="BF284" s="192">
        <f>IF(N284="snížená",J284,0)</f>
        <v>0</v>
      </c>
      <c r="BG284" s="192">
        <f>IF(N284="zákl. přenesená",J284,0)</f>
        <v>0</v>
      </c>
      <c r="BH284" s="192">
        <f>IF(N284="sníž. přenesená",J284,0)</f>
        <v>0</v>
      </c>
      <c r="BI284" s="192">
        <f>IF(N284="nulová",J284,0)</f>
        <v>0</v>
      </c>
      <c r="BJ284" s="18" t="s">
        <v>40</v>
      </c>
      <c r="BK284" s="192">
        <f>ROUND(I284*H284,2)</f>
        <v>0</v>
      </c>
      <c r="BL284" s="18" t="s">
        <v>178</v>
      </c>
      <c r="BM284" s="191" t="s">
        <v>5950</v>
      </c>
    </row>
    <row r="285" spans="1:65" s="2" customFormat="1" ht="19.2">
      <c r="A285" s="36"/>
      <c r="B285" s="37"/>
      <c r="C285" s="38"/>
      <c r="D285" s="195" t="s">
        <v>258</v>
      </c>
      <c r="E285" s="38"/>
      <c r="F285" s="225" t="s">
        <v>5927</v>
      </c>
      <c r="G285" s="38"/>
      <c r="H285" s="38"/>
      <c r="I285" s="226"/>
      <c r="J285" s="38"/>
      <c r="K285" s="38"/>
      <c r="L285" s="41"/>
      <c r="M285" s="227"/>
      <c r="N285" s="228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8" t="s">
        <v>258</v>
      </c>
      <c r="AU285" s="18" t="s">
        <v>89</v>
      </c>
    </row>
    <row r="286" spans="1:65" s="14" customFormat="1" ht="10.199999999999999">
      <c r="B286" s="204"/>
      <c r="C286" s="205"/>
      <c r="D286" s="195" t="s">
        <v>180</v>
      </c>
      <c r="E286" s="205"/>
      <c r="F286" s="207" t="s">
        <v>5951</v>
      </c>
      <c r="G286" s="205"/>
      <c r="H286" s="208">
        <v>17.271000000000001</v>
      </c>
      <c r="I286" s="209"/>
      <c r="J286" s="205"/>
      <c r="K286" s="205"/>
      <c r="L286" s="210"/>
      <c r="M286" s="211"/>
      <c r="N286" s="212"/>
      <c r="O286" s="212"/>
      <c r="P286" s="212"/>
      <c r="Q286" s="212"/>
      <c r="R286" s="212"/>
      <c r="S286" s="212"/>
      <c r="T286" s="213"/>
      <c r="AT286" s="214" t="s">
        <v>180</v>
      </c>
      <c r="AU286" s="214" t="s">
        <v>89</v>
      </c>
      <c r="AV286" s="14" t="s">
        <v>89</v>
      </c>
      <c r="AW286" s="14" t="s">
        <v>4</v>
      </c>
      <c r="AX286" s="14" t="s">
        <v>40</v>
      </c>
      <c r="AY286" s="214" t="s">
        <v>171</v>
      </c>
    </row>
    <row r="287" spans="1:65" s="2" customFormat="1" ht="14.4" customHeight="1">
      <c r="A287" s="36"/>
      <c r="B287" s="37"/>
      <c r="C287" s="215" t="s">
        <v>463</v>
      </c>
      <c r="D287" s="215" t="s">
        <v>254</v>
      </c>
      <c r="E287" s="216" t="s">
        <v>5952</v>
      </c>
      <c r="F287" s="217" t="s">
        <v>5953</v>
      </c>
      <c r="G287" s="218" t="s">
        <v>190</v>
      </c>
      <c r="H287" s="219">
        <v>2.02</v>
      </c>
      <c r="I287" s="220"/>
      <c r="J287" s="221">
        <f>ROUND(I287*H287,2)</f>
        <v>0</v>
      </c>
      <c r="K287" s="217" t="s">
        <v>177</v>
      </c>
      <c r="L287" s="222"/>
      <c r="M287" s="223" t="s">
        <v>32</v>
      </c>
      <c r="N287" s="224" t="s">
        <v>51</v>
      </c>
      <c r="O287" s="66"/>
      <c r="P287" s="189">
        <f>O287*H287</f>
        <v>0</v>
      </c>
      <c r="Q287" s="189">
        <v>7.8200000000000006E-2</v>
      </c>
      <c r="R287" s="189">
        <f>Q287*H287</f>
        <v>0.15796400000000002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242</v>
      </c>
      <c r="AT287" s="191" t="s">
        <v>254</v>
      </c>
      <c r="AU287" s="191" t="s">
        <v>89</v>
      </c>
      <c r="AY287" s="18" t="s">
        <v>171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8" t="s">
        <v>40</v>
      </c>
      <c r="BK287" s="192">
        <f>ROUND(I287*H287,2)</f>
        <v>0</v>
      </c>
      <c r="BL287" s="18" t="s">
        <v>178</v>
      </c>
      <c r="BM287" s="191" t="s">
        <v>5954</v>
      </c>
    </row>
    <row r="288" spans="1:65" s="14" customFormat="1" ht="10.199999999999999">
      <c r="B288" s="204"/>
      <c r="C288" s="205"/>
      <c r="D288" s="195" t="s">
        <v>180</v>
      </c>
      <c r="E288" s="206" t="s">
        <v>32</v>
      </c>
      <c r="F288" s="207" t="s">
        <v>5955</v>
      </c>
      <c r="G288" s="205"/>
      <c r="H288" s="208">
        <v>2</v>
      </c>
      <c r="I288" s="209"/>
      <c r="J288" s="205"/>
      <c r="K288" s="205"/>
      <c r="L288" s="210"/>
      <c r="M288" s="211"/>
      <c r="N288" s="212"/>
      <c r="O288" s="212"/>
      <c r="P288" s="212"/>
      <c r="Q288" s="212"/>
      <c r="R288" s="212"/>
      <c r="S288" s="212"/>
      <c r="T288" s="213"/>
      <c r="AT288" s="214" t="s">
        <v>180</v>
      </c>
      <c r="AU288" s="214" t="s">
        <v>89</v>
      </c>
      <c r="AV288" s="14" t="s">
        <v>89</v>
      </c>
      <c r="AW288" s="14" t="s">
        <v>38</v>
      </c>
      <c r="AX288" s="14" t="s">
        <v>80</v>
      </c>
      <c r="AY288" s="214" t="s">
        <v>171</v>
      </c>
    </row>
    <row r="289" spans="1:65" s="14" customFormat="1" ht="10.199999999999999">
      <c r="B289" s="204"/>
      <c r="C289" s="205"/>
      <c r="D289" s="195" t="s">
        <v>180</v>
      </c>
      <c r="E289" s="205"/>
      <c r="F289" s="207" t="s">
        <v>5956</v>
      </c>
      <c r="G289" s="205"/>
      <c r="H289" s="208">
        <v>2.02</v>
      </c>
      <c r="I289" s="209"/>
      <c r="J289" s="205"/>
      <c r="K289" s="205"/>
      <c r="L289" s="210"/>
      <c r="M289" s="211"/>
      <c r="N289" s="212"/>
      <c r="O289" s="212"/>
      <c r="P289" s="212"/>
      <c r="Q289" s="212"/>
      <c r="R289" s="212"/>
      <c r="S289" s="212"/>
      <c r="T289" s="213"/>
      <c r="AT289" s="214" t="s">
        <v>180</v>
      </c>
      <c r="AU289" s="214" t="s">
        <v>89</v>
      </c>
      <c r="AV289" s="14" t="s">
        <v>89</v>
      </c>
      <c r="AW289" s="14" t="s">
        <v>4</v>
      </c>
      <c r="AX289" s="14" t="s">
        <v>40</v>
      </c>
      <c r="AY289" s="214" t="s">
        <v>171</v>
      </c>
    </row>
    <row r="290" spans="1:65" s="2" customFormat="1" ht="24.15" customHeight="1">
      <c r="A290" s="36"/>
      <c r="B290" s="37"/>
      <c r="C290" s="180" t="s">
        <v>467</v>
      </c>
      <c r="D290" s="180" t="s">
        <v>173</v>
      </c>
      <c r="E290" s="181" t="s">
        <v>5957</v>
      </c>
      <c r="F290" s="182" t="s">
        <v>5958</v>
      </c>
      <c r="G290" s="183" t="s">
        <v>190</v>
      </c>
      <c r="H290" s="184">
        <v>403</v>
      </c>
      <c r="I290" s="185"/>
      <c r="J290" s="186">
        <f>ROUND(I290*H290,2)</f>
        <v>0</v>
      </c>
      <c r="K290" s="182" t="s">
        <v>177</v>
      </c>
      <c r="L290" s="41"/>
      <c r="M290" s="187" t="s">
        <v>32</v>
      </c>
      <c r="N290" s="188" t="s">
        <v>51</v>
      </c>
      <c r="O290" s="66"/>
      <c r="P290" s="189">
        <f>O290*H290</f>
        <v>0</v>
      </c>
      <c r="Q290" s="189">
        <v>0.1295</v>
      </c>
      <c r="R290" s="189">
        <f>Q290*H290</f>
        <v>52.188500000000005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178</v>
      </c>
      <c r="AT290" s="191" t="s">
        <v>173</v>
      </c>
      <c r="AU290" s="191" t="s">
        <v>89</v>
      </c>
      <c r="AY290" s="18" t="s">
        <v>171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8" t="s">
        <v>40</v>
      </c>
      <c r="BK290" s="192">
        <f>ROUND(I290*H290,2)</f>
        <v>0</v>
      </c>
      <c r="BL290" s="18" t="s">
        <v>178</v>
      </c>
      <c r="BM290" s="191" t="s">
        <v>5959</v>
      </c>
    </row>
    <row r="291" spans="1:65" s="13" customFormat="1" ht="10.199999999999999">
      <c r="B291" s="193"/>
      <c r="C291" s="194"/>
      <c r="D291" s="195" t="s">
        <v>180</v>
      </c>
      <c r="E291" s="196" t="s">
        <v>32</v>
      </c>
      <c r="F291" s="197" t="s">
        <v>5812</v>
      </c>
      <c r="G291" s="194"/>
      <c r="H291" s="196" t="s">
        <v>32</v>
      </c>
      <c r="I291" s="198"/>
      <c r="J291" s="194"/>
      <c r="K291" s="194"/>
      <c r="L291" s="199"/>
      <c r="M291" s="200"/>
      <c r="N291" s="201"/>
      <c r="O291" s="201"/>
      <c r="P291" s="201"/>
      <c r="Q291" s="201"/>
      <c r="R291" s="201"/>
      <c r="S291" s="201"/>
      <c r="T291" s="202"/>
      <c r="AT291" s="203" t="s">
        <v>180</v>
      </c>
      <c r="AU291" s="203" t="s">
        <v>89</v>
      </c>
      <c r="AV291" s="13" t="s">
        <v>40</v>
      </c>
      <c r="AW291" s="13" t="s">
        <v>38</v>
      </c>
      <c r="AX291" s="13" t="s">
        <v>80</v>
      </c>
      <c r="AY291" s="203" t="s">
        <v>171</v>
      </c>
    </row>
    <row r="292" spans="1:65" s="13" customFormat="1" ht="10.199999999999999">
      <c r="B292" s="193"/>
      <c r="C292" s="194"/>
      <c r="D292" s="195" t="s">
        <v>180</v>
      </c>
      <c r="E292" s="196" t="s">
        <v>32</v>
      </c>
      <c r="F292" s="197" t="s">
        <v>5813</v>
      </c>
      <c r="G292" s="194"/>
      <c r="H292" s="196" t="s">
        <v>32</v>
      </c>
      <c r="I292" s="198"/>
      <c r="J292" s="194"/>
      <c r="K292" s="194"/>
      <c r="L292" s="199"/>
      <c r="M292" s="200"/>
      <c r="N292" s="201"/>
      <c r="O292" s="201"/>
      <c r="P292" s="201"/>
      <c r="Q292" s="201"/>
      <c r="R292" s="201"/>
      <c r="S292" s="201"/>
      <c r="T292" s="202"/>
      <c r="AT292" s="203" t="s">
        <v>180</v>
      </c>
      <c r="AU292" s="203" t="s">
        <v>89</v>
      </c>
      <c r="AV292" s="13" t="s">
        <v>40</v>
      </c>
      <c r="AW292" s="13" t="s">
        <v>38</v>
      </c>
      <c r="AX292" s="13" t="s">
        <v>80</v>
      </c>
      <c r="AY292" s="203" t="s">
        <v>171</v>
      </c>
    </row>
    <row r="293" spans="1:65" s="13" customFormat="1" ht="10.199999999999999">
      <c r="B293" s="193"/>
      <c r="C293" s="194"/>
      <c r="D293" s="195" t="s">
        <v>180</v>
      </c>
      <c r="E293" s="196" t="s">
        <v>32</v>
      </c>
      <c r="F293" s="197" t="s">
        <v>5814</v>
      </c>
      <c r="G293" s="194"/>
      <c r="H293" s="196" t="s">
        <v>32</v>
      </c>
      <c r="I293" s="198"/>
      <c r="J293" s="194"/>
      <c r="K293" s="194"/>
      <c r="L293" s="199"/>
      <c r="M293" s="200"/>
      <c r="N293" s="201"/>
      <c r="O293" s="201"/>
      <c r="P293" s="201"/>
      <c r="Q293" s="201"/>
      <c r="R293" s="201"/>
      <c r="S293" s="201"/>
      <c r="T293" s="202"/>
      <c r="AT293" s="203" t="s">
        <v>180</v>
      </c>
      <c r="AU293" s="203" t="s">
        <v>89</v>
      </c>
      <c r="AV293" s="13" t="s">
        <v>40</v>
      </c>
      <c r="AW293" s="13" t="s">
        <v>38</v>
      </c>
      <c r="AX293" s="13" t="s">
        <v>80</v>
      </c>
      <c r="AY293" s="203" t="s">
        <v>171</v>
      </c>
    </row>
    <row r="294" spans="1:65" s="14" customFormat="1" ht="10.199999999999999">
      <c r="B294" s="204"/>
      <c r="C294" s="205"/>
      <c r="D294" s="195" t="s">
        <v>180</v>
      </c>
      <c r="E294" s="206" t="s">
        <v>32</v>
      </c>
      <c r="F294" s="207" t="s">
        <v>5960</v>
      </c>
      <c r="G294" s="205"/>
      <c r="H294" s="208">
        <v>403</v>
      </c>
      <c r="I294" s="209"/>
      <c r="J294" s="205"/>
      <c r="K294" s="205"/>
      <c r="L294" s="210"/>
      <c r="M294" s="211"/>
      <c r="N294" s="212"/>
      <c r="O294" s="212"/>
      <c r="P294" s="212"/>
      <c r="Q294" s="212"/>
      <c r="R294" s="212"/>
      <c r="S294" s="212"/>
      <c r="T294" s="213"/>
      <c r="AT294" s="214" t="s">
        <v>180</v>
      </c>
      <c r="AU294" s="214" t="s">
        <v>89</v>
      </c>
      <c r="AV294" s="14" t="s">
        <v>89</v>
      </c>
      <c r="AW294" s="14" t="s">
        <v>38</v>
      </c>
      <c r="AX294" s="14" t="s">
        <v>80</v>
      </c>
      <c r="AY294" s="214" t="s">
        <v>171</v>
      </c>
    </row>
    <row r="295" spans="1:65" s="2" customFormat="1" ht="14.4" customHeight="1">
      <c r="A295" s="36"/>
      <c r="B295" s="37"/>
      <c r="C295" s="215" t="s">
        <v>472</v>
      </c>
      <c r="D295" s="215" t="s">
        <v>254</v>
      </c>
      <c r="E295" s="216" t="s">
        <v>5961</v>
      </c>
      <c r="F295" s="217" t="s">
        <v>5962</v>
      </c>
      <c r="G295" s="218" t="s">
        <v>190</v>
      </c>
      <c r="H295" s="219">
        <v>407.03</v>
      </c>
      <c r="I295" s="220"/>
      <c r="J295" s="221">
        <f>ROUND(I295*H295,2)</f>
        <v>0</v>
      </c>
      <c r="K295" s="217" t="s">
        <v>177</v>
      </c>
      <c r="L295" s="222"/>
      <c r="M295" s="223" t="s">
        <v>32</v>
      </c>
      <c r="N295" s="224" t="s">
        <v>51</v>
      </c>
      <c r="O295" s="66"/>
      <c r="P295" s="189">
        <f>O295*H295</f>
        <v>0</v>
      </c>
      <c r="Q295" s="189">
        <v>2.8000000000000001E-2</v>
      </c>
      <c r="R295" s="189">
        <f>Q295*H295</f>
        <v>11.396839999999999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242</v>
      </c>
      <c r="AT295" s="191" t="s">
        <v>254</v>
      </c>
      <c r="AU295" s="191" t="s">
        <v>89</v>
      </c>
      <c r="AY295" s="18" t="s">
        <v>171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8" t="s">
        <v>40</v>
      </c>
      <c r="BK295" s="192">
        <f>ROUND(I295*H295,2)</f>
        <v>0</v>
      </c>
      <c r="BL295" s="18" t="s">
        <v>178</v>
      </c>
      <c r="BM295" s="191" t="s">
        <v>5963</v>
      </c>
    </row>
    <row r="296" spans="1:65" s="2" customFormat="1" ht="19.2">
      <c r="A296" s="36"/>
      <c r="B296" s="37"/>
      <c r="C296" s="38"/>
      <c r="D296" s="195" t="s">
        <v>258</v>
      </c>
      <c r="E296" s="38"/>
      <c r="F296" s="225" t="s">
        <v>5927</v>
      </c>
      <c r="G296" s="38"/>
      <c r="H296" s="38"/>
      <c r="I296" s="226"/>
      <c r="J296" s="38"/>
      <c r="K296" s="38"/>
      <c r="L296" s="41"/>
      <c r="M296" s="227"/>
      <c r="N296" s="228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8" t="s">
        <v>258</v>
      </c>
      <c r="AU296" s="18" t="s">
        <v>89</v>
      </c>
    </row>
    <row r="297" spans="1:65" s="14" customFormat="1" ht="10.199999999999999">
      <c r="B297" s="204"/>
      <c r="C297" s="205"/>
      <c r="D297" s="195" t="s">
        <v>180</v>
      </c>
      <c r="E297" s="205"/>
      <c r="F297" s="207" t="s">
        <v>5964</v>
      </c>
      <c r="G297" s="205"/>
      <c r="H297" s="208">
        <v>407.03</v>
      </c>
      <c r="I297" s="209"/>
      <c r="J297" s="205"/>
      <c r="K297" s="205"/>
      <c r="L297" s="210"/>
      <c r="M297" s="211"/>
      <c r="N297" s="212"/>
      <c r="O297" s="212"/>
      <c r="P297" s="212"/>
      <c r="Q297" s="212"/>
      <c r="R297" s="212"/>
      <c r="S297" s="212"/>
      <c r="T297" s="213"/>
      <c r="AT297" s="214" t="s">
        <v>180</v>
      </c>
      <c r="AU297" s="214" t="s">
        <v>89</v>
      </c>
      <c r="AV297" s="14" t="s">
        <v>89</v>
      </c>
      <c r="AW297" s="14" t="s">
        <v>4</v>
      </c>
      <c r="AX297" s="14" t="s">
        <v>40</v>
      </c>
      <c r="AY297" s="214" t="s">
        <v>171</v>
      </c>
    </row>
    <row r="298" spans="1:65" s="2" customFormat="1" ht="24.15" customHeight="1">
      <c r="A298" s="36"/>
      <c r="B298" s="37"/>
      <c r="C298" s="180" t="s">
        <v>476</v>
      </c>
      <c r="D298" s="180" t="s">
        <v>173</v>
      </c>
      <c r="E298" s="181" t="s">
        <v>5965</v>
      </c>
      <c r="F298" s="182" t="s">
        <v>5966</v>
      </c>
      <c r="G298" s="183" t="s">
        <v>190</v>
      </c>
      <c r="H298" s="184">
        <v>29.817</v>
      </c>
      <c r="I298" s="185"/>
      <c r="J298" s="186">
        <f>ROUND(I298*H298,2)</f>
        <v>0</v>
      </c>
      <c r="K298" s="182" t="s">
        <v>177</v>
      </c>
      <c r="L298" s="41"/>
      <c r="M298" s="187" t="s">
        <v>32</v>
      </c>
      <c r="N298" s="188" t="s">
        <v>51</v>
      </c>
      <c r="O298" s="66"/>
      <c r="P298" s="189">
        <f>O298*H298</f>
        <v>0</v>
      </c>
      <c r="Q298" s="189">
        <v>0.14066999999999999</v>
      </c>
      <c r="R298" s="189">
        <f>Q298*H298</f>
        <v>4.1943573899999995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178</v>
      </c>
      <c r="AT298" s="191" t="s">
        <v>173</v>
      </c>
      <c r="AU298" s="191" t="s">
        <v>89</v>
      </c>
      <c r="AY298" s="18" t="s">
        <v>171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8" t="s">
        <v>40</v>
      </c>
      <c r="BK298" s="192">
        <f>ROUND(I298*H298,2)</f>
        <v>0</v>
      </c>
      <c r="BL298" s="18" t="s">
        <v>178</v>
      </c>
      <c r="BM298" s="191" t="s">
        <v>5967</v>
      </c>
    </row>
    <row r="299" spans="1:65" s="13" customFormat="1" ht="10.199999999999999">
      <c r="B299" s="193"/>
      <c r="C299" s="194"/>
      <c r="D299" s="195" t="s">
        <v>180</v>
      </c>
      <c r="E299" s="196" t="s">
        <v>32</v>
      </c>
      <c r="F299" s="197" t="s">
        <v>5812</v>
      </c>
      <c r="G299" s="194"/>
      <c r="H299" s="196" t="s">
        <v>32</v>
      </c>
      <c r="I299" s="198"/>
      <c r="J299" s="194"/>
      <c r="K299" s="194"/>
      <c r="L299" s="199"/>
      <c r="M299" s="200"/>
      <c r="N299" s="201"/>
      <c r="O299" s="201"/>
      <c r="P299" s="201"/>
      <c r="Q299" s="201"/>
      <c r="R299" s="201"/>
      <c r="S299" s="201"/>
      <c r="T299" s="202"/>
      <c r="AT299" s="203" t="s">
        <v>180</v>
      </c>
      <c r="AU299" s="203" t="s">
        <v>89</v>
      </c>
      <c r="AV299" s="13" t="s">
        <v>40</v>
      </c>
      <c r="AW299" s="13" t="s">
        <v>38</v>
      </c>
      <c r="AX299" s="13" t="s">
        <v>80</v>
      </c>
      <c r="AY299" s="203" t="s">
        <v>171</v>
      </c>
    </row>
    <row r="300" spans="1:65" s="13" customFormat="1" ht="10.199999999999999">
      <c r="B300" s="193"/>
      <c r="C300" s="194"/>
      <c r="D300" s="195" t="s">
        <v>180</v>
      </c>
      <c r="E300" s="196" t="s">
        <v>32</v>
      </c>
      <c r="F300" s="197" t="s">
        <v>5813</v>
      </c>
      <c r="G300" s="194"/>
      <c r="H300" s="196" t="s">
        <v>32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180</v>
      </c>
      <c r="AU300" s="203" t="s">
        <v>89</v>
      </c>
      <c r="AV300" s="13" t="s">
        <v>40</v>
      </c>
      <c r="AW300" s="13" t="s">
        <v>38</v>
      </c>
      <c r="AX300" s="13" t="s">
        <v>80</v>
      </c>
      <c r="AY300" s="203" t="s">
        <v>171</v>
      </c>
    </row>
    <row r="301" spans="1:65" s="13" customFormat="1" ht="10.199999999999999">
      <c r="B301" s="193"/>
      <c r="C301" s="194"/>
      <c r="D301" s="195" t="s">
        <v>180</v>
      </c>
      <c r="E301" s="196" t="s">
        <v>32</v>
      </c>
      <c r="F301" s="197" t="s">
        <v>5814</v>
      </c>
      <c r="G301" s="194"/>
      <c r="H301" s="196" t="s">
        <v>32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180</v>
      </c>
      <c r="AU301" s="203" t="s">
        <v>89</v>
      </c>
      <c r="AV301" s="13" t="s">
        <v>40</v>
      </c>
      <c r="AW301" s="13" t="s">
        <v>38</v>
      </c>
      <c r="AX301" s="13" t="s">
        <v>80</v>
      </c>
      <c r="AY301" s="203" t="s">
        <v>171</v>
      </c>
    </row>
    <row r="302" spans="1:65" s="14" customFormat="1" ht="10.199999999999999">
      <c r="B302" s="204"/>
      <c r="C302" s="205"/>
      <c r="D302" s="195" t="s">
        <v>180</v>
      </c>
      <c r="E302" s="206" t="s">
        <v>32</v>
      </c>
      <c r="F302" s="207" t="s">
        <v>5815</v>
      </c>
      <c r="G302" s="205"/>
      <c r="H302" s="208">
        <v>29.817</v>
      </c>
      <c r="I302" s="209"/>
      <c r="J302" s="205"/>
      <c r="K302" s="205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180</v>
      </c>
      <c r="AU302" s="214" t="s">
        <v>89</v>
      </c>
      <c r="AV302" s="14" t="s">
        <v>89</v>
      </c>
      <c r="AW302" s="14" t="s">
        <v>38</v>
      </c>
      <c r="AX302" s="14" t="s">
        <v>80</v>
      </c>
      <c r="AY302" s="214" t="s">
        <v>171</v>
      </c>
    </row>
    <row r="303" spans="1:65" s="2" customFormat="1" ht="14.4" customHeight="1">
      <c r="A303" s="36"/>
      <c r="B303" s="37"/>
      <c r="C303" s="180" t="s">
        <v>481</v>
      </c>
      <c r="D303" s="180" t="s">
        <v>173</v>
      </c>
      <c r="E303" s="181" t="s">
        <v>5968</v>
      </c>
      <c r="F303" s="182" t="s">
        <v>5969</v>
      </c>
      <c r="G303" s="183" t="s">
        <v>176</v>
      </c>
      <c r="H303" s="184">
        <v>702</v>
      </c>
      <c r="I303" s="185"/>
      <c r="J303" s="186">
        <f>ROUND(I303*H303,2)</f>
        <v>0</v>
      </c>
      <c r="K303" s="182" t="s">
        <v>177</v>
      </c>
      <c r="L303" s="41"/>
      <c r="M303" s="187" t="s">
        <v>32</v>
      </c>
      <c r="N303" s="188" t="s">
        <v>51</v>
      </c>
      <c r="O303" s="66"/>
      <c r="P303" s="189">
        <f>O303*H303</f>
        <v>0</v>
      </c>
      <c r="Q303" s="189">
        <v>6.8999999999999997E-4</v>
      </c>
      <c r="R303" s="189">
        <f>Q303*H303</f>
        <v>0.48437999999999998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178</v>
      </c>
      <c r="AT303" s="191" t="s">
        <v>173</v>
      </c>
      <c r="AU303" s="191" t="s">
        <v>89</v>
      </c>
      <c r="AY303" s="18" t="s">
        <v>171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8" t="s">
        <v>40</v>
      </c>
      <c r="BK303" s="192">
        <f>ROUND(I303*H303,2)</f>
        <v>0</v>
      </c>
      <c r="BL303" s="18" t="s">
        <v>178</v>
      </c>
      <c r="BM303" s="191" t="s">
        <v>5970</v>
      </c>
    </row>
    <row r="304" spans="1:65" s="2" customFormat="1" ht="19.2">
      <c r="A304" s="36"/>
      <c r="B304" s="37"/>
      <c r="C304" s="38"/>
      <c r="D304" s="195" t="s">
        <v>258</v>
      </c>
      <c r="E304" s="38"/>
      <c r="F304" s="225" t="s">
        <v>5971</v>
      </c>
      <c r="G304" s="38"/>
      <c r="H304" s="38"/>
      <c r="I304" s="226"/>
      <c r="J304" s="38"/>
      <c r="K304" s="38"/>
      <c r="L304" s="41"/>
      <c r="M304" s="227"/>
      <c r="N304" s="228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8" t="s">
        <v>258</v>
      </c>
      <c r="AU304" s="18" t="s">
        <v>89</v>
      </c>
    </row>
    <row r="305" spans="1:65" s="13" customFormat="1" ht="10.199999999999999">
      <c r="B305" s="193"/>
      <c r="C305" s="194"/>
      <c r="D305" s="195" t="s">
        <v>180</v>
      </c>
      <c r="E305" s="196" t="s">
        <v>32</v>
      </c>
      <c r="F305" s="197" t="s">
        <v>5812</v>
      </c>
      <c r="G305" s="194"/>
      <c r="H305" s="196" t="s">
        <v>32</v>
      </c>
      <c r="I305" s="198"/>
      <c r="J305" s="194"/>
      <c r="K305" s="194"/>
      <c r="L305" s="199"/>
      <c r="M305" s="200"/>
      <c r="N305" s="201"/>
      <c r="O305" s="201"/>
      <c r="P305" s="201"/>
      <c r="Q305" s="201"/>
      <c r="R305" s="201"/>
      <c r="S305" s="201"/>
      <c r="T305" s="202"/>
      <c r="AT305" s="203" t="s">
        <v>180</v>
      </c>
      <c r="AU305" s="203" t="s">
        <v>89</v>
      </c>
      <c r="AV305" s="13" t="s">
        <v>40</v>
      </c>
      <c r="AW305" s="13" t="s">
        <v>38</v>
      </c>
      <c r="AX305" s="13" t="s">
        <v>80</v>
      </c>
      <c r="AY305" s="203" t="s">
        <v>171</v>
      </c>
    </row>
    <row r="306" spans="1:65" s="13" customFormat="1" ht="10.199999999999999">
      <c r="B306" s="193"/>
      <c r="C306" s="194"/>
      <c r="D306" s="195" t="s">
        <v>180</v>
      </c>
      <c r="E306" s="196" t="s">
        <v>32</v>
      </c>
      <c r="F306" s="197" t="s">
        <v>5813</v>
      </c>
      <c r="G306" s="194"/>
      <c r="H306" s="196" t="s">
        <v>32</v>
      </c>
      <c r="I306" s="198"/>
      <c r="J306" s="194"/>
      <c r="K306" s="194"/>
      <c r="L306" s="199"/>
      <c r="M306" s="200"/>
      <c r="N306" s="201"/>
      <c r="O306" s="201"/>
      <c r="P306" s="201"/>
      <c r="Q306" s="201"/>
      <c r="R306" s="201"/>
      <c r="S306" s="201"/>
      <c r="T306" s="202"/>
      <c r="AT306" s="203" t="s">
        <v>180</v>
      </c>
      <c r="AU306" s="203" t="s">
        <v>89</v>
      </c>
      <c r="AV306" s="13" t="s">
        <v>40</v>
      </c>
      <c r="AW306" s="13" t="s">
        <v>38</v>
      </c>
      <c r="AX306" s="13" t="s">
        <v>80</v>
      </c>
      <c r="AY306" s="203" t="s">
        <v>171</v>
      </c>
    </row>
    <row r="307" spans="1:65" s="13" customFormat="1" ht="10.199999999999999">
      <c r="B307" s="193"/>
      <c r="C307" s="194"/>
      <c r="D307" s="195" t="s">
        <v>180</v>
      </c>
      <c r="E307" s="196" t="s">
        <v>32</v>
      </c>
      <c r="F307" s="197" t="s">
        <v>5814</v>
      </c>
      <c r="G307" s="194"/>
      <c r="H307" s="196" t="s">
        <v>32</v>
      </c>
      <c r="I307" s="198"/>
      <c r="J307" s="194"/>
      <c r="K307" s="194"/>
      <c r="L307" s="199"/>
      <c r="M307" s="200"/>
      <c r="N307" s="201"/>
      <c r="O307" s="201"/>
      <c r="P307" s="201"/>
      <c r="Q307" s="201"/>
      <c r="R307" s="201"/>
      <c r="S307" s="201"/>
      <c r="T307" s="202"/>
      <c r="AT307" s="203" t="s">
        <v>180</v>
      </c>
      <c r="AU307" s="203" t="s">
        <v>89</v>
      </c>
      <c r="AV307" s="13" t="s">
        <v>40</v>
      </c>
      <c r="AW307" s="13" t="s">
        <v>38</v>
      </c>
      <c r="AX307" s="13" t="s">
        <v>80</v>
      </c>
      <c r="AY307" s="203" t="s">
        <v>171</v>
      </c>
    </row>
    <row r="308" spans="1:65" s="14" customFormat="1" ht="10.199999999999999">
      <c r="B308" s="204"/>
      <c r="C308" s="205"/>
      <c r="D308" s="195" t="s">
        <v>180</v>
      </c>
      <c r="E308" s="206" t="s">
        <v>32</v>
      </c>
      <c r="F308" s="207" t="s">
        <v>5865</v>
      </c>
      <c r="G308" s="205"/>
      <c r="H308" s="208">
        <v>561</v>
      </c>
      <c r="I308" s="209"/>
      <c r="J308" s="205"/>
      <c r="K308" s="205"/>
      <c r="L308" s="210"/>
      <c r="M308" s="211"/>
      <c r="N308" s="212"/>
      <c r="O308" s="212"/>
      <c r="P308" s="212"/>
      <c r="Q308" s="212"/>
      <c r="R308" s="212"/>
      <c r="S308" s="212"/>
      <c r="T308" s="213"/>
      <c r="AT308" s="214" t="s">
        <v>180</v>
      </c>
      <c r="AU308" s="214" t="s">
        <v>89</v>
      </c>
      <c r="AV308" s="14" t="s">
        <v>89</v>
      </c>
      <c r="AW308" s="14" t="s">
        <v>38</v>
      </c>
      <c r="AX308" s="14" t="s">
        <v>80</v>
      </c>
      <c r="AY308" s="214" t="s">
        <v>171</v>
      </c>
    </row>
    <row r="309" spans="1:65" s="13" customFormat="1" ht="10.199999999999999">
      <c r="B309" s="193"/>
      <c r="C309" s="194"/>
      <c r="D309" s="195" t="s">
        <v>180</v>
      </c>
      <c r="E309" s="196" t="s">
        <v>32</v>
      </c>
      <c r="F309" s="197" t="s">
        <v>5778</v>
      </c>
      <c r="G309" s="194"/>
      <c r="H309" s="196" t="s">
        <v>32</v>
      </c>
      <c r="I309" s="198"/>
      <c r="J309" s="194"/>
      <c r="K309" s="194"/>
      <c r="L309" s="199"/>
      <c r="M309" s="200"/>
      <c r="N309" s="201"/>
      <c r="O309" s="201"/>
      <c r="P309" s="201"/>
      <c r="Q309" s="201"/>
      <c r="R309" s="201"/>
      <c r="S309" s="201"/>
      <c r="T309" s="202"/>
      <c r="AT309" s="203" t="s">
        <v>180</v>
      </c>
      <c r="AU309" s="203" t="s">
        <v>89</v>
      </c>
      <c r="AV309" s="13" t="s">
        <v>40</v>
      </c>
      <c r="AW309" s="13" t="s">
        <v>38</v>
      </c>
      <c r="AX309" s="13" t="s">
        <v>80</v>
      </c>
      <c r="AY309" s="203" t="s">
        <v>171</v>
      </c>
    </row>
    <row r="310" spans="1:65" s="13" customFormat="1" ht="10.199999999999999">
      <c r="B310" s="193"/>
      <c r="C310" s="194"/>
      <c r="D310" s="195" t="s">
        <v>180</v>
      </c>
      <c r="E310" s="196" t="s">
        <v>32</v>
      </c>
      <c r="F310" s="197" t="s">
        <v>5813</v>
      </c>
      <c r="G310" s="194"/>
      <c r="H310" s="196" t="s">
        <v>32</v>
      </c>
      <c r="I310" s="198"/>
      <c r="J310" s="194"/>
      <c r="K310" s="194"/>
      <c r="L310" s="199"/>
      <c r="M310" s="200"/>
      <c r="N310" s="201"/>
      <c r="O310" s="201"/>
      <c r="P310" s="201"/>
      <c r="Q310" s="201"/>
      <c r="R310" s="201"/>
      <c r="S310" s="201"/>
      <c r="T310" s="202"/>
      <c r="AT310" s="203" t="s">
        <v>180</v>
      </c>
      <c r="AU310" s="203" t="s">
        <v>89</v>
      </c>
      <c r="AV310" s="13" t="s">
        <v>40</v>
      </c>
      <c r="AW310" s="13" t="s">
        <v>38</v>
      </c>
      <c r="AX310" s="13" t="s">
        <v>80</v>
      </c>
      <c r="AY310" s="203" t="s">
        <v>171</v>
      </c>
    </row>
    <row r="311" spans="1:65" s="13" customFormat="1" ht="10.199999999999999">
      <c r="B311" s="193"/>
      <c r="C311" s="194"/>
      <c r="D311" s="195" t="s">
        <v>180</v>
      </c>
      <c r="E311" s="196" t="s">
        <v>32</v>
      </c>
      <c r="F311" s="197" t="s">
        <v>5814</v>
      </c>
      <c r="G311" s="194"/>
      <c r="H311" s="196" t="s">
        <v>32</v>
      </c>
      <c r="I311" s="198"/>
      <c r="J311" s="194"/>
      <c r="K311" s="194"/>
      <c r="L311" s="199"/>
      <c r="M311" s="200"/>
      <c r="N311" s="201"/>
      <c r="O311" s="201"/>
      <c r="P311" s="201"/>
      <c r="Q311" s="201"/>
      <c r="R311" s="201"/>
      <c r="S311" s="201"/>
      <c r="T311" s="202"/>
      <c r="AT311" s="203" t="s">
        <v>180</v>
      </c>
      <c r="AU311" s="203" t="s">
        <v>89</v>
      </c>
      <c r="AV311" s="13" t="s">
        <v>40</v>
      </c>
      <c r="AW311" s="13" t="s">
        <v>38</v>
      </c>
      <c r="AX311" s="13" t="s">
        <v>80</v>
      </c>
      <c r="AY311" s="203" t="s">
        <v>171</v>
      </c>
    </row>
    <row r="312" spans="1:65" s="14" customFormat="1" ht="10.199999999999999">
      <c r="B312" s="204"/>
      <c r="C312" s="205"/>
      <c r="D312" s="195" t="s">
        <v>180</v>
      </c>
      <c r="E312" s="206" t="s">
        <v>32</v>
      </c>
      <c r="F312" s="207" t="s">
        <v>5866</v>
      </c>
      <c r="G312" s="205"/>
      <c r="H312" s="208">
        <v>141</v>
      </c>
      <c r="I312" s="209"/>
      <c r="J312" s="205"/>
      <c r="K312" s="205"/>
      <c r="L312" s="210"/>
      <c r="M312" s="211"/>
      <c r="N312" s="212"/>
      <c r="O312" s="212"/>
      <c r="P312" s="212"/>
      <c r="Q312" s="212"/>
      <c r="R312" s="212"/>
      <c r="S312" s="212"/>
      <c r="T312" s="213"/>
      <c r="AT312" s="214" t="s">
        <v>180</v>
      </c>
      <c r="AU312" s="214" t="s">
        <v>89</v>
      </c>
      <c r="AV312" s="14" t="s">
        <v>89</v>
      </c>
      <c r="AW312" s="14" t="s">
        <v>38</v>
      </c>
      <c r="AX312" s="14" t="s">
        <v>80</v>
      </c>
      <c r="AY312" s="214" t="s">
        <v>171</v>
      </c>
    </row>
    <row r="313" spans="1:65" s="2" customFormat="1" ht="24.15" customHeight="1">
      <c r="A313" s="36"/>
      <c r="B313" s="37"/>
      <c r="C313" s="180" t="s">
        <v>487</v>
      </c>
      <c r="D313" s="180" t="s">
        <v>173</v>
      </c>
      <c r="E313" s="181" t="s">
        <v>5972</v>
      </c>
      <c r="F313" s="182" t="s">
        <v>5973</v>
      </c>
      <c r="G313" s="183" t="s">
        <v>190</v>
      </c>
      <c r="H313" s="184">
        <v>3.3849999999999998</v>
      </c>
      <c r="I313" s="185"/>
      <c r="J313" s="186">
        <f>ROUND(I313*H313,2)</f>
        <v>0</v>
      </c>
      <c r="K313" s="182" t="s">
        <v>177</v>
      </c>
      <c r="L313" s="41"/>
      <c r="M313" s="187" t="s">
        <v>32</v>
      </c>
      <c r="N313" s="188" t="s">
        <v>51</v>
      </c>
      <c r="O313" s="66"/>
      <c r="P313" s="189">
        <f>O313*H313</f>
        <v>0</v>
      </c>
      <c r="Q313" s="189">
        <v>0</v>
      </c>
      <c r="R313" s="189">
        <f>Q313*H313</f>
        <v>0</v>
      </c>
      <c r="S313" s="189">
        <v>0</v>
      </c>
      <c r="T313" s="19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91" t="s">
        <v>178</v>
      </c>
      <c r="AT313" s="191" t="s">
        <v>173</v>
      </c>
      <c r="AU313" s="191" t="s">
        <v>89</v>
      </c>
      <c r="AY313" s="18" t="s">
        <v>171</v>
      </c>
      <c r="BE313" s="192">
        <f>IF(N313="základní",J313,0)</f>
        <v>0</v>
      </c>
      <c r="BF313" s="192">
        <f>IF(N313="snížená",J313,0)</f>
        <v>0</v>
      </c>
      <c r="BG313" s="192">
        <f>IF(N313="zákl. přenesená",J313,0)</f>
        <v>0</v>
      </c>
      <c r="BH313" s="192">
        <f>IF(N313="sníž. přenesená",J313,0)</f>
        <v>0</v>
      </c>
      <c r="BI313" s="192">
        <f>IF(N313="nulová",J313,0)</f>
        <v>0</v>
      </c>
      <c r="BJ313" s="18" t="s">
        <v>40</v>
      </c>
      <c r="BK313" s="192">
        <f>ROUND(I313*H313,2)</f>
        <v>0</v>
      </c>
      <c r="BL313" s="18" t="s">
        <v>178</v>
      </c>
      <c r="BM313" s="191" t="s">
        <v>5974</v>
      </c>
    </row>
    <row r="314" spans="1:65" s="13" customFormat="1" ht="10.199999999999999">
      <c r="B314" s="193"/>
      <c r="C314" s="194"/>
      <c r="D314" s="195" t="s">
        <v>180</v>
      </c>
      <c r="E314" s="196" t="s">
        <v>32</v>
      </c>
      <c r="F314" s="197" t="s">
        <v>5778</v>
      </c>
      <c r="G314" s="194"/>
      <c r="H314" s="196" t="s">
        <v>32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180</v>
      </c>
      <c r="AU314" s="203" t="s">
        <v>89</v>
      </c>
      <c r="AV314" s="13" t="s">
        <v>40</v>
      </c>
      <c r="AW314" s="13" t="s">
        <v>38</v>
      </c>
      <c r="AX314" s="13" t="s">
        <v>80</v>
      </c>
      <c r="AY314" s="203" t="s">
        <v>171</v>
      </c>
    </row>
    <row r="315" spans="1:65" s="13" customFormat="1" ht="10.199999999999999">
      <c r="B315" s="193"/>
      <c r="C315" s="194"/>
      <c r="D315" s="195" t="s">
        <v>180</v>
      </c>
      <c r="E315" s="196" t="s">
        <v>32</v>
      </c>
      <c r="F315" s="197" t="s">
        <v>5813</v>
      </c>
      <c r="G315" s="194"/>
      <c r="H315" s="196" t="s">
        <v>32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180</v>
      </c>
      <c r="AU315" s="203" t="s">
        <v>89</v>
      </c>
      <c r="AV315" s="13" t="s">
        <v>40</v>
      </c>
      <c r="AW315" s="13" t="s">
        <v>38</v>
      </c>
      <c r="AX315" s="13" t="s">
        <v>80</v>
      </c>
      <c r="AY315" s="203" t="s">
        <v>171</v>
      </c>
    </row>
    <row r="316" spans="1:65" s="13" customFormat="1" ht="10.199999999999999">
      <c r="B316" s="193"/>
      <c r="C316" s="194"/>
      <c r="D316" s="195" t="s">
        <v>180</v>
      </c>
      <c r="E316" s="196" t="s">
        <v>32</v>
      </c>
      <c r="F316" s="197" t="s">
        <v>5814</v>
      </c>
      <c r="G316" s="194"/>
      <c r="H316" s="196" t="s">
        <v>32</v>
      </c>
      <c r="I316" s="198"/>
      <c r="J316" s="194"/>
      <c r="K316" s="194"/>
      <c r="L316" s="199"/>
      <c r="M316" s="200"/>
      <c r="N316" s="201"/>
      <c r="O316" s="201"/>
      <c r="P316" s="201"/>
      <c r="Q316" s="201"/>
      <c r="R316" s="201"/>
      <c r="S316" s="201"/>
      <c r="T316" s="202"/>
      <c r="AT316" s="203" t="s">
        <v>180</v>
      </c>
      <c r="AU316" s="203" t="s">
        <v>89</v>
      </c>
      <c r="AV316" s="13" t="s">
        <v>40</v>
      </c>
      <c r="AW316" s="13" t="s">
        <v>38</v>
      </c>
      <c r="AX316" s="13" t="s">
        <v>80</v>
      </c>
      <c r="AY316" s="203" t="s">
        <v>171</v>
      </c>
    </row>
    <row r="317" spans="1:65" s="14" customFormat="1" ht="10.199999999999999">
      <c r="B317" s="204"/>
      <c r="C317" s="205"/>
      <c r="D317" s="195" t="s">
        <v>180</v>
      </c>
      <c r="E317" s="206" t="s">
        <v>32</v>
      </c>
      <c r="F317" s="207" t="s">
        <v>5975</v>
      </c>
      <c r="G317" s="205"/>
      <c r="H317" s="208">
        <v>3.3849999999999998</v>
      </c>
      <c r="I317" s="209"/>
      <c r="J317" s="205"/>
      <c r="K317" s="205"/>
      <c r="L317" s="210"/>
      <c r="M317" s="211"/>
      <c r="N317" s="212"/>
      <c r="O317" s="212"/>
      <c r="P317" s="212"/>
      <c r="Q317" s="212"/>
      <c r="R317" s="212"/>
      <c r="S317" s="212"/>
      <c r="T317" s="213"/>
      <c r="AT317" s="214" t="s">
        <v>180</v>
      </c>
      <c r="AU317" s="214" t="s">
        <v>89</v>
      </c>
      <c r="AV317" s="14" t="s">
        <v>89</v>
      </c>
      <c r="AW317" s="14" t="s">
        <v>38</v>
      </c>
      <c r="AX317" s="14" t="s">
        <v>80</v>
      </c>
      <c r="AY317" s="214" t="s">
        <v>171</v>
      </c>
    </row>
    <row r="318" spans="1:65" s="2" customFormat="1" ht="14.4" customHeight="1">
      <c r="A318" s="36"/>
      <c r="B318" s="37"/>
      <c r="C318" s="180" t="s">
        <v>492</v>
      </c>
      <c r="D318" s="180" t="s">
        <v>173</v>
      </c>
      <c r="E318" s="181" t="s">
        <v>5976</v>
      </c>
      <c r="F318" s="182" t="s">
        <v>5977</v>
      </c>
      <c r="G318" s="183" t="s">
        <v>190</v>
      </c>
      <c r="H318" s="184">
        <v>3.3849999999999998</v>
      </c>
      <c r="I318" s="185"/>
      <c r="J318" s="186">
        <f>ROUND(I318*H318,2)</f>
        <v>0</v>
      </c>
      <c r="K318" s="182" t="s">
        <v>177</v>
      </c>
      <c r="L318" s="41"/>
      <c r="M318" s="187" t="s">
        <v>32</v>
      </c>
      <c r="N318" s="188" t="s">
        <v>51</v>
      </c>
      <c r="O318" s="66"/>
      <c r="P318" s="189">
        <f>O318*H318</f>
        <v>0</v>
      </c>
      <c r="Q318" s="189">
        <v>0</v>
      </c>
      <c r="R318" s="189">
        <f>Q318*H318</f>
        <v>0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178</v>
      </c>
      <c r="AT318" s="191" t="s">
        <v>173</v>
      </c>
      <c r="AU318" s="191" t="s">
        <v>89</v>
      </c>
      <c r="AY318" s="18" t="s">
        <v>171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8" t="s">
        <v>40</v>
      </c>
      <c r="BK318" s="192">
        <f>ROUND(I318*H318,2)</f>
        <v>0</v>
      </c>
      <c r="BL318" s="18" t="s">
        <v>178</v>
      </c>
      <c r="BM318" s="191" t="s">
        <v>5978</v>
      </c>
    </row>
    <row r="319" spans="1:65" s="13" customFormat="1" ht="10.199999999999999">
      <c r="B319" s="193"/>
      <c r="C319" s="194"/>
      <c r="D319" s="195" t="s">
        <v>180</v>
      </c>
      <c r="E319" s="196" t="s">
        <v>32</v>
      </c>
      <c r="F319" s="197" t="s">
        <v>5778</v>
      </c>
      <c r="G319" s="194"/>
      <c r="H319" s="196" t="s">
        <v>32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180</v>
      </c>
      <c r="AU319" s="203" t="s">
        <v>89</v>
      </c>
      <c r="AV319" s="13" t="s">
        <v>40</v>
      </c>
      <c r="AW319" s="13" t="s">
        <v>38</v>
      </c>
      <c r="AX319" s="13" t="s">
        <v>80</v>
      </c>
      <c r="AY319" s="203" t="s">
        <v>171</v>
      </c>
    </row>
    <row r="320" spans="1:65" s="13" customFormat="1" ht="10.199999999999999">
      <c r="B320" s="193"/>
      <c r="C320" s="194"/>
      <c r="D320" s="195" t="s">
        <v>180</v>
      </c>
      <c r="E320" s="196" t="s">
        <v>32</v>
      </c>
      <c r="F320" s="197" t="s">
        <v>5813</v>
      </c>
      <c r="G320" s="194"/>
      <c r="H320" s="196" t="s">
        <v>32</v>
      </c>
      <c r="I320" s="198"/>
      <c r="J320" s="194"/>
      <c r="K320" s="194"/>
      <c r="L320" s="199"/>
      <c r="M320" s="200"/>
      <c r="N320" s="201"/>
      <c r="O320" s="201"/>
      <c r="P320" s="201"/>
      <c r="Q320" s="201"/>
      <c r="R320" s="201"/>
      <c r="S320" s="201"/>
      <c r="T320" s="202"/>
      <c r="AT320" s="203" t="s">
        <v>180</v>
      </c>
      <c r="AU320" s="203" t="s">
        <v>89</v>
      </c>
      <c r="AV320" s="13" t="s">
        <v>40</v>
      </c>
      <c r="AW320" s="13" t="s">
        <v>38</v>
      </c>
      <c r="AX320" s="13" t="s">
        <v>80</v>
      </c>
      <c r="AY320" s="203" t="s">
        <v>171</v>
      </c>
    </row>
    <row r="321" spans="1:65" s="13" customFormat="1" ht="10.199999999999999">
      <c r="B321" s="193"/>
      <c r="C321" s="194"/>
      <c r="D321" s="195" t="s">
        <v>180</v>
      </c>
      <c r="E321" s="196" t="s">
        <v>32</v>
      </c>
      <c r="F321" s="197" t="s">
        <v>5814</v>
      </c>
      <c r="G321" s="194"/>
      <c r="H321" s="196" t="s">
        <v>32</v>
      </c>
      <c r="I321" s="198"/>
      <c r="J321" s="194"/>
      <c r="K321" s="194"/>
      <c r="L321" s="199"/>
      <c r="M321" s="200"/>
      <c r="N321" s="201"/>
      <c r="O321" s="201"/>
      <c r="P321" s="201"/>
      <c r="Q321" s="201"/>
      <c r="R321" s="201"/>
      <c r="S321" s="201"/>
      <c r="T321" s="202"/>
      <c r="AT321" s="203" t="s">
        <v>180</v>
      </c>
      <c r="AU321" s="203" t="s">
        <v>89</v>
      </c>
      <c r="AV321" s="13" t="s">
        <v>40</v>
      </c>
      <c r="AW321" s="13" t="s">
        <v>38</v>
      </c>
      <c r="AX321" s="13" t="s">
        <v>80</v>
      </c>
      <c r="AY321" s="203" t="s">
        <v>171</v>
      </c>
    </row>
    <row r="322" spans="1:65" s="14" customFormat="1" ht="10.199999999999999">
      <c r="B322" s="204"/>
      <c r="C322" s="205"/>
      <c r="D322" s="195" t="s">
        <v>180</v>
      </c>
      <c r="E322" s="206" t="s">
        <v>32</v>
      </c>
      <c r="F322" s="207" t="s">
        <v>5975</v>
      </c>
      <c r="G322" s="205"/>
      <c r="H322" s="208">
        <v>3.3849999999999998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180</v>
      </c>
      <c r="AU322" s="214" t="s">
        <v>89</v>
      </c>
      <c r="AV322" s="14" t="s">
        <v>89</v>
      </c>
      <c r="AW322" s="14" t="s">
        <v>38</v>
      </c>
      <c r="AX322" s="14" t="s">
        <v>80</v>
      </c>
      <c r="AY322" s="214" t="s">
        <v>171</v>
      </c>
    </row>
    <row r="323" spans="1:65" s="2" customFormat="1" ht="14.4" customHeight="1">
      <c r="A323" s="36"/>
      <c r="B323" s="37"/>
      <c r="C323" s="180" t="s">
        <v>496</v>
      </c>
      <c r="D323" s="180" t="s">
        <v>173</v>
      </c>
      <c r="E323" s="181" t="s">
        <v>5979</v>
      </c>
      <c r="F323" s="182" t="s">
        <v>5980</v>
      </c>
      <c r="G323" s="183" t="s">
        <v>190</v>
      </c>
      <c r="H323" s="184">
        <v>11.8</v>
      </c>
      <c r="I323" s="185"/>
      <c r="J323" s="186">
        <f>ROUND(I323*H323,2)</f>
        <v>0</v>
      </c>
      <c r="K323" s="182" t="s">
        <v>177</v>
      </c>
      <c r="L323" s="41"/>
      <c r="M323" s="187" t="s">
        <v>32</v>
      </c>
      <c r="N323" s="188" t="s">
        <v>51</v>
      </c>
      <c r="O323" s="66"/>
      <c r="P323" s="189">
        <f>O323*H323</f>
        <v>0</v>
      </c>
      <c r="Q323" s="189">
        <v>0.29221000000000003</v>
      </c>
      <c r="R323" s="189">
        <f>Q323*H323</f>
        <v>3.4480780000000006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178</v>
      </c>
      <c r="AT323" s="191" t="s">
        <v>173</v>
      </c>
      <c r="AU323" s="191" t="s">
        <v>89</v>
      </c>
      <c r="AY323" s="18" t="s">
        <v>171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8" t="s">
        <v>40</v>
      </c>
      <c r="BK323" s="192">
        <f>ROUND(I323*H323,2)</f>
        <v>0</v>
      </c>
      <c r="BL323" s="18" t="s">
        <v>178</v>
      </c>
      <c r="BM323" s="191" t="s">
        <v>5981</v>
      </c>
    </row>
    <row r="324" spans="1:65" s="13" customFormat="1" ht="10.199999999999999">
      <c r="B324" s="193"/>
      <c r="C324" s="194"/>
      <c r="D324" s="195" t="s">
        <v>180</v>
      </c>
      <c r="E324" s="196" t="s">
        <v>32</v>
      </c>
      <c r="F324" s="197" t="s">
        <v>5896</v>
      </c>
      <c r="G324" s="194"/>
      <c r="H324" s="196" t="s">
        <v>32</v>
      </c>
      <c r="I324" s="198"/>
      <c r="J324" s="194"/>
      <c r="K324" s="194"/>
      <c r="L324" s="199"/>
      <c r="M324" s="200"/>
      <c r="N324" s="201"/>
      <c r="O324" s="201"/>
      <c r="P324" s="201"/>
      <c r="Q324" s="201"/>
      <c r="R324" s="201"/>
      <c r="S324" s="201"/>
      <c r="T324" s="202"/>
      <c r="AT324" s="203" t="s">
        <v>180</v>
      </c>
      <c r="AU324" s="203" t="s">
        <v>89</v>
      </c>
      <c r="AV324" s="13" t="s">
        <v>40</v>
      </c>
      <c r="AW324" s="13" t="s">
        <v>38</v>
      </c>
      <c r="AX324" s="13" t="s">
        <v>80</v>
      </c>
      <c r="AY324" s="203" t="s">
        <v>171</v>
      </c>
    </row>
    <row r="325" spans="1:65" s="13" customFormat="1" ht="10.199999999999999">
      <c r="B325" s="193"/>
      <c r="C325" s="194"/>
      <c r="D325" s="195" t="s">
        <v>180</v>
      </c>
      <c r="E325" s="196" t="s">
        <v>32</v>
      </c>
      <c r="F325" s="197" t="s">
        <v>5813</v>
      </c>
      <c r="G325" s="194"/>
      <c r="H325" s="196" t="s">
        <v>32</v>
      </c>
      <c r="I325" s="198"/>
      <c r="J325" s="194"/>
      <c r="K325" s="194"/>
      <c r="L325" s="199"/>
      <c r="M325" s="200"/>
      <c r="N325" s="201"/>
      <c r="O325" s="201"/>
      <c r="P325" s="201"/>
      <c r="Q325" s="201"/>
      <c r="R325" s="201"/>
      <c r="S325" s="201"/>
      <c r="T325" s="202"/>
      <c r="AT325" s="203" t="s">
        <v>180</v>
      </c>
      <c r="AU325" s="203" t="s">
        <v>89</v>
      </c>
      <c r="AV325" s="13" t="s">
        <v>40</v>
      </c>
      <c r="AW325" s="13" t="s">
        <v>38</v>
      </c>
      <c r="AX325" s="13" t="s">
        <v>80</v>
      </c>
      <c r="AY325" s="203" t="s">
        <v>171</v>
      </c>
    </row>
    <row r="326" spans="1:65" s="14" customFormat="1" ht="10.199999999999999">
      <c r="B326" s="204"/>
      <c r="C326" s="205"/>
      <c r="D326" s="195" t="s">
        <v>180</v>
      </c>
      <c r="E326" s="206" t="s">
        <v>32</v>
      </c>
      <c r="F326" s="207" t="s">
        <v>5982</v>
      </c>
      <c r="G326" s="205"/>
      <c r="H326" s="208">
        <v>1.8</v>
      </c>
      <c r="I326" s="209"/>
      <c r="J326" s="205"/>
      <c r="K326" s="205"/>
      <c r="L326" s="210"/>
      <c r="M326" s="211"/>
      <c r="N326" s="212"/>
      <c r="O326" s="212"/>
      <c r="P326" s="212"/>
      <c r="Q326" s="212"/>
      <c r="R326" s="212"/>
      <c r="S326" s="212"/>
      <c r="T326" s="213"/>
      <c r="AT326" s="214" t="s">
        <v>180</v>
      </c>
      <c r="AU326" s="214" t="s">
        <v>89</v>
      </c>
      <c r="AV326" s="14" t="s">
        <v>89</v>
      </c>
      <c r="AW326" s="14" t="s">
        <v>38</v>
      </c>
      <c r="AX326" s="14" t="s">
        <v>80</v>
      </c>
      <c r="AY326" s="214" t="s">
        <v>171</v>
      </c>
    </row>
    <row r="327" spans="1:65" s="14" customFormat="1" ht="10.199999999999999">
      <c r="B327" s="204"/>
      <c r="C327" s="205"/>
      <c r="D327" s="195" t="s">
        <v>180</v>
      </c>
      <c r="E327" s="206" t="s">
        <v>32</v>
      </c>
      <c r="F327" s="207" t="s">
        <v>5983</v>
      </c>
      <c r="G327" s="205"/>
      <c r="H327" s="208">
        <v>10</v>
      </c>
      <c r="I327" s="209"/>
      <c r="J327" s="205"/>
      <c r="K327" s="205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180</v>
      </c>
      <c r="AU327" s="214" t="s">
        <v>89</v>
      </c>
      <c r="AV327" s="14" t="s">
        <v>89</v>
      </c>
      <c r="AW327" s="14" t="s">
        <v>38</v>
      </c>
      <c r="AX327" s="14" t="s">
        <v>80</v>
      </c>
      <c r="AY327" s="214" t="s">
        <v>171</v>
      </c>
    </row>
    <row r="328" spans="1:65" s="2" customFormat="1" ht="14.4" customHeight="1">
      <c r="A328" s="36"/>
      <c r="B328" s="37"/>
      <c r="C328" s="215" t="s">
        <v>500</v>
      </c>
      <c r="D328" s="215" t="s">
        <v>254</v>
      </c>
      <c r="E328" s="216" t="s">
        <v>5984</v>
      </c>
      <c r="F328" s="217" t="s">
        <v>5985</v>
      </c>
      <c r="G328" s="218" t="s">
        <v>190</v>
      </c>
      <c r="H328" s="219">
        <v>1.8</v>
      </c>
      <c r="I328" s="220"/>
      <c r="J328" s="221">
        <f>ROUND(I328*H328,2)</f>
        <v>0</v>
      </c>
      <c r="K328" s="217" t="s">
        <v>643</v>
      </c>
      <c r="L328" s="222"/>
      <c r="M328" s="223" t="s">
        <v>32</v>
      </c>
      <c r="N328" s="224" t="s">
        <v>51</v>
      </c>
      <c r="O328" s="66"/>
      <c r="P328" s="189">
        <f>O328*H328</f>
        <v>0</v>
      </c>
      <c r="Q328" s="189">
        <v>1.9E-2</v>
      </c>
      <c r="R328" s="189">
        <f>Q328*H328</f>
        <v>3.4200000000000001E-2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242</v>
      </c>
      <c r="AT328" s="191" t="s">
        <v>254</v>
      </c>
      <c r="AU328" s="191" t="s">
        <v>89</v>
      </c>
      <c r="AY328" s="18" t="s">
        <v>171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8" t="s">
        <v>40</v>
      </c>
      <c r="BK328" s="192">
        <f>ROUND(I328*H328,2)</f>
        <v>0</v>
      </c>
      <c r="BL328" s="18" t="s">
        <v>178</v>
      </c>
      <c r="BM328" s="191" t="s">
        <v>5986</v>
      </c>
    </row>
    <row r="329" spans="1:65" s="2" customFormat="1" ht="14.4" customHeight="1">
      <c r="A329" s="36"/>
      <c r="B329" s="37"/>
      <c r="C329" s="215" t="s">
        <v>504</v>
      </c>
      <c r="D329" s="215" t="s">
        <v>254</v>
      </c>
      <c r="E329" s="216" t="s">
        <v>5987</v>
      </c>
      <c r="F329" s="217" t="s">
        <v>5988</v>
      </c>
      <c r="G329" s="218" t="s">
        <v>190</v>
      </c>
      <c r="H329" s="219">
        <v>10</v>
      </c>
      <c r="I329" s="220"/>
      <c r="J329" s="221">
        <f>ROUND(I329*H329,2)</f>
        <v>0</v>
      </c>
      <c r="K329" s="217" t="s">
        <v>643</v>
      </c>
      <c r="L329" s="222"/>
      <c r="M329" s="223" t="s">
        <v>32</v>
      </c>
      <c r="N329" s="224" t="s">
        <v>51</v>
      </c>
      <c r="O329" s="66"/>
      <c r="P329" s="189">
        <f>O329*H329</f>
        <v>0</v>
      </c>
      <c r="Q329" s="189">
        <v>2.8000000000000001E-2</v>
      </c>
      <c r="R329" s="189">
        <f>Q329*H329</f>
        <v>0.28000000000000003</v>
      </c>
      <c r="S329" s="189">
        <v>0</v>
      </c>
      <c r="T329" s="190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91" t="s">
        <v>242</v>
      </c>
      <c r="AT329" s="191" t="s">
        <v>254</v>
      </c>
      <c r="AU329" s="191" t="s">
        <v>89</v>
      </c>
      <c r="AY329" s="18" t="s">
        <v>171</v>
      </c>
      <c r="BE329" s="192">
        <f>IF(N329="základní",J329,0)</f>
        <v>0</v>
      </c>
      <c r="BF329" s="192">
        <f>IF(N329="snížená",J329,0)</f>
        <v>0</v>
      </c>
      <c r="BG329" s="192">
        <f>IF(N329="zákl. přenesená",J329,0)</f>
        <v>0</v>
      </c>
      <c r="BH329" s="192">
        <f>IF(N329="sníž. přenesená",J329,0)</f>
        <v>0</v>
      </c>
      <c r="BI329" s="192">
        <f>IF(N329="nulová",J329,0)</f>
        <v>0</v>
      </c>
      <c r="BJ329" s="18" t="s">
        <v>40</v>
      </c>
      <c r="BK329" s="192">
        <f>ROUND(I329*H329,2)</f>
        <v>0</v>
      </c>
      <c r="BL329" s="18" t="s">
        <v>178</v>
      </c>
      <c r="BM329" s="191" t="s">
        <v>5989</v>
      </c>
    </row>
    <row r="330" spans="1:65" s="2" customFormat="1" ht="14.4" customHeight="1">
      <c r="A330" s="36"/>
      <c r="B330" s="37"/>
      <c r="C330" s="180" t="s">
        <v>508</v>
      </c>
      <c r="D330" s="180" t="s">
        <v>173</v>
      </c>
      <c r="E330" s="181" t="s">
        <v>5990</v>
      </c>
      <c r="F330" s="182" t="s">
        <v>5991</v>
      </c>
      <c r="G330" s="183" t="s">
        <v>5992</v>
      </c>
      <c r="H330" s="184">
        <v>4</v>
      </c>
      <c r="I330" s="185"/>
      <c r="J330" s="186">
        <f>ROUND(I330*H330,2)</f>
        <v>0</v>
      </c>
      <c r="K330" s="182" t="s">
        <v>177</v>
      </c>
      <c r="L330" s="41"/>
      <c r="M330" s="187" t="s">
        <v>32</v>
      </c>
      <c r="N330" s="188" t="s">
        <v>51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178</v>
      </c>
      <c r="AT330" s="191" t="s">
        <v>173</v>
      </c>
      <c r="AU330" s="191" t="s">
        <v>89</v>
      </c>
      <c r="AY330" s="18" t="s">
        <v>171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8" t="s">
        <v>40</v>
      </c>
      <c r="BK330" s="192">
        <f>ROUND(I330*H330,2)</f>
        <v>0</v>
      </c>
      <c r="BL330" s="18" t="s">
        <v>178</v>
      </c>
      <c r="BM330" s="191" t="s">
        <v>5993</v>
      </c>
    </row>
    <row r="331" spans="1:65" s="13" customFormat="1" ht="10.199999999999999">
      <c r="B331" s="193"/>
      <c r="C331" s="194"/>
      <c r="D331" s="195" t="s">
        <v>180</v>
      </c>
      <c r="E331" s="196" t="s">
        <v>32</v>
      </c>
      <c r="F331" s="197" t="s">
        <v>5994</v>
      </c>
      <c r="G331" s="194"/>
      <c r="H331" s="196" t="s">
        <v>32</v>
      </c>
      <c r="I331" s="198"/>
      <c r="J331" s="194"/>
      <c r="K331" s="194"/>
      <c r="L331" s="199"/>
      <c r="M331" s="200"/>
      <c r="N331" s="201"/>
      <c r="O331" s="201"/>
      <c r="P331" s="201"/>
      <c r="Q331" s="201"/>
      <c r="R331" s="201"/>
      <c r="S331" s="201"/>
      <c r="T331" s="202"/>
      <c r="AT331" s="203" t="s">
        <v>180</v>
      </c>
      <c r="AU331" s="203" t="s">
        <v>89</v>
      </c>
      <c r="AV331" s="13" t="s">
        <v>40</v>
      </c>
      <c r="AW331" s="13" t="s">
        <v>38</v>
      </c>
      <c r="AX331" s="13" t="s">
        <v>80</v>
      </c>
      <c r="AY331" s="203" t="s">
        <v>171</v>
      </c>
    </row>
    <row r="332" spans="1:65" s="14" customFormat="1" ht="10.199999999999999">
      <c r="B332" s="204"/>
      <c r="C332" s="205"/>
      <c r="D332" s="195" t="s">
        <v>180</v>
      </c>
      <c r="E332" s="206" t="s">
        <v>32</v>
      </c>
      <c r="F332" s="207" t="s">
        <v>5995</v>
      </c>
      <c r="G332" s="205"/>
      <c r="H332" s="208">
        <v>4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180</v>
      </c>
      <c r="AU332" s="214" t="s">
        <v>89</v>
      </c>
      <c r="AV332" s="14" t="s">
        <v>89</v>
      </c>
      <c r="AW332" s="14" t="s">
        <v>38</v>
      </c>
      <c r="AX332" s="14" t="s">
        <v>80</v>
      </c>
      <c r="AY332" s="214" t="s">
        <v>171</v>
      </c>
    </row>
    <row r="333" spans="1:65" s="2" customFormat="1" ht="14.4" customHeight="1">
      <c r="A333" s="36"/>
      <c r="B333" s="37"/>
      <c r="C333" s="180" t="s">
        <v>512</v>
      </c>
      <c r="D333" s="180" t="s">
        <v>173</v>
      </c>
      <c r="E333" s="181" t="s">
        <v>5996</v>
      </c>
      <c r="F333" s="182" t="s">
        <v>5997</v>
      </c>
      <c r="G333" s="183" t="s">
        <v>5992</v>
      </c>
      <c r="H333" s="184">
        <v>240</v>
      </c>
      <c r="I333" s="185"/>
      <c r="J333" s="186">
        <f>ROUND(I333*H333,2)</f>
        <v>0</v>
      </c>
      <c r="K333" s="182" t="s">
        <v>177</v>
      </c>
      <c r="L333" s="41"/>
      <c r="M333" s="187" t="s">
        <v>32</v>
      </c>
      <c r="N333" s="188" t="s">
        <v>51</v>
      </c>
      <c r="O333" s="66"/>
      <c r="P333" s="189">
        <f>O333*H333</f>
        <v>0</v>
      </c>
      <c r="Q333" s="189">
        <v>0</v>
      </c>
      <c r="R333" s="189">
        <f>Q333*H333</f>
        <v>0</v>
      </c>
      <c r="S333" s="189">
        <v>0</v>
      </c>
      <c r="T333" s="190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91" t="s">
        <v>178</v>
      </c>
      <c r="AT333" s="191" t="s">
        <v>173</v>
      </c>
      <c r="AU333" s="191" t="s">
        <v>89</v>
      </c>
      <c r="AY333" s="18" t="s">
        <v>171</v>
      </c>
      <c r="BE333" s="192">
        <f>IF(N333="základní",J333,0)</f>
        <v>0</v>
      </c>
      <c r="BF333" s="192">
        <f>IF(N333="snížená",J333,0)</f>
        <v>0</v>
      </c>
      <c r="BG333" s="192">
        <f>IF(N333="zákl. přenesená",J333,0)</f>
        <v>0</v>
      </c>
      <c r="BH333" s="192">
        <f>IF(N333="sníž. přenesená",J333,0)</f>
        <v>0</v>
      </c>
      <c r="BI333" s="192">
        <f>IF(N333="nulová",J333,0)</f>
        <v>0</v>
      </c>
      <c r="BJ333" s="18" t="s">
        <v>40</v>
      </c>
      <c r="BK333" s="192">
        <f>ROUND(I333*H333,2)</f>
        <v>0</v>
      </c>
      <c r="BL333" s="18" t="s">
        <v>178</v>
      </c>
      <c r="BM333" s="191" t="s">
        <v>5998</v>
      </c>
    </row>
    <row r="334" spans="1:65" s="14" customFormat="1" ht="10.199999999999999">
      <c r="B334" s="204"/>
      <c r="C334" s="205"/>
      <c r="D334" s="195" t="s">
        <v>180</v>
      </c>
      <c r="E334" s="206" t="s">
        <v>32</v>
      </c>
      <c r="F334" s="207" t="s">
        <v>5999</v>
      </c>
      <c r="G334" s="205"/>
      <c r="H334" s="208">
        <v>240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180</v>
      </c>
      <c r="AU334" s="214" t="s">
        <v>89</v>
      </c>
      <c r="AV334" s="14" t="s">
        <v>89</v>
      </c>
      <c r="AW334" s="14" t="s">
        <v>38</v>
      </c>
      <c r="AX334" s="14" t="s">
        <v>80</v>
      </c>
      <c r="AY334" s="214" t="s">
        <v>171</v>
      </c>
    </row>
    <row r="335" spans="1:65" s="2" customFormat="1" ht="14.4" customHeight="1">
      <c r="A335" s="36"/>
      <c r="B335" s="37"/>
      <c r="C335" s="180" t="s">
        <v>516</v>
      </c>
      <c r="D335" s="180" t="s">
        <v>173</v>
      </c>
      <c r="E335" s="181" t="s">
        <v>6000</v>
      </c>
      <c r="F335" s="182" t="s">
        <v>6001</v>
      </c>
      <c r="G335" s="183" t="s">
        <v>5992</v>
      </c>
      <c r="H335" s="184">
        <v>4</v>
      </c>
      <c r="I335" s="185"/>
      <c r="J335" s="186">
        <f>ROUND(I335*H335,2)</f>
        <v>0</v>
      </c>
      <c r="K335" s="182" t="s">
        <v>177</v>
      </c>
      <c r="L335" s="41"/>
      <c r="M335" s="187" t="s">
        <v>32</v>
      </c>
      <c r="N335" s="188" t="s">
        <v>51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178</v>
      </c>
      <c r="AT335" s="191" t="s">
        <v>173</v>
      </c>
      <c r="AU335" s="191" t="s">
        <v>89</v>
      </c>
      <c r="AY335" s="18" t="s">
        <v>171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8" t="s">
        <v>40</v>
      </c>
      <c r="BK335" s="192">
        <f>ROUND(I335*H335,2)</f>
        <v>0</v>
      </c>
      <c r="BL335" s="18" t="s">
        <v>178</v>
      </c>
      <c r="BM335" s="191" t="s">
        <v>6002</v>
      </c>
    </row>
    <row r="336" spans="1:65" s="2" customFormat="1" ht="24.15" customHeight="1">
      <c r="A336" s="36"/>
      <c r="B336" s="37"/>
      <c r="C336" s="180" t="s">
        <v>520</v>
      </c>
      <c r="D336" s="180" t="s">
        <v>173</v>
      </c>
      <c r="E336" s="181" t="s">
        <v>6003</v>
      </c>
      <c r="F336" s="182" t="s">
        <v>6004</v>
      </c>
      <c r="G336" s="183" t="s">
        <v>582</v>
      </c>
      <c r="H336" s="184">
        <v>190</v>
      </c>
      <c r="I336" s="185"/>
      <c r="J336" s="186">
        <f>ROUND(I336*H336,2)</f>
        <v>0</v>
      </c>
      <c r="K336" s="182" t="s">
        <v>177</v>
      </c>
      <c r="L336" s="41"/>
      <c r="M336" s="187" t="s">
        <v>32</v>
      </c>
      <c r="N336" s="188" t="s">
        <v>51</v>
      </c>
      <c r="O336" s="66"/>
      <c r="P336" s="189">
        <f>O336*H336</f>
        <v>0</v>
      </c>
      <c r="Q336" s="189">
        <v>1.0000000000000001E-5</v>
      </c>
      <c r="R336" s="189">
        <f>Q336*H336</f>
        <v>1.9000000000000002E-3</v>
      </c>
      <c r="S336" s="189">
        <v>0</v>
      </c>
      <c r="T336" s="190">
        <f>S336*H336</f>
        <v>0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91" t="s">
        <v>178</v>
      </c>
      <c r="AT336" s="191" t="s">
        <v>173</v>
      </c>
      <c r="AU336" s="191" t="s">
        <v>89</v>
      </c>
      <c r="AY336" s="18" t="s">
        <v>171</v>
      </c>
      <c r="BE336" s="192">
        <f>IF(N336="základní",J336,0)</f>
        <v>0</v>
      </c>
      <c r="BF336" s="192">
        <f>IF(N336="snížená",J336,0)</f>
        <v>0</v>
      </c>
      <c r="BG336" s="192">
        <f>IF(N336="zákl. přenesená",J336,0)</f>
        <v>0</v>
      </c>
      <c r="BH336" s="192">
        <f>IF(N336="sníž. přenesená",J336,0)</f>
        <v>0</v>
      </c>
      <c r="BI336" s="192">
        <f>IF(N336="nulová",J336,0)</f>
        <v>0</v>
      </c>
      <c r="BJ336" s="18" t="s">
        <v>40</v>
      </c>
      <c r="BK336" s="192">
        <f>ROUND(I336*H336,2)</f>
        <v>0</v>
      </c>
      <c r="BL336" s="18" t="s">
        <v>178</v>
      </c>
      <c r="BM336" s="191" t="s">
        <v>6005</v>
      </c>
    </row>
    <row r="337" spans="1:65" s="13" customFormat="1" ht="10.199999999999999">
      <c r="B337" s="193"/>
      <c r="C337" s="194"/>
      <c r="D337" s="195" t="s">
        <v>180</v>
      </c>
      <c r="E337" s="196" t="s">
        <v>32</v>
      </c>
      <c r="F337" s="197" t="s">
        <v>6006</v>
      </c>
      <c r="G337" s="194"/>
      <c r="H337" s="196" t="s">
        <v>32</v>
      </c>
      <c r="I337" s="198"/>
      <c r="J337" s="194"/>
      <c r="K337" s="194"/>
      <c r="L337" s="199"/>
      <c r="M337" s="200"/>
      <c r="N337" s="201"/>
      <c r="O337" s="201"/>
      <c r="P337" s="201"/>
      <c r="Q337" s="201"/>
      <c r="R337" s="201"/>
      <c r="S337" s="201"/>
      <c r="T337" s="202"/>
      <c r="AT337" s="203" t="s">
        <v>180</v>
      </c>
      <c r="AU337" s="203" t="s">
        <v>89</v>
      </c>
      <c r="AV337" s="13" t="s">
        <v>40</v>
      </c>
      <c r="AW337" s="13" t="s">
        <v>38</v>
      </c>
      <c r="AX337" s="13" t="s">
        <v>80</v>
      </c>
      <c r="AY337" s="203" t="s">
        <v>171</v>
      </c>
    </row>
    <row r="338" spans="1:65" s="13" customFormat="1" ht="10.199999999999999">
      <c r="B338" s="193"/>
      <c r="C338" s="194"/>
      <c r="D338" s="195" t="s">
        <v>180</v>
      </c>
      <c r="E338" s="196" t="s">
        <v>32</v>
      </c>
      <c r="F338" s="197" t="s">
        <v>5994</v>
      </c>
      <c r="G338" s="194"/>
      <c r="H338" s="196" t="s">
        <v>32</v>
      </c>
      <c r="I338" s="198"/>
      <c r="J338" s="194"/>
      <c r="K338" s="194"/>
      <c r="L338" s="199"/>
      <c r="M338" s="200"/>
      <c r="N338" s="201"/>
      <c r="O338" s="201"/>
      <c r="P338" s="201"/>
      <c r="Q338" s="201"/>
      <c r="R338" s="201"/>
      <c r="S338" s="201"/>
      <c r="T338" s="202"/>
      <c r="AT338" s="203" t="s">
        <v>180</v>
      </c>
      <c r="AU338" s="203" t="s">
        <v>89</v>
      </c>
      <c r="AV338" s="13" t="s">
        <v>40</v>
      </c>
      <c r="AW338" s="13" t="s">
        <v>38</v>
      </c>
      <c r="AX338" s="13" t="s">
        <v>80</v>
      </c>
      <c r="AY338" s="203" t="s">
        <v>171</v>
      </c>
    </row>
    <row r="339" spans="1:65" s="13" customFormat="1" ht="10.199999999999999">
      <c r="B339" s="193"/>
      <c r="C339" s="194"/>
      <c r="D339" s="195" t="s">
        <v>180</v>
      </c>
      <c r="E339" s="196" t="s">
        <v>32</v>
      </c>
      <c r="F339" s="197" t="s">
        <v>5898</v>
      </c>
      <c r="G339" s="194"/>
      <c r="H339" s="196" t="s">
        <v>32</v>
      </c>
      <c r="I339" s="198"/>
      <c r="J339" s="194"/>
      <c r="K339" s="194"/>
      <c r="L339" s="199"/>
      <c r="M339" s="200"/>
      <c r="N339" s="201"/>
      <c r="O339" s="201"/>
      <c r="P339" s="201"/>
      <c r="Q339" s="201"/>
      <c r="R339" s="201"/>
      <c r="S339" s="201"/>
      <c r="T339" s="202"/>
      <c r="AT339" s="203" t="s">
        <v>180</v>
      </c>
      <c r="AU339" s="203" t="s">
        <v>89</v>
      </c>
      <c r="AV339" s="13" t="s">
        <v>40</v>
      </c>
      <c r="AW339" s="13" t="s">
        <v>38</v>
      </c>
      <c r="AX339" s="13" t="s">
        <v>80</v>
      </c>
      <c r="AY339" s="203" t="s">
        <v>171</v>
      </c>
    </row>
    <row r="340" spans="1:65" s="14" customFormat="1" ht="10.199999999999999">
      <c r="B340" s="204"/>
      <c r="C340" s="205"/>
      <c r="D340" s="195" t="s">
        <v>180</v>
      </c>
      <c r="E340" s="206" t="s">
        <v>32</v>
      </c>
      <c r="F340" s="207" t="s">
        <v>6007</v>
      </c>
      <c r="G340" s="205"/>
      <c r="H340" s="208">
        <v>190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180</v>
      </c>
      <c r="AU340" s="214" t="s">
        <v>89</v>
      </c>
      <c r="AV340" s="14" t="s">
        <v>89</v>
      </c>
      <c r="AW340" s="14" t="s">
        <v>38</v>
      </c>
      <c r="AX340" s="14" t="s">
        <v>80</v>
      </c>
      <c r="AY340" s="214" t="s">
        <v>171</v>
      </c>
    </row>
    <row r="341" spans="1:65" s="2" customFormat="1" ht="14.4" customHeight="1">
      <c r="A341" s="36"/>
      <c r="B341" s="37"/>
      <c r="C341" s="180" t="s">
        <v>524</v>
      </c>
      <c r="D341" s="180" t="s">
        <v>173</v>
      </c>
      <c r="E341" s="181" t="s">
        <v>6008</v>
      </c>
      <c r="F341" s="182" t="s">
        <v>6009</v>
      </c>
      <c r="G341" s="183" t="s">
        <v>582</v>
      </c>
      <c r="H341" s="184">
        <v>22</v>
      </c>
      <c r="I341" s="185"/>
      <c r="J341" s="186">
        <f>ROUND(I341*H341,2)</f>
        <v>0</v>
      </c>
      <c r="K341" s="182" t="s">
        <v>177</v>
      </c>
      <c r="L341" s="41"/>
      <c r="M341" s="187" t="s">
        <v>32</v>
      </c>
      <c r="N341" s="188" t="s">
        <v>51</v>
      </c>
      <c r="O341" s="66"/>
      <c r="P341" s="189">
        <f>O341*H341</f>
        <v>0</v>
      </c>
      <c r="Q341" s="189">
        <v>2.0000000000000001E-4</v>
      </c>
      <c r="R341" s="189">
        <f>Q341*H341</f>
        <v>4.4000000000000003E-3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178</v>
      </c>
      <c r="AT341" s="191" t="s">
        <v>173</v>
      </c>
      <c r="AU341" s="191" t="s">
        <v>89</v>
      </c>
      <c r="AY341" s="18" t="s">
        <v>171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8" t="s">
        <v>40</v>
      </c>
      <c r="BK341" s="192">
        <f>ROUND(I341*H341,2)</f>
        <v>0</v>
      </c>
      <c r="BL341" s="18" t="s">
        <v>178</v>
      </c>
      <c r="BM341" s="191" t="s">
        <v>6010</v>
      </c>
    </row>
    <row r="342" spans="1:65" s="13" customFormat="1" ht="10.199999999999999">
      <c r="B342" s="193"/>
      <c r="C342" s="194"/>
      <c r="D342" s="195" t="s">
        <v>180</v>
      </c>
      <c r="E342" s="196" t="s">
        <v>32</v>
      </c>
      <c r="F342" s="197" t="s">
        <v>6006</v>
      </c>
      <c r="G342" s="194"/>
      <c r="H342" s="196" t="s">
        <v>32</v>
      </c>
      <c r="I342" s="198"/>
      <c r="J342" s="194"/>
      <c r="K342" s="194"/>
      <c r="L342" s="199"/>
      <c r="M342" s="200"/>
      <c r="N342" s="201"/>
      <c r="O342" s="201"/>
      <c r="P342" s="201"/>
      <c r="Q342" s="201"/>
      <c r="R342" s="201"/>
      <c r="S342" s="201"/>
      <c r="T342" s="202"/>
      <c r="AT342" s="203" t="s">
        <v>180</v>
      </c>
      <c r="AU342" s="203" t="s">
        <v>89</v>
      </c>
      <c r="AV342" s="13" t="s">
        <v>40</v>
      </c>
      <c r="AW342" s="13" t="s">
        <v>38</v>
      </c>
      <c r="AX342" s="13" t="s">
        <v>80</v>
      </c>
      <c r="AY342" s="203" t="s">
        <v>171</v>
      </c>
    </row>
    <row r="343" spans="1:65" s="13" customFormat="1" ht="10.199999999999999">
      <c r="B343" s="193"/>
      <c r="C343" s="194"/>
      <c r="D343" s="195" t="s">
        <v>180</v>
      </c>
      <c r="E343" s="196" t="s">
        <v>32</v>
      </c>
      <c r="F343" s="197" t="s">
        <v>5994</v>
      </c>
      <c r="G343" s="194"/>
      <c r="H343" s="196" t="s">
        <v>32</v>
      </c>
      <c r="I343" s="198"/>
      <c r="J343" s="194"/>
      <c r="K343" s="194"/>
      <c r="L343" s="199"/>
      <c r="M343" s="200"/>
      <c r="N343" s="201"/>
      <c r="O343" s="201"/>
      <c r="P343" s="201"/>
      <c r="Q343" s="201"/>
      <c r="R343" s="201"/>
      <c r="S343" s="201"/>
      <c r="T343" s="202"/>
      <c r="AT343" s="203" t="s">
        <v>180</v>
      </c>
      <c r="AU343" s="203" t="s">
        <v>89</v>
      </c>
      <c r="AV343" s="13" t="s">
        <v>40</v>
      </c>
      <c r="AW343" s="13" t="s">
        <v>38</v>
      </c>
      <c r="AX343" s="13" t="s">
        <v>80</v>
      </c>
      <c r="AY343" s="203" t="s">
        <v>171</v>
      </c>
    </row>
    <row r="344" spans="1:65" s="13" customFormat="1" ht="10.199999999999999">
      <c r="B344" s="193"/>
      <c r="C344" s="194"/>
      <c r="D344" s="195" t="s">
        <v>180</v>
      </c>
      <c r="E344" s="196" t="s">
        <v>32</v>
      </c>
      <c r="F344" s="197" t="s">
        <v>5898</v>
      </c>
      <c r="G344" s="194"/>
      <c r="H344" s="196" t="s">
        <v>32</v>
      </c>
      <c r="I344" s="198"/>
      <c r="J344" s="194"/>
      <c r="K344" s="194"/>
      <c r="L344" s="199"/>
      <c r="M344" s="200"/>
      <c r="N344" s="201"/>
      <c r="O344" s="201"/>
      <c r="P344" s="201"/>
      <c r="Q344" s="201"/>
      <c r="R344" s="201"/>
      <c r="S344" s="201"/>
      <c r="T344" s="202"/>
      <c r="AT344" s="203" t="s">
        <v>180</v>
      </c>
      <c r="AU344" s="203" t="s">
        <v>89</v>
      </c>
      <c r="AV344" s="13" t="s">
        <v>40</v>
      </c>
      <c r="AW344" s="13" t="s">
        <v>38</v>
      </c>
      <c r="AX344" s="13" t="s">
        <v>80</v>
      </c>
      <c r="AY344" s="203" t="s">
        <v>171</v>
      </c>
    </row>
    <row r="345" spans="1:65" s="14" customFormat="1" ht="10.199999999999999">
      <c r="B345" s="204"/>
      <c r="C345" s="205"/>
      <c r="D345" s="195" t="s">
        <v>180</v>
      </c>
      <c r="E345" s="206" t="s">
        <v>32</v>
      </c>
      <c r="F345" s="207" t="s">
        <v>6011</v>
      </c>
      <c r="G345" s="205"/>
      <c r="H345" s="208">
        <v>22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180</v>
      </c>
      <c r="AU345" s="214" t="s">
        <v>89</v>
      </c>
      <c r="AV345" s="14" t="s">
        <v>89</v>
      </c>
      <c r="AW345" s="14" t="s">
        <v>38</v>
      </c>
      <c r="AX345" s="14" t="s">
        <v>80</v>
      </c>
      <c r="AY345" s="214" t="s">
        <v>171</v>
      </c>
    </row>
    <row r="346" spans="1:65" s="2" customFormat="1" ht="14.4" customHeight="1">
      <c r="A346" s="36"/>
      <c r="B346" s="37"/>
      <c r="C346" s="180" t="s">
        <v>529</v>
      </c>
      <c r="D346" s="180" t="s">
        <v>173</v>
      </c>
      <c r="E346" s="181" t="s">
        <v>6012</v>
      </c>
      <c r="F346" s="182" t="s">
        <v>6013</v>
      </c>
      <c r="G346" s="183" t="s">
        <v>582</v>
      </c>
      <c r="H346" s="184">
        <v>168</v>
      </c>
      <c r="I346" s="185"/>
      <c r="J346" s="186">
        <f>ROUND(I346*H346,2)</f>
        <v>0</v>
      </c>
      <c r="K346" s="182" t="s">
        <v>177</v>
      </c>
      <c r="L346" s="41"/>
      <c r="M346" s="187" t="s">
        <v>32</v>
      </c>
      <c r="N346" s="188" t="s">
        <v>51</v>
      </c>
      <c r="O346" s="66"/>
      <c r="P346" s="189">
        <f>O346*H346</f>
        <v>0</v>
      </c>
      <c r="Q346" s="189">
        <v>2.2000000000000001E-4</v>
      </c>
      <c r="R346" s="189">
        <f>Q346*H346</f>
        <v>3.696E-2</v>
      </c>
      <c r="S346" s="189">
        <v>0</v>
      </c>
      <c r="T346" s="190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178</v>
      </c>
      <c r="AT346" s="191" t="s">
        <v>173</v>
      </c>
      <c r="AU346" s="191" t="s">
        <v>89</v>
      </c>
      <c r="AY346" s="18" t="s">
        <v>171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8" t="s">
        <v>40</v>
      </c>
      <c r="BK346" s="192">
        <f>ROUND(I346*H346,2)</f>
        <v>0</v>
      </c>
      <c r="BL346" s="18" t="s">
        <v>178</v>
      </c>
      <c r="BM346" s="191" t="s">
        <v>6014</v>
      </c>
    </row>
    <row r="347" spans="1:65" s="13" customFormat="1" ht="10.199999999999999">
      <c r="B347" s="193"/>
      <c r="C347" s="194"/>
      <c r="D347" s="195" t="s">
        <v>180</v>
      </c>
      <c r="E347" s="196" t="s">
        <v>32</v>
      </c>
      <c r="F347" s="197" t="s">
        <v>6006</v>
      </c>
      <c r="G347" s="194"/>
      <c r="H347" s="196" t="s">
        <v>32</v>
      </c>
      <c r="I347" s="198"/>
      <c r="J347" s="194"/>
      <c r="K347" s="194"/>
      <c r="L347" s="199"/>
      <c r="M347" s="200"/>
      <c r="N347" s="201"/>
      <c r="O347" s="201"/>
      <c r="P347" s="201"/>
      <c r="Q347" s="201"/>
      <c r="R347" s="201"/>
      <c r="S347" s="201"/>
      <c r="T347" s="202"/>
      <c r="AT347" s="203" t="s">
        <v>180</v>
      </c>
      <c r="AU347" s="203" t="s">
        <v>89</v>
      </c>
      <c r="AV347" s="13" t="s">
        <v>40</v>
      </c>
      <c r="AW347" s="13" t="s">
        <v>38</v>
      </c>
      <c r="AX347" s="13" t="s">
        <v>80</v>
      </c>
      <c r="AY347" s="203" t="s">
        <v>171</v>
      </c>
    </row>
    <row r="348" spans="1:65" s="13" customFormat="1" ht="10.199999999999999">
      <c r="B348" s="193"/>
      <c r="C348" s="194"/>
      <c r="D348" s="195" t="s">
        <v>180</v>
      </c>
      <c r="E348" s="196" t="s">
        <v>32</v>
      </c>
      <c r="F348" s="197" t="s">
        <v>5994</v>
      </c>
      <c r="G348" s="194"/>
      <c r="H348" s="196" t="s">
        <v>32</v>
      </c>
      <c r="I348" s="198"/>
      <c r="J348" s="194"/>
      <c r="K348" s="194"/>
      <c r="L348" s="199"/>
      <c r="M348" s="200"/>
      <c r="N348" s="201"/>
      <c r="O348" s="201"/>
      <c r="P348" s="201"/>
      <c r="Q348" s="201"/>
      <c r="R348" s="201"/>
      <c r="S348" s="201"/>
      <c r="T348" s="202"/>
      <c r="AT348" s="203" t="s">
        <v>180</v>
      </c>
      <c r="AU348" s="203" t="s">
        <v>89</v>
      </c>
      <c r="AV348" s="13" t="s">
        <v>40</v>
      </c>
      <c r="AW348" s="13" t="s">
        <v>38</v>
      </c>
      <c r="AX348" s="13" t="s">
        <v>80</v>
      </c>
      <c r="AY348" s="203" t="s">
        <v>171</v>
      </c>
    </row>
    <row r="349" spans="1:65" s="13" customFormat="1" ht="10.199999999999999">
      <c r="B349" s="193"/>
      <c r="C349" s="194"/>
      <c r="D349" s="195" t="s">
        <v>180</v>
      </c>
      <c r="E349" s="196" t="s">
        <v>32</v>
      </c>
      <c r="F349" s="197" t="s">
        <v>5898</v>
      </c>
      <c r="G349" s="194"/>
      <c r="H349" s="196" t="s">
        <v>32</v>
      </c>
      <c r="I349" s="198"/>
      <c r="J349" s="194"/>
      <c r="K349" s="194"/>
      <c r="L349" s="199"/>
      <c r="M349" s="200"/>
      <c r="N349" s="201"/>
      <c r="O349" s="201"/>
      <c r="P349" s="201"/>
      <c r="Q349" s="201"/>
      <c r="R349" s="201"/>
      <c r="S349" s="201"/>
      <c r="T349" s="202"/>
      <c r="AT349" s="203" t="s">
        <v>180</v>
      </c>
      <c r="AU349" s="203" t="s">
        <v>89</v>
      </c>
      <c r="AV349" s="13" t="s">
        <v>40</v>
      </c>
      <c r="AW349" s="13" t="s">
        <v>38</v>
      </c>
      <c r="AX349" s="13" t="s">
        <v>80</v>
      </c>
      <c r="AY349" s="203" t="s">
        <v>171</v>
      </c>
    </row>
    <row r="350" spans="1:65" s="14" customFormat="1" ht="10.199999999999999">
      <c r="B350" s="204"/>
      <c r="C350" s="205"/>
      <c r="D350" s="195" t="s">
        <v>180</v>
      </c>
      <c r="E350" s="206" t="s">
        <v>32</v>
      </c>
      <c r="F350" s="207" t="s">
        <v>6015</v>
      </c>
      <c r="G350" s="205"/>
      <c r="H350" s="208">
        <v>168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180</v>
      </c>
      <c r="AU350" s="214" t="s">
        <v>89</v>
      </c>
      <c r="AV350" s="14" t="s">
        <v>89</v>
      </c>
      <c r="AW350" s="14" t="s">
        <v>38</v>
      </c>
      <c r="AX350" s="14" t="s">
        <v>80</v>
      </c>
      <c r="AY350" s="214" t="s">
        <v>171</v>
      </c>
    </row>
    <row r="351" spans="1:65" s="2" customFormat="1" ht="37.799999999999997" customHeight="1">
      <c r="A351" s="36"/>
      <c r="B351" s="37"/>
      <c r="C351" s="180" t="s">
        <v>533</v>
      </c>
      <c r="D351" s="180" t="s">
        <v>173</v>
      </c>
      <c r="E351" s="181" t="s">
        <v>6016</v>
      </c>
      <c r="F351" s="182" t="s">
        <v>6017</v>
      </c>
      <c r="G351" s="183" t="s">
        <v>190</v>
      </c>
      <c r="H351" s="184">
        <v>29.817</v>
      </c>
      <c r="I351" s="185"/>
      <c r="J351" s="186">
        <f>ROUND(I351*H351,2)</f>
        <v>0</v>
      </c>
      <c r="K351" s="182" t="s">
        <v>177</v>
      </c>
      <c r="L351" s="41"/>
      <c r="M351" s="187" t="s">
        <v>32</v>
      </c>
      <c r="N351" s="188" t="s">
        <v>51</v>
      </c>
      <c r="O351" s="66"/>
      <c r="P351" s="189">
        <f>O351*H351</f>
        <v>0</v>
      </c>
      <c r="Q351" s="189">
        <v>0</v>
      </c>
      <c r="R351" s="189">
        <f>Q351*H351</f>
        <v>0</v>
      </c>
      <c r="S351" s="189">
        <v>0</v>
      </c>
      <c r="T351" s="190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91" t="s">
        <v>178</v>
      </c>
      <c r="AT351" s="191" t="s">
        <v>173</v>
      </c>
      <c r="AU351" s="191" t="s">
        <v>89</v>
      </c>
      <c r="AY351" s="18" t="s">
        <v>171</v>
      </c>
      <c r="BE351" s="192">
        <f>IF(N351="základní",J351,0)</f>
        <v>0</v>
      </c>
      <c r="BF351" s="192">
        <f>IF(N351="snížená",J351,0)</f>
        <v>0</v>
      </c>
      <c r="BG351" s="192">
        <f>IF(N351="zákl. přenesená",J351,0)</f>
        <v>0</v>
      </c>
      <c r="BH351" s="192">
        <f>IF(N351="sníž. přenesená",J351,0)</f>
        <v>0</v>
      </c>
      <c r="BI351" s="192">
        <f>IF(N351="nulová",J351,0)</f>
        <v>0</v>
      </c>
      <c r="BJ351" s="18" t="s">
        <v>40</v>
      </c>
      <c r="BK351" s="192">
        <f>ROUND(I351*H351,2)</f>
        <v>0</v>
      </c>
      <c r="BL351" s="18" t="s">
        <v>178</v>
      </c>
      <c r="BM351" s="191" t="s">
        <v>6018</v>
      </c>
    </row>
    <row r="352" spans="1:65" s="13" customFormat="1" ht="10.199999999999999">
      <c r="B352" s="193"/>
      <c r="C352" s="194"/>
      <c r="D352" s="195" t="s">
        <v>180</v>
      </c>
      <c r="E352" s="196" t="s">
        <v>32</v>
      </c>
      <c r="F352" s="197" t="s">
        <v>5812</v>
      </c>
      <c r="G352" s="194"/>
      <c r="H352" s="196" t="s">
        <v>32</v>
      </c>
      <c r="I352" s="198"/>
      <c r="J352" s="194"/>
      <c r="K352" s="194"/>
      <c r="L352" s="199"/>
      <c r="M352" s="200"/>
      <c r="N352" s="201"/>
      <c r="O352" s="201"/>
      <c r="P352" s="201"/>
      <c r="Q352" s="201"/>
      <c r="R352" s="201"/>
      <c r="S352" s="201"/>
      <c r="T352" s="202"/>
      <c r="AT352" s="203" t="s">
        <v>180</v>
      </c>
      <c r="AU352" s="203" t="s">
        <v>89</v>
      </c>
      <c r="AV352" s="13" t="s">
        <v>40</v>
      </c>
      <c r="AW352" s="13" t="s">
        <v>38</v>
      </c>
      <c r="AX352" s="13" t="s">
        <v>80</v>
      </c>
      <c r="AY352" s="203" t="s">
        <v>171</v>
      </c>
    </row>
    <row r="353" spans="1:65" s="13" customFormat="1" ht="10.199999999999999">
      <c r="B353" s="193"/>
      <c r="C353" s="194"/>
      <c r="D353" s="195" t="s">
        <v>180</v>
      </c>
      <c r="E353" s="196" t="s">
        <v>32</v>
      </c>
      <c r="F353" s="197" t="s">
        <v>5813</v>
      </c>
      <c r="G353" s="194"/>
      <c r="H353" s="196" t="s">
        <v>32</v>
      </c>
      <c r="I353" s="198"/>
      <c r="J353" s="194"/>
      <c r="K353" s="194"/>
      <c r="L353" s="199"/>
      <c r="M353" s="200"/>
      <c r="N353" s="201"/>
      <c r="O353" s="201"/>
      <c r="P353" s="201"/>
      <c r="Q353" s="201"/>
      <c r="R353" s="201"/>
      <c r="S353" s="201"/>
      <c r="T353" s="202"/>
      <c r="AT353" s="203" t="s">
        <v>180</v>
      </c>
      <c r="AU353" s="203" t="s">
        <v>89</v>
      </c>
      <c r="AV353" s="13" t="s">
        <v>40</v>
      </c>
      <c r="AW353" s="13" t="s">
        <v>38</v>
      </c>
      <c r="AX353" s="13" t="s">
        <v>80</v>
      </c>
      <c r="AY353" s="203" t="s">
        <v>171</v>
      </c>
    </row>
    <row r="354" spans="1:65" s="13" customFormat="1" ht="10.199999999999999">
      <c r="B354" s="193"/>
      <c r="C354" s="194"/>
      <c r="D354" s="195" t="s">
        <v>180</v>
      </c>
      <c r="E354" s="196" t="s">
        <v>32</v>
      </c>
      <c r="F354" s="197" t="s">
        <v>5814</v>
      </c>
      <c r="G354" s="194"/>
      <c r="H354" s="196" t="s">
        <v>32</v>
      </c>
      <c r="I354" s="198"/>
      <c r="J354" s="194"/>
      <c r="K354" s="194"/>
      <c r="L354" s="199"/>
      <c r="M354" s="200"/>
      <c r="N354" s="201"/>
      <c r="O354" s="201"/>
      <c r="P354" s="201"/>
      <c r="Q354" s="201"/>
      <c r="R354" s="201"/>
      <c r="S354" s="201"/>
      <c r="T354" s="202"/>
      <c r="AT354" s="203" t="s">
        <v>180</v>
      </c>
      <c r="AU354" s="203" t="s">
        <v>89</v>
      </c>
      <c r="AV354" s="13" t="s">
        <v>40</v>
      </c>
      <c r="AW354" s="13" t="s">
        <v>38</v>
      </c>
      <c r="AX354" s="13" t="s">
        <v>80</v>
      </c>
      <c r="AY354" s="203" t="s">
        <v>171</v>
      </c>
    </row>
    <row r="355" spans="1:65" s="14" customFormat="1" ht="10.199999999999999">
      <c r="B355" s="204"/>
      <c r="C355" s="205"/>
      <c r="D355" s="195" t="s">
        <v>180</v>
      </c>
      <c r="E355" s="206" t="s">
        <v>32</v>
      </c>
      <c r="F355" s="207" t="s">
        <v>5815</v>
      </c>
      <c r="G355" s="205"/>
      <c r="H355" s="208">
        <v>29.817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180</v>
      </c>
      <c r="AU355" s="214" t="s">
        <v>89</v>
      </c>
      <c r="AV355" s="14" t="s">
        <v>89</v>
      </c>
      <c r="AW355" s="14" t="s">
        <v>38</v>
      </c>
      <c r="AX355" s="14" t="s">
        <v>80</v>
      </c>
      <c r="AY355" s="214" t="s">
        <v>171</v>
      </c>
    </row>
    <row r="356" spans="1:65" s="2" customFormat="1" ht="24.15" customHeight="1">
      <c r="A356" s="36"/>
      <c r="B356" s="37"/>
      <c r="C356" s="180" t="s">
        <v>537</v>
      </c>
      <c r="D356" s="180" t="s">
        <v>173</v>
      </c>
      <c r="E356" s="181" t="s">
        <v>6019</v>
      </c>
      <c r="F356" s="182" t="s">
        <v>6020</v>
      </c>
      <c r="G356" s="183" t="s">
        <v>176</v>
      </c>
      <c r="H356" s="184">
        <v>27.86</v>
      </c>
      <c r="I356" s="185"/>
      <c r="J356" s="186">
        <f>ROUND(I356*H356,2)</f>
        <v>0</v>
      </c>
      <c r="K356" s="182" t="s">
        <v>177</v>
      </c>
      <c r="L356" s="41"/>
      <c r="M356" s="187" t="s">
        <v>32</v>
      </c>
      <c r="N356" s="188" t="s">
        <v>51</v>
      </c>
      <c r="O356" s="66"/>
      <c r="P356" s="189">
        <f>O356*H356</f>
        <v>0</v>
      </c>
      <c r="Q356" s="189">
        <v>0</v>
      </c>
      <c r="R356" s="189">
        <f>Q356*H356</f>
        <v>0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178</v>
      </c>
      <c r="AT356" s="191" t="s">
        <v>173</v>
      </c>
      <c r="AU356" s="191" t="s">
        <v>89</v>
      </c>
      <c r="AY356" s="18" t="s">
        <v>171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8" t="s">
        <v>40</v>
      </c>
      <c r="BK356" s="192">
        <f>ROUND(I356*H356,2)</f>
        <v>0</v>
      </c>
      <c r="BL356" s="18" t="s">
        <v>178</v>
      </c>
      <c r="BM356" s="191" t="s">
        <v>6021</v>
      </c>
    </row>
    <row r="357" spans="1:65" s="13" customFormat="1" ht="10.199999999999999">
      <c r="B357" s="193"/>
      <c r="C357" s="194"/>
      <c r="D357" s="195" t="s">
        <v>180</v>
      </c>
      <c r="E357" s="196" t="s">
        <v>32</v>
      </c>
      <c r="F357" s="197" t="s">
        <v>5778</v>
      </c>
      <c r="G357" s="194"/>
      <c r="H357" s="196" t="s">
        <v>32</v>
      </c>
      <c r="I357" s="198"/>
      <c r="J357" s="194"/>
      <c r="K357" s="194"/>
      <c r="L357" s="199"/>
      <c r="M357" s="200"/>
      <c r="N357" s="201"/>
      <c r="O357" s="201"/>
      <c r="P357" s="201"/>
      <c r="Q357" s="201"/>
      <c r="R357" s="201"/>
      <c r="S357" s="201"/>
      <c r="T357" s="202"/>
      <c r="AT357" s="203" t="s">
        <v>180</v>
      </c>
      <c r="AU357" s="203" t="s">
        <v>89</v>
      </c>
      <c r="AV357" s="13" t="s">
        <v>40</v>
      </c>
      <c r="AW357" s="13" t="s">
        <v>38</v>
      </c>
      <c r="AX357" s="13" t="s">
        <v>80</v>
      </c>
      <c r="AY357" s="203" t="s">
        <v>171</v>
      </c>
    </row>
    <row r="358" spans="1:65" s="13" customFormat="1" ht="10.199999999999999">
      <c r="B358" s="193"/>
      <c r="C358" s="194"/>
      <c r="D358" s="195" t="s">
        <v>180</v>
      </c>
      <c r="E358" s="196" t="s">
        <v>32</v>
      </c>
      <c r="F358" s="197" t="s">
        <v>5730</v>
      </c>
      <c r="G358" s="194"/>
      <c r="H358" s="196" t="s">
        <v>32</v>
      </c>
      <c r="I358" s="198"/>
      <c r="J358" s="194"/>
      <c r="K358" s="194"/>
      <c r="L358" s="199"/>
      <c r="M358" s="200"/>
      <c r="N358" s="201"/>
      <c r="O358" s="201"/>
      <c r="P358" s="201"/>
      <c r="Q358" s="201"/>
      <c r="R358" s="201"/>
      <c r="S358" s="201"/>
      <c r="T358" s="202"/>
      <c r="AT358" s="203" t="s">
        <v>180</v>
      </c>
      <c r="AU358" s="203" t="s">
        <v>89</v>
      </c>
      <c r="AV358" s="13" t="s">
        <v>40</v>
      </c>
      <c r="AW358" s="13" t="s">
        <v>38</v>
      </c>
      <c r="AX358" s="13" t="s">
        <v>80</v>
      </c>
      <c r="AY358" s="203" t="s">
        <v>171</v>
      </c>
    </row>
    <row r="359" spans="1:65" s="14" customFormat="1" ht="10.199999999999999">
      <c r="B359" s="204"/>
      <c r="C359" s="205"/>
      <c r="D359" s="195" t="s">
        <v>180</v>
      </c>
      <c r="E359" s="206" t="s">
        <v>32</v>
      </c>
      <c r="F359" s="207" t="s">
        <v>5912</v>
      </c>
      <c r="G359" s="205"/>
      <c r="H359" s="208">
        <v>27.86</v>
      </c>
      <c r="I359" s="209"/>
      <c r="J359" s="205"/>
      <c r="K359" s="205"/>
      <c r="L359" s="210"/>
      <c r="M359" s="211"/>
      <c r="N359" s="212"/>
      <c r="O359" s="212"/>
      <c r="P359" s="212"/>
      <c r="Q359" s="212"/>
      <c r="R359" s="212"/>
      <c r="S359" s="212"/>
      <c r="T359" s="213"/>
      <c r="AT359" s="214" t="s">
        <v>180</v>
      </c>
      <c r="AU359" s="214" t="s">
        <v>89</v>
      </c>
      <c r="AV359" s="14" t="s">
        <v>89</v>
      </c>
      <c r="AW359" s="14" t="s">
        <v>38</v>
      </c>
      <c r="AX359" s="14" t="s">
        <v>80</v>
      </c>
      <c r="AY359" s="214" t="s">
        <v>171</v>
      </c>
    </row>
    <row r="360" spans="1:65" s="12" customFormat="1" ht="22.8" customHeight="1">
      <c r="B360" s="164"/>
      <c r="C360" s="165"/>
      <c r="D360" s="166" t="s">
        <v>79</v>
      </c>
      <c r="E360" s="178" t="s">
        <v>549</v>
      </c>
      <c r="F360" s="178" t="s">
        <v>550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SUM(P361:P400)</f>
        <v>0</v>
      </c>
      <c r="Q360" s="172"/>
      <c r="R360" s="173">
        <f>SUM(R361:R400)</f>
        <v>0</v>
      </c>
      <c r="S360" s="172"/>
      <c r="T360" s="174">
        <f>SUM(T361:T400)</f>
        <v>0</v>
      </c>
      <c r="AR360" s="175" t="s">
        <v>40</v>
      </c>
      <c r="AT360" s="176" t="s">
        <v>79</v>
      </c>
      <c r="AU360" s="176" t="s">
        <v>40</v>
      </c>
      <c r="AY360" s="175" t="s">
        <v>171</v>
      </c>
      <c r="BK360" s="177">
        <f>SUM(BK361:BK400)</f>
        <v>0</v>
      </c>
    </row>
    <row r="361" spans="1:65" s="2" customFormat="1" ht="14.4" customHeight="1">
      <c r="A361" s="36"/>
      <c r="B361" s="37"/>
      <c r="C361" s="180" t="s">
        <v>541</v>
      </c>
      <c r="D361" s="180" t="s">
        <v>173</v>
      </c>
      <c r="E361" s="181" t="s">
        <v>6022</v>
      </c>
      <c r="F361" s="182" t="s">
        <v>6023</v>
      </c>
      <c r="G361" s="183" t="s">
        <v>554</v>
      </c>
      <c r="H361" s="184">
        <v>13.356</v>
      </c>
      <c r="I361" s="185"/>
      <c r="J361" s="186">
        <f>ROUND(I361*H361,2)</f>
        <v>0</v>
      </c>
      <c r="K361" s="182" t="s">
        <v>177</v>
      </c>
      <c r="L361" s="41"/>
      <c r="M361" s="187" t="s">
        <v>32</v>
      </c>
      <c r="N361" s="188" t="s">
        <v>51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178</v>
      </c>
      <c r="AT361" s="191" t="s">
        <v>173</v>
      </c>
      <c r="AU361" s="191" t="s">
        <v>89</v>
      </c>
      <c r="AY361" s="18" t="s">
        <v>171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8" t="s">
        <v>40</v>
      </c>
      <c r="BK361" s="192">
        <f>ROUND(I361*H361,2)</f>
        <v>0</v>
      </c>
      <c r="BL361" s="18" t="s">
        <v>178</v>
      </c>
      <c r="BM361" s="191" t="s">
        <v>6024</v>
      </c>
    </row>
    <row r="362" spans="1:65" s="13" customFormat="1" ht="10.199999999999999">
      <c r="B362" s="193"/>
      <c r="C362" s="194"/>
      <c r="D362" s="195" t="s">
        <v>180</v>
      </c>
      <c r="E362" s="196" t="s">
        <v>32</v>
      </c>
      <c r="F362" s="197" t="s">
        <v>6025</v>
      </c>
      <c r="G362" s="194"/>
      <c r="H362" s="196" t="s">
        <v>32</v>
      </c>
      <c r="I362" s="198"/>
      <c r="J362" s="194"/>
      <c r="K362" s="194"/>
      <c r="L362" s="199"/>
      <c r="M362" s="200"/>
      <c r="N362" s="201"/>
      <c r="O362" s="201"/>
      <c r="P362" s="201"/>
      <c r="Q362" s="201"/>
      <c r="R362" s="201"/>
      <c r="S362" s="201"/>
      <c r="T362" s="202"/>
      <c r="AT362" s="203" t="s">
        <v>180</v>
      </c>
      <c r="AU362" s="203" t="s">
        <v>89</v>
      </c>
      <c r="AV362" s="13" t="s">
        <v>40</v>
      </c>
      <c r="AW362" s="13" t="s">
        <v>38</v>
      </c>
      <c r="AX362" s="13" t="s">
        <v>80</v>
      </c>
      <c r="AY362" s="203" t="s">
        <v>171</v>
      </c>
    </row>
    <row r="363" spans="1:65" s="14" customFormat="1" ht="10.199999999999999">
      <c r="B363" s="204"/>
      <c r="C363" s="205"/>
      <c r="D363" s="195" t="s">
        <v>180</v>
      </c>
      <c r="E363" s="206" t="s">
        <v>32</v>
      </c>
      <c r="F363" s="207" t="s">
        <v>6026</v>
      </c>
      <c r="G363" s="205"/>
      <c r="H363" s="208">
        <v>6.1120000000000001</v>
      </c>
      <c r="I363" s="209"/>
      <c r="J363" s="205"/>
      <c r="K363" s="205"/>
      <c r="L363" s="210"/>
      <c r="M363" s="211"/>
      <c r="N363" s="212"/>
      <c r="O363" s="212"/>
      <c r="P363" s="212"/>
      <c r="Q363" s="212"/>
      <c r="R363" s="212"/>
      <c r="S363" s="212"/>
      <c r="T363" s="213"/>
      <c r="AT363" s="214" t="s">
        <v>180</v>
      </c>
      <c r="AU363" s="214" t="s">
        <v>89</v>
      </c>
      <c r="AV363" s="14" t="s">
        <v>89</v>
      </c>
      <c r="AW363" s="14" t="s">
        <v>38</v>
      </c>
      <c r="AX363" s="14" t="s">
        <v>80</v>
      </c>
      <c r="AY363" s="214" t="s">
        <v>171</v>
      </c>
    </row>
    <row r="364" spans="1:65" s="14" customFormat="1" ht="10.199999999999999">
      <c r="B364" s="204"/>
      <c r="C364" s="205"/>
      <c r="D364" s="195" t="s">
        <v>180</v>
      </c>
      <c r="E364" s="206" t="s">
        <v>32</v>
      </c>
      <c r="F364" s="207" t="s">
        <v>6027</v>
      </c>
      <c r="G364" s="205"/>
      <c r="H364" s="208">
        <v>7.2439999999999998</v>
      </c>
      <c r="I364" s="209"/>
      <c r="J364" s="205"/>
      <c r="K364" s="205"/>
      <c r="L364" s="210"/>
      <c r="M364" s="211"/>
      <c r="N364" s="212"/>
      <c r="O364" s="212"/>
      <c r="P364" s="212"/>
      <c r="Q364" s="212"/>
      <c r="R364" s="212"/>
      <c r="S364" s="212"/>
      <c r="T364" s="213"/>
      <c r="AT364" s="214" t="s">
        <v>180</v>
      </c>
      <c r="AU364" s="214" t="s">
        <v>89</v>
      </c>
      <c r="AV364" s="14" t="s">
        <v>89</v>
      </c>
      <c r="AW364" s="14" t="s">
        <v>38</v>
      </c>
      <c r="AX364" s="14" t="s">
        <v>80</v>
      </c>
      <c r="AY364" s="214" t="s">
        <v>171</v>
      </c>
    </row>
    <row r="365" spans="1:65" s="2" customFormat="1" ht="24.15" customHeight="1">
      <c r="A365" s="36"/>
      <c r="B365" s="37"/>
      <c r="C365" s="180" t="s">
        <v>545</v>
      </c>
      <c r="D365" s="180" t="s">
        <v>173</v>
      </c>
      <c r="E365" s="181" t="s">
        <v>6028</v>
      </c>
      <c r="F365" s="182" t="s">
        <v>6029</v>
      </c>
      <c r="G365" s="183" t="s">
        <v>554</v>
      </c>
      <c r="H365" s="184">
        <v>301.51400000000001</v>
      </c>
      <c r="I365" s="185"/>
      <c r="J365" s="186">
        <f>ROUND(I365*H365,2)</f>
        <v>0</v>
      </c>
      <c r="K365" s="182" t="s">
        <v>177</v>
      </c>
      <c r="L365" s="41"/>
      <c r="M365" s="187" t="s">
        <v>32</v>
      </c>
      <c r="N365" s="188" t="s">
        <v>51</v>
      </c>
      <c r="O365" s="66"/>
      <c r="P365" s="189">
        <f>O365*H365</f>
        <v>0</v>
      </c>
      <c r="Q365" s="189">
        <v>0</v>
      </c>
      <c r="R365" s="189">
        <f>Q365*H365</f>
        <v>0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178</v>
      </c>
      <c r="AT365" s="191" t="s">
        <v>173</v>
      </c>
      <c r="AU365" s="191" t="s">
        <v>89</v>
      </c>
      <c r="AY365" s="18" t="s">
        <v>171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8" t="s">
        <v>40</v>
      </c>
      <c r="BK365" s="192">
        <f>ROUND(I365*H365,2)</f>
        <v>0</v>
      </c>
      <c r="BL365" s="18" t="s">
        <v>178</v>
      </c>
      <c r="BM365" s="191" t="s">
        <v>6030</v>
      </c>
    </row>
    <row r="366" spans="1:65" s="14" customFormat="1" ht="10.199999999999999">
      <c r="B366" s="204"/>
      <c r="C366" s="205"/>
      <c r="D366" s="195" t="s">
        <v>180</v>
      </c>
      <c r="E366" s="206" t="s">
        <v>32</v>
      </c>
      <c r="F366" s="207" t="s">
        <v>6031</v>
      </c>
      <c r="G366" s="205"/>
      <c r="H366" s="208">
        <v>301.51400000000001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180</v>
      </c>
      <c r="AU366" s="214" t="s">
        <v>89</v>
      </c>
      <c r="AV366" s="14" t="s">
        <v>89</v>
      </c>
      <c r="AW366" s="14" t="s">
        <v>38</v>
      </c>
      <c r="AX366" s="14" t="s">
        <v>80</v>
      </c>
      <c r="AY366" s="214" t="s">
        <v>171</v>
      </c>
    </row>
    <row r="367" spans="1:65" s="2" customFormat="1" ht="24.15" customHeight="1">
      <c r="A367" s="36"/>
      <c r="B367" s="37"/>
      <c r="C367" s="180" t="s">
        <v>551</v>
      </c>
      <c r="D367" s="180" t="s">
        <v>173</v>
      </c>
      <c r="E367" s="181" t="s">
        <v>6032</v>
      </c>
      <c r="F367" s="182" t="s">
        <v>6033</v>
      </c>
      <c r="G367" s="183" t="s">
        <v>554</v>
      </c>
      <c r="H367" s="184">
        <v>3316.654</v>
      </c>
      <c r="I367" s="185"/>
      <c r="J367" s="186">
        <f>ROUND(I367*H367,2)</f>
        <v>0</v>
      </c>
      <c r="K367" s="182" t="s">
        <v>177</v>
      </c>
      <c r="L367" s="41"/>
      <c r="M367" s="187" t="s">
        <v>32</v>
      </c>
      <c r="N367" s="188" t="s">
        <v>51</v>
      </c>
      <c r="O367" s="66"/>
      <c r="P367" s="189">
        <f>O367*H367</f>
        <v>0</v>
      </c>
      <c r="Q367" s="189">
        <v>0</v>
      </c>
      <c r="R367" s="189">
        <f>Q367*H367</f>
        <v>0</v>
      </c>
      <c r="S367" s="189">
        <v>0</v>
      </c>
      <c r="T367" s="190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91" t="s">
        <v>178</v>
      </c>
      <c r="AT367" s="191" t="s">
        <v>173</v>
      </c>
      <c r="AU367" s="191" t="s">
        <v>89</v>
      </c>
      <c r="AY367" s="18" t="s">
        <v>171</v>
      </c>
      <c r="BE367" s="192">
        <f>IF(N367="základní",J367,0)</f>
        <v>0</v>
      </c>
      <c r="BF367" s="192">
        <f>IF(N367="snížená",J367,0)</f>
        <v>0</v>
      </c>
      <c r="BG367" s="192">
        <f>IF(N367="zákl. přenesená",J367,0)</f>
        <v>0</v>
      </c>
      <c r="BH367" s="192">
        <f>IF(N367="sníž. přenesená",J367,0)</f>
        <v>0</v>
      </c>
      <c r="BI367" s="192">
        <f>IF(N367="nulová",J367,0)</f>
        <v>0</v>
      </c>
      <c r="BJ367" s="18" t="s">
        <v>40</v>
      </c>
      <c r="BK367" s="192">
        <f>ROUND(I367*H367,2)</f>
        <v>0</v>
      </c>
      <c r="BL367" s="18" t="s">
        <v>178</v>
      </c>
      <c r="BM367" s="191" t="s">
        <v>6034</v>
      </c>
    </row>
    <row r="368" spans="1:65" s="14" customFormat="1" ht="10.199999999999999">
      <c r="B368" s="204"/>
      <c r="C368" s="205"/>
      <c r="D368" s="195" t="s">
        <v>180</v>
      </c>
      <c r="E368" s="205"/>
      <c r="F368" s="207" t="s">
        <v>6035</v>
      </c>
      <c r="G368" s="205"/>
      <c r="H368" s="208">
        <v>3316.654</v>
      </c>
      <c r="I368" s="209"/>
      <c r="J368" s="205"/>
      <c r="K368" s="205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180</v>
      </c>
      <c r="AU368" s="214" t="s">
        <v>89</v>
      </c>
      <c r="AV368" s="14" t="s">
        <v>89</v>
      </c>
      <c r="AW368" s="14" t="s">
        <v>4</v>
      </c>
      <c r="AX368" s="14" t="s">
        <v>40</v>
      </c>
      <c r="AY368" s="214" t="s">
        <v>171</v>
      </c>
    </row>
    <row r="369" spans="1:65" s="2" customFormat="1" ht="24.15" customHeight="1">
      <c r="A369" s="36"/>
      <c r="B369" s="37"/>
      <c r="C369" s="180" t="s">
        <v>556</v>
      </c>
      <c r="D369" s="180" t="s">
        <v>173</v>
      </c>
      <c r="E369" s="181" t="s">
        <v>6036</v>
      </c>
      <c r="F369" s="182" t="s">
        <v>6037</v>
      </c>
      <c r="G369" s="183" t="s">
        <v>554</v>
      </c>
      <c r="H369" s="184">
        <v>194.857</v>
      </c>
      <c r="I369" s="185"/>
      <c r="J369" s="186">
        <f>ROUND(I369*H369,2)</f>
        <v>0</v>
      </c>
      <c r="K369" s="182" t="s">
        <v>177</v>
      </c>
      <c r="L369" s="41"/>
      <c r="M369" s="187" t="s">
        <v>32</v>
      </c>
      <c r="N369" s="188" t="s">
        <v>51</v>
      </c>
      <c r="O369" s="66"/>
      <c r="P369" s="189">
        <f>O369*H369</f>
        <v>0</v>
      </c>
      <c r="Q369" s="189">
        <v>0</v>
      </c>
      <c r="R369" s="189">
        <f>Q369*H369</f>
        <v>0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178</v>
      </c>
      <c r="AT369" s="191" t="s">
        <v>173</v>
      </c>
      <c r="AU369" s="191" t="s">
        <v>89</v>
      </c>
      <c r="AY369" s="18" t="s">
        <v>171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8" t="s">
        <v>40</v>
      </c>
      <c r="BK369" s="192">
        <f>ROUND(I369*H369,2)</f>
        <v>0</v>
      </c>
      <c r="BL369" s="18" t="s">
        <v>178</v>
      </c>
      <c r="BM369" s="191" t="s">
        <v>6038</v>
      </c>
    </row>
    <row r="370" spans="1:65" s="14" customFormat="1" ht="10.199999999999999">
      <c r="B370" s="204"/>
      <c r="C370" s="205"/>
      <c r="D370" s="195" t="s">
        <v>180</v>
      </c>
      <c r="E370" s="206" t="s">
        <v>32</v>
      </c>
      <c r="F370" s="207" t="s">
        <v>6039</v>
      </c>
      <c r="G370" s="205"/>
      <c r="H370" s="208">
        <v>6.1589999999999998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180</v>
      </c>
      <c r="AU370" s="214" t="s">
        <v>89</v>
      </c>
      <c r="AV370" s="14" t="s">
        <v>89</v>
      </c>
      <c r="AW370" s="14" t="s">
        <v>38</v>
      </c>
      <c r="AX370" s="14" t="s">
        <v>80</v>
      </c>
      <c r="AY370" s="214" t="s">
        <v>171</v>
      </c>
    </row>
    <row r="371" spans="1:65" s="14" customFormat="1" ht="10.199999999999999">
      <c r="B371" s="204"/>
      <c r="C371" s="205"/>
      <c r="D371" s="195" t="s">
        <v>180</v>
      </c>
      <c r="E371" s="206" t="s">
        <v>32</v>
      </c>
      <c r="F371" s="207" t="s">
        <v>6040</v>
      </c>
      <c r="G371" s="205"/>
      <c r="H371" s="208">
        <v>35.070999999999998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180</v>
      </c>
      <c r="AU371" s="214" t="s">
        <v>89</v>
      </c>
      <c r="AV371" s="14" t="s">
        <v>89</v>
      </c>
      <c r="AW371" s="14" t="s">
        <v>38</v>
      </c>
      <c r="AX371" s="14" t="s">
        <v>80</v>
      </c>
      <c r="AY371" s="214" t="s">
        <v>171</v>
      </c>
    </row>
    <row r="372" spans="1:65" s="14" customFormat="1" ht="10.199999999999999">
      <c r="B372" s="204"/>
      <c r="C372" s="205"/>
      <c r="D372" s="195" t="s">
        <v>180</v>
      </c>
      <c r="E372" s="206" t="s">
        <v>32</v>
      </c>
      <c r="F372" s="207" t="s">
        <v>6041</v>
      </c>
      <c r="G372" s="205"/>
      <c r="H372" s="208">
        <v>128.80099999999999</v>
      </c>
      <c r="I372" s="209"/>
      <c r="J372" s="205"/>
      <c r="K372" s="205"/>
      <c r="L372" s="210"/>
      <c r="M372" s="211"/>
      <c r="N372" s="212"/>
      <c r="O372" s="212"/>
      <c r="P372" s="212"/>
      <c r="Q372" s="212"/>
      <c r="R372" s="212"/>
      <c r="S372" s="212"/>
      <c r="T372" s="213"/>
      <c r="AT372" s="214" t="s">
        <v>180</v>
      </c>
      <c r="AU372" s="214" t="s">
        <v>89</v>
      </c>
      <c r="AV372" s="14" t="s">
        <v>89</v>
      </c>
      <c r="AW372" s="14" t="s">
        <v>38</v>
      </c>
      <c r="AX372" s="14" t="s">
        <v>80</v>
      </c>
      <c r="AY372" s="214" t="s">
        <v>171</v>
      </c>
    </row>
    <row r="373" spans="1:65" s="14" customFormat="1" ht="10.199999999999999">
      <c r="B373" s="204"/>
      <c r="C373" s="205"/>
      <c r="D373" s="195" t="s">
        <v>180</v>
      </c>
      <c r="E373" s="206" t="s">
        <v>32</v>
      </c>
      <c r="F373" s="207" t="s">
        <v>6042</v>
      </c>
      <c r="G373" s="205"/>
      <c r="H373" s="208">
        <v>12.523</v>
      </c>
      <c r="I373" s="209"/>
      <c r="J373" s="205"/>
      <c r="K373" s="205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180</v>
      </c>
      <c r="AU373" s="214" t="s">
        <v>89</v>
      </c>
      <c r="AV373" s="14" t="s">
        <v>89</v>
      </c>
      <c r="AW373" s="14" t="s">
        <v>38</v>
      </c>
      <c r="AX373" s="14" t="s">
        <v>80</v>
      </c>
      <c r="AY373" s="214" t="s">
        <v>171</v>
      </c>
    </row>
    <row r="374" spans="1:65" s="14" customFormat="1" ht="10.199999999999999">
      <c r="B374" s="204"/>
      <c r="C374" s="205"/>
      <c r="D374" s="195" t="s">
        <v>180</v>
      </c>
      <c r="E374" s="206" t="s">
        <v>32</v>
      </c>
      <c r="F374" s="207" t="s">
        <v>6043</v>
      </c>
      <c r="G374" s="205"/>
      <c r="H374" s="208">
        <v>12.303000000000001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180</v>
      </c>
      <c r="AU374" s="214" t="s">
        <v>89</v>
      </c>
      <c r="AV374" s="14" t="s">
        <v>89</v>
      </c>
      <c r="AW374" s="14" t="s">
        <v>38</v>
      </c>
      <c r="AX374" s="14" t="s">
        <v>80</v>
      </c>
      <c r="AY374" s="214" t="s">
        <v>171</v>
      </c>
    </row>
    <row r="375" spans="1:65" s="2" customFormat="1" ht="24.15" customHeight="1">
      <c r="A375" s="36"/>
      <c r="B375" s="37"/>
      <c r="C375" s="180" t="s">
        <v>560</v>
      </c>
      <c r="D375" s="180" t="s">
        <v>173</v>
      </c>
      <c r="E375" s="181" t="s">
        <v>6044</v>
      </c>
      <c r="F375" s="182" t="s">
        <v>6033</v>
      </c>
      <c r="G375" s="183" t="s">
        <v>554</v>
      </c>
      <c r="H375" s="184">
        <v>2143.4270000000001</v>
      </c>
      <c r="I375" s="185"/>
      <c r="J375" s="186">
        <f>ROUND(I375*H375,2)</f>
        <v>0</v>
      </c>
      <c r="K375" s="182" t="s">
        <v>177</v>
      </c>
      <c r="L375" s="41"/>
      <c r="M375" s="187" t="s">
        <v>32</v>
      </c>
      <c r="N375" s="188" t="s">
        <v>51</v>
      </c>
      <c r="O375" s="66"/>
      <c r="P375" s="189">
        <f>O375*H375</f>
        <v>0</v>
      </c>
      <c r="Q375" s="189">
        <v>0</v>
      </c>
      <c r="R375" s="189">
        <f>Q375*H375</f>
        <v>0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178</v>
      </c>
      <c r="AT375" s="191" t="s">
        <v>173</v>
      </c>
      <c r="AU375" s="191" t="s">
        <v>89</v>
      </c>
      <c r="AY375" s="18" t="s">
        <v>171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8" t="s">
        <v>40</v>
      </c>
      <c r="BK375" s="192">
        <f>ROUND(I375*H375,2)</f>
        <v>0</v>
      </c>
      <c r="BL375" s="18" t="s">
        <v>178</v>
      </c>
      <c r="BM375" s="191" t="s">
        <v>6045</v>
      </c>
    </row>
    <row r="376" spans="1:65" s="14" customFormat="1" ht="10.199999999999999">
      <c r="B376" s="204"/>
      <c r="C376" s="205"/>
      <c r="D376" s="195" t="s">
        <v>180</v>
      </c>
      <c r="E376" s="205"/>
      <c r="F376" s="207" t="s">
        <v>6046</v>
      </c>
      <c r="G376" s="205"/>
      <c r="H376" s="208">
        <v>2143.4270000000001</v>
      </c>
      <c r="I376" s="209"/>
      <c r="J376" s="205"/>
      <c r="K376" s="205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180</v>
      </c>
      <c r="AU376" s="214" t="s">
        <v>89</v>
      </c>
      <c r="AV376" s="14" t="s">
        <v>89</v>
      </c>
      <c r="AW376" s="14" t="s">
        <v>4</v>
      </c>
      <c r="AX376" s="14" t="s">
        <v>40</v>
      </c>
      <c r="AY376" s="214" t="s">
        <v>171</v>
      </c>
    </row>
    <row r="377" spans="1:65" s="2" customFormat="1" ht="24.15" customHeight="1">
      <c r="A377" s="36"/>
      <c r="B377" s="37"/>
      <c r="C377" s="180" t="s">
        <v>565</v>
      </c>
      <c r="D377" s="180" t="s">
        <v>173</v>
      </c>
      <c r="E377" s="181" t="s">
        <v>6047</v>
      </c>
      <c r="F377" s="182" t="s">
        <v>6048</v>
      </c>
      <c r="G377" s="183" t="s">
        <v>554</v>
      </c>
      <c r="H377" s="184">
        <v>6.8</v>
      </c>
      <c r="I377" s="185"/>
      <c r="J377" s="186">
        <f>ROUND(I377*H377,2)</f>
        <v>0</v>
      </c>
      <c r="K377" s="182" t="s">
        <v>177</v>
      </c>
      <c r="L377" s="41"/>
      <c r="M377" s="187" t="s">
        <v>32</v>
      </c>
      <c r="N377" s="188" t="s">
        <v>51</v>
      </c>
      <c r="O377" s="66"/>
      <c r="P377" s="189">
        <f>O377*H377</f>
        <v>0</v>
      </c>
      <c r="Q377" s="189">
        <v>0</v>
      </c>
      <c r="R377" s="189">
        <f>Q377*H377</f>
        <v>0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178</v>
      </c>
      <c r="AT377" s="191" t="s">
        <v>173</v>
      </c>
      <c r="AU377" s="191" t="s">
        <v>89</v>
      </c>
      <c r="AY377" s="18" t="s">
        <v>171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8" t="s">
        <v>40</v>
      </c>
      <c r="BK377" s="192">
        <f>ROUND(I377*H377,2)</f>
        <v>0</v>
      </c>
      <c r="BL377" s="18" t="s">
        <v>178</v>
      </c>
      <c r="BM377" s="191" t="s">
        <v>6049</v>
      </c>
    </row>
    <row r="378" spans="1:65" s="14" customFormat="1" ht="10.199999999999999">
      <c r="B378" s="204"/>
      <c r="C378" s="205"/>
      <c r="D378" s="195" t="s">
        <v>180</v>
      </c>
      <c r="E378" s="206" t="s">
        <v>32</v>
      </c>
      <c r="F378" s="207" t="s">
        <v>6050</v>
      </c>
      <c r="G378" s="205"/>
      <c r="H378" s="208">
        <v>6.8</v>
      </c>
      <c r="I378" s="209"/>
      <c r="J378" s="205"/>
      <c r="K378" s="205"/>
      <c r="L378" s="210"/>
      <c r="M378" s="211"/>
      <c r="N378" s="212"/>
      <c r="O378" s="212"/>
      <c r="P378" s="212"/>
      <c r="Q378" s="212"/>
      <c r="R378" s="212"/>
      <c r="S378" s="212"/>
      <c r="T378" s="213"/>
      <c r="AT378" s="214" t="s">
        <v>180</v>
      </c>
      <c r="AU378" s="214" t="s">
        <v>89</v>
      </c>
      <c r="AV378" s="14" t="s">
        <v>89</v>
      </c>
      <c r="AW378" s="14" t="s">
        <v>38</v>
      </c>
      <c r="AX378" s="14" t="s">
        <v>80</v>
      </c>
      <c r="AY378" s="214" t="s">
        <v>171</v>
      </c>
    </row>
    <row r="379" spans="1:65" s="2" customFormat="1" ht="24.15" customHeight="1">
      <c r="A379" s="36"/>
      <c r="B379" s="37"/>
      <c r="C379" s="180" t="s">
        <v>571</v>
      </c>
      <c r="D379" s="180" t="s">
        <v>173</v>
      </c>
      <c r="E379" s="181" t="s">
        <v>6051</v>
      </c>
      <c r="F379" s="182" t="s">
        <v>6052</v>
      </c>
      <c r="G379" s="183" t="s">
        <v>554</v>
      </c>
      <c r="H379" s="184">
        <v>74.8</v>
      </c>
      <c r="I379" s="185"/>
      <c r="J379" s="186">
        <f>ROUND(I379*H379,2)</f>
        <v>0</v>
      </c>
      <c r="K379" s="182" t="s">
        <v>177</v>
      </c>
      <c r="L379" s="41"/>
      <c r="M379" s="187" t="s">
        <v>32</v>
      </c>
      <c r="N379" s="188" t="s">
        <v>51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178</v>
      </c>
      <c r="AT379" s="191" t="s">
        <v>173</v>
      </c>
      <c r="AU379" s="191" t="s">
        <v>89</v>
      </c>
      <c r="AY379" s="18" t="s">
        <v>171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8" t="s">
        <v>40</v>
      </c>
      <c r="BK379" s="192">
        <f>ROUND(I379*H379,2)</f>
        <v>0</v>
      </c>
      <c r="BL379" s="18" t="s">
        <v>178</v>
      </c>
      <c r="BM379" s="191" t="s">
        <v>6053</v>
      </c>
    </row>
    <row r="380" spans="1:65" s="14" customFormat="1" ht="10.199999999999999">
      <c r="B380" s="204"/>
      <c r="C380" s="205"/>
      <c r="D380" s="195" t="s">
        <v>180</v>
      </c>
      <c r="E380" s="205"/>
      <c r="F380" s="207" t="s">
        <v>6054</v>
      </c>
      <c r="G380" s="205"/>
      <c r="H380" s="208">
        <v>74.8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180</v>
      </c>
      <c r="AU380" s="214" t="s">
        <v>89</v>
      </c>
      <c r="AV380" s="14" t="s">
        <v>89</v>
      </c>
      <c r="AW380" s="14" t="s">
        <v>4</v>
      </c>
      <c r="AX380" s="14" t="s">
        <v>40</v>
      </c>
      <c r="AY380" s="214" t="s">
        <v>171</v>
      </c>
    </row>
    <row r="381" spans="1:65" s="2" customFormat="1" ht="14.4" customHeight="1">
      <c r="A381" s="36"/>
      <c r="B381" s="37"/>
      <c r="C381" s="180" t="s">
        <v>579</v>
      </c>
      <c r="D381" s="180" t="s">
        <v>173</v>
      </c>
      <c r="E381" s="181" t="s">
        <v>6055</v>
      </c>
      <c r="F381" s="182" t="s">
        <v>6056</v>
      </c>
      <c r="G381" s="183" t="s">
        <v>554</v>
      </c>
      <c r="H381" s="184">
        <v>496.37099999999998</v>
      </c>
      <c r="I381" s="185"/>
      <c r="J381" s="186">
        <f>ROUND(I381*H381,2)</f>
        <v>0</v>
      </c>
      <c r="K381" s="182" t="s">
        <v>177</v>
      </c>
      <c r="L381" s="41"/>
      <c r="M381" s="187" t="s">
        <v>32</v>
      </c>
      <c r="N381" s="188" t="s">
        <v>51</v>
      </c>
      <c r="O381" s="66"/>
      <c r="P381" s="189">
        <f>O381*H381</f>
        <v>0</v>
      </c>
      <c r="Q381" s="189">
        <v>0</v>
      </c>
      <c r="R381" s="189">
        <f>Q381*H381</f>
        <v>0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178</v>
      </c>
      <c r="AT381" s="191" t="s">
        <v>173</v>
      </c>
      <c r="AU381" s="191" t="s">
        <v>89</v>
      </c>
      <c r="AY381" s="18" t="s">
        <v>171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8" t="s">
        <v>40</v>
      </c>
      <c r="BK381" s="192">
        <f>ROUND(I381*H381,2)</f>
        <v>0</v>
      </c>
      <c r="BL381" s="18" t="s">
        <v>178</v>
      </c>
      <c r="BM381" s="191" t="s">
        <v>6057</v>
      </c>
    </row>
    <row r="382" spans="1:65" s="14" customFormat="1" ht="10.199999999999999">
      <c r="B382" s="204"/>
      <c r="C382" s="205"/>
      <c r="D382" s="195" t="s">
        <v>180</v>
      </c>
      <c r="E382" s="206" t="s">
        <v>32</v>
      </c>
      <c r="F382" s="207" t="s">
        <v>6031</v>
      </c>
      <c r="G382" s="205"/>
      <c r="H382" s="208">
        <v>301.51400000000001</v>
      </c>
      <c r="I382" s="209"/>
      <c r="J382" s="205"/>
      <c r="K382" s="205"/>
      <c r="L382" s="210"/>
      <c r="M382" s="211"/>
      <c r="N382" s="212"/>
      <c r="O382" s="212"/>
      <c r="P382" s="212"/>
      <c r="Q382" s="212"/>
      <c r="R382" s="212"/>
      <c r="S382" s="212"/>
      <c r="T382" s="213"/>
      <c r="AT382" s="214" t="s">
        <v>180</v>
      </c>
      <c r="AU382" s="214" t="s">
        <v>89</v>
      </c>
      <c r="AV382" s="14" t="s">
        <v>89</v>
      </c>
      <c r="AW382" s="14" t="s">
        <v>38</v>
      </c>
      <c r="AX382" s="14" t="s">
        <v>80</v>
      </c>
      <c r="AY382" s="214" t="s">
        <v>171</v>
      </c>
    </row>
    <row r="383" spans="1:65" s="14" customFormat="1" ht="10.199999999999999">
      <c r="B383" s="204"/>
      <c r="C383" s="205"/>
      <c r="D383" s="195" t="s">
        <v>180</v>
      </c>
      <c r="E383" s="206" t="s">
        <v>32</v>
      </c>
      <c r="F383" s="207" t="s">
        <v>6039</v>
      </c>
      <c r="G383" s="205"/>
      <c r="H383" s="208">
        <v>6.1589999999999998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180</v>
      </c>
      <c r="AU383" s="214" t="s">
        <v>89</v>
      </c>
      <c r="AV383" s="14" t="s">
        <v>89</v>
      </c>
      <c r="AW383" s="14" t="s">
        <v>38</v>
      </c>
      <c r="AX383" s="14" t="s">
        <v>80</v>
      </c>
      <c r="AY383" s="214" t="s">
        <v>171</v>
      </c>
    </row>
    <row r="384" spans="1:65" s="14" customFormat="1" ht="10.199999999999999">
      <c r="B384" s="204"/>
      <c r="C384" s="205"/>
      <c r="D384" s="195" t="s">
        <v>180</v>
      </c>
      <c r="E384" s="206" t="s">
        <v>32</v>
      </c>
      <c r="F384" s="207" t="s">
        <v>6040</v>
      </c>
      <c r="G384" s="205"/>
      <c r="H384" s="208">
        <v>35.070999999999998</v>
      </c>
      <c r="I384" s="209"/>
      <c r="J384" s="205"/>
      <c r="K384" s="205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180</v>
      </c>
      <c r="AU384" s="214" t="s">
        <v>89</v>
      </c>
      <c r="AV384" s="14" t="s">
        <v>89</v>
      </c>
      <c r="AW384" s="14" t="s">
        <v>38</v>
      </c>
      <c r="AX384" s="14" t="s">
        <v>80</v>
      </c>
      <c r="AY384" s="214" t="s">
        <v>171</v>
      </c>
    </row>
    <row r="385" spans="1:65" s="14" customFormat="1" ht="10.199999999999999">
      <c r="B385" s="204"/>
      <c r="C385" s="205"/>
      <c r="D385" s="195" t="s">
        <v>180</v>
      </c>
      <c r="E385" s="206" t="s">
        <v>32</v>
      </c>
      <c r="F385" s="207" t="s">
        <v>6041</v>
      </c>
      <c r="G385" s="205"/>
      <c r="H385" s="208">
        <v>128.80099999999999</v>
      </c>
      <c r="I385" s="209"/>
      <c r="J385" s="205"/>
      <c r="K385" s="205"/>
      <c r="L385" s="210"/>
      <c r="M385" s="211"/>
      <c r="N385" s="212"/>
      <c r="O385" s="212"/>
      <c r="P385" s="212"/>
      <c r="Q385" s="212"/>
      <c r="R385" s="212"/>
      <c r="S385" s="212"/>
      <c r="T385" s="213"/>
      <c r="AT385" s="214" t="s">
        <v>180</v>
      </c>
      <c r="AU385" s="214" t="s">
        <v>89</v>
      </c>
      <c r="AV385" s="14" t="s">
        <v>89</v>
      </c>
      <c r="AW385" s="14" t="s">
        <v>38</v>
      </c>
      <c r="AX385" s="14" t="s">
        <v>80</v>
      </c>
      <c r="AY385" s="214" t="s">
        <v>171</v>
      </c>
    </row>
    <row r="386" spans="1:65" s="14" customFormat="1" ht="10.199999999999999">
      <c r="B386" s="204"/>
      <c r="C386" s="205"/>
      <c r="D386" s="195" t="s">
        <v>180</v>
      </c>
      <c r="E386" s="206" t="s">
        <v>32</v>
      </c>
      <c r="F386" s="207" t="s">
        <v>6042</v>
      </c>
      <c r="G386" s="205"/>
      <c r="H386" s="208">
        <v>12.523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180</v>
      </c>
      <c r="AU386" s="214" t="s">
        <v>89</v>
      </c>
      <c r="AV386" s="14" t="s">
        <v>89</v>
      </c>
      <c r="AW386" s="14" t="s">
        <v>38</v>
      </c>
      <c r="AX386" s="14" t="s">
        <v>80</v>
      </c>
      <c r="AY386" s="214" t="s">
        <v>171</v>
      </c>
    </row>
    <row r="387" spans="1:65" s="14" customFormat="1" ht="10.199999999999999">
      <c r="B387" s="204"/>
      <c r="C387" s="205"/>
      <c r="D387" s="195" t="s">
        <v>180</v>
      </c>
      <c r="E387" s="206" t="s">
        <v>32</v>
      </c>
      <c r="F387" s="207" t="s">
        <v>6043</v>
      </c>
      <c r="G387" s="205"/>
      <c r="H387" s="208">
        <v>12.303000000000001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180</v>
      </c>
      <c r="AU387" s="214" t="s">
        <v>89</v>
      </c>
      <c r="AV387" s="14" t="s">
        <v>89</v>
      </c>
      <c r="AW387" s="14" t="s">
        <v>38</v>
      </c>
      <c r="AX387" s="14" t="s">
        <v>80</v>
      </c>
      <c r="AY387" s="214" t="s">
        <v>171</v>
      </c>
    </row>
    <row r="388" spans="1:65" s="2" customFormat="1" ht="14.4" customHeight="1">
      <c r="A388" s="36"/>
      <c r="B388" s="37"/>
      <c r="C388" s="180" t="s">
        <v>584</v>
      </c>
      <c r="D388" s="180" t="s">
        <v>173</v>
      </c>
      <c r="E388" s="181" t="s">
        <v>6058</v>
      </c>
      <c r="F388" s="182" t="s">
        <v>6059</v>
      </c>
      <c r="G388" s="183" t="s">
        <v>554</v>
      </c>
      <c r="H388" s="184">
        <v>6.8</v>
      </c>
      <c r="I388" s="185"/>
      <c r="J388" s="186">
        <f>ROUND(I388*H388,2)</f>
        <v>0</v>
      </c>
      <c r="K388" s="182" t="s">
        <v>177</v>
      </c>
      <c r="L388" s="41"/>
      <c r="M388" s="187" t="s">
        <v>32</v>
      </c>
      <c r="N388" s="188" t="s">
        <v>51</v>
      </c>
      <c r="O388" s="66"/>
      <c r="P388" s="189">
        <f>O388*H388</f>
        <v>0</v>
      </c>
      <c r="Q388" s="189">
        <v>0</v>
      </c>
      <c r="R388" s="189">
        <f>Q388*H388</f>
        <v>0</v>
      </c>
      <c r="S388" s="189">
        <v>0</v>
      </c>
      <c r="T388" s="190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91" t="s">
        <v>178</v>
      </c>
      <c r="AT388" s="191" t="s">
        <v>173</v>
      </c>
      <c r="AU388" s="191" t="s">
        <v>89</v>
      </c>
      <c r="AY388" s="18" t="s">
        <v>171</v>
      </c>
      <c r="BE388" s="192">
        <f>IF(N388="základní",J388,0)</f>
        <v>0</v>
      </c>
      <c r="BF388" s="192">
        <f>IF(N388="snížená",J388,0)</f>
        <v>0</v>
      </c>
      <c r="BG388" s="192">
        <f>IF(N388="zákl. přenesená",J388,0)</f>
        <v>0</v>
      </c>
      <c r="BH388" s="192">
        <f>IF(N388="sníž. přenesená",J388,0)</f>
        <v>0</v>
      </c>
      <c r="BI388" s="192">
        <f>IF(N388="nulová",J388,0)</f>
        <v>0</v>
      </c>
      <c r="BJ388" s="18" t="s">
        <v>40</v>
      </c>
      <c r="BK388" s="192">
        <f>ROUND(I388*H388,2)</f>
        <v>0</v>
      </c>
      <c r="BL388" s="18" t="s">
        <v>178</v>
      </c>
      <c r="BM388" s="191" t="s">
        <v>6060</v>
      </c>
    </row>
    <row r="389" spans="1:65" s="14" customFormat="1" ht="10.199999999999999">
      <c r="B389" s="204"/>
      <c r="C389" s="205"/>
      <c r="D389" s="195" t="s">
        <v>180</v>
      </c>
      <c r="E389" s="206" t="s">
        <v>32</v>
      </c>
      <c r="F389" s="207" t="s">
        <v>6050</v>
      </c>
      <c r="G389" s="205"/>
      <c r="H389" s="208">
        <v>6.8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180</v>
      </c>
      <c r="AU389" s="214" t="s">
        <v>89</v>
      </c>
      <c r="AV389" s="14" t="s">
        <v>89</v>
      </c>
      <c r="AW389" s="14" t="s">
        <v>38</v>
      </c>
      <c r="AX389" s="14" t="s">
        <v>80</v>
      </c>
      <c r="AY389" s="214" t="s">
        <v>171</v>
      </c>
    </row>
    <row r="390" spans="1:65" s="2" customFormat="1" ht="24.15" customHeight="1">
      <c r="A390" s="36"/>
      <c r="B390" s="37"/>
      <c r="C390" s="180" t="s">
        <v>588</v>
      </c>
      <c r="D390" s="180" t="s">
        <v>173</v>
      </c>
      <c r="E390" s="181" t="s">
        <v>6061</v>
      </c>
      <c r="F390" s="182" t="s">
        <v>3199</v>
      </c>
      <c r="G390" s="183" t="s">
        <v>554</v>
      </c>
      <c r="H390" s="184">
        <v>188.69800000000001</v>
      </c>
      <c r="I390" s="185"/>
      <c r="J390" s="186">
        <f>ROUND(I390*H390,2)</f>
        <v>0</v>
      </c>
      <c r="K390" s="182" t="s">
        <v>177</v>
      </c>
      <c r="L390" s="41"/>
      <c r="M390" s="187" t="s">
        <v>32</v>
      </c>
      <c r="N390" s="188" t="s">
        <v>51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178</v>
      </c>
      <c r="AT390" s="191" t="s">
        <v>173</v>
      </c>
      <c r="AU390" s="191" t="s">
        <v>89</v>
      </c>
      <c r="AY390" s="18" t="s">
        <v>171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8" t="s">
        <v>40</v>
      </c>
      <c r="BK390" s="192">
        <f>ROUND(I390*H390,2)</f>
        <v>0</v>
      </c>
      <c r="BL390" s="18" t="s">
        <v>178</v>
      </c>
      <c r="BM390" s="191" t="s">
        <v>6062</v>
      </c>
    </row>
    <row r="391" spans="1:65" s="14" customFormat="1" ht="10.199999999999999">
      <c r="B391" s="204"/>
      <c r="C391" s="205"/>
      <c r="D391" s="195" t="s">
        <v>180</v>
      </c>
      <c r="E391" s="206" t="s">
        <v>32</v>
      </c>
      <c r="F391" s="207" t="s">
        <v>6040</v>
      </c>
      <c r="G391" s="205"/>
      <c r="H391" s="208">
        <v>35.070999999999998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180</v>
      </c>
      <c r="AU391" s="214" t="s">
        <v>89</v>
      </c>
      <c r="AV391" s="14" t="s">
        <v>89</v>
      </c>
      <c r="AW391" s="14" t="s">
        <v>38</v>
      </c>
      <c r="AX391" s="14" t="s">
        <v>80</v>
      </c>
      <c r="AY391" s="214" t="s">
        <v>171</v>
      </c>
    </row>
    <row r="392" spans="1:65" s="14" customFormat="1" ht="10.199999999999999">
      <c r="B392" s="204"/>
      <c r="C392" s="205"/>
      <c r="D392" s="195" t="s">
        <v>180</v>
      </c>
      <c r="E392" s="206" t="s">
        <v>32</v>
      </c>
      <c r="F392" s="207" t="s">
        <v>6041</v>
      </c>
      <c r="G392" s="205"/>
      <c r="H392" s="208">
        <v>128.80099999999999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180</v>
      </c>
      <c r="AU392" s="214" t="s">
        <v>89</v>
      </c>
      <c r="AV392" s="14" t="s">
        <v>89</v>
      </c>
      <c r="AW392" s="14" t="s">
        <v>38</v>
      </c>
      <c r="AX392" s="14" t="s">
        <v>80</v>
      </c>
      <c r="AY392" s="214" t="s">
        <v>171</v>
      </c>
    </row>
    <row r="393" spans="1:65" s="14" customFormat="1" ht="10.199999999999999">
      <c r="B393" s="204"/>
      <c r="C393" s="205"/>
      <c r="D393" s="195" t="s">
        <v>180</v>
      </c>
      <c r="E393" s="206" t="s">
        <v>32</v>
      </c>
      <c r="F393" s="207" t="s">
        <v>6042</v>
      </c>
      <c r="G393" s="205"/>
      <c r="H393" s="208">
        <v>12.523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180</v>
      </c>
      <c r="AU393" s="214" t="s">
        <v>89</v>
      </c>
      <c r="AV393" s="14" t="s">
        <v>89</v>
      </c>
      <c r="AW393" s="14" t="s">
        <v>38</v>
      </c>
      <c r="AX393" s="14" t="s">
        <v>80</v>
      </c>
      <c r="AY393" s="214" t="s">
        <v>171</v>
      </c>
    </row>
    <row r="394" spans="1:65" s="14" customFormat="1" ht="10.199999999999999">
      <c r="B394" s="204"/>
      <c r="C394" s="205"/>
      <c r="D394" s="195" t="s">
        <v>180</v>
      </c>
      <c r="E394" s="206" t="s">
        <v>32</v>
      </c>
      <c r="F394" s="207" t="s">
        <v>6043</v>
      </c>
      <c r="G394" s="205"/>
      <c r="H394" s="208">
        <v>12.303000000000001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180</v>
      </c>
      <c r="AU394" s="214" t="s">
        <v>89</v>
      </c>
      <c r="AV394" s="14" t="s">
        <v>89</v>
      </c>
      <c r="AW394" s="14" t="s">
        <v>38</v>
      </c>
      <c r="AX394" s="14" t="s">
        <v>80</v>
      </c>
      <c r="AY394" s="214" t="s">
        <v>171</v>
      </c>
    </row>
    <row r="395" spans="1:65" s="2" customFormat="1" ht="24.15" customHeight="1">
      <c r="A395" s="36"/>
      <c r="B395" s="37"/>
      <c r="C395" s="180" t="s">
        <v>593</v>
      </c>
      <c r="D395" s="180" t="s">
        <v>173</v>
      </c>
      <c r="E395" s="181" t="s">
        <v>6063</v>
      </c>
      <c r="F395" s="182" t="s">
        <v>6064</v>
      </c>
      <c r="G395" s="183" t="s">
        <v>554</v>
      </c>
      <c r="H395" s="184">
        <v>6.1589999999999998</v>
      </c>
      <c r="I395" s="185"/>
      <c r="J395" s="186">
        <f>ROUND(I395*H395,2)</f>
        <v>0</v>
      </c>
      <c r="K395" s="182" t="s">
        <v>177</v>
      </c>
      <c r="L395" s="41"/>
      <c r="M395" s="187" t="s">
        <v>32</v>
      </c>
      <c r="N395" s="188" t="s">
        <v>51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178</v>
      </c>
      <c r="AT395" s="191" t="s">
        <v>173</v>
      </c>
      <c r="AU395" s="191" t="s">
        <v>89</v>
      </c>
      <c r="AY395" s="18" t="s">
        <v>171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8" t="s">
        <v>40</v>
      </c>
      <c r="BK395" s="192">
        <f>ROUND(I395*H395,2)</f>
        <v>0</v>
      </c>
      <c r="BL395" s="18" t="s">
        <v>178</v>
      </c>
      <c r="BM395" s="191" t="s">
        <v>6065</v>
      </c>
    </row>
    <row r="396" spans="1:65" s="14" customFormat="1" ht="10.199999999999999">
      <c r="B396" s="204"/>
      <c r="C396" s="205"/>
      <c r="D396" s="195" t="s">
        <v>180</v>
      </c>
      <c r="E396" s="206" t="s">
        <v>32</v>
      </c>
      <c r="F396" s="207" t="s">
        <v>6039</v>
      </c>
      <c r="G396" s="205"/>
      <c r="H396" s="208">
        <v>6.1589999999999998</v>
      </c>
      <c r="I396" s="209"/>
      <c r="J396" s="205"/>
      <c r="K396" s="205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180</v>
      </c>
      <c r="AU396" s="214" t="s">
        <v>89</v>
      </c>
      <c r="AV396" s="14" t="s">
        <v>89</v>
      </c>
      <c r="AW396" s="14" t="s">
        <v>38</v>
      </c>
      <c r="AX396" s="14" t="s">
        <v>80</v>
      </c>
      <c r="AY396" s="214" t="s">
        <v>171</v>
      </c>
    </row>
    <row r="397" spans="1:65" s="2" customFormat="1" ht="24.15" customHeight="1">
      <c r="A397" s="36"/>
      <c r="B397" s="37"/>
      <c r="C397" s="180" t="s">
        <v>597</v>
      </c>
      <c r="D397" s="180" t="s">
        <v>173</v>
      </c>
      <c r="E397" s="181" t="s">
        <v>6066</v>
      </c>
      <c r="F397" s="182" t="s">
        <v>1549</v>
      </c>
      <c r="G397" s="183" t="s">
        <v>554</v>
      </c>
      <c r="H397" s="184">
        <v>301.51400000000001</v>
      </c>
      <c r="I397" s="185"/>
      <c r="J397" s="186">
        <f>ROUND(I397*H397,2)</f>
        <v>0</v>
      </c>
      <c r="K397" s="182" t="s">
        <v>177</v>
      </c>
      <c r="L397" s="41"/>
      <c r="M397" s="187" t="s">
        <v>32</v>
      </c>
      <c r="N397" s="188" t="s">
        <v>51</v>
      </c>
      <c r="O397" s="66"/>
      <c r="P397" s="189">
        <f>O397*H397</f>
        <v>0</v>
      </c>
      <c r="Q397" s="189">
        <v>0</v>
      </c>
      <c r="R397" s="189">
        <f>Q397*H397</f>
        <v>0</v>
      </c>
      <c r="S397" s="189">
        <v>0</v>
      </c>
      <c r="T397" s="190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91" t="s">
        <v>178</v>
      </c>
      <c r="AT397" s="191" t="s">
        <v>173</v>
      </c>
      <c r="AU397" s="191" t="s">
        <v>89</v>
      </c>
      <c r="AY397" s="18" t="s">
        <v>171</v>
      </c>
      <c r="BE397" s="192">
        <f>IF(N397="základní",J397,0)</f>
        <v>0</v>
      </c>
      <c r="BF397" s="192">
        <f>IF(N397="snížená",J397,0)</f>
        <v>0</v>
      </c>
      <c r="BG397" s="192">
        <f>IF(N397="zákl. přenesená",J397,0)</f>
        <v>0</v>
      </c>
      <c r="BH397" s="192">
        <f>IF(N397="sníž. přenesená",J397,0)</f>
        <v>0</v>
      </c>
      <c r="BI397" s="192">
        <f>IF(N397="nulová",J397,0)</f>
        <v>0</v>
      </c>
      <c r="BJ397" s="18" t="s">
        <v>40</v>
      </c>
      <c r="BK397" s="192">
        <f>ROUND(I397*H397,2)</f>
        <v>0</v>
      </c>
      <c r="BL397" s="18" t="s">
        <v>178</v>
      </c>
      <c r="BM397" s="191" t="s">
        <v>6067</v>
      </c>
    </row>
    <row r="398" spans="1:65" s="14" customFormat="1" ht="10.199999999999999">
      <c r="B398" s="204"/>
      <c r="C398" s="205"/>
      <c r="D398" s="195" t="s">
        <v>180</v>
      </c>
      <c r="E398" s="206" t="s">
        <v>32</v>
      </c>
      <c r="F398" s="207" t="s">
        <v>6031</v>
      </c>
      <c r="G398" s="205"/>
      <c r="H398" s="208">
        <v>301.51400000000001</v>
      </c>
      <c r="I398" s="209"/>
      <c r="J398" s="205"/>
      <c r="K398" s="205"/>
      <c r="L398" s="210"/>
      <c r="M398" s="211"/>
      <c r="N398" s="212"/>
      <c r="O398" s="212"/>
      <c r="P398" s="212"/>
      <c r="Q398" s="212"/>
      <c r="R398" s="212"/>
      <c r="S398" s="212"/>
      <c r="T398" s="213"/>
      <c r="AT398" s="214" t="s">
        <v>180</v>
      </c>
      <c r="AU398" s="214" t="s">
        <v>89</v>
      </c>
      <c r="AV398" s="14" t="s">
        <v>89</v>
      </c>
      <c r="AW398" s="14" t="s">
        <v>38</v>
      </c>
      <c r="AX398" s="14" t="s">
        <v>80</v>
      </c>
      <c r="AY398" s="214" t="s">
        <v>171</v>
      </c>
    </row>
    <row r="399" spans="1:65" s="2" customFormat="1" ht="14.4" customHeight="1">
      <c r="A399" s="36"/>
      <c r="B399" s="37"/>
      <c r="C399" s="180" t="s">
        <v>603</v>
      </c>
      <c r="D399" s="180" t="s">
        <v>173</v>
      </c>
      <c r="E399" s="181" t="s">
        <v>5552</v>
      </c>
      <c r="F399" s="182" t="s">
        <v>5553</v>
      </c>
      <c r="G399" s="183" t="s">
        <v>554</v>
      </c>
      <c r="H399" s="184">
        <v>-6.8</v>
      </c>
      <c r="I399" s="185"/>
      <c r="J399" s="186">
        <f>ROUND(I399*H399,2)</f>
        <v>0</v>
      </c>
      <c r="K399" s="182" t="s">
        <v>32</v>
      </c>
      <c r="L399" s="41"/>
      <c r="M399" s="187" t="s">
        <v>32</v>
      </c>
      <c r="N399" s="188" t="s">
        <v>51</v>
      </c>
      <c r="O399" s="66"/>
      <c r="P399" s="189">
        <f>O399*H399</f>
        <v>0</v>
      </c>
      <c r="Q399" s="189">
        <v>0</v>
      </c>
      <c r="R399" s="189">
        <f>Q399*H399</f>
        <v>0</v>
      </c>
      <c r="S399" s="189">
        <v>0</v>
      </c>
      <c r="T399" s="190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91" t="s">
        <v>178</v>
      </c>
      <c r="AT399" s="191" t="s">
        <v>173</v>
      </c>
      <c r="AU399" s="191" t="s">
        <v>89</v>
      </c>
      <c r="AY399" s="18" t="s">
        <v>171</v>
      </c>
      <c r="BE399" s="192">
        <f>IF(N399="základní",J399,0)</f>
        <v>0</v>
      </c>
      <c r="BF399" s="192">
        <f>IF(N399="snížená",J399,0)</f>
        <v>0</v>
      </c>
      <c r="BG399" s="192">
        <f>IF(N399="zákl. přenesená",J399,0)</f>
        <v>0</v>
      </c>
      <c r="BH399" s="192">
        <f>IF(N399="sníž. přenesená",J399,0)</f>
        <v>0</v>
      </c>
      <c r="BI399" s="192">
        <f>IF(N399="nulová",J399,0)</f>
        <v>0</v>
      </c>
      <c r="BJ399" s="18" t="s">
        <v>40</v>
      </c>
      <c r="BK399" s="192">
        <f>ROUND(I399*H399,2)</f>
        <v>0</v>
      </c>
      <c r="BL399" s="18" t="s">
        <v>178</v>
      </c>
      <c r="BM399" s="191" t="s">
        <v>6068</v>
      </c>
    </row>
    <row r="400" spans="1:65" s="14" customFormat="1" ht="10.199999999999999">
      <c r="B400" s="204"/>
      <c r="C400" s="205"/>
      <c r="D400" s="195" t="s">
        <v>180</v>
      </c>
      <c r="E400" s="206" t="s">
        <v>32</v>
      </c>
      <c r="F400" s="207" t="s">
        <v>6069</v>
      </c>
      <c r="G400" s="205"/>
      <c r="H400" s="208">
        <v>-6.8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180</v>
      </c>
      <c r="AU400" s="214" t="s">
        <v>89</v>
      </c>
      <c r="AV400" s="14" t="s">
        <v>89</v>
      </c>
      <c r="AW400" s="14" t="s">
        <v>38</v>
      </c>
      <c r="AX400" s="14" t="s">
        <v>80</v>
      </c>
      <c r="AY400" s="214" t="s">
        <v>171</v>
      </c>
    </row>
    <row r="401" spans="1:65" s="12" customFormat="1" ht="25.95" customHeight="1">
      <c r="B401" s="164"/>
      <c r="C401" s="165"/>
      <c r="D401" s="166" t="s">
        <v>79</v>
      </c>
      <c r="E401" s="167" t="s">
        <v>575</v>
      </c>
      <c r="F401" s="167" t="s">
        <v>576</v>
      </c>
      <c r="G401" s="165"/>
      <c r="H401" s="165"/>
      <c r="I401" s="168"/>
      <c r="J401" s="169">
        <f>BK401</f>
        <v>0</v>
      </c>
      <c r="K401" s="165"/>
      <c r="L401" s="170"/>
      <c r="M401" s="171"/>
      <c r="N401" s="172"/>
      <c r="O401" s="172"/>
      <c r="P401" s="173">
        <f>P402+P435</f>
        <v>0</v>
      </c>
      <c r="Q401" s="172"/>
      <c r="R401" s="173">
        <f>R402+R435</f>
        <v>24.326243869999999</v>
      </c>
      <c r="S401" s="172"/>
      <c r="T401" s="174">
        <f>T402+T435</f>
        <v>16.254276999999998</v>
      </c>
      <c r="AR401" s="175" t="s">
        <v>89</v>
      </c>
      <c r="AT401" s="176" t="s">
        <v>79</v>
      </c>
      <c r="AU401" s="176" t="s">
        <v>80</v>
      </c>
      <c r="AY401" s="175" t="s">
        <v>171</v>
      </c>
      <c r="BK401" s="177">
        <f>BK402+BK435</f>
        <v>0</v>
      </c>
    </row>
    <row r="402" spans="1:65" s="12" customFormat="1" ht="22.8" customHeight="1">
      <c r="B402" s="164"/>
      <c r="C402" s="165"/>
      <c r="D402" s="166" t="s">
        <v>79</v>
      </c>
      <c r="E402" s="178" t="s">
        <v>859</v>
      </c>
      <c r="F402" s="178" t="s">
        <v>860</v>
      </c>
      <c r="G402" s="165"/>
      <c r="H402" s="165"/>
      <c r="I402" s="168"/>
      <c r="J402" s="179">
        <f>BK402</f>
        <v>0</v>
      </c>
      <c r="K402" s="165"/>
      <c r="L402" s="170"/>
      <c r="M402" s="171"/>
      <c r="N402" s="172"/>
      <c r="O402" s="172"/>
      <c r="P402" s="173">
        <f>SUM(P403:P434)</f>
        <v>0</v>
      </c>
      <c r="Q402" s="172"/>
      <c r="R402" s="173">
        <f>SUM(R403:R434)</f>
        <v>14.10423935</v>
      </c>
      <c r="S402" s="172"/>
      <c r="T402" s="174">
        <f>SUM(T403:T434)</f>
        <v>6.8</v>
      </c>
      <c r="AR402" s="175" t="s">
        <v>89</v>
      </c>
      <c r="AT402" s="176" t="s">
        <v>79</v>
      </c>
      <c r="AU402" s="176" t="s">
        <v>40</v>
      </c>
      <c r="AY402" s="175" t="s">
        <v>171</v>
      </c>
      <c r="BK402" s="177">
        <f>SUM(BK403:BK434)</f>
        <v>0</v>
      </c>
    </row>
    <row r="403" spans="1:65" s="2" customFormat="1" ht="14.4" customHeight="1">
      <c r="A403" s="36"/>
      <c r="B403" s="37"/>
      <c r="C403" s="180" t="s">
        <v>607</v>
      </c>
      <c r="D403" s="180" t="s">
        <v>173</v>
      </c>
      <c r="E403" s="181" t="s">
        <v>6070</v>
      </c>
      <c r="F403" s="182" t="s">
        <v>6071</v>
      </c>
      <c r="G403" s="183" t="s">
        <v>176</v>
      </c>
      <c r="H403" s="184">
        <v>425.75</v>
      </c>
      <c r="I403" s="185"/>
      <c r="J403" s="186">
        <f>ROUND(I403*H403,2)</f>
        <v>0</v>
      </c>
      <c r="K403" s="182" t="s">
        <v>177</v>
      </c>
      <c r="L403" s="41"/>
      <c r="M403" s="187" t="s">
        <v>32</v>
      </c>
      <c r="N403" s="188" t="s">
        <v>51</v>
      </c>
      <c r="O403" s="66"/>
      <c r="P403" s="189">
        <f>O403*H403</f>
        <v>0</v>
      </c>
      <c r="Q403" s="189">
        <v>2.7999999999999998E-4</v>
      </c>
      <c r="R403" s="189">
        <f>Q403*H403</f>
        <v>0.11920999999999998</v>
      </c>
      <c r="S403" s="189">
        <v>0</v>
      </c>
      <c r="T403" s="190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91" t="s">
        <v>297</v>
      </c>
      <c r="AT403" s="191" t="s">
        <v>173</v>
      </c>
      <c r="AU403" s="191" t="s">
        <v>89</v>
      </c>
      <c r="AY403" s="18" t="s">
        <v>171</v>
      </c>
      <c r="BE403" s="192">
        <f>IF(N403="základní",J403,0)</f>
        <v>0</v>
      </c>
      <c r="BF403" s="192">
        <f>IF(N403="snížená",J403,0)</f>
        <v>0</v>
      </c>
      <c r="BG403" s="192">
        <f>IF(N403="zákl. přenesená",J403,0)</f>
        <v>0</v>
      </c>
      <c r="BH403" s="192">
        <f>IF(N403="sníž. přenesená",J403,0)</f>
        <v>0</v>
      </c>
      <c r="BI403" s="192">
        <f>IF(N403="nulová",J403,0)</f>
        <v>0</v>
      </c>
      <c r="BJ403" s="18" t="s">
        <v>40</v>
      </c>
      <c r="BK403" s="192">
        <f>ROUND(I403*H403,2)</f>
        <v>0</v>
      </c>
      <c r="BL403" s="18" t="s">
        <v>297</v>
      </c>
      <c r="BM403" s="191" t="s">
        <v>6072</v>
      </c>
    </row>
    <row r="404" spans="1:65" s="13" customFormat="1" ht="10.199999999999999">
      <c r="B404" s="193"/>
      <c r="C404" s="194"/>
      <c r="D404" s="195" t="s">
        <v>180</v>
      </c>
      <c r="E404" s="196" t="s">
        <v>32</v>
      </c>
      <c r="F404" s="197" t="s">
        <v>6006</v>
      </c>
      <c r="G404" s="194"/>
      <c r="H404" s="196" t="s">
        <v>32</v>
      </c>
      <c r="I404" s="198"/>
      <c r="J404" s="194"/>
      <c r="K404" s="194"/>
      <c r="L404" s="199"/>
      <c r="M404" s="200"/>
      <c r="N404" s="201"/>
      <c r="O404" s="201"/>
      <c r="P404" s="201"/>
      <c r="Q404" s="201"/>
      <c r="R404" s="201"/>
      <c r="S404" s="201"/>
      <c r="T404" s="202"/>
      <c r="AT404" s="203" t="s">
        <v>180</v>
      </c>
      <c r="AU404" s="203" t="s">
        <v>89</v>
      </c>
      <c r="AV404" s="13" t="s">
        <v>40</v>
      </c>
      <c r="AW404" s="13" t="s">
        <v>38</v>
      </c>
      <c r="AX404" s="13" t="s">
        <v>80</v>
      </c>
      <c r="AY404" s="203" t="s">
        <v>171</v>
      </c>
    </row>
    <row r="405" spans="1:65" s="13" customFormat="1" ht="10.199999999999999">
      <c r="B405" s="193"/>
      <c r="C405" s="194"/>
      <c r="D405" s="195" t="s">
        <v>180</v>
      </c>
      <c r="E405" s="196" t="s">
        <v>32</v>
      </c>
      <c r="F405" s="197" t="s">
        <v>5994</v>
      </c>
      <c r="G405" s="194"/>
      <c r="H405" s="196" t="s">
        <v>32</v>
      </c>
      <c r="I405" s="198"/>
      <c r="J405" s="194"/>
      <c r="K405" s="194"/>
      <c r="L405" s="199"/>
      <c r="M405" s="200"/>
      <c r="N405" s="201"/>
      <c r="O405" s="201"/>
      <c r="P405" s="201"/>
      <c r="Q405" s="201"/>
      <c r="R405" s="201"/>
      <c r="S405" s="201"/>
      <c r="T405" s="202"/>
      <c r="AT405" s="203" t="s">
        <v>180</v>
      </c>
      <c r="AU405" s="203" t="s">
        <v>89</v>
      </c>
      <c r="AV405" s="13" t="s">
        <v>40</v>
      </c>
      <c r="AW405" s="13" t="s">
        <v>38</v>
      </c>
      <c r="AX405" s="13" t="s">
        <v>80</v>
      </c>
      <c r="AY405" s="203" t="s">
        <v>171</v>
      </c>
    </row>
    <row r="406" spans="1:65" s="13" customFormat="1" ht="10.199999999999999">
      <c r="B406" s="193"/>
      <c r="C406" s="194"/>
      <c r="D406" s="195" t="s">
        <v>180</v>
      </c>
      <c r="E406" s="196" t="s">
        <v>32</v>
      </c>
      <c r="F406" s="197" t="s">
        <v>5898</v>
      </c>
      <c r="G406" s="194"/>
      <c r="H406" s="196" t="s">
        <v>32</v>
      </c>
      <c r="I406" s="198"/>
      <c r="J406" s="194"/>
      <c r="K406" s="194"/>
      <c r="L406" s="199"/>
      <c r="M406" s="200"/>
      <c r="N406" s="201"/>
      <c r="O406" s="201"/>
      <c r="P406" s="201"/>
      <c r="Q406" s="201"/>
      <c r="R406" s="201"/>
      <c r="S406" s="201"/>
      <c r="T406" s="202"/>
      <c r="AT406" s="203" t="s">
        <v>180</v>
      </c>
      <c r="AU406" s="203" t="s">
        <v>89</v>
      </c>
      <c r="AV406" s="13" t="s">
        <v>40</v>
      </c>
      <c r="AW406" s="13" t="s">
        <v>38</v>
      </c>
      <c r="AX406" s="13" t="s">
        <v>80</v>
      </c>
      <c r="AY406" s="203" t="s">
        <v>171</v>
      </c>
    </row>
    <row r="407" spans="1:65" s="14" customFormat="1" ht="10.199999999999999">
      <c r="B407" s="204"/>
      <c r="C407" s="205"/>
      <c r="D407" s="195" t="s">
        <v>180</v>
      </c>
      <c r="E407" s="206" t="s">
        <v>32</v>
      </c>
      <c r="F407" s="207" t="s">
        <v>6073</v>
      </c>
      <c r="G407" s="205"/>
      <c r="H407" s="208">
        <v>425.75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180</v>
      </c>
      <c r="AU407" s="214" t="s">
        <v>89</v>
      </c>
      <c r="AV407" s="14" t="s">
        <v>89</v>
      </c>
      <c r="AW407" s="14" t="s">
        <v>38</v>
      </c>
      <c r="AX407" s="14" t="s">
        <v>80</v>
      </c>
      <c r="AY407" s="214" t="s">
        <v>171</v>
      </c>
    </row>
    <row r="408" spans="1:65" s="2" customFormat="1" ht="14.4" customHeight="1">
      <c r="A408" s="36"/>
      <c r="B408" s="37"/>
      <c r="C408" s="215" t="s">
        <v>611</v>
      </c>
      <c r="D408" s="215" t="s">
        <v>254</v>
      </c>
      <c r="E408" s="216" t="s">
        <v>6074</v>
      </c>
      <c r="F408" s="217" t="s">
        <v>6075</v>
      </c>
      <c r="G408" s="218" t="s">
        <v>176</v>
      </c>
      <c r="H408" s="219">
        <v>459.81</v>
      </c>
      <c r="I408" s="220"/>
      <c r="J408" s="221">
        <f>ROUND(I408*H408,2)</f>
        <v>0</v>
      </c>
      <c r="K408" s="217" t="s">
        <v>177</v>
      </c>
      <c r="L408" s="222"/>
      <c r="M408" s="223" t="s">
        <v>32</v>
      </c>
      <c r="N408" s="224" t="s">
        <v>51</v>
      </c>
      <c r="O408" s="66"/>
      <c r="P408" s="189">
        <f>O408*H408</f>
        <v>0</v>
      </c>
      <c r="Q408" s="189">
        <v>1.04E-2</v>
      </c>
      <c r="R408" s="189">
        <f>Q408*H408</f>
        <v>4.7820239999999998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389</v>
      </c>
      <c r="AT408" s="191" t="s">
        <v>254</v>
      </c>
      <c r="AU408" s="191" t="s">
        <v>89</v>
      </c>
      <c r="AY408" s="18" t="s">
        <v>171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8" t="s">
        <v>40</v>
      </c>
      <c r="BK408" s="192">
        <f>ROUND(I408*H408,2)</f>
        <v>0</v>
      </c>
      <c r="BL408" s="18" t="s">
        <v>297</v>
      </c>
      <c r="BM408" s="191" t="s">
        <v>6076</v>
      </c>
    </row>
    <row r="409" spans="1:65" s="2" customFormat="1" ht="19.2">
      <c r="A409" s="36"/>
      <c r="B409" s="37"/>
      <c r="C409" s="38"/>
      <c r="D409" s="195" t="s">
        <v>258</v>
      </c>
      <c r="E409" s="38"/>
      <c r="F409" s="225" t="s">
        <v>6077</v>
      </c>
      <c r="G409" s="38"/>
      <c r="H409" s="38"/>
      <c r="I409" s="226"/>
      <c r="J409" s="38"/>
      <c r="K409" s="38"/>
      <c r="L409" s="41"/>
      <c r="M409" s="227"/>
      <c r="N409" s="228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8" t="s">
        <v>258</v>
      </c>
      <c r="AU409" s="18" t="s">
        <v>89</v>
      </c>
    </row>
    <row r="410" spans="1:65" s="14" customFormat="1" ht="10.199999999999999">
      <c r="B410" s="204"/>
      <c r="C410" s="205"/>
      <c r="D410" s="195" t="s">
        <v>180</v>
      </c>
      <c r="E410" s="205"/>
      <c r="F410" s="207" t="s">
        <v>6078</v>
      </c>
      <c r="G410" s="205"/>
      <c r="H410" s="208">
        <v>459.81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180</v>
      </c>
      <c r="AU410" s="214" t="s">
        <v>89</v>
      </c>
      <c r="AV410" s="14" t="s">
        <v>89</v>
      </c>
      <c r="AW410" s="14" t="s">
        <v>4</v>
      </c>
      <c r="AX410" s="14" t="s">
        <v>40</v>
      </c>
      <c r="AY410" s="214" t="s">
        <v>171</v>
      </c>
    </row>
    <row r="411" spans="1:65" s="2" customFormat="1" ht="14.4" customHeight="1">
      <c r="A411" s="36"/>
      <c r="B411" s="37"/>
      <c r="C411" s="180" t="s">
        <v>617</v>
      </c>
      <c r="D411" s="180" t="s">
        <v>173</v>
      </c>
      <c r="E411" s="181" t="s">
        <v>6079</v>
      </c>
      <c r="F411" s="182" t="s">
        <v>6080</v>
      </c>
      <c r="G411" s="183" t="s">
        <v>176</v>
      </c>
      <c r="H411" s="184">
        <v>425.75</v>
      </c>
      <c r="I411" s="185"/>
      <c r="J411" s="186">
        <f>ROUND(I411*H411,2)</f>
        <v>0</v>
      </c>
      <c r="K411" s="182" t="s">
        <v>177</v>
      </c>
      <c r="L411" s="41"/>
      <c r="M411" s="187" t="s">
        <v>32</v>
      </c>
      <c r="N411" s="188" t="s">
        <v>51</v>
      </c>
      <c r="O411" s="66"/>
      <c r="P411" s="189">
        <f>O411*H411</f>
        <v>0</v>
      </c>
      <c r="Q411" s="189">
        <v>1E-4</v>
      </c>
      <c r="R411" s="189">
        <f>Q411*H411</f>
        <v>4.2575000000000002E-2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297</v>
      </c>
      <c r="AT411" s="191" t="s">
        <v>173</v>
      </c>
      <c r="AU411" s="191" t="s">
        <v>89</v>
      </c>
      <c r="AY411" s="18" t="s">
        <v>171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8" t="s">
        <v>40</v>
      </c>
      <c r="BK411" s="192">
        <f>ROUND(I411*H411,2)</f>
        <v>0</v>
      </c>
      <c r="BL411" s="18" t="s">
        <v>297</v>
      </c>
      <c r="BM411" s="191" t="s">
        <v>6081</v>
      </c>
    </row>
    <row r="412" spans="1:65" s="2" customFormat="1" ht="14.4" customHeight="1">
      <c r="A412" s="36"/>
      <c r="B412" s="37"/>
      <c r="C412" s="215" t="s">
        <v>623</v>
      </c>
      <c r="D412" s="215" t="s">
        <v>254</v>
      </c>
      <c r="E412" s="216" t="s">
        <v>6082</v>
      </c>
      <c r="F412" s="217" t="s">
        <v>6083</v>
      </c>
      <c r="G412" s="218" t="s">
        <v>176</v>
      </c>
      <c r="H412" s="219">
        <v>459.81</v>
      </c>
      <c r="I412" s="220"/>
      <c r="J412" s="221">
        <f>ROUND(I412*H412,2)</f>
        <v>0</v>
      </c>
      <c r="K412" s="217" t="s">
        <v>177</v>
      </c>
      <c r="L412" s="222"/>
      <c r="M412" s="223" t="s">
        <v>32</v>
      </c>
      <c r="N412" s="224" t="s">
        <v>51</v>
      </c>
      <c r="O412" s="66"/>
      <c r="P412" s="189">
        <f>O412*H412</f>
        <v>0</v>
      </c>
      <c r="Q412" s="189">
        <v>1E-4</v>
      </c>
      <c r="R412" s="189">
        <f>Q412*H412</f>
        <v>4.5981000000000001E-2</v>
      </c>
      <c r="S412" s="189">
        <v>0</v>
      </c>
      <c r="T412" s="190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91" t="s">
        <v>389</v>
      </c>
      <c r="AT412" s="191" t="s">
        <v>254</v>
      </c>
      <c r="AU412" s="191" t="s">
        <v>89</v>
      </c>
      <c r="AY412" s="18" t="s">
        <v>171</v>
      </c>
      <c r="BE412" s="192">
        <f>IF(N412="základní",J412,0)</f>
        <v>0</v>
      </c>
      <c r="BF412" s="192">
        <f>IF(N412="snížená",J412,0)</f>
        <v>0</v>
      </c>
      <c r="BG412" s="192">
        <f>IF(N412="zákl. přenesená",J412,0)</f>
        <v>0</v>
      </c>
      <c r="BH412" s="192">
        <f>IF(N412="sníž. přenesená",J412,0)</f>
        <v>0</v>
      </c>
      <c r="BI412" s="192">
        <f>IF(N412="nulová",J412,0)</f>
        <v>0</v>
      </c>
      <c r="BJ412" s="18" t="s">
        <v>40</v>
      </c>
      <c r="BK412" s="192">
        <f>ROUND(I412*H412,2)</f>
        <v>0</v>
      </c>
      <c r="BL412" s="18" t="s">
        <v>297</v>
      </c>
      <c r="BM412" s="191" t="s">
        <v>6084</v>
      </c>
    </row>
    <row r="413" spans="1:65" s="2" customFormat="1" ht="19.2">
      <c r="A413" s="36"/>
      <c r="B413" s="37"/>
      <c r="C413" s="38"/>
      <c r="D413" s="195" t="s">
        <v>258</v>
      </c>
      <c r="E413" s="38"/>
      <c r="F413" s="225" t="s">
        <v>6077</v>
      </c>
      <c r="G413" s="38"/>
      <c r="H413" s="38"/>
      <c r="I413" s="226"/>
      <c r="J413" s="38"/>
      <c r="K413" s="38"/>
      <c r="L413" s="41"/>
      <c r="M413" s="227"/>
      <c r="N413" s="228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8" t="s">
        <v>258</v>
      </c>
      <c r="AU413" s="18" t="s">
        <v>89</v>
      </c>
    </row>
    <row r="414" spans="1:65" s="14" customFormat="1" ht="10.199999999999999">
      <c r="B414" s="204"/>
      <c r="C414" s="205"/>
      <c r="D414" s="195" t="s">
        <v>180</v>
      </c>
      <c r="E414" s="205"/>
      <c r="F414" s="207" t="s">
        <v>6078</v>
      </c>
      <c r="G414" s="205"/>
      <c r="H414" s="208">
        <v>459.81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180</v>
      </c>
      <c r="AU414" s="214" t="s">
        <v>89</v>
      </c>
      <c r="AV414" s="14" t="s">
        <v>89</v>
      </c>
      <c r="AW414" s="14" t="s">
        <v>4</v>
      </c>
      <c r="AX414" s="14" t="s">
        <v>40</v>
      </c>
      <c r="AY414" s="214" t="s">
        <v>171</v>
      </c>
    </row>
    <row r="415" spans="1:65" s="2" customFormat="1" ht="14.4" customHeight="1">
      <c r="A415" s="36"/>
      <c r="B415" s="37"/>
      <c r="C415" s="180" t="s">
        <v>630</v>
      </c>
      <c r="D415" s="180" t="s">
        <v>173</v>
      </c>
      <c r="E415" s="181" t="s">
        <v>6085</v>
      </c>
      <c r="F415" s="182" t="s">
        <v>6086</v>
      </c>
      <c r="G415" s="183" t="s">
        <v>190</v>
      </c>
      <c r="H415" s="184">
        <v>117</v>
      </c>
      <c r="I415" s="185"/>
      <c r="J415" s="186">
        <f>ROUND(I415*H415,2)</f>
        <v>0</v>
      </c>
      <c r="K415" s="182" t="s">
        <v>177</v>
      </c>
      <c r="L415" s="41"/>
      <c r="M415" s="187" t="s">
        <v>32</v>
      </c>
      <c r="N415" s="188" t="s">
        <v>51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297</v>
      </c>
      <c r="AT415" s="191" t="s">
        <v>173</v>
      </c>
      <c r="AU415" s="191" t="s">
        <v>89</v>
      </c>
      <c r="AY415" s="18" t="s">
        <v>171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8" t="s">
        <v>40</v>
      </c>
      <c r="BK415" s="192">
        <f>ROUND(I415*H415,2)</f>
        <v>0</v>
      </c>
      <c r="BL415" s="18" t="s">
        <v>297</v>
      </c>
      <c r="BM415" s="191" t="s">
        <v>6087</v>
      </c>
    </row>
    <row r="416" spans="1:65" s="14" customFormat="1" ht="10.199999999999999">
      <c r="B416" s="204"/>
      <c r="C416" s="205"/>
      <c r="D416" s="195" t="s">
        <v>180</v>
      </c>
      <c r="E416" s="206" t="s">
        <v>32</v>
      </c>
      <c r="F416" s="207" t="s">
        <v>6088</v>
      </c>
      <c r="G416" s="205"/>
      <c r="H416" s="208">
        <v>117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180</v>
      </c>
      <c r="AU416" s="214" t="s">
        <v>89</v>
      </c>
      <c r="AV416" s="14" t="s">
        <v>89</v>
      </c>
      <c r="AW416" s="14" t="s">
        <v>38</v>
      </c>
      <c r="AX416" s="14" t="s">
        <v>80</v>
      </c>
      <c r="AY416" s="214" t="s">
        <v>171</v>
      </c>
    </row>
    <row r="417" spans="1:65" s="2" customFormat="1" ht="14.4" customHeight="1">
      <c r="A417" s="36"/>
      <c r="B417" s="37"/>
      <c r="C417" s="215" t="s">
        <v>633</v>
      </c>
      <c r="D417" s="215" t="s">
        <v>254</v>
      </c>
      <c r="E417" s="216" t="s">
        <v>6089</v>
      </c>
      <c r="F417" s="217" t="s">
        <v>6090</v>
      </c>
      <c r="G417" s="218" t="s">
        <v>190</v>
      </c>
      <c r="H417" s="219">
        <v>122.85</v>
      </c>
      <c r="I417" s="220"/>
      <c r="J417" s="221">
        <f>ROUND(I417*H417,2)</f>
        <v>0</v>
      </c>
      <c r="K417" s="217" t="s">
        <v>177</v>
      </c>
      <c r="L417" s="222"/>
      <c r="M417" s="223" t="s">
        <v>32</v>
      </c>
      <c r="N417" s="224" t="s">
        <v>51</v>
      </c>
      <c r="O417" s="66"/>
      <c r="P417" s="189">
        <f>O417*H417</f>
        <v>0</v>
      </c>
      <c r="Q417" s="189">
        <v>1.0000000000000001E-5</v>
      </c>
      <c r="R417" s="189">
        <f>Q417*H417</f>
        <v>1.2285E-3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389</v>
      </c>
      <c r="AT417" s="191" t="s">
        <v>254</v>
      </c>
      <c r="AU417" s="191" t="s">
        <v>89</v>
      </c>
      <c r="AY417" s="18" t="s">
        <v>171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8" t="s">
        <v>40</v>
      </c>
      <c r="BK417" s="192">
        <f>ROUND(I417*H417,2)</f>
        <v>0</v>
      </c>
      <c r="BL417" s="18" t="s">
        <v>297</v>
      </c>
      <c r="BM417" s="191" t="s">
        <v>6091</v>
      </c>
    </row>
    <row r="418" spans="1:65" s="2" customFormat="1" ht="19.2">
      <c r="A418" s="36"/>
      <c r="B418" s="37"/>
      <c r="C418" s="38"/>
      <c r="D418" s="195" t="s">
        <v>258</v>
      </c>
      <c r="E418" s="38"/>
      <c r="F418" s="225" t="s">
        <v>259</v>
      </c>
      <c r="G418" s="38"/>
      <c r="H418" s="38"/>
      <c r="I418" s="226"/>
      <c r="J418" s="38"/>
      <c r="K418" s="38"/>
      <c r="L418" s="41"/>
      <c r="M418" s="227"/>
      <c r="N418" s="228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8" t="s">
        <v>258</v>
      </c>
      <c r="AU418" s="18" t="s">
        <v>89</v>
      </c>
    </row>
    <row r="419" spans="1:65" s="14" customFormat="1" ht="10.199999999999999">
      <c r="B419" s="204"/>
      <c r="C419" s="205"/>
      <c r="D419" s="195" t="s">
        <v>180</v>
      </c>
      <c r="E419" s="205"/>
      <c r="F419" s="207" t="s">
        <v>6092</v>
      </c>
      <c r="G419" s="205"/>
      <c r="H419" s="208">
        <v>122.85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180</v>
      </c>
      <c r="AU419" s="214" t="s">
        <v>89</v>
      </c>
      <c r="AV419" s="14" t="s">
        <v>89</v>
      </c>
      <c r="AW419" s="14" t="s">
        <v>4</v>
      </c>
      <c r="AX419" s="14" t="s">
        <v>40</v>
      </c>
      <c r="AY419" s="214" t="s">
        <v>171</v>
      </c>
    </row>
    <row r="420" spans="1:65" s="2" customFormat="1" ht="14.4" customHeight="1">
      <c r="A420" s="36"/>
      <c r="B420" s="37"/>
      <c r="C420" s="180" t="s">
        <v>640</v>
      </c>
      <c r="D420" s="180" t="s">
        <v>173</v>
      </c>
      <c r="E420" s="181" t="s">
        <v>6093</v>
      </c>
      <c r="F420" s="182" t="s">
        <v>6094</v>
      </c>
      <c r="G420" s="183" t="s">
        <v>3857</v>
      </c>
      <c r="H420" s="184">
        <v>8064.7969999999996</v>
      </c>
      <c r="I420" s="185"/>
      <c r="J420" s="186">
        <f>ROUND(I420*H420,2)</f>
        <v>0</v>
      </c>
      <c r="K420" s="182" t="s">
        <v>177</v>
      </c>
      <c r="L420" s="41"/>
      <c r="M420" s="187" t="s">
        <v>32</v>
      </c>
      <c r="N420" s="188" t="s">
        <v>51</v>
      </c>
      <c r="O420" s="66"/>
      <c r="P420" s="189">
        <f>O420*H420</f>
        <v>0</v>
      </c>
      <c r="Q420" s="189">
        <v>5.0000000000000002E-5</v>
      </c>
      <c r="R420" s="189">
        <f>Q420*H420</f>
        <v>0.40323985000000001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297</v>
      </c>
      <c r="AT420" s="191" t="s">
        <v>173</v>
      </c>
      <c r="AU420" s="191" t="s">
        <v>89</v>
      </c>
      <c r="AY420" s="18" t="s">
        <v>171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8" t="s">
        <v>40</v>
      </c>
      <c r="BK420" s="192">
        <f>ROUND(I420*H420,2)</f>
        <v>0</v>
      </c>
      <c r="BL420" s="18" t="s">
        <v>297</v>
      </c>
      <c r="BM420" s="191" t="s">
        <v>6095</v>
      </c>
    </row>
    <row r="421" spans="1:65" s="13" customFormat="1" ht="10.199999999999999">
      <c r="B421" s="193"/>
      <c r="C421" s="194"/>
      <c r="D421" s="195" t="s">
        <v>180</v>
      </c>
      <c r="E421" s="196" t="s">
        <v>32</v>
      </c>
      <c r="F421" s="197" t="s">
        <v>6006</v>
      </c>
      <c r="G421" s="194"/>
      <c r="H421" s="196" t="s">
        <v>32</v>
      </c>
      <c r="I421" s="198"/>
      <c r="J421" s="194"/>
      <c r="K421" s="194"/>
      <c r="L421" s="199"/>
      <c r="M421" s="200"/>
      <c r="N421" s="201"/>
      <c r="O421" s="201"/>
      <c r="P421" s="201"/>
      <c r="Q421" s="201"/>
      <c r="R421" s="201"/>
      <c r="S421" s="201"/>
      <c r="T421" s="202"/>
      <c r="AT421" s="203" t="s">
        <v>180</v>
      </c>
      <c r="AU421" s="203" t="s">
        <v>89</v>
      </c>
      <c r="AV421" s="13" t="s">
        <v>40</v>
      </c>
      <c r="AW421" s="13" t="s">
        <v>38</v>
      </c>
      <c r="AX421" s="13" t="s">
        <v>80</v>
      </c>
      <c r="AY421" s="203" t="s">
        <v>171</v>
      </c>
    </row>
    <row r="422" spans="1:65" s="13" customFormat="1" ht="10.199999999999999">
      <c r="B422" s="193"/>
      <c r="C422" s="194"/>
      <c r="D422" s="195" t="s">
        <v>180</v>
      </c>
      <c r="E422" s="196" t="s">
        <v>32</v>
      </c>
      <c r="F422" s="197" t="s">
        <v>5994</v>
      </c>
      <c r="G422" s="194"/>
      <c r="H422" s="196" t="s">
        <v>32</v>
      </c>
      <c r="I422" s="198"/>
      <c r="J422" s="194"/>
      <c r="K422" s="194"/>
      <c r="L422" s="199"/>
      <c r="M422" s="200"/>
      <c r="N422" s="201"/>
      <c r="O422" s="201"/>
      <c r="P422" s="201"/>
      <c r="Q422" s="201"/>
      <c r="R422" s="201"/>
      <c r="S422" s="201"/>
      <c r="T422" s="202"/>
      <c r="AT422" s="203" t="s">
        <v>180</v>
      </c>
      <c r="AU422" s="203" t="s">
        <v>89</v>
      </c>
      <c r="AV422" s="13" t="s">
        <v>40</v>
      </c>
      <c r="AW422" s="13" t="s">
        <v>38</v>
      </c>
      <c r="AX422" s="13" t="s">
        <v>80</v>
      </c>
      <c r="AY422" s="203" t="s">
        <v>171</v>
      </c>
    </row>
    <row r="423" spans="1:65" s="13" customFormat="1" ht="10.199999999999999">
      <c r="B423" s="193"/>
      <c r="C423" s="194"/>
      <c r="D423" s="195" t="s">
        <v>180</v>
      </c>
      <c r="E423" s="196" t="s">
        <v>32</v>
      </c>
      <c r="F423" s="197" t="s">
        <v>5898</v>
      </c>
      <c r="G423" s="194"/>
      <c r="H423" s="196" t="s">
        <v>32</v>
      </c>
      <c r="I423" s="198"/>
      <c r="J423" s="194"/>
      <c r="K423" s="194"/>
      <c r="L423" s="199"/>
      <c r="M423" s="200"/>
      <c r="N423" s="201"/>
      <c r="O423" s="201"/>
      <c r="P423" s="201"/>
      <c r="Q423" s="201"/>
      <c r="R423" s="201"/>
      <c r="S423" s="201"/>
      <c r="T423" s="202"/>
      <c r="AT423" s="203" t="s">
        <v>180</v>
      </c>
      <c r="AU423" s="203" t="s">
        <v>89</v>
      </c>
      <c r="AV423" s="13" t="s">
        <v>40</v>
      </c>
      <c r="AW423" s="13" t="s">
        <v>38</v>
      </c>
      <c r="AX423" s="13" t="s">
        <v>80</v>
      </c>
      <c r="AY423" s="203" t="s">
        <v>171</v>
      </c>
    </row>
    <row r="424" spans="1:65" s="14" customFormat="1" ht="10.199999999999999">
      <c r="B424" s="204"/>
      <c r="C424" s="205"/>
      <c r="D424" s="195" t="s">
        <v>180</v>
      </c>
      <c r="E424" s="206" t="s">
        <v>32</v>
      </c>
      <c r="F424" s="207" t="s">
        <v>6096</v>
      </c>
      <c r="G424" s="205"/>
      <c r="H424" s="208">
        <v>7829.9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180</v>
      </c>
      <c r="AU424" s="214" t="s">
        <v>89</v>
      </c>
      <c r="AV424" s="14" t="s">
        <v>89</v>
      </c>
      <c r="AW424" s="14" t="s">
        <v>38</v>
      </c>
      <c r="AX424" s="14" t="s">
        <v>80</v>
      </c>
      <c r="AY424" s="214" t="s">
        <v>171</v>
      </c>
    </row>
    <row r="425" spans="1:65" s="14" customFormat="1" ht="10.199999999999999">
      <c r="B425" s="204"/>
      <c r="C425" s="205"/>
      <c r="D425" s="195" t="s">
        <v>180</v>
      </c>
      <c r="E425" s="206" t="s">
        <v>32</v>
      </c>
      <c r="F425" s="207" t="s">
        <v>6097</v>
      </c>
      <c r="G425" s="205"/>
      <c r="H425" s="208">
        <v>234.89699999999999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180</v>
      </c>
      <c r="AU425" s="214" t="s">
        <v>89</v>
      </c>
      <c r="AV425" s="14" t="s">
        <v>89</v>
      </c>
      <c r="AW425" s="14" t="s">
        <v>38</v>
      </c>
      <c r="AX425" s="14" t="s">
        <v>80</v>
      </c>
      <c r="AY425" s="214" t="s">
        <v>171</v>
      </c>
    </row>
    <row r="426" spans="1:65" s="2" customFormat="1" ht="14.4" customHeight="1">
      <c r="A426" s="36"/>
      <c r="B426" s="37"/>
      <c r="C426" s="215" t="s">
        <v>645</v>
      </c>
      <c r="D426" s="215" t="s">
        <v>254</v>
      </c>
      <c r="E426" s="216" t="s">
        <v>6098</v>
      </c>
      <c r="F426" s="217" t="s">
        <v>6099</v>
      </c>
      <c r="G426" s="218" t="s">
        <v>3857</v>
      </c>
      <c r="H426" s="219">
        <v>8709.9809999999998</v>
      </c>
      <c r="I426" s="220"/>
      <c r="J426" s="221">
        <f>ROUND(I426*H426,2)</f>
        <v>0</v>
      </c>
      <c r="K426" s="217" t="s">
        <v>6100</v>
      </c>
      <c r="L426" s="222"/>
      <c r="M426" s="223" t="s">
        <v>32</v>
      </c>
      <c r="N426" s="224" t="s">
        <v>51</v>
      </c>
      <c r="O426" s="66"/>
      <c r="P426" s="189">
        <f>O426*H426</f>
        <v>0</v>
      </c>
      <c r="Q426" s="189">
        <v>1E-3</v>
      </c>
      <c r="R426" s="189">
        <f>Q426*H426</f>
        <v>8.7099809999999991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389</v>
      </c>
      <c r="AT426" s="191" t="s">
        <v>254</v>
      </c>
      <c r="AU426" s="191" t="s">
        <v>89</v>
      </c>
      <c r="AY426" s="18" t="s">
        <v>171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8" t="s">
        <v>40</v>
      </c>
      <c r="BK426" s="192">
        <f>ROUND(I426*H426,2)</f>
        <v>0</v>
      </c>
      <c r="BL426" s="18" t="s">
        <v>297</v>
      </c>
      <c r="BM426" s="191" t="s">
        <v>6101</v>
      </c>
    </row>
    <row r="427" spans="1:65" s="2" customFormat="1" ht="76.8">
      <c r="A427" s="36"/>
      <c r="B427" s="37"/>
      <c r="C427" s="38"/>
      <c r="D427" s="195" t="s">
        <v>258</v>
      </c>
      <c r="E427" s="38"/>
      <c r="F427" s="225" t="s">
        <v>6102</v>
      </c>
      <c r="G427" s="38"/>
      <c r="H427" s="38"/>
      <c r="I427" s="226"/>
      <c r="J427" s="38"/>
      <c r="K427" s="38"/>
      <c r="L427" s="41"/>
      <c r="M427" s="227"/>
      <c r="N427" s="228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8" t="s">
        <v>258</v>
      </c>
      <c r="AU427" s="18" t="s">
        <v>89</v>
      </c>
    </row>
    <row r="428" spans="1:65" s="14" customFormat="1" ht="10.199999999999999">
      <c r="B428" s="204"/>
      <c r="C428" s="205"/>
      <c r="D428" s="195" t="s">
        <v>180</v>
      </c>
      <c r="E428" s="205"/>
      <c r="F428" s="207" t="s">
        <v>6103</v>
      </c>
      <c r="G428" s="205"/>
      <c r="H428" s="208">
        <v>8709.9809999999998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180</v>
      </c>
      <c r="AU428" s="214" t="s">
        <v>89</v>
      </c>
      <c r="AV428" s="14" t="s">
        <v>89</v>
      </c>
      <c r="AW428" s="14" t="s">
        <v>4</v>
      </c>
      <c r="AX428" s="14" t="s">
        <v>40</v>
      </c>
      <c r="AY428" s="214" t="s">
        <v>171</v>
      </c>
    </row>
    <row r="429" spans="1:65" s="2" customFormat="1" ht="14.4" customHeight="1">
      <c r="A429" s="36"/>
      <c r="B429" s="37"/>
      <c r="C429" s="180" t="s">
        <v>649</v>
      </c>
      <c r="D429" s="180" t="s">
        <v>173</v>
      </c>
      <c r="E429" s="181" t="s">
        <v>6104</v>
      </c>
      <c r="F429" s="182" t="s">
        <v>6105</v>
      </c>
      <c r="G429" s="183" t="s">
        <v>3857</v>
      </c>
      <c r="H429" s="184">
        <v>6800</v>
      </c>
      <c r="I429" s="185"/>
      <c r="J429" s="186">
        <f>ROUND(I429*H429,2)</f>
        <v>0</v>
      </c>
      <c r="K429" s="182" t="s">
        <v>177</v>
      </c>
      <c r="L429" s="41"/>
      <c r="M429" s="187" t="s">
        <v>32</v>
      </c>
      <c r="N429" s="188" t="s">
        <v>51</v>
      </c>
      <c r="O429" s="66"/>
      <c r="P429" s="189">
        <f>O429*H429</f>
        <v>0</v>
      </c>
      <c r="Q429" s="189">
        <v>0</v>
      </c>
      <c r="R429" s="189">
        <f>Q429*H429</f>
        <v>0</v>
      </c>
      <c r="S429" s="189">
        <v>1E-3</v>
      </c>
      <c r="T429" s="190">
        <f>S429*H429</f>
        <v>6.8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297</v>
      </c>
      <c r="AT429" s="191" t="s">
        <v>173</v>
      </c>
      <c r="AU429" s="191" t="s">
        <v>89</v>
      </c>
      <c r="AY429" s="18" t="s">
        <v>171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8" t="s">
        <v>40</v>
      </c>
      <c r="BK429" s="192">
        <f>ROUND(I429*H429,2)</f>
        <v>0</v>
      </c>
      <c r="BL429" s="18" t="s">
        <v>297</v>
      </c>
      <c r="BM429" s="191" t="s">
        <v>6106</v>
      </c>
    </row>
    <row r="430" spans="1:65" s="13" customFormat="1" ht="10.199999999999999">
      <c r="B430" s="193"/>
      <c r="C430" s="194"/>
      <c r="D430" s="195" t="s">
        <v>180</v>
      </c>
      <c r="E430" s="196" t="s">
        <v>32</v>
      </c>
      <c r="F430" s="197" t="s">
        <v>5778</v>
      </c>
      <c r="G430" s="194"/>
      <c r="H430" s="196" t="s">
        <v>32</v>
      </c>
      <c r="I430" s="198"/>
      <c r="J430" s="194"/>
      <c r="K430" s="194"/>
      <c r="L430" s="199"/>
      <c r="M430" s="200"/>
      <c r="N430" s="201"/>
      <c r="O430" s="201"/>
      <c r="P430" s="201"/>
      <c r="Q430" s="201"/>
      <c r="R430" s="201"/>
      <c r="S430" s="201"/>
      <c r="T430" s="202"/>
      <c r="AT430" s="203" t="s">
        <v>180</v>
      </c>
      <c r="AU430" s="203" t="s">
        <v>89</v>
      </c>
      <c r="AV430" s="13" t="s">
        <v>40</v>
      </c>
      <c r="AW430" s="13" t="s">
        <v>38</v>
      </c>
      <c r="AX430" s="13" t="s">
        <v>80</v>
      </c>
      <c r="AY430" s="203" t="s">
        <v>171</v>
      </c>
    </row>
    <row r="431" spans="1:65" s="13" customFormat="1" ht="10.199999999999999">
      <c r="B431" s="193"/>
      <c r="C431" s="194"/>
      <c r="D431" s="195" t="s">
        <v>180</v>
      </c>
      <c r="E431" s="196" t="s">
        <v>32</v>
      </c>
      <c r="F431" s="197" t="s">
        <v>5730</v>
      </c>
      <c r="G431" s="194"/>
      <c r="H431" s="196" t="s">
        <v>32</v>
      </c>
      <c r="I431" s="198"/>
      <c r="J431" s="194"/>
      <c r="K431" s="194"/>
      <c r="L431" s="199"/>
      <c r="M431" s="200"/>
      <c r="N431" s="201"/>
      <c r="O431" s="201"/>
      <c r="P431" s="201"/>
      <c r="Q431" s="201"/>
      <c r="R431" s="201"/>
      <c r="S431" s="201"/>
      <c r="T431" s="202"/>
      <c r="AT431" s="203" t="s">
        <v>180</v>
      </c>
      <c r="AU431" s="203" t="s">
        <v>89</v>
      </c>
      <c r="AV431" s="13" t="s">
        <v>40</v>
      </c>
      <c r="AW431" s="13" t="s">
        <v>38</v>
      </c>
      <c r="AX431" s="13" t="s">
        <v>80</v>
      </c>
      <c r="AY431" s="203" t="s">
        <v>171</v>
      </c>
    </row>
    <row r="432" spans="1:65" s="14" customFormat="1" ht="10.199999999999999">
      <c r="B432" s="204"/>
      <c r="C432" s="205"/>
      <c r="D432" s="195" t="s">
        <v>180</v>
      </c>
      <c r="E432" s="206" t="s">
        <v>32</v>
      </c>
      <c r="F432" s="207" t="s">
        <v>6107</v>
      </c>
      <c r="G432" s="205"/>
      <c r="H432" s="208">
        <v>6800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180</v>
      </c>
      <c r="AU432" s="214" t="s">
        <v>89</v>
      </c>
      <c r="AV432" s="14" t="s">
        <v>89</v>
      </c>
      <c r="AW432" s="14" t="s">
        <v>38</v>
      </c>
      <c r="AX432" s="14" t="s">
        <v>80</v>
      </c>
      <c r="AY432" s="214" t="s">
        <v>171</v>
      </c>
    </row>
    <row r="433" spans="1:65" s="2" customFormat="1" ht="24.15" customHeight="1">
      <c r="A433" s="36"/>
      <c r="B433" s="37"/>
      <c r="C433" s="180" t="s">
        <v>653</v>
      </c>
      <c r="D433" s="180" t="s">
        <v>173</v>
      </c>
      <c r="E433" s="181" t="s">
        <v>6108</v>
      </c>
      <c r="F433" s="182" t="s">
        <v>6109</v>
      </c>
      <c r="G433" s="183" t="s">
        <v>554</v>
      </c>
      <c r="H433" s="184">
        <v>14.103999999999999</v>
      </c>
      <c r="I433" s="185"/>
      <c r="J433" s="186">
        <f>ROUND(I433*H433,2)</f>
        <v>0</v>
      </c>
      <c r="K433" s="182" t="s">
        <v>177</v>
      </c>
      <c r="L433" s="41"/>
      <c r="M433" s="187" t="s">
        <v>32</v>
      </c>
      <c r="N433" s="188" t="s">
        <v>51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297</v>
      </c>
      <c r="AT433" s="191" t="s">
        <v>173</v>
      </c>
      <c r="AU433" s="191" t="s">
        <v>89</v>
      </c>
      <c r="AY433" s="18" t="s">
        <v>171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8" t="s">
        <v>40</v>
      </c>
      <c r="BK433" s="192">
        <f>ROUND(I433*H433,2)</f>
        <v>0</v>
      </c>
      <c r="BL433" s="18" t="s">
        <v>297</v>
      </c>
      <c r="BM433" s="191" t="s">
        <v>6110</v>
      </c>
    </row>
    <row r="434" spans="1:65" s="2" customFormat="1" ht="24.15" customHeight="1">
      <c r="A434" s="36"/>
      <c r="B434" s="37"/>
      <c r="C434" s="180" t="s">
        <v>661</v>
      </c>
      <c r="D434" s="180" t="s">
        <v>173</v>
      </c>
      <c r="E434" s="181" t="s">
        <v>897</v>
      </c>
      <c r="F434" s="182" t="s">
        <v>898</v>
      </c>
      <c r="G434" s="183" t="s">
        <v>554</v>
      </c>
      <c r="H434" s="184">
        <v>14.103999999999999</v>
      </c>
      <c r="I434" s="185"/>
      <c r="J434" s="186">
        <f>ROUND(I434*H434,2)</f>
        <v>0</v>
      </c>
      <c r="K434" s="182" t="s">
        <v>177</v>
      </c>
      <c r="L434" s="41"/>
      <c r="M434" s="187" t="s">
        <v>32</v>
      </c>
      <c r="N434" s="188" t="s">
        <v>51</v>
      </c>
      <c r="O434" s="66"/>
      <c r="P434" s="189">
        <f>O434*H434</f>
        <v>0</v>
      </c>
      <c r="Q434" s="189">
        <v>0</v>
      </c>
      <c r="R434" s="189">
        <f>Q434*H434</f>
        <v>0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297</v>
      </c>
      <c r="AT434" s="191" t="s">
        <v>173</v>
      </c>
      <c r="AU434" s="191" t="s">
        <v>89</v>
      </c>
      <c r="AY434" s="18" t="s">
        <v>171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8" t="s">
        <v>40</v>
      </c>
      <c r="BK434" s="192">
        <f>ROUND(I434*H434,2)</f>
        <v>0</v>
      </c>
      <c r="BL434" s="18" t="s">
        <v>297</v>
      </c>
      <c r="BM434" s="191" t="s">
        <v>6111</v>
      </c>
    </row>
    <row r="435" spans="1:65" s="12" customFormat="1" ht="22.8" customHeight="1">
      <c r="B435" s="164"/>
      <c r="C435" s="165"/>
      <c r="D435" s="166" t="s">
        <v>79</v>
      </c>
      <c r="E435" s="178" t="s">
        <v>6112</v>
      </c>
      <c r="F435" s="178" t="s">
        <v>6113</v>
      </c>
      <c r="G435" s="165"/>
      <c r="H435" s="165"/>
      <c r="I435" s="168"/>
      <c r="J435" s="179">
        <f>BK435</f>
        <v>0</v>
      </c>
      <c r="K435" s="165"/>
      <c r="L435" s="170"/>
      <c r="M435" s="171"/>
      <c r="N435" s="172"/>
      <c r="O435" s="172"/>
      <c r="P435" s="173">
        <f>SUM(P436:P465)</f>
        <v>0</v>
      </c>
      <c r="Q435" s="172"/>
      <c r="R435" s="173">
        <f>SUM(R436:R465)</f>
        <v>10.22200452</v>
      </c>
      <c r="S435" s="172"/>
      <c r="T435" s="174">
        <f>SUM(T436:T465)</f>
        <v>9.4542769999999994</v>
      </c>
      <c r="AR435" s="175" t="s">
        <v>89</v>
      </c>
      <c r="AT435" s="176" t="s">
        <v>79</v>
      </c>
      <c r="AU435" s="176" t="s">
        <v>40</v>
      </c>
      <c r="AY435" s="175" t="s">
        <v>171</v>
      </c>
      <c r="BK435" s="177">
        <f>SUM(BK436:BK465)</f>
        <v>0</v>
      </c>
    </row>
    <row r="436" spans="1:65" s="2" customFormat="1" ht="14.4" customHeight="1">
      <c r="A436" s="36"/>
      <c r="B436" s="37"/>
      <c r="C436" s="180" t="s">
        <v>666</v>
      </c>
      <c r="D436" s="180" t="s">
        <v>173</v>
      </c>
      <c r="E436" s="181" t="s">
        <v>6114</v>
      </c>
      <c r="F436" s="182" t="s">
        <v>6115</v>
      </c>
      <c r="G436" s="183" t="s">
        <v>176</v>
      </c>
      <c r="H436" s="184">
        <v>190.892</v>
      </c>
      <c r="I436" s="185"/>
      <c r="J436" s="186">
        <f>ROUND(I436*H436,2)</f>
        <v>0</v>
      </c>
      <c r="K436" s="182" t="s">
        <v>177</v>
      </c>
      <c r="L436" s="41"/>
      <c r="M436" s="187" t="s">
        <v>32</v>
      </c>
      <c r="N436" s="188" t="s">
        <v>51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297</v>
      </c>
      <c r="AT436" s="191" t="s">
        <v>173</v>
      </c>
      <c r="AU436" s="191" t="s">
        <v>89</v>
      </c>
      <c r="AY436" s="18" t="s">
        <v>171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8" t="s">
        <v>40</v>
      </c>
      <c r="BK436" s="192">
        <f>ROUND(I436*H436,2)</f>
        <v>0</v>
      </c>
      <c r="BL436" s="18" t="s">
        <v>297</v>
      </c>
      <c r="BM436" s="191" t="s">
        <v>6116</v>
      </c>
    </row>
    <row r="437" spans="1:65" s="2" customFormat="1" ht="19.2">
      <c r="A437" s="36"/>
      <c r="B437" s="37"/>
      <c r="C437" s="38"/>
      <c r="D437" s="195" t="s">
        <v>258</v>
      </c>
      <c r="E437" s="38"/>
      <c r="F437" s="225" t="s">
        <v>6117</v>
      </c>
      <c r="G437" s="38"/>
      <c r="H437" s="38"/>
      <c r="I437" s="226"/>
      <c r="J437" s="38"/>
      <c r="K437" s="38"/>
      <c r="L437" s="41"/>
      <c r="M437" s="227"/>
      <c r="N437" s="228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8" t="s">
        <v>258</v>
      </c>
      <c r="AU437" s="18" t="s">
        <v>89</v>
      </c>
    </row>
    <row r="438" spans="1:65" s="13" customFormat="1" ht="10.199999999999999">
      <c r="B438" s="193"/>
      <c r="C438" s="194"/>
      <c r="D438" s="195" t="s">
        <v>180</v>
      </c>
      <c r="E438" s="196" t="s">
        <v>32</v>
      </c>
      <c r="F438" s="197" t="s">
        <v>6118</v>
      </c>
      <c r="G438" s="194"/>
      <c r="H438" s="196" t="s">
        <v>32</v>
      </c>
      <c r="I438" s="198"/>
      <c r="J438" s="194"/>
      <c r="K438" s="194"/>
      <c r="L438" s="199"/>
      <c r="M438" s="200"/>
      <c r="N438" s="201"/>
      <c r="O438" s="201"/>
      <c r="P438" s="201"/>
      <c r="Q438" s="201"/>
      <c r="R438" s="201"/>
      <c r="S438" s="201"/>
      <c r="T438" s="202"/>
      <c r="AT438" s="203" t="s">
        <v>180</v>
      </c>
      <c r="AU438" s="203" t="s">
        <v>89</v>
      </c>
      <c r="AV438" s="13" t="s">
        <v>40</v>
      </c>
      <c r="AW438" s="13" t="s">
        <v>38</v>
      </c>
      <c r="AX438" s="13" t="s">
        <v>80</v>
      </c>
      <c r="AY438" s="203" t="s">
        <v>171</v>
      </c>
    </row>
    <row r="439" spans="1:65" s="13" customFormat="1" ht="10.199999999999999">
      <c r="B439" s="193"/>
      <c r="C439" s="194"/>
      <c r="D439" s="195" t="s">
        <v>180</v>
      </c>
      <c r="E439" s="196" t="s">
        <v>32</v>
      </c>
      <c r="F439" s="197" t="s">
        <v>6119</v>
      </c>
      <c r="G439" s="194"/>
      <c r="H439" s="196" t="s">
        <v>32</v>
      </c>
      <c r="I439" s="198"/>
      <c r="J439" s="194"/>
      <c r="K439" s="194"/>
      <c r="L439" s="199"/>
      <c r="M439" s="200"/>
      <c r="N439" s="201"/>
      <c r="O439" s="201"/>
      <c r="P439" s="201"/>
      <c r="Q439" s="201"/>
      <c r="R439" s="201"/>
      <c r="S439" s="201"/>
      <c r="T439" s="202"/>
      <c r="AT439" s="203" t="s">
        <v>180</v>
      </c>
      <c r="AU439" s="203" t="s">
        <v>89</v>
      </c>
      <c r="AV439" s="13" t="s">
        <v>40</v>
      </c>
      <c r="AW439" s="13" t="s">
        <v>38</v>
      </c>
      <c r="AX439" s="13" t="s">
        <v>80</v>
      </c>
      <c r="AY439" s="203" t="s">
        <v>171</v>
      </c>
    </row>
    <row r="440" spans="1:65" s="14" customFormat="1" ht="30.6">
      <c r="B440" s="204"/>
      <c r="C440" s="205"/>
      <c r="D440" s="195" t="s">
        <v>180</v>
      </c>
      <c r="E440" s="206" t="s">
        <v>32</v>
      </c>
      <c r="F440" s="207" t="s">
        <v>6120</v>
      </c>
      <c r="G440" s="205"/>
      <c r="H440" s="208">
        <v>182.55600000000001</v>
      </c>
      <c r="I440" s="209"/>
      <c r="J440" s="205"/>
      <c r="K440" s="205"/>
      <c r="L440" s="210"/>
      <c r="M440" s="211"/>
      <c r="N440" s="212"/>
      <c r="O440" s="212"/>
      <c r="P440" s="212"/>
      <c r="Q440" s="212"/>
      <c r="R440" s="212"/>
      <c r="S440" s="212"/>
      <c r="T440" s="213"/>
      <c r="AT440" s="214" t="s">
        <v>180</v>
      </c>
      <c r="AU440" s="214" t="s">
        <v>89</v>
      </c>
      <c r="AV440" s="14" t="s">
        <v>89</v>
      </c>
      <c r="AW440" s="14" t="s">
        <v>38</v>
      </c>
      <c r="AX440" s="14" t="s">
        <v>80</v>
      </c>
      <c r="AY440" s="214" t="s">
        <v>171</v>
      </c>
    </row>
    <row r="441" spans="1:65" s="14" customFormat="1" ht="10.199999999999999">
      <c r="B441" s="204"/>
      <c r="C441" s="205"/>
      <c r="D441" s="195" t="s">
        <v>180</v>
      </c>
      <c r="E441" s="206" t="s">
        <v>32</v>
      </c>
      <c r="F441" s="207" t="s">
        <v>6121</v>
      </c>
      <c r="G441" s="205"/>
      <c r="H441" s="208">
        <v>8.3360000000000003</v>
      </c>
      <c r="I441" s="209"/>
      <c r="J441" s="205"/>
      <c r="K441" s="205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180</v>
      </c>
      <c r="AU441" s="214" t="s">
        <v>89</v>
      </c>
      <c r="AV441" s="14" t="s">
        <v>89</v>
      </c>
      <c r="AW441" s="14" t="s">
        <v>38</v>
      </c>
      <c r="AX441" s="14" t="s">
        <v>80</v>
      </c>
      <c r="AY441" s="214" t="s">
        <v>171</v>
      </c>
    </row>
    <row r="442" spans="1:65" s="2" customFormat="1" ht="14.4" customHeight="1">
      <c r="A442" s="36"/>
      <c r="B442" s="37"/>
      <c r="C442" s="180" t="s">
        <v>672</v>
      </c>
      <c r="D442" s="180" t="s">
        <v>173</v>
      </c>
      <c r="E442" s="181" t="s">
        <v>6122</v>
      </c>
      <c r="F442" s="182" t="s">
        <v>6123</v>
      </c>
      <c r="G442" s="183" t="s">
        <v>176</v>
      </c>
      <c r="H442" s="184">
        <v>190.892</v>
      </c>
      <c r="I442" s="185"/>
      <c r="J442" s="186">
        <f>ROUND(I442*H442,2)</f>
        <v>0</v>
      </c>
      <c r="K442" s="182" t="s">
        <v>177</v>
      </c>
      <c r="L442" s="41"/>
      <c r="M442" s="187" t="s">
        <v>32</v>
      </c>
      <c r="N442" s="188" t="s">
        <v>51</v>
      </c>
      <c r="O442" s="66"/>
      <c r="P442" s="189">
        <f>O442*H442</f>
        <v>0</v>
      </c>
      <c r="Q442" s="189">
        <v>0</v>
      </c>
      <c r="R442" s="189">
        <f>Q442*H442</f>
        <v>0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297</v>
      </c>
      <c r="AT442" s="191" t="s">
        <v>173</v>
      </c>
      <c r="AU442" s="191" t="s">
        <v>89</v>
      </c>
      <c r="AY442" s="18" t="s">
        <v>171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8" t="s">
        <v>40</v>
      </c>
      <c r="BK442" s="192">
        <f>ROUND(I442*H442,2)</f>
        <v>0</v>
      </c>
      <c r="BL442" s="18" t="s">
        <v>297</v>
      </c>
      <c r="BM442" s="191" t="s">
        <v>6124</v>
      </c>
    </row>
    <row r="443" spans="1:65" s="2" customFormat="1" ht="14.4" customHeight="1">
      <c r="A443" s="36"/>
      <c r="B443" s="37"/>
      <c r="C443" s="180" t="s">
        <v>676</v>
      </c>
      <c r="D443" s="180" t="s">
        <v>173</v>
      </c>
      <c r="E443" s="181" t="s">
        <v>6125</v>
      </c>
      <c r="F443" s="182" t="s">
        <v>6126</v>
      </c>
      <c r="G443" s="183" t="s">
        <v>176</v>
      </c>
      <c r="H443" s="184">
        <v>190.892</v>
      </c>
      <c r="I443" s="185"/>
      <c r="J443" s="186">
        <f>ROUND(I443*H443,2)</f>
        <v>0</v>
      </c>
      <c r="K443" s="182" t="s">
        <v>177</v>
      </c>
      <c r="L443" s="41"/>
      <c r="M443" s="187" t="s">
        <v>32</v>
      </c>
      <c r="N443" s="188" t="s">
        <v>51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297</v>
      </c>
      <c r="AT443" s="191" t="s">
        <v>173</v>
      </c>
      <c r="AU443" s="191" t="s">
        <v>89</v>
      </c>
      <c r="AY443" s="18" t="s">
        <v>171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8" t="s">
        <v>40</v>
      </c>
      <c r="BK443" s="192">
        <f>ROUND(I443*H443,2)</f>
        <v>0</v>
      </c>
      <c r="BL443" s="18" t="s">
        <v>297</v>
      </c>
      <c r="BM443" s="191" t="s">
        <v>6127</v>
      </c>
    </row>
    <row r="444" spans="1:65" s="2" customFormat="1" ht="14.4" customHeight="1">
      <c r="A444" s="36"/>
      <c r="B444" s="37"/>
      <c r="C444" s="180" t="s">
        <v>681</v>
      </c>
      <c r="D444" s="180" t="s">
        <v>173</v>
      </c>
      <c r="E444" s="181" t="s">
        <v>6128</v>
      </c>
      <c r="F444" s="182" t="s">
        <v>6129</v>
      </c>
      <c r="G444" s="183" t="s">
        <v>176</v>
      </c>
      <c r="H444" s="184">
        <v>190.892</v>
      </c>
      <c r="I444" s="185"/>
      <c r="J444" s="186">
        <f>ROUND(I444*H444,2)</f>
        <v>0</v>
      </c>
      <c r="K444" s="182" t="s">
        <v>177</v>
      </c>
      <c r="L444" s="41"/>
      <c r="M444" s="187" t="s">
        <v>32</v>
      </c>
      <c r="N444" s="188" t="s">
        <v>51</v>
      </c>
      <c r="O444" s="66"/>
      <c r="P444" s="189">
        <f>O444*H444</f>
        <v>0</v>
      </c>
      <c r="Q444" s="189">
        <v>1.2999999999999999E-4</v>
      </c>
      <c r="R444" s="189">
        <f>Q444*H444</f>
        <v>2.4815959999999998E-2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297</v>
      </c>
      <c r="AT444" s="191" t="s">
        <v>173</v>
      </c>
      <c r="AU444" s="191" t="s">
        <v>89</v>
      </c>
      <c r="AY444" s="18" t="s">
        <v>171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8" t="s">
        <v>40</v>
      </c>
      <c r="BK444" s="192">
        <f>ROUND(I444*H444,2)</f>
        <v>0</v>
      </c>
      <c r="BL444" s="18" t="s">
        <v>297</v>
      </c>
      <c r="BM444" s="191" t="s">
        <v>6130</v>
      </c>
    </row>
    <row r="445" spans="1:65" s="2" customFormat="1" ht="14.4" customHeight="1">
      <c r="A445" s="36"/>
      <c r="B445" s="37"/>
      <c r="C445" s="180" t="s">
        <v>685</v>
      </c>
      <c r="D445" s="180" t="s">
        <v>173</v>
      </c>
      <c r="E445" s="181" t="s">
        <v>6131</v>
      </c>
      <c r="F445" s="182" t="s">
        <v>6132</v>
      </c>
      <c r="G445" s="183" t="s">
        <v>176</v>
      </c>
      <c r="H445" s="184">
        <v>141.465</v>
      </c>
      <c r="I445" s="185"/>
      <c r="J445" s="186">
        <f>ROUND(I445*H445,2)</f>
        <v>0</v>
      </c>
      <c r="K445" s="182" t="s">
        <v>177</v>
      </c>
      <c r="L445" s="41"/>
      <c r="M445" s="187" t="s">
        <v>32</v>
      </c>
      <c r="N445" s="188" t="s">
        <v>51</v>
      </c>
      <c r="O445" s="66"/>
      <c r="P445" s="189">
        <f>O445*H445</f>
        <v>0</v>
      </c>
      <c r="Q445" s="189">
        <v>0</v>
      </c>
      <c r="R445" s="189">
        <f>Q445*H445</f>
        <v>0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297</v>
      </c>
      <c r="AT445" s="191" t="s">
        <v>173</v>
      </c>
      <c r="AU445" s="191" t="s">
        <v>89</v>
      </c>
      <c r="AY445" s="18" t="s">
        <v>171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8" t="s">
        <v>40</v>
      </c>
      <c r="BK445" s="192">
        <f>ROUND(I445*H445,2)</f>
        <v>0</v>
      </c>
      <c r="BL445" s="18" t="s">
        <v>297</v>
      </c>
      <c r="BM445" s="191" t="s">
        <v>6133</v>
      </c>
    </row>
    <row r="446" spans="1:65" s="2" customFormat="1" ht="19.2">
      <c r="A446" s="36"/>
      <c r="B446" s="37"/>
      <c r="C446" s="38"/>
      <c r="D446" s="195" t="s">
        <v>258</v>
      </c>
      <c r="E446" s="38"/>
      <c r="F446" s="225" t="s">
        <v>6134</v>
      </c>
      <c r="G446" s="38"/>
      <c r="H446" s="38"/>
      <c r="I446" s="226"/>
      <c r="J446" s="38"/>
      <c r="K446" s="38"/>
      <c r="L446" s="41"/>
      <c r="M446" s="227"/>
      <c r="N446" s="228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8" t="s">
        <v>258</v>
      </c>
      <c r="AU446" s="18" t="s">
        <v>89</v>
      </c>
    </row>
    <row r="447" spans="1:65" s="13" customFormat="1" ht="10.199999999999999">
      <c r="B447" s="193"/>
      <c r="C447" s="194"/>
      <c r="D447" s="195" t="s">
        <v>180</v>
      </c>
      <c r="E447" s="196" t="s">
        <v>32</v>
      </c>
      <c r="F447" s="197" t="s">
        <v>6118</v>
      </c>
      <c r="G447" s="194"/>
      <c r="H447" s="196" t="s">
        <v>32</v>
      </c>
      <c r="I447" s="198"/>
      <c r="J447" s="194"/>
      <c r="K447" s="194"/>
      <c r="L447" s="199"/>
      <c r="M447" s="200"/>
      <c r="N447" s="201"/>
      <c r="O447" s="201"/>
      <c r="P447" s="201"/>
      <c r="Q447" s="201"/>
      <c r="R447" s="201"/>
      <c r="S447" s="201"/>
      <c r="T447" s="202"/>
      <c r="AT447" s="203" t="s">
        <v>180</v>
      </c>
      <c r="AU447" s="203" t="s">
        <v>89</v>
      </c>
      <c r="AV447" s="13" t="s">
        <v>40</v>
      </c>
      <c r="AW447" s="13" t="s">
        <v>38</v>
      </c>
      <c r="AX447" s="13" t="s">
        <v>80</v>
      </c>
      <c r="AY447" s="203" t="s">
        <v>171</v>
      </c>
    </row>
    <row r="448" spans="1:65" s="13" customFormat="1" ht="10.199999999999999">
      <c r="B448" s="193"/>
      <c r="C448" s="194"/>
      <c r="D448" s="195" t="s">
        <v>180</v>
      </c>
      <c r="E448" s="196" t="s">
        <v>32</v>
      </c>
      <c r="F448" s="197" t="s">
        <v>6119</v>
      </c>
      <c r="G448" s="194"/>
      <c r="H448" s="196" t="s">
        <v>32</v>
      </c>
      <c r="I448" s="198"/>
      <c r="J448" s="194"/>
      <c r="K448" s="194"/>
      <c r="L448" s="199"/>
      <c r="M448" s="200"/>
      <c r="N448" s="201"/>
      <c r="O448" s="201"/>
      <c r="P448" s="201"/>
      <c r="Q448" s="201"/>
      <c r="R448" s="201"/>
      <c r="S448" s="201"/>
      <c r="T448" s="202"/>
      <c r="AT448" s="203" t="s">
        <v>180</v>
      </c>
      <c r="AU448" s="203" t="s">
        <v>89</v>
      </c>
      <c r="AV448" s="13" t="s">
        <v>40</v>
      </c>
      <c r="AW448" s="13" t="s">
        <v>38</v>
      </c>
      <c r="AX448" s="13" t="s">
        <v>80</v>
      </c>
      <c r="AY448" s="203" t="s">
        <v>171</v>
      </c>
    </row>
    <row r="449" spans="1:65" s="14" customFormat="1" ht="30.6">
      <c r="B449" s="204"/>
      <c r="C449" s="205"/>
      <c r="D449" s="195" t="s">
        <v>180</v>
      </c>
      <c r="E449" s="206" t="s">
        <v>32</v>
      </c>
      <c r="F449" s="207" t="s">
        <v>6135</v>
      </c>
      <c r="G449" s="205"/>
      <c r="H449" s="208">
        <v>130.78899999999999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180</v>
      </c>
      <c r="AU449" s="214" t="s">
        <v>89</v>
      </c>
      <c r="AV449" s="14" t="s">
        <v>89</v>
      </c>
      <c r="AW449" s="14" t="s">
        <v>38</v>
      </c>
      <c r="AX449" s="14" t="s">
        <v>80</v>
      </c>
      <c r="AY449" s="214" t="s">
        <v>171</v>
      </c>
    </row>
    <row r="450" spans="1:65" s="14" customFormat="1" ht="10.199999999999999">
      <c r="B450" s="204"/>
      <c r="C450" s="205"/>
      <c r="D450" s="195" t="s">
        <v>180</v>
      </c>
      <c r="E450" s="206" t="s">
        <v>32</v>
      </c>
      <c r="F450" s="207" t="s">
        <v>6136</v>
      </c>
      <c r="G450" s="205"/>
      <c r="H450" s="208">
        <v>10.676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180</v>
      </c>
      <c r="AU450" s="214" t="s">
        <v>89</v>
      </c>
      <c r="AV450" s="14" t="s">
        <v>89</v>
      </c>
      <c r="AW450" s="14" t="s">
        <v>38</v>
      </c>
      <c r="AX450" s="14" t="s">
        <v>80</v>
      </c>
      <c r="AY450" s="214" t="s">
        <v>171</v>
      </c>
    </row>
    <row r="451" spans="1:65" s="2" customFormat="1" ht="14.4" customHeight="1">
      <c r="A451" s="36"/>
      <c r="B451" s="37"/>
      <c r="C451" s="180" t="s">
        <v>689</v>
      </c>
      <c r="D451" s="180" t="s">
        <v>173</v>
      </c>
      <c r="E451" s="181" t="s">
        <v>6137</v>
      </c>
      <c r="F451" s="182" t="s">
        <v>6138</v>
      </c>
      <c r="G451" s="183" t="s">
        <v>176</v>
      </c>
      <c r="H451" s="184">
        <v>141.465</v>
      </c>
      <c r="I451" s="185"/>
      <c r="J451" s="186">
        <f>ROUND(I451*H451,2)</f>
        <v>0</v>
      </c>
      <c r="K451" s="182" t="s">
        <v>177</v>
      </c>
      <c r="L451" s="41"/>
      <c r="M451" s="187" t="s">
        <v>32</v>
      </c>
      <c r="N451" s="188" t="s">
        <v>51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297</v>
      </c>
      <c r="AT451" s="191" t="s">
        <v>173</v>
      </c>
      <c r="AU451" s="191" t="s">
        <v>89</v>
      </c>
      <c r="AY451" s="18" t="s">
        <v>171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8" t="s">
        <v>40</v>
      </c>
      <c r="BK451" s="192">
        <f>ROUND(I451*H451,2)</f>
        <v>0</v>
      </c>
      <c r="BL451" s="18" t="s">
        <v>297</v>
      </c>
      <c r="BM451" s="191" t="s">
        <v>6139</v>
      </c>
    </row>
    <row r="452" spans="1:65" s="2" customFormat="1" ht="14.4" customHeight="1">
      <c r="A452" s="36"/>
      <c r="B452" s="37"/>
      <c r="C452" s="180" t="s">
        <v>695</v>
      </c>
      <c r="D452" s="180" t="s">
        <v>173</v>
      </c>
      <c r="E452" s="181" t="s">
        <v>6140</v>
      </c>
      <c r="F452" s="182" t="s">
        <v>6141</v>
      </c>
      <c r="G452" s="183" t="s">
        <v>176</v>
      </c>
      <c r="H452" s="184">
        <v>141.465</v>
      </c>
      <c r="I452" s="185"/>
      <c r="J452" s="186">
        <f>ROUND(I452*H452,2)</f>
        <v>0</v>
      </c>
      <c r="K452" s="182" t="s">
        <v>177</v>
      </c>
      <c r="L452" s="41"/>
      <c r="M452" s="187" t="s">
        <v>32</v>
      </c>
      <c r="N452" s="188" t="s">
        <v>51</v>
      </c>
      <c r="O452" s="66"/>
      <c r="P452" s="189">
        <f>O452*H452</f>
        <v>0</v>
      </c>
      <c r="Q452" s="189">
        <v>0</v>
      </c>
      <c r="R452" s="189">
        <f>Q452*H452</f>
        <v>0</v>
      </c>
      <c r="S452" s="189">
        <v>0</v>
      </c>
      <c r="T452" s="190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91" t="s">
        <v>297</v>
      </c>
      <c r="AT452" s="191" t="s">
        <v>173</v>
      </c>
      <c r="AU452" s="191" t="s">
        <v>89</v>
      </c>
      <c r="AY452" s="18" t="s">
        <v>171</v>
      </c>
      <c r="BE452" s="192">
        <f>IF(N452="základní",J452,0)</f>
        <v>0</v>
      </c>
      <c r="BF452" s="192">
        <f>IF(N452="snížená",J452,0)</f>
        <v>0</v>
      </c>
      <c r="BG452" s="192">
        <f>IF(N452="zákl. přenesená",J452,0)</f>
        <v>0</v>
      </c>
      <c r="BH452" s="192">
        <f>IF(N452="sníž. přenesená",J452,0)</f>
        <v>0</v>
      </c>
      <c r="BI452" s="192">
        <f>IF(N452="nulová",J452,0)</f>
        <v>0</v>
      </c>
      <c r="BJ452" s="18" t="s">
        <v>40</v>
      </c>
      <c r="BK452" s="192">
        <f>ROUND(I452*H452,2)</f>
        <v>0</v>
      </c>
      <c r="BL452" s="18" t="s">
        <v>297</v>
      </c>
      <c r="BM452" s="191" t="s">
        <v>6142</v>
      </c>
    </row>
    <row r="453" spans="1:65" s="2" customFormat="1" ht="14.4" customHeight="1">
      <c r="A453" s="36"/>
      <c r="B453" s="37"/>
      <c r="C453" s="180" t="s">
        <v>702</v>
      </c>
      <c r="D453" s="180" t="s">
        <v>173</v>
      </c>
      <c r="E453" s="181" t="s">
        <v>6143</v>
      </c>
      <c r="F453" s="182" t="s">
        <v>6144</v>
      </c>
      <c r="G453" s="183" t="s">
        <v>176</v>
      </c>
      <c r="H453" s="184">
        <v>141.465</v>
      </c>
      <c r="I453" s="185"/>
      <c r="J453" s="186">
        <f>ROUND(I453*H453,2)</f>
        <v>0</v>
      </c>
      <c r="K453" s="182" t="s">
        <v>177</v>
      </c>
      <c r="L453" s="41"/>
      <c r="M453" s="187" t="s">
        <v>32</v>
      </c>
      <c r="N453" s="188" t="s">
        <v>51</v>
      </c>
      <c r="O453" s="66"/>
      <c r="P453" s="189">
        <f>O453*H453</f>
        <v>0</v>
      </c>
      <c r="Q453" s="189">
        <v>1.1E-4</v>
      </c>
      <c r="R453" s="189">
        <f>Q453*H453</f>
        <v>1.5561150000000001E-2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297</v>
      </c>
      <c r="AT453" s="191" t="s">
        <v>173</v>
      </c>
      <c r="AU453" s="191" t="s">
        <v>89</v>
      </c>
      <c r="AY453" s="18" t="s">
        <v>171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8" t="s">
        <v>40</v>
      </c>
      <c r="BK453" s="192">
        <f>ROUND(I453*H453,2)</f>
        <v>0</v>
      </c>
      <c r="BL453" s="18" t="s">
        <v>297</v>
      </c>
      <c r="BM453" s="191" t="s">
        <v>6145</v>
      </c>
    </row>
    <row r="454" spans="1:65" s="2" customFormat="1" ht="24.15" customHeight="1">
      <c r="A454" s="36"/>
      <c r="B454" s="37"/>
      <c r="C454" s="180" t="s">
        <v>705</v>
      </c>
      <c r="D454" s="180" t="s">
        <v>173</v>
      </c>
      <c r="E454" s="181" t="s">
        <v>6146</v>
      </c>
      <c r="F454" s="182" t="s">
        <v>6147</v>
      </c>
      <c r="G454" s="183" t="s">
        <v>176</v>
      </c>
      <c r="H454" s="184">
        <v>190.892</v>
      </c>
      <c r="I454" s="185"/>
      <c r="J454" s="186">
        <f>ROUND(I454*H454,2)</f>
        <v>0</v>
      </c>
      <c r="K454" s="182" t="s">
        <v>177</v>
      </c>
      <c r="L454" s="41"/>
      <c r="M454" s="187" t="s">
        <v>32</v>
      </c>
      <c r="N454" s="188" t="s">
        <v>51</v>
      </c>
      <c r="O454" s="66"/>
      <c r="P454" s="189">
        <f>O454*H454</f>
        <v>0</v>
      </c>
      <c r="Q454" s="189">
        <v>3.1E-2</v>
      </c>
      <c r="R454" s="189">
        <f>Q454*H454</f>
        <v>5.9176519999999995</v>
      </c>
      <c r="S454" s="189">
        <v>3.1E-2</v>
      </c>
      <c r="T454" s="190">
        <f>S454*H454</f>
        <v>5.9176519999999995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297</v>
      </c>
      <c r="AT454" s="191" t="s">
        <v>173</v>
      </c>
      <c r="AU454" s="191" t="s">
        <v>89</v>
      </c>
      <c r="AY454" s="18" t="s">
        <v>171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8" t="s">
        <v>40</v>
      </c>
      <c r="BK454" s="192">
        <f>ROUND(I454*H454,2)</f>
        <v>0</v>
      </c>
      <c r="BL454" s="18" t="s">
        <v>297</v>
      </c>
      <c r="BM454" s="191" t="s">
        <v>6148</v>
      </c>
    </row>
    <row r="455" spans="1:65" s="13" customFormat="1" ht="10.199999999999999">
      <c r="B455" s="193"/>
      <c r="C455" s="194"/>
      <c r="D455" s="195" t="s">
        <v>180</v>
      </c>
      <c r="E455" s="196" t="s">
        <v>32</v>
      </c>
      <c r="F455" s="197" t="s">
        <v>6118</v>
      </c>
      <c r="G455" s="194"/>
      <c r="H455" s="196" t="s">
        <v>32</v>
      </c>
      <c r="I455" s="198"/>
      <c r="J455" s="194"/>
      <c r="K455" s="194"/>
      <c r="L455" s="199"/>
      <c r="M455" s="200"/>
      <c r="N455" s="201"/>
      <c r="O455" s="201"/>
      <c r="P455" s="201"/>
      <c r="Q455" s="201"/>
      <c r="R455" s="201"/>
      <c r="S455" s="201"/>
      <c r="T455" s="202"/>
      <c r="AT455" s="203" t="s">
        <v>180</v>
      </c>
      <c r="AU455" s="203" t="s">
        <v>89</v>
      </c>
      <c r="AV455" s="13" t="s">
        <v>40</v>
      </c>
      <c r="AW455" s="13" t="s">
        <v>38</v>
      </c>
      <c r="AX455" s="13" t="s">
        <v>80</v>
      </c>
      <c r="AY455" s="203" t="s">
        <v>171</v>
      </c>
    </row>
    <row r="456" spans="1:65" s="13" customFormat="1" ht="10.199999999999999">
      <c r="B456" s="193"/>
      <c r="C456" s="194"/>
      <c r="D456" s="195" t="s">
        <v>180</v>
      </c>
      <c r="E456" s="196" t="s">
        <v>32</v>
      </c>
      <c r="F456" s="197" t="s">
        <v>6119</v>
      </c>
      <c r="G456" s="194"/>
      <c r="H456" s="196" t="s">
        <v>32</v>
      </c>
      <c r="I456" s="198"/>
      <c r="J456" s="194"/>
      <c r="K456" s="194"/>
      <c r="L456" s="199"/>
      <c r="M456" s="200"/>
      <c r="N456" s="201"/>
      <c r="O456" s="201"/>
      <c r="P456" s="201"/>
      <c r="Q456" s="201"/>
      <c r="R456" s="201"/>
      <c r="S456" s="201"/>
      <c r="T456" s="202"/>
      <c r="AT456" s="203" t="s">
        <v>180</v>
      </c>
      <c r="AU456" s="203" t="s">
        <v>89</v>
      </c>
      <c r="AV456" s="13" t="s">
        <v>40</v>
      </c>
      <c r="AW456" s="13" t="s">
        <v>38</v>
      </c>
      <c r="AX456" s="13" t="s">
        <v>80</v>
      </c>
      <c r="AY456" s="203" t="s">
        <v>171</v>
      </c>
    </row>
    <row r="457" spans="1:65" s="14" customFormat="1" ht="30.6">
      <c r="B457" s="204"/>
      <c r="C457" s="205"/>
      <c r="D457" s="195" t="s">
        <v>180</v>
      </c>
      <c r="E457" s="206" t="s">
        <v>32</v>
      </c>
      <c r="F457" s="207" t="s">
        <v>6120</v>
      </c>
      <c r="G457" s="205"/>
      <c r="H457" s="208">
        <v>182.55600000000001</v>
      </c>
      <c r="I457" s="209"/>
      <c r="J457" s="205"/>
      <c r="K457" s="205"/>
      <c r="L457" s="210"/>
      <c r="M457" s="211"/>
      <c r="N457" s="212"/>
      <c r="O457" s="212"/>
      <c r="P457" s="212"/>
      <c r="Q457" s="212"/>
      <c r="R457" s="212"/>
      <c r="S457" s="212"/>
      <c r="T457" s="213"/>
      <c r="AT457" s="214" t="s">
        <v>180</v>
      </c>
      <c r="AU457" s="214" t="s">
        <v>89</v>
      </c>
      <c r="AV457" s="14" t="s">
        <v>89</v>
      </c>
      <c r="AW457" s="14" t="s">
        <v>38</v>
      </c>
      <c r="AX457" s="14" t="s">
        <v>80</v>
      </c>
      <c r="AY457" s="214" t="s">
        <v>171</v>
      </c>
    </row>
    <row r="458" spans="1:65" s="14" customFormat="1" ht="10.199999999999999">
      <c r="B458" s="204"/>
      <c r="C458" s="205"/>
      <c r="D458" s="195" t="s">
        <v>180</v>
      </c>
      <c r="E458" s="206" t="s">
        <v>32</v>
      </c>
      <c r="F458" s="207" t="s">
        <v>6121</v>
      </c>
      <c r="G458" s="205"/>
      <c r="H458" s="208">
        <v>8.3360000000000003</v>
      </c>
      <c r="I458" s="209"/>
      <c r="J458" s="205"/>
      <c r="K458" s="205"/>
      <c r="L458" s="210"/>
      <c r="M458" s="211"/>
      <c r="N458" s="212"/>
      <c r="O458" s="212"/>
      <c r="P458" s="212"/>
      <c r="Q458" s="212"/>
      <c r="R458" s="212"/>
      <c r="S458" s="212"/>
      <c r="T458" s="213"/>
      <c r="AT458" s="214" t="s">
        <v>180</v>
      </c>
      <c r="AU458" s="214" t="s">
        <v>89</v>
      </c>
      <c r="AV458" s="14" t="s">
        <v>89</v>
      </c>
      <c r="AW458" s="14" t="s">
        <v>38</v>
      </c>
      <c r="AX458" s="14" t="s">
        <v>80</v>
      </c>
      <c r="AY458" s="214" t="s">
        <v>171</v>
      </c>
    </row>
    <row r="459" spans="1:65" s="2" customFormat="1" ht="24.15" customHeight="1">
      <c r="A459" s="36"/>
      <c r="B459" s="37"/>
      <c r="C459" s="180" t="s">
        <v>711</v>
      </c>
      <c r="D459" s="180" t="s">
        <v>173</v>
      </c>
      <c r="E459" s="181" t="s">
        <v>6149</v>
      </c>
      <c r="F459" s="182" t="s">
        <v>6150</v>
      </c>
      <c r="G459" s="183" t="s">
        <v>176</v>
      </c>
      <c r="H459" s="184">
        <v>141.465</v>
      </c>
      <c r="I459" s="185"/>
      <c r="J459" s="186">
        <f>ROUND(I459*H459,2)</f>
        <v>0</v>
      </c>
      <c r="K459" s="182" t="s">
        <v>177</v>
      </c>
      <c r="L459" s="41"/>
      <c r="M459" s="187" t="s">
        <v>32</v>
      </c>
      <c r="N459" s="188" t="s">
        <v>51</v>
      </c>
      <c r="O459" s="66"/>
      <c r="P459" s="189">
        <f>O459*H459</f>
        <v>0</v>
      </c>
      <c r="Q459" s="189">
        <v>2.5000000000000001E-2</v>
      </c>
      <c r="R459" s="189">
        <f>Q459*H459</f>
        <v>3.5366250000000004</v>
      </c>
      <c r="S459" s="189">
        <v>2.5000000000000001E-2</v>
      </c>
      <c r="T459" s="190">
        <f>S459*H459</f>
        <v>3.5366250000000004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297</v>
      </c>
      <c r="AT459" s="191" t="s">
        <v>173</v>
      </c>
      <c r="AU459" s="191" t="s">
        <v>89</v>
      </c>
      <c r="AY459" s="18" t="s">
        <v>171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8" t="s">
        <v>40</v>
      </c>
      <c r="BK459" s="192">
        <f>ROUND(I459*H459,2)</f>
        <v>0</v>
      </c>
      <c r="BL459" s="18" t="s">
        <v>297</v>
      </c>
      <c r="BM459" s="191" t="s">
        <v>6151</v>
      </c>
    </row>
    <row r="460" spans="1:65" s="13" customFormat="1" ht="10.199999999999999">
      <c r="B460" s="193"/>
      <c r="C460" s="194"/>
      <c r="D460" s="195" t="s">
        <v>180</v>
      </c>
      <c r="E460" s="196" t="s">
        <v>32</v>
      </c>
      <c r="F460" s="197" t="s">
        <v>6118</v>
      </c>
      <c r="G460" s="194"/>
      <c r="H460" s="196" t="s">
        <v>32</v>
      </c>
      <c r="I460" s="198"/>
      <c r="J460" s="194"/>
      <c r="K460" s="194"/>
      <c r="L460" s="199"/>
      <c r="M460" s="200"/>
      <c r="N460" s="201"/>
      <c r="O460" s="201"/>
      <c r="P460" s="201"/>
      <c r="Q460" s="201"/>
      <c r="R460" s="201"/>
      <c r="S460" s="201"/>
      <c r="T460" s="202"/>
      <c r="AT460" s="203" t="s">
        <v>180</v>
      </c>
      <c r="AU460" s="203" t="s">
        <v>89</v>
      </c>
      <c r="AV460" s="13" t="s">
        <v>40</v>
      </c>
      <c r="AW460" s="13" t="s">
        <v>38</v>
      </c>
      <c r="AX460" s="13" t="s">
        <v>80</v>
      </c>
      <c r="AY460" s="203" t="s">
        <v>171</v>
      </c>
    </row>
    <row r="461" spans="1:65" s="13" customFormat="1" ht="10.199999999999999">
      <c r="B461" s="193"/>
      <c r="C461" s="194"/>
      <c r="D461" s="195" t="s">
        <v>180</v>
      </c>
      <c r="E461" s="196" t="s">
        <v>32</v>
      </c>
      <c r="F461" s="197" t="s">
        <v>6119</v>
      </c>
      <c r="G461" s="194"/>
      <c r="H461" s="196" t="s">
        <v>32</v>
      </c>
      <c r="I461" s="198"/>
      <c r="J461" s="194"/>
      <c r="K461" s="194"/>
      <c r="L461" s="199"/>
      <c r="M461" s="200"/>
      <c r="N461" s="201"/>
      <c r="O461" s="201"/>
      <c r="P461" s="201"/>
      <c r="Q461" s="201"/>
      <c r="R461" s="201"/>
      <c r="S461" s="201"/>
      <c r="T461" s="202"/>
      <c r="AT461" s="203" t="s">
        <v>180</v>
      </c>
      <c r="AU461" s="203" t="s">
        <v>89</v>
      </c>
      <c r="AV461" s="13" t="s">
        <v>40</v>
      </c>
      <c r="AW461" s="13" t="s">
        <v>38</v>
      </c>
      <c r="AX461" s="13" t="s">
        <v>80</v>
      </c>
      <c r="AY461" s="203" t="s">
        <v>171</v>
      </c>
    </row>
    <row r="462" spans="1:65" s="14" customFormat="1" ht="30.6">
      <c r="B462" s="204"/>
      <c r="C462" s="205"/>
      <c r="D462" s="195" t="s">
        <v>180</v>
      </c>
      <c r="E462" s="206" t="s">
        <v>32</v>
      </c>
      <c r="F462" s="207" t="s">
        <v>6135</v>
      </c>
      <c r="G462" s="205"/>
      <c r="H462" s="208">
        <v>130.78899999999999</v>
      </c>
      <c r="I462" s="209"/>
      <c r="J462" s="205"/>
      <c r="K462" s="205"/>
      <c r="L462" s="210"/>
      <c r="M462" s="211"/>
      <c r="N462" s="212"/>
      <c r="O462" s="212"/>
      <c r="P462" s="212"/>
      <c r="Q462" s="212"/>
      <c r="R462" s="212"/>
      <c r="S462" s="212"/>
      <c r="T462" s="213"/>
      <c r="AT462" s="214" t="s">
        <v>180</v>
      </c>
      <c r="AU462" s="214" t="s">
        <v>89</v>
      </c>
      <c r="AV462" s="14" t="s">
        <v>89</v>
      </c>
      <c r="AW462" s="14" t="s">
        <v>38</v>
      </c>
      <c r="AX462" s="14" t="s">
        <v>80</v>
      </c>
      <c r="AY462" s="214" t="s">
        <v>171</v>
      </c>
    </row>
    <row r="463" spans="1:65" s="14" customFormat="1" ht="10.199999999999999">
      <c r="B463" s="204"/>
      <c r="C463" s="205"/>
      <c r="D463" s="195" t="s">
        <v>180</v>
      </c>
      <c r="E463" s="206" t="s">
        <v>32</v>
      </c>
      <c r="F463" s="207" t="s">
        <v>6136</v>
      </c>
      <c r="G463" s="205"/>
      <c r="H463" s="208">
        <v>10.676</v>
      </c>
      <c r="I463" s="209"/>
      <c r="J463" s="205"/>
      <c r="K463" s="205"/>
      <c r="L463" s="210"/>
      <c r="M463" s="211"/>
      <c r="N463" s="212"/>
      <c r="O463" s="212"/>
      <c r="P463" s="212"/>
      <c r="Q463" s="212"/>
      <c r="R463" s="212"/>
      <c r="S463" s="212"/>
      <c r="T463" s="213"/>
      <c r="AT463" s="214" t="s">
        <v>180</v>
      </c>
      <c r="AU463" s="214" t="s">
        <v>89</v>
      </c>
      <c r="AV463" s="14" t="s">
        <v>89</v>
      </c>
      <c r="AW463" s="14" t="s">
        <v>38</v>
      </c>
      <c r="AX463" s="14" t="s">
        <v>80</v>
      </c>
      <c r="AY463" s="214" t="s">
        <v>171</v>
      </c>
    </row>
    <row r="464" spans="1:65" s="2" customFormat="1" ht="14.4" customHeight="1">
      <c r="A464" s="36"/>
      <c r="B464" s="37"/>
      <c r="C464" s="180" t="s">
        <v>716</v>
      </c>
      <c r="D464" s="180" t="s">
        <v>173</v>
      </c>
      <c r="E464" s="181" t="s">
        <v>6152</v>
      </c>
      <c r="F464" s="182" t="s">
        <v>6153</v>
      </c>
      <c r="G464" s="183" t="s">
        <v>176</v>
      </c>
      <c r="H464" s="184">
        <v>190.892</v>
      </c>
      <c r="I464" s="185"/>
      <c r="J464" s="186">
        <f>ROUND(I464*H464,2)</f>
        <v>0</v>
      </c>
      <c r="K464" s="182" t="s">
        <v>177</v>
      </c>
      <c r="L464" s="41"/>
      <c r="M464" s="187" t="s">
        <v>32</v>
      </c>
      <c r="N464" s="188" t="s">
        <v>51</v>
      </c>
      <c r="O464" s="66"/>
      <c r="P464" s="189">
        <f>O464*H464</f>
        <v>0</v>
      </c>
      <c r="Q464" s="189">
        <v>2.3800000000000002E-3</v>
      </c>
      <c r="R464" s="189">
        <f>Q464*H464</f>
        <v>0.45432296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297</v>
      </c>
      <c r="AT464" s="191" t="s">
        <v>173</v>
      </c>
      <c r="AU464" s="191" t="s">
        <v>89</v>
      </c>
      <c r="AY464" s="18" t="s">
        <v>171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8" t="s">
        <v>40</v>
      </c>
      <c r="BK464" s="192">
        <f>ROUND(I464*H464,2)</f>
        <v>0</v>
      </c>
      <c r="BL464" s="18" t="s">
        <v>297</v>
      </c>
      <c r="BM464" s="191" t="s">
        <v>6154</v>
      </c>
    </row>
    <row r="465" spans="1:65" s="2" customFormat="1" ht="14.4" customHeight="1">
      <c r="A465" s="36"/>
      <c r="B465" s="37"/>
      <c r="C465" s="180" t="s">
        <v>722</v>
      </c>
      <c r="D465" s="180" t="s">
        <v>173</v>
      </c>
      <c r="E465" s="181" t="s">
        <v>6155</v>
      </c>
      <c r="F465" s="182" t="s">
        <v>6156</v>
      </c>
      <c r="G465" s="183" t="s">
        <v>176</v>
      </c>
      <c r="H465" s="184">
        <v>141.465</v>
      </c>
      <c r="I465" s="185"/>
      <c r="J465" s="186">
        <f>ROUND(I465*H465,2)</f>
        <v>0</v>
      </c>
      <c r="K465" s="182" t="s">
        <v>177</v>
      </c>
      <c r="L465" s="41"/>
      <c r="M465" s="229" t="s">
        <v>32</v>
      </c>
      <c r="N465" s="230" t="s">
        <v>51</v>
      </c>
      <c r="O465" s="231"/>
      <c r="P465" s="232">
        <f>O465*H465</f>
        <v>0</v>
      </c>
      <c r="Q465" s="232">
        <v>1.9300000000000001E-3</v>
      </c>
      <c r="R465" s="232">
        <f>Q465*H465</f>
        <v>0.27302745</v>
      </c>
      <c r="S465" s="232">
        <v>0</v>
      </c>
      <c r="T465" s="233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297</v>
      </c>
      <c r="AT465" s="191" t="s">
        <v>173</v>
      </c>
      <c r="AU465" s="191" t="s">
        <v>89</v>
      </c>
      <c r="AY465" s="18" t="s">
        <v>171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8" t="s">
        <v>40</v>
      </c>
      <c r="BK465" s="192">
        <f>ROUND(I465*H465,2)</f>
        <v>0</v>
      </c>
      <c r="BL465" s="18" t="s">
        <v>297</v>
      </c>
      <c r="BM465" s="191" t="s">
        <v>6157</v>
      </c>
    </row>
    <row r="466" spans="1:65" s="2" customFormat="1" ht="6.9" customHeight="1">
      <c r="A466" s="36"/>
      <c r="B466" s="49"/>
      <c r="C466" s="50"/>
      <c r="D466" s="50"/>
      <c r="E466" s="50"/>
      <c r="F466" s="50"/>
      <c r="G466" s="50"/>
      <c r="H466" s="50"/>
      <c r="I466" s="50"/>
      <c r="J466" s="50"/>
      <c r="K466" s="50"/>
      <c r="L466" s="41"/>
      <c r="M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</row>
  </sheetData>
  <sheetProtection algorithmName="SHA-512" hashValue="lugik/hCh7Uh74AMrOHNUE0lRBmp2qi+s/omIcURHY3PE+gO+ZdTxsyg0pyo2buE+a1qKy0eGjB/9X/alj1gZQ==" saltValue="1xRSnMylWUJfMZdqUm5D5H5XC1jed1heHmJ1rbdEcPtnkUmO9Hd79LX+i7wYdzKVu/HNoSrOztn5x/UuDnvTsw==" spinCount="100000" sheet="1" objects="1" scenarios="1" formatColumns="0" formatRows="0" autoFilter="0"/>
  <autoFilter ref="C93:K465" xr:uid="{00000000-0009-0000-0000-00000C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129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6158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ROUND(J88,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ROUND((SUM(BE88:BE244)),  0)</f>
        <v>0</v>
      </c>
      <c r="G33" s="36"/>
      <c r="H33" s="36"/>
      <c r="I33" s="126">
        <v>0.21</v>
      </c>
      <c r="J33" s="125">
        <f>ROUND(((SUM(BE88:BE244))*I33),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ROUND((SUM(BF88:BF244)),  0)</f>
        <v>0</v>
      </c>
      <c r="G34" s="36"/>
      <c r="H34" s="36"/>
      <c r="I34" s="126">
        <v>0.15</v>
      </c>
      <c r="J34" s="125">
        <f>ROUND(((SUM(BF88:BF244))*I34),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ROUND((SUM(BG88:BG244)),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ROUND((SUM(BH88:BH244)),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ROUND((SUM(BI88:BI244)),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SO12 - SO 12 - Rekonstrukce oplocení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143</v>
      </c>
      <c r="E60" s="145"/>
      <c r="F60" s="145"/>
      <c r="G60" s="145"/>
      <c r="H60" s="145"/>
      <c r="I60" s="145"/>
      <c r="J60" s="146">
        <f>J89</f>
        <v>0</v>
      </c>
      <c r="K60" s="143"/>
      <c r="L60" s="147"/>
    </row>
    <row r="61" spans="1:47" s="10" customFormat="1" ht="19.95" customHeight="1">
      <c r="B61" s="148"/>
      <c r="C61" s="99"/>
      <c r="D61" s="149" t="s">
        <v>144</v>
      </c>
      <c r="E61" s="150"/>
      <c r="F61" s="150"/>
      <c r="G61" s="150"/>
      <c r="H61" s="150"/>
      <c r="I61" s="150"/>
      <c r="J61" s="151">
        <f>J90</f>
        <v>0</v>
      </c>
      <c r="K61" s="99"/>
      <c r="L61" s="152"/>
    </row>
    <row r="62" spans="1:47" s="10" customFormat="1" ht="19.95" customHeight="1">
      <c r="B62" s="148"/>
      <c r="C62" s="99"/>
      <c r="D62" s="149" t="s">
        <v>901</v>
      </c>
      <c r="E62" s="150"/>
      <c r="F62" s="150"/>
      <c r="G62" s="150"/>
      <c r="H62" s="150"/>
      <c r="I62" s="150"/>
      <c r="J62" s="151">
        <f>J100</f>
        <v>0</v>
      </c>
      <c r="K62" s="99"/>
      <c r="L62" s="152"/>
    </row>
    <row r="63" spans="1:47" s="10" customFormat="1" ht="19.95" customHeight="1">
      <c r="B63" s="148"/>
      <c r="C63" s="99"/>
      <c r="D63" s="149" t="s">
        <v>147</v>
      </c>
      <c r="E63" s="150"/>
      <c r="F63" s="150"/>
      <c r="G63" s="150"/>
      <c r="H63" s="150"/>
      <c r="I63" s="150"/>
      <c r="J63" s="151">
        <f>J131</f>
        <v>0</v>
      </c>
      <c r="K63" s="99"/>
      <c r="L63" s="152"/>
    </row>
    <row r="64" spans="1:47" s="10" customFormat="1" ht="19.95" customHeight="1">
      <c r="B64" s="148"/>
      <c r="C64" s="99"/>
      <c r="D64" s="149" t="s">
        <v>148</v>
      </c>
      <c r="E64" s="150"/>
      <c r="F64" s="150"/>
      <c r="G64" s="150"/>
      <c r="H64" s="150"/>
      <c r="I64" s="150"/>
      <c r="J64" s="151">
        <f>J170</f>
        <v>0</v>
      </c>
      <c r="K64" s="99"/>
      <c r="L64" s="152"/>
    </row>
    <row r="65" spans="1:31" s="10" customFormat="1" ht="19.95" customHeight="1">
      <c r="B65" s="148"/>
      <c r="C65" s="99"/>
      <c r="D65" s="149" t="s">
        <v>149</v>
      </c>
      <c r="E65" s="150"/>
      <c r="F65" s="150"/>
      <c r="G65" s="150"/>
      <c r="H65" s="150"/>
      <c r="I65" s="150"/>
      <c r="J65" s="151">
        <f>J183</f>
        <v>0</v>
      </c>
      <c r="K65" s="99"/>
      <c r="L65" s="152"/>
    </row>
    <row r="66" spans="1:31" s="9" customFormat="1" ht="24.9" customHeight="1">
      <c r="B66" s="142"/>
      <c r="C66" s="143"/>
      <c r="D66" s="144" t="s">
        <v>150</v>
      </c>
      <c r="E66" s="145"/>
      <c r="F66" s="145"/>
      <c r="G66" s="145"/>
      <c r="H66" s="145"/>
      <c r="I66" s="145"/>
      <c r="J66" s="146">
        <f>J186</f>
        <v>0</v>
      </c>
      <c r="K66" s="143"/>
      <c r="L66" s="147"/>
    </row>
    <row r="67" spans="1:31" s="10" customFormat="1" ht="19.95" customHeight="1">
      <c r="B67" s="148"/>
      <c r="C67" s="99"/>
      <c r="D67" s="149" t="s">
        <v>5776</v>
      </c>
      <c r="E67" s="150"/>
      <c r="F67" s="150"/>
      <c r="G67" s="150"/>
      <c r="H67" s="150"/>
      <c r="I67" s="150"/>
      <c r="J67" s="151">
        <f>J187</f>
        <v>0</v>
      </c>
      <c r="K67" s="99"/>
      <c r="L67" s="152"/>
    </row>
    <row r="68" spans="1:31" s="9" customFormat="1" ht="24.9" customHeight="1">
      <c r="B68" s="142"/>
      <c r="C68" s="143"/>
      <c r="D68" s="144" t="s">
        <v>5152</v>
      </c>
      <c r="E68" s="145"/>
      <c r="F68" s="145"/>
      <c r="G68" s="145"/>
      <c r="H68" s="145"/>
      <c r="I68" s="145"/>
      <c r="J68" s="146">
        <f>J242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" customHeight="1">
      <c r="A75" s="36"/>
      <c r="B75" s="37"/>
      <c r="C75" s="24" t="s">
        <v>156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83" t="str">
        <f>E7</f>
        <v>Zateplení objektů, rekonstrukce víceúčelového hřiště a zpevněných ploch ZŠ Děčín XXXII_revize_R03</v>
      </c>
      <c r="F78" s="384"/>
      <c r="G78" s="384"/>
      <c r="H78" s="384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0" t="s">
        <v>137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36" t="str">
        <f>E9</f>
        <v>SO12 - SO 12 - Rekonstrukce oplocení</v>
      </c>
      <c r="F80" s="385"/>
      <c r="G80" s="385"/>
      <c r="H80" s="385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0" t="s">
        <v>22</v>
      </c>
      <c r="D82" s="38"/>
      <c r="E82" s="38"/>
      <c r="F82" s="28" t="str">
        <f>F12</f>
        <v>Děčín XXXII</v>
      </c>
      <c r="G82" s="38"/>
      <c r="H82" s="38"/>
      <c r="I82" s="30" t="s">
        <v>24</v>
      </c>
      <c r="J82" s="61" t="str">
        <f>IF(J12="","",J12)</f>
        <v>23. 6. 2021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65" customHeight="1">
      <c r="A84" s="36"/>
      <c r="B84" s="37"/>
      <c r="C84" s="30" t="s">
        <v>30</v>
      </c>
      <c r="D84" s="38"/>
      <c r="E84" s="38"/>
      <c r="F84" s="28" t="str">
        <f>E15</f>
        <v>Statutární město Děčín, MmDěčín</v>
      </c>
      <c r="G84" s="38"/>
      <c r="H84" s="38"/>
      <c r="I84" s="30" t="s">
        <v>37</v>
      </c>
      <c r="J84" s="34" t="str">
        <f>E21</f>
        <v>P. Andrejkovič - PRO-DESIGN2013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15" customHeight="1">
      <c r="A85" s="36"/>
      <c r="B85" s="37"/>
      <c r="C85" s="30" t="s">
        <v>35</v>
      </c>
      <c r="D85" s="38"/>
      <c r="E85" s="38"/>
      <c r="F85" s="28" t="str">
        <f>IF(E18="","",E18)</f>
        <v>Vyplň údaj</v>
      </c>
      <c r="G85" s="38"/>
      <c r="H85" s="38"/>
      <c r="I85" s="30" t="s">
        <v>41</v>
      </c>
      <c r="J85" s="34" t="str">
        <f>E24</f>
        <v>L. Štuller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157</v>
      </c>
      <c r="D87" s="156" t="s">
        <v>65</v>
      </c>
      <c r="E87" s="156" t="s">
        <v>61</v>
      </c>
      <c r="F87" s="156" t="s">
        <v>62</v>
      </c>
      <c r="G87" s="156" t="s">
        <v>158</v>
      </c>
      <c r="H87" s="156" t="s">
        <v>159</v>
      </c>
      <c r="I87" s="156" t="s">
        <v>160</v>
      </c>
      <c r="J87" s="156" t="s">
        <v>141</v>
      </c>
      <c r="K87" s="157" t="s">
        <v>161</v>
      </c>
      <c r="L87" s="158"/>
      <c r="M87" s="70" t="s">
        <v>32</v>
      </c>
      <c r="N87" s="71" t="s">
        <v>50</v>
      </c>
      <c r="O87" s="71" t="s">
        <v>162</v>
      </c>
      <c r="P87" s="71" t="s">
        <v>163</v>
      </c>
      <c r="Q87" s="71" t="s">
        <v>164</v>
      </c>
      <c r="R87" s="71" t="s">
        <v>165</v>
      </c>
      <c r="S87" s="71" t="s">
        <v>166</v>
      </c>
      <c r="T87" s="72" t="s">
        <v>167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8" customHeight="1">
      <c r="A88" s="36"/>
      <c r="B88" s="37"/>
      <c r="C88" s="77" t="s">
        <v>168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P89+P186+P242</f>
        <v>0</v>
      </c>
      <c r="Q88" s="74"/>
      <c r="R88" s="161">
        <f>R89+R186+R242</f>
        <v>17.396275639999999</v>
      </c>
      <c r="S88" s="74"/>
      <c r="T88" s="162">
        <f>T89+T186+T242</f>
        <v>9.254308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8" t="s">
        <v>79</v>
      </c>
      <c r="AU88" s="18" t="s">
        <v>142</v>
      </c>
      <c r="BK88" s="163">
        <f>BK89+BK186+BK242</f>
        <v>0</v>
      </c>
    </row>
    <row r="89" spans="1:65" s="12" customFormat="1" ht="25.95" customHeight="1">
      <c r="B89" s="164"/>
      <c r="C89" s="165"/>
      <c r="D89" s="166" t="s">
        <v>79</v>
      </c>
      <c r="E89" s="167" t="s">
        <v>169</v>
      </c>
      <c r="F89" s="167" t="s">
        <v>170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P90+P100+P131+P170+P183</f>
        <v>0</v>
      </c>
      <c r="Q89" s="172"/>
      <c r="R89" s="173">
        <f>R90+R100+R131+R170+R183</f>
        <v>17.122662479999999</v>
      </c>
      <c r="S89" s="172"/>
      <c r="T89" s="174">
        <f>T90+T100+T131+T170+T183</f>
        <v>9.254308</v>
      </c>
      <c r="AR89" s="175" t="s">
        <v>40</v>
      </c>
      <c r="AT89" s="176" t="s">
        <v>79</v>
      </c>
      <c r="AU89" s="176" t="s">
        <v>80</v>
      </c>
      <c r="AY89" s="175" t="s">
        <v>171</v>
      </c>
      <c r="BK89" s="177">
        <f>BK90+BK100+BK131+BK170+BK183</f>
        <v>0</v>
      </c>
    </row>
    <row r="90" spans="1:65" s="12" customFormat="1" ht="22.8" customHeight="1">
      <c r="B90" s="164"/>
      <c r="C90" s="165"/>
      <c r="D90" s="166" t="s">
        <v>79</v>
      </c>
      <c r="E90" s="178" t="s">
        <v>40</v>
      </c>
      <c r="F90" s="178" t="s">
        <v>172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SUM(P91:P99)</f>
        <v>0</v>
      </c>
      <c r="Q90" s="172"/>
      <c r="R90" s="173">
        <f>SUM(R91:R99)</f>
        <v>0</v>
      </c>
      <c r="S90" s="172"/>
      <c r="T90" s="174">
        <f>SUM(T91:T99)</f>
        <v>0</v>
      </c>
      <c r="AR90" s="175" t="s">
        <v>40</v>
      </c>
      <c r="AT90" s="176" t="s">
        <v>79</v>
      </c>
      <c r="AU90" s="176" t="s">
        <v>40</v>
      </c>
      <c r="AY90" s="175" t="s">
        <v>171</v>
      </c>
      <c r="BK90" s="177">
        <f>SUM(BK91:BK99)</f>
        <v>0</v>
      </c>
    </row>
    <row r="91" spans="1:65" s="2" customFormat="1" ht="24.15" customHeight="1">
      <c r="A91" s="36"/>
      <c r="B91" s="37"/>
      <c r="C91" s="180" t="s">
        <v>40</v>
      </c>
      <c r="D91" s="180" t="s">
        <v>173</v>
      </c>
      <c r="E91" s="181" t="s">
        <v>6159</v>
      </c>
      <c r="F91" s="182" t="s">
        <v>6160</v>
      </c>
      <c r="G91" s="183" t="s">
        <v>176</v>
      </c>
      <c r="H91" s="184">
        <v>217.125</v>
      </c>
      <c r="I91" s="185"/>
      <c r="J91" s="186">
        <f>ROUND(I91*H91,2)</f>
        <v>0</v>
      </c>
      <c r="K91" s="182" t="s">
        <v>177</v>
      </c>
      <c r="L91" s="41"/>
      <c r="M91" s="187" t="s">
        <v>32</v>
      </c>
      <c r="N91" s="188" t="s">
        <v>51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178</v>
      </c>
      <c r="AT91" s="191" t="s">
        <v>173</v>
      </c>
      <c r="AU91" s="191" t="s">
        <v>89</v>
      </c>
      <c r="AY91" s="18" t="s">
        <v>171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8" t="s">
        <v>40</v>
      </c>
      <c r="BK91" s="192">
        <f>ROUND(I91*H91,2)</f>
        <v>0</v>
      </c>
      <c r="BL91" s="18" t="s">
        <v>178</v>
      </c>
      <c r="BM91" s="191" t="s">
        <v>6161</v>
      </c>
    </row>
    <row r="92" spans="1:65" s="13" customFormat="1" ht="10.199999999999999">
      <c r="B92" s="193"/>
      <c r="C92" s="194"/>
      <c r="D92" s="195" t="s">
        <v>180</v>
      </c>
      <c r="E92" s="196" t="s">
        <v>32</v>
      </c>
      <c r="F92" s="197" t="s">
        <v>6162</v>
      </c>
      <c r="G92" s="194"/>
      <c r="H92" s="196" t="s">
        <v>32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180</v>
      </c>
      <c r="AU92" s="203" t="s">
        <v>89</v>
      </c>
      <c r="AV92" s="13" t="s">
        <v>40</v>
      </c>
      <c r="AW92" s="13" t="s">
        <v>38</v>
      </c>
      <c r="AX92" s="13" t="s">
        <v>80</v>
      </c>
      <c r="AY92" s="203" t="s">
        <v>171</v>
      </c>
    </row>
    <row r="93" spans="1:65" s="13" customFormat="1" ht="10.199999999999999">
      <c r="B93" s="193"/>
      <c r="C93" s="194"/>
      <c r="D93" s="195" t="s">
        <v>180</v>
      </c>
      <c r="E93" s="196" t="s">
        <v>32</v>
      </c>
      <c r="F93" s="197" t="s">
        <v>6163</v>
      </c>
      <c r="G93" s="194"/>
      <c r="H93" s="196" t="s">
        <v>32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180</v>
      </c>
      <c r="AU93" s="203" t="s">
        <v>89</v>
      </c>
      <c r="AV93" s="13" t="s">
        <v>40</v>
      </c>
      <c r="AW93" s="13" t="s">
        <v>38</v>
      </c>
      <c r="AX93" s="13" t="s">
        <v>80</v>
      </c>
      <c r="AY93" s="203" t="s">
        <v>171</v>
      </c>
    </row>
    <row r="94" spans="1:65" s="14" customFormat="1" ht="10.199999999999999">
      <c r="B94" s="204"/>
      <c r="C94" s="205"/>
      <c r="D94" s="195" t="s">
        <v>180</v>
      </c>
      <c r="E94" s="206" t="s">
        <v>32</v>
      </c>
      <c r="F94" s="207" t="s">
        <v>6164</v>
      </c>
      <c r="G94" s="205"/>
      <c r="H94" s="208">
        <v>217.125</v>
      </c>
      <c r="I94" s="209"/>
      <c r="J94" s="205"/>
      <c r="K94" s="205"/>
      <c r="L94" s="210"/>
      <c r="M94" s="211"/>
      <c r="N94" s="212"/>
      <c r="O94" s="212"/>
      <c r="P94" s="212"/>
      <c r="Q94" s="212"/>
      <c r="R94" s="212"/>
      <c r="S94" s="212"/>
      <c r="T94" s="213"/>
      <c r="AT94" s="214" t="s">
        <v>180</v>
      </c>
      <c r="AU94" s="214" t="s">
        <v>89</v>
      </c>
      <c r="AV94" s="14" t="s">
        <v>89</v>
      </c>
      <c r="AW94" s="14" t="s">
        <v>38</v>
      </c>
      <c r="AX94" s="14" t="s">
        <v>80</v>
      </c>
      <c r="AY94" s="214" t="s">
        <v>171</v>
      </c>
    </row>
    <row r="95" spans="1:65" s="2" customFormat="1" ht="14.4" customHeight="1">
      <c r="A95" s="36"/>
      <c r="B95" s="37"/>
      <c r="C95" s="180" t="s">
        <v>89</v>
      </c>
      <c r="D95" s="180" t="s">
        <v>173</v>
      </c>
      <c r="E95" s="181" t="s">
        <v>6165</v>
      </c>
      <c r="F95" s="182" t="s">
        <v>6166</v>
      </c>
      <c r="G95" s="183" t="s">
        <v>392</v>
      </c>
      <c r="H95" s="184">
        <v>11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178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178</v>
      </c>
      <c r="BM95" s="191" t="s">
        <v>6167</v>
      </c>
    </row>
    <row r="96" spans="1:65" s="14" customFormat="1" ht="10.199999999999999">
      <c r="B96" s="204"/>
      <c r="C96" s="205"/>
      <c r="D96" s="195" t="s">
        <v>180</v>
      </c>
      <c r="E96" s="206" t="s">
        <v>32</v>
      </c>
      <c r="F96" s="207" t="s">
        <v>6168</v>
      </c>
      <c r="G96" s="205"/>
      <c r="H96" s="208">
        <v>11</v>
      </c>
      <c r="I96" s="209"/>
      <c r="J96" s="205"/>
      <c r="K96" s="205"/>
      <c r="L96" s="210"/>
      <c r="M96" s="211"/>
      <c r="N96" s="212"/>
      <c r="O96" s="212"/>
      <c r="P96" s="212"/>
      <c r="Q96" s="212"/>
      <c r="R96" s="212"/>
      <c r="S96" s="212"/>
      <c r="T96" s="213"/>
      <c r="AT96" s="214" t="s">
        <v>180</v>
      </c>
      <c r="AU96" s="214" t="s">
        <v>89</v>
      </c>
      <c r="AV96" s="14" t="s">
        <v>89</v>
      </c>
      <c r="AW96" s="14" t="s">
        <v>38</v>
      </c>
      <c r="AX96" s="14" t="s">
        <v>80</v>
      </c>
      <c r="AY96" s="214" t="s">
        <v>171</v>
      </c>
    </row>
    <row r="97" spans="1:65" s="2" customFormat="1" ht="14.4" customHeight="1">
      <c r="A97" s="36"/>
      <c r="B97" s="37"/>
      <c r="C97" s="180" t="s">
        <v>187</v>
      </c>
      <c r="D97" s="180" t="s">
        <v>173</v>
      </c>
      <c r="E97" s="181" t="s">
        <v>6169</v>
      </c>
      <c r="F97" s="182" t="s">
        <v>6170</v>
      </c>
      <c r="G97" s="183" t="s">
        <v>176</v>
      </c>
      <c r="H97" s="184">
        <v>217.125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178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178</v>
      </c>
      <c r="BM97" s="191" t="s">
        <v>6171</v>
      </c>
    </row>
    <row r="98" spans="1:65" s="13" customFormat="1" ht="10.199999999999999">
      <c r="B98" s="193"/>
      <c r="C98" s="194"/>
      <c r="D98" s="195" t="s">
        <v>180</v>
      </c>
      <c r="E98" s="196" t="s">
        <v>32</v>
      </c>
      <c r="F98" s="197" t="s">
        <v>6163</v>
      </c>
      <c r="G98" s="194"/>
      <c r="H98" s="196" t="s">
        <v>32</v>
      </c>
      <c r="I98" s="198"/>
      <c r="J98" s="194"/>
      <c r="K98" s="194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180</v>
      </c>
      <c r="AU98" s="203" t="s">
        <v>89</v>
      </c>
      <c r="AV98" s="13" t="s">
        <v>40</v>
      </c>
      <c r="AW98" s="13" t="s">
        <v>38</v>
      </c>
      <c r="AX98" s="13" t="s">
        <v>80</v>
      </c>
      <c r="AY98" s="203" t="s">
        <v>171</v>
      </c>
    </row>
    <row r="99" spans="1:65" s="14" customFormat="1" ht="10.199999999999999">
      <c r="B99" s="204"/>
      <c r="C99" s="205"/>
      <c r="D99" s="195" t="s">
        <v>180</v>
      </c>
      <c r="E99" s="206" t="s">
        <v>32</v>
      </c>
      <c r="F99" s="207" t="s">
        <v>6172</v>
      </c>
      <c r="G99" s="205"/>
      <c r="H99" s="208">
        <v>217.125</v>
      </c>
      <c r="I99" s="209"/>
      <c r="J99" s="205"/>
      <c r="K99" s="205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180</v>
      </c>
      <c r="AU99" s="214" t="s">
        <v>89</v>
      </c>
      <c r="AV99" s="14" t="s">
        <v>89</v>
      </c>
      <c r="AW99" s="14" t="s">
        <v>38</v>
      </c>
      <c r="AX99" s="14" t="s">
        <v>80</v>
      </c>
      <c r="AY99" s="214" t="s">
        <v>171</v>
      </c>
    </row>
    <row r="100" spans="1:65" s="12" customFormat="1" ht="22.8" customHeight="1">
      <c r="B100" s="164"/>
      <c r="C100" s="165"/>
      <c r="D100" s="166" t="s">
        <v>79</v>
      </c>
      <c r="E100" s="178" t="s">
        <v>187</v>
      </c>
      <c r="F100" s="178" t="s">
        <v>908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SUM(P101:P130)</f>
        <v>0</v>
      </c>
      <c r="Q100" s="172"/>
      <c r="R100" s="173">
        <f>SUM(R101:R130)</f>
        <v>10.178120999999999</v>
      </c>
      <c r="S100" s="172"/>
      <c r="T100" s="174">
        <f>SUM(T101:T130)</f>
        <v>0</v>
      </c>
      <c r="AR100" s="175" t="s">
        <v>40</v>
      </c>
      <c r="AT100" s="176" t="s">
        <v>79</v>
      </c>
      <c r="AU100" s="176" t="s">
        <v>40</v>
      </c>
      <c r="AY100" s="175" t="s">
        <v>171</v>
      </c>
      <c r="BK100" s="177">
        <f>SUM(BK101:BK130)</f>
        <v>0</v>
      </c>
    </row>
    <row r="101" spans="1:65" s="2" customFormat="1" ht="24.15" customHeight="1">
      <c r="A101" s="36"/>
      <c r="B101" s="37"/>
      <c r="C101" s="180" t="s">
        <v>178</v>
      </c>
      <c r="D101" s="180" t="s">
        <v>173</v>
      </c>
      <c r="E101" s="181" t="s">
        <v>6173</v>
      </c>
      <c r="F101" s="182" t="s">
        <v>6174</v>
      </c>
      <c r="G101" s="183" t="s">
        <v>582</v>
      </c>
      <c r="H101" s="184">
        <v>12</v>
      </c>
      <c r="I101" s="185"/>
      <c r="J101" s="186">
        <f>ROUND(I101*H101,2)</f>
        <v>0</v>
      </c>
      <c r="K101" s="182" t="s">
        <v>177</v>
      </c>
      <c r="L101" s="41"/>
      <c r="M101" s="187" t="s">
        <v>32</v>
      </c>
      <c r="N101" s="188" t="s">
        <v>51</v>
      </c>
      <c r="O101" s="66"/>
      <c r="P101" s="189">
        <f>O101*H101</f>
        <v>0</v>
      </c>
      <c r="Q101" s="189">
        <v>0.17488999999999999</v>
      </c>
      <c r="R101" s="189">
        <f>Q101*H101</f>
        <v>2.0986799999999999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178</v>
      </c>
      <c r="AT101" s="191" t="s">
        <v>173</v>
      </c>
      <c r="AU101" s="191" t="s">
        <v>89</v>
      </c>
      <c r="AY101" s="18" t="s">
        <v>171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8" t="s">
        <v>40</v>
      </c>
      <c r="BK101" s="192">
        <f>ROUND(I101*H101,2)</f>
        <v>0</v>
      </c>
      <c r="BL101" s="18" t="s">
        <v>178</v>
      </c>
      <c r="BM101" s="191" t="s">
        <v>6175</v>
      </c>
    </row>
    <row r="102" spans="1:65" s="2" customFormat="1" ht="19.2">
      <c r="A102" s="36"/>
      <c r="B102" s="37"/>
      <c r="C102" s="38"/>
      <c r="D102" s="195" t="s">
        <v>258</v>
      </c>
      <c r="E102" s="38"/>
      <c r="F102" s="225" t="s">
        <v>6176</v>
      </c>
      <c r="G102" s="38"/>
      <c r="H102" s="38"/>
      <c r="I102" s="226"/>
      <c r="J102" s="38"/>
      <c r="K102" s="38"/>
      <c r="L102" s="41"/>
      <c r="M102" s="227"/>
      <c r="N102" s="228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8" t="s">
        <v>258</v>
      </c>
      <c r="AU102" s="18" t="s">
        <v>89</v>
      </c>
    </row>
    <row r="103" spans="1:65" s="13" customFormat="1" ht="10.199999999999999">
      <c r="B103" s="193"/>
      <c r="C103" s="194"/>
      <c r="D103" s="195" t="s">
        <v>180</v>
      </c>
      <c r="E103" s="196" t="s">
        <v>32</v>
      </c>
      <c r="F103" s="197" t="s">
        <v>6177</v>
      </c>
      <c r="G103" s="194"/>
      <c r="H103" s="196" t="s">
        <v>32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180</v>
      </c>
      <c r="AU103" s="203" t="s">
        <v>89</v>
      </c>
      <c r="AV103" s="13" t="s">
        <v>40</v>
      </c>
      <c r="AW103" s="13" t="s">
        <v>38</v>
      </c>
      <c r="AX103" s="13" t="s">
        <v>80</v>
      </c>
      <c r="AY103" s="203" t="s">
        <v>171</v>
      </c>
    </row>
    <row r="104" spans="1:65" s="13" customFormat="1" ht="10.199999999999999">
      <c r="B104" s="193"/>
      <c r="C104" s="194"/>
      <c r="D104" s="195" t="s">
        <v>180</v>
      </c>
      <c r="E104" s="196" t="s">
        <v>32</v>
      </c>
      <c r="F104" s="197" t="s">
        <v>6163</v>
      </c>
      <c r="G104" s="194"/>
      <c r="H104" s="196" t="s">
        <v>32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180</v>
      </c>
      <c r="AU104" s="203" t="s">
        <v>89</v>
      </c>
      <c r="AV104" s="13" t="s">
        <v>40</v>
      </c>
      <c r="AW104" s="13" t="s">
        <v>38</v>
      </c>
      <c r="AX104" s="13" t="s">
        <v>80</v>
      </c>
      <c r="AY104" s="203" t="s">
        <v>171</v>
      </c>
    </row>
    <row r="105" spans="1:65" s="14" customFormat="1" ht="10.199999999999999">
      <c r="B105" s="204"/>
      <c r="C105" s="205"/>
      <c r="D105" s="195" t="s">
        <v>180</v>
      </c>
      <c r="E105" s="206" t="s">
        <v>32</v>
      </c>
      <c r="F105" s="207" t="s">
        <v>6178</v>
      </c>
      <c r="G105" s="205"/>
      <c r="H105" s="208">
        <v>12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180</v>
      </c>
      <c r="AU105" s="214" t="s">
        <v>89</v>
      </c>
      <c r="AV105" s="14" t="s">
        <v>89</v>
      </c>
      <c r="AW105" s="14" t="s">
        <v>38</v>
      </c>
      <c r="AX105" s="14" t="s">
        <v>80</v>
      </c>
      <c r="AY105" s="214" t="s">
        <v>171</v>
      </c>
    </row>
    <row r="106" spans="1:65" s="2" customFormat="1" ht="14.4" customHeight="1">
      <c r="A106" s="36"/>
      <c r="B106" s="37"/>
      <c r="C106" s="180" t="s">
        <v>226</v>
      </c>
      <c r="D106" s="180" t="s">
        <v>173</v>
      </c>
      <c r="E106" s="181" t="s">
        <v>6179</v>
      </c>
      <c r="F106" s="182" t="s">
        <v>6180</v>
      </c>
      <c r="G106" s="183" t="s">
        <v>190</v>
      </c>
      <c r="H106" s="184">
        <v>238</v>
      </c>
      <c r="I106" s="185"/>
      <c r="J106" s="186">
        <f>ROUND(I106*H106,2)</f>
        <v>0</v>
      </c>
      <c r="K106" s="182" t="s">
        <v>177</v>
      </c>
      <c r="L106" s="41"/>
      <c r="M106" s="187" t="s">
        <v>32</v>
      </c>
      <c r="N106" s="188" t="s">
        <v>51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178</v>
      </c>
      <c r="AT106" s="191" t="s">
        <v>173</v>
      </c>
      <c r="AU106" s="191" t="s">
        <v>89</v>
      </c>
      <c r="AY106" s="18" t="s">
        <v>171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8" t="s">
        <v>40</v>
      </c>
      <c r="BK106" s="192">
        <f>ROUND(I106*H106,2)</f>
        <v>0</v>
      </c>
      <c r="BL106" s="18" t="s">
        <v>178</v>
      </c>
      <c r="BM106" s="191" t="s">
        <v>6181</v>
      </c>
    </row>
    <row r="107" spans="1:65" s="13" customFormat="1" ht="10.199999999999999">
      <c r="B107" s="193"/>
      <c r="C107" s="194"/>
      <c r="D107" s="195" t="s">
        <v>180</v>
      </c>
      <c r="E107" s="196" t="s">
        <v>32</v>
      </c>
      <c r="F107" s="197" t="s">
        <v>6162</v>
      </c>
      <c r="G107" s="194"/>
      <c r="H107" s="196" t="s">
        <v>32</v>
      </c>
      <c r="I107" s="198"/>
      <c r="J107" s="194"/>
      <c r="K107" s="194"/>
      <c r="L107" s="199"/>
      <c r="M107" s="200"/>
      <c r="N107" s="201"/>
      <c r="O107" s="201"/>
      <c r="P107" s="201"/>
      <c r="Q107" s="201"/>
      <c r="R107" s="201"/>
      <c r="S107" s="201"/>
      <c r="T107" s="202"/>
      <c r="AT107" s="203" t="s">
        <v>180</v>
      </c>
      <c r="AU107" s="203" t="s">
        <v>89</v>
      </c>
      <c r="AV107" s="13" t="s">
        <v>40</v>
      </c>
      <c r="AW107" s="13" t="s">
        <v>38</v>
      </c>
      <c r="AX107" s="13" t="s">
        <v>80</v>
      </c>
      <c r="AY107" s="203" t="s">
        <v>171</v>
      </c>
    </row>
    <row r="108" spans="1:65" s="13" customFormat="1" ht="10.199999999999999">
      <c r="B108" s="193"/>
      <c r="C108" s="194"/>
      <c r="D108" s="195" t="s">
        <v>180</v>
      </c>
      <c r="E108" s="196" t="s">
        <v>32</v>
      </c>
      <c r="F108" s="197" t="s">
        <v>6163</v>
      </c>
      <c r="G108" s="194"/>
      <c r="H108" s="196" t="s">
        <v>32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180</v>
      </c>
      <c r="AU108" s="203" t="s">
        <v>89</v>
      </c>
      <c r="AV108" s="13" t="s">
        <v>40</v>
      </c>
      <c r="AW108" s="13" t="s">
        <v>38</v>
      </c>
      <c r="AX108" s="13" t="s">
        <v>80</v>
      </c>
      <c r="AY108" s="203" t="s">
        <v>171</v>
      </c>
    </row>
    <row r="109" spans="1:65" s="13" customFormat="1" ht="10.199999999999999">
      <c r="B109" s="193"/>
      <c r="C109" s="194"/>
      <c r="D109" s="195" t="s">
        <v>180</v>
      </c>
      <c r="E109" s="196" t="s">
        <v>32</v>
      </c>
      <c r="F109" s="197" t="s">
        <v>6182</v>
      </c>
      <c r="G109" s="194"/>
      <c r="H109" s="196" t="s">
        <v>32</v>
      </c>
      <c r="I109" s="198"/>
      <c r="J109" s="194"/>
      <c r="K109" s="194"/>
      <c r="L109" s="199"/>
      <c r="M109" s="200"/>
      <c r="N109" s="201"/>
      <c r="O109" s="201"/>
      <c r="P109" s="201"/>
      <c r="Q109" s="201"/>
      <c r="R109" s="201"/>
      <c r="S109" s="201"/>
      <c r="T109" s="202"/>
      <c r="AT109" s="203" t="s">
        <v>180</v>
      </c>
      <c r="AU109" s="203" t="s">
        <v>89</v>
      </c>
      <c r="AV109" s="13" t="s">
        <v>40</v>
      </c>
      <c r="AW109" s="13" t="s">
        <v>38</v>
      </c>
      <c r="AX109" s="13" t="s">
        <v>80</v>
      </c>
      <c r="AY109" s="203" t="s">
        <v>171</v>
      </c>
    </row>
    <row r="110" spans="1:65" s="14" customFormat="1" ht="10.199999999999999">
      <c r="B110" s="204"/>
      <c r="C110" s="205"/>
      <c r="D110" s="195" t="s">
        <v>180</v>
      </c>
      <c r="E110" s="206" t="s">
        <v>32</v>
      </c>
      <c r="F110" s="207" t="s">
        <v>6183</v>
      </c>
      <c r="G110" s="205"/>
      <c r="H110" s="208">
        <v>238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180</v>
      </c>
      <c r="AU110" s="214" t="s">
        <v>89</v>
      </c>
      <c r="AV110" s="14" t="s">
        <v>89</v>
      </c>
      <c r="AW110" s="14" t="s">
        <v>38</v>
      </c>
      <c r="AX110" s="14" t="s">
        <v>80</v>
      </c>
      <c r="AY110" s="214" t="s">
        <v>171</v>
      </c>
    </row>
    <row r="111" spans="1:65" s="2" customFormat="1" ht="14.4" customHeight="1">
      <c r="A111" s="36"/>
      <c r="B111" s="37"/>
      <c r="C111" s="215" t="s">
        <v>193</v>
      </c>
      <c r="D111" s="215" t="s">
        <v>254</v>
      </c>
      <c r="E111" s="216" t="s">
        <v>6184</v>
      </c>
      <c r="F111" s="217" t="s">
        <v>6185</v>
      </c>
      <c r="G111" s="218" t="s">
        <v>582</v>
      </c>
      <c r="H111" s="219">
        <v>119</v>
      </c>
      <c r="I111" s="220"/>
      <c r="J111" s="221">
        <f>ROUND(I111*H111,2)</f>
        <v>0</v>
      </c>
      <c r="K111" s="217" t="s">
        <v>177</v>
      </c>
      <c r="L111" s="222"/>
      <c r="M111" s="223" t="s">
        <v>32</v>
      </c>
      <c r="N111" s="224" t="s">
        <v>51</v>
      </c>
      <c r="O111" s="66"/>
      <c r="P111" s="189">
        <f>O111*H111</f>
        <v>0</v>
      </c>
      <c r="Q111" s="189">
        <v>6.3E-2</v>
      </c>
      <c r="R111" s="189">
        <f>Q111*H111</f>
        <v>7.4969999999999999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242</v>
      </c>
      <c r="AT111" s="191" t="s">
        <v>254</v>
      </c>
      <c r="AU111" s="191" t="s">
        <v>89</v>
      </c>
      <c r="AY111" s="18" t="s">
        <v>171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8" t="s">
        <v>40</v>
      </c>
      <c r="BK111" s="192">
        <f>ROUND(I111*H111,2)</f>
        <v>0</v>
      </c>
      <c r="BL111" s="18" t="s">
        <v>178</v>
      </c>
      <c r="BM111" s="191" t="s">
        <v>6186</v>
      </c>
    </row>
    <row r="112" spans="1:65" s="2" customFormat="1" ht="28.8">
      <c r="A112" s="36"/>
      <c r="B112" s="37"/>
      <c r="C112" s="38"/>
      <c r="D112" s="195" t="s">
        <v>258</v>
      </c>
      <c r="E112" s="38"/>
      <c r="F112" s="225" t="s">
        <v>6187</v>
      </c>
      <c r="G112" s="38"/>
      <c r="H112" s="38"/>
      <c r="I112" s="226"/>
      <c r="J112" s="38"/>
      <c r="K112" s="38"/>
      <c r="L112" s="41"/>
      <c r="M112" s="227"/>
      <c r="N112" s="228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8" t="s">
        <v>258</v>
      </c>
      <c r="AU112" s="18" t="s">
        <v>89</v>
      </c>
    </row>
    <row r="113" spans="1:65" s="2" customFormat="1" ht="14.4" customHeight="1">
      <c r="A113" s="36"/>
      <c r="B113" s="37"/>
      <c r="C113" s="180" t="s">
        <v>237</v>
      </c>
      <c r="D113" s="180" t="s">
        <v>173</v>
      </c>
      <c r="E113" s="181" t="s">
        <v>6188</v>
      </c>
      <c r="F113" s="182" t="s">
        <v>6189</v>
      </c>
      <c r="G113" s="183" t="s">
        <v>190</v>
      </c>
      <c r="H113" s="184">
        <v>341</v>
      </c>
      <c r="I113" s="185"/>
      <c r="J113" s="186">
        <f>ROUND(I113*H113,2)</f>
        <v>0</v>
      </c>
      <c r="K113" s="182" t="s">
        <v>177</v>
      </c>
      <c r="L113" s="41"/>
      <c r="M113" s="187" t="s">
        <v>32</v>
      </c>
      <c r="N113" s="188" t="s">
        <v>51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178</v>
      </c>
      <c r="AT113" s="191" t="s">
        <v>173</v>
      </c>
      <c r="AU113" s="191" t="s">
        <v>89</v>
      </c>
      <c r="AY113" s="18" t="s">
        <v>171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8" t="s">
        <v>40</v>
      </c>
      <c r="BK113" s="192">
        <f>ROUND(I113*H113,2)</f>
        <v>0</v>
      </c>
      <c r="BL113" s="18" t="s">
        <v>178</v>
      </c>
      <c r="BM113" s="191" t="s">
        <v>6190</v>
      </c>
    </row>
    <row r="114" spans="1:65" s="13" customFormat="1" ht="10.199999999999999">
      <c r="B114" s="193"/>
      <c r="C114" s="194"/>
      <c r="D114" s="195" t="s">
        <v>180</v>
      </c>
      <c r="E114" s="196" t="s">
        <v>32</v>
      </c>
      <c r="F114" s="197" t="s">
        <v>6162</v>
      </c>
      <c r="G114" s="194"/>
      <c r="H114" s="196" t="s">
        <v>32</v>
      </c>
      <c r="I114" s="198"/>
      <c r="J114" s="194"/>
      <c r="K114" s="194"/>
      <c r="L114" s="199"/>
      <c r="M114" s="200"/>
      <c r="N114" s="201"/>
      <c r="O114" s="201"/>
      <c r="P114" s="201"/>
      <c r="Q114" s="201"/>
      <c r="R114" s="201"/>
      <c r="S114" s="201"/>
      <c r="T114" s="202"/>
      <c r="AT114" s="203" t="s">
        <v>180</v>
      </c>
      <c r="AU114" s="203" t="s">
        <v>89</v>
      </c>
      <c r="AV114" s="13" t="s">
        <v>40</v>
      </c>
      <c r="AW114" s="13" t="s">
        <v>38</v>
      </c>
      <c r="AX114" s="13" t="s">
        <v>80</v>
      </c>
      <c r="AY114" s="203" t="s">
        <v>171</v>
      </c>
    </row>
    <row r="115" spans="1:65" s="13" customFormat="1" ht="10.199999999999999">
      <c r="B115" s="193"/>
      <c r="C115" s="194"/>
      <c r="D115" s="195" t="s">
        <v>180</v>
      </c>
      <c r="E115" s="196" t="s">
        <v>32</v>
      </c>
      <c r="F115" s="197" t="s">
        <v>6163</v>
      </c>
      <c r="G115" s="194"/>
      <c r="H115" s="196" t="s">
        <v>32</v>
      </c>
      <c r="I115" s="198"/>
      <c r="J115" s="194"/>
      <c r="K115" s="194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180</v>
      </c>
      <c r="AU115" s="203" t="s">
        <v>89</v>
      </c>
      <c r="AV115" s="13" t="s">
        <v>40</v>
      </c>
      <c r="AW115" s="13" t="s">
        <v>38</v>
      </c>
      <c r="AX115" s="13" t="s">
        <v>80</v>
      </c>
      <c r="AY115" s="203" t="s">
        <v>171</v>
      </c>
    </row>
    <row r="116" spans="1:65" s="13" customFormat="1" ht="10.199999999999999">
      <c r="B116" s="193"/>
      <c r="C116" s="194"/>
      <c r="D116" s="195" t="s">
        <v>180</v>
      </c>
      <c r="E116" s="196" t="s">
        <v>32</v>
      </c>
      <c r="F116" s="197" t="s">
        <v>6182</v>
      </c>
      <c r="G116" s="194"/>
      <c r="H116" s="196" t="s">
        <v>32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180</v>
      </c>
      <c r="AU116" s="203" t="s">
        <v>89</v>
      </c>
      <c r="AV116" s="13" t="s">
        <v>40</v>
      </c>
      <c r="AW116" s="13" t="s">
        <v>38</v>
      </c>
      <c r="AX116" s="13" t="s">
        <v>80</v>
      </c>
      <c r="AY116" s="203" t="s">
        <v>171</v>
      </c>
    </row>
    <row r="117" spans="1:65" s="14" customFormat="1" ht="10.199999999999999">
      <c r="B117" s="204"/>
      <c r="C117" s="205"/>
      <c r="D117" s="195" t="s">
        <v>180</v>
      </c>
      <c r="E117" s="206" t="s">
        <v>32</v>
      </c>
      <c r="F117" s="207" t="s">
        <v>6191</v>
      </c>
      <c r="G117" s="205"/>
      <c r="H117" s="208">
        <v>341</v>
      </c>
      <c r="I117" s="209"/>
      <c r="J117" s="205"/>
      <c r="K117" s="205"/>
      <c r="L117" s="210"/>
      <c r="M117" s="211"/>
      <c r="N117" s="212"/>
      <c r="O117" s="212"/>
      <c r="P117" s="212"/>
      <c r="Q117" s="212"/>
      <c r="R117" s="212"/>
      <c r="S117" s="212"/>
      <c r="T117" s="213"/>
      <c r="AT117" s="214" t="s">
        <v>180</v>
      </c>
      <c r="AU117" s="214" t="s">
        <v>89</v>
      </c>
      <c r="AV117" s="14" t="s">
        <v>89</v>
      </c>
      <c r="AW117" s="14" t="s">
        <v>38</v>
      </c>
      <c r="AX117" s="14" t="s">
        <v>80</v>
      </c>
      <c r="AY117" s="214" t="s">
        <v>171</v>
      </c>
    </row>
    <row r="118" spans="1:65" s="2" customFormat="1" ht="14.4" customHeight="1">
      <c r="A118" s="36"/>
      <c r="B118" s="37"/>
      <c r="C118" s="215" t="s">
        <v>242</v>
      </c>
      <c r="D118" s="215" t="s">
        <v>254</v>
      </c>
      <c r="E118" s="216" t="s">
        <v>6192</v>
      </c>
      <c r="F118" s="217" t="s">
        <v>6193</v>
      </c>
      <c r="G118" s="218" t="s">
        <v>190</v>
      </c>
      <c r="H118" s="219">
        <v>358.05</v>
      </c>
      <c r="I118" s="220"/>
      <c r="J118" s="221">
        <f>ROUND(I118*H118,2)</f>
        <v>0</v>
      </c>
      <c r="K118" s="217" t="s">
        <v>177</v>
      </c>
      <c r="L118" s="222"/>
      <c r="M118" s="223" t="s">
        <v>32</v>
      </c>
      <c r="N118" s="224" t="s">
        <v>51</v>
      </c>
      <c r="O118" s="66"/>
      <c r="P118" s="189">
        <f>O118*H118</f>
        <v>0</v>
      </c>
      <c r="Q118" s="189">
        <v>1.5E-3</v>
      </c>
      <c r="R118" s="189">
        <f>Q118*H118</f>
        <v>0.53707500000000008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242</v>
      </c>
      <c r="AT118" s="191" t="s">
        <v>254</v>
      </c>
      <c r="AU118" s="191" t="s">
        <v>89</v>
      </c>
      <c r="AY118" s="18" t="s">
        <v>171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8" t="s">
        <v>40</v>
      </c>
      <c r="BK118" s="192">
        <f>ROUND(I118*H118,2)</f>
        <v>0</v>
      </c>
      <c r="BL118" s="18" t="s">
        <v>178</v>
      </c>
      <c r="BM118" s="191" t="s">
        <v>6194</v>
      </c>
    </row>
    <row r="119" spans="1:65" s="2" customFormat="1" ht="19.2">
      <c r="A119" s="36"/>
      <c r="B119" s="37"/>
      <c r="C119" s="38"/>
      <c r="D119" s="195" t="s">
        <v>258</v>
      </c>
      <c r="E119" s="38"/>
      <c r="F119" s="225" t="s">
        <v>259</v>
      </c>
      <c r="G119" s="38"/>
      <c r="H119" s="38"/>
      <c r="I119" s="226"/>
      <c r="J119" s="38"/>
      <c r="K119" s="38"/>
      <c r="L119" s="41"/>
      <c r="M119" s="227"/>
      <c r="N119" s="228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8" t="s">
        <v>258</v>
      </c>
      <c r="AU119" s="18" t="s">
        <v>89</v>
      </c>
    </row>
    <row r="120" spans="1:65" s="14" customFormat="1" ht="10.199999999999999">
      <c r="B120" s="204"/>
      <c r="C120" s="205"/>
      <c r="D120" s="195" t="s">
        <v>180</v>
      </c>
      <c r="E120" s="205"/>
      <c r="F120" s="207" t="s">
        <v>6195</v>
      </c>
      <c r="G120" s="205"/>
      <c r="H120" s="208">
        <v>358.05</v>
      </c>
      <c r="I120" s="209"/>
      <c r="J120" s="205"/>
      <c r="K120" s="205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180</v>
      </c>
      <c r="AU120" s="214" t="s">
        <v>89</v>
      </c>
      <c r="AV120" s="14" t="s">
        <v>89</v>
      </c>
      <c r="AW120" s="14" t="s">
        <v>4</v>
      </c>
      <c r="AX120" s="14" t="s">
        <v>40</v>
      </c>
      <c r="AY120" s="214" t="s">
        <v>171</v>
      </c>
    </row>
    <row r="121" spans="1:65" s="2" customFormat="1" ht="14.4" customHeight="1">
      <c r="A121" s="36"/>
      <c r="B121" s="37"/>
      <c r="C121" s="180" t="s">
        <v>253</v>
      </c>
      <c r="D121" s="180" t="s">
        <v>173</v>
      </c>
      <c r="E121" s="181" t="s">
        <v>6196</v>
      </c>
      <c r="F121" s="182" t="s">
        <v>6197</v>
      </c>
      <c r="G121" s="183" t="s">
        <v>190</v>
      </c>
      <c r="H121" s="184">
        <v>1023</v>
      </c>
      <c r="I121" s="185"/>
      <c r="J121" s="186">
        <f>ROUND(I121*H121,2)</f>
        <v>0</v>
      </c>
      <c r="K121" s="182" t="s">
        <v>177</v>
      </c>
      <c r="L121" s="41"/>
      <c r="M121" s="187" t="s">
        <v>32</v>
      </c>
      <c r="N121" s="188" t="s">
        <v>51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178</v>
      </c>
      <c r="AT121" s="191" t="s">
        <v>173</v>
      </c>
      <c r="AU121" s="191" t="s">
        <v>89</v>
      </c>
      <c r="AY121" s="18" t="s">
        <v>171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8" t="s">
        <v>40</v>
      </c>
      <c r="BK121" s="192">
        <f>ROUND(I121*H121,2)</f>
        <v>0</v>
      </c>
      <c r="BL121" s="18" t="s">
        <v>178</v>
      </c>
      <c r="BM121" s="191" t="s">
        <v>6198</v>
      </c>
    </row>
    <row r="122" spans="1:65" s="13" customFormat="1" ht="10.199999999999999">
      <c r="B122" s="193"/>
      <c r="C122" s="194"/>
      <c r="D122" s="195" t="s">
        <v>180</v>
      </c>
      <c r="E122" s="196" t="s">
        <v>32</v>
      </c>
      <c r="F122" s="197" t="s">
        <v>6162</v>
      </c>
      <c r="G122" s="194"/>
      <c r="H122" s="196" t="s">
        <v>32</v>
      </c>
      <c r="I122" s="198"/>
      <c r="J122" s="194"/>
      <c r="K122" s="194"/>
      <c r="L122" s="199"/>
      <c r="M122" s="200"/>
      <c r="N122" s="201"/>
      <c r="O122" s="201"/>
      <c r="P122" s="201"/>
      <c r="Q122" s="201"/>
      <c r="R122" s="201"/>
      <c r="S122" s="201"/>
      <c r="T122" s="202"/>
      <c r="AT122" s="203" t="s">
        <v>180</v>
      </c>
      <c r="AU122" s="203" t="s">
        <v>89</v>
      </c>
      <c r="AV122" s="13" t="s">
        <v>40</v>
      </c>
      <c r="AW122" s="13" t="s">
        <v>38</v>
      </c>
      <c r="AX122" s="13" t="s">
        <v>80</v>
      </c>
      <c r="AY122" s="203" t="s">
        <v>171</v>
      </c>
    </row>
    <row r="123" spans="1:65" s="13" customFormat="1" ht="10.199999999999999">
      <c r="B123" s="193"/>
      <c r="C123" s="194"/>
      <c r="D123" s="195" t="s">
        <v>180</v>
      </c>
      <c r="E123" s="196" t="s">
        <v>32</v>
      </c>
      <c r="F123" s="197" t="s">
        <v>6163</v>
      </c>
      <c r="G123" s="194"/>
      <c r="H123" s="196" t="s">
        <v>32</v>
      </c>
      <c r="I123" s="198"/>
      <c r="J123" s="194"/>
      <c r="K123" s="194"/>
      <c r="L123" s="199"/>
      <c r="M123" s="200"/>
      <c r="N123" s="201"/>
      <c r="O123" s="201"/>
      <c r="P123" s="201"/>
      <c r="Q123" s="201"/>
      <c r="R123" s="201"/>
      <c r="S123" s="201"/>
      <c r="T123" s="202"/>
      <c r="AT123" s="203" t="s">
        <v>180</v>
      </c>
      <c r="AU123" s="203" t="s">
        <v>89</v>
      </c>
      <c r="AV123" s="13" t="s">
        <v>40</v>
      </c>
      <c r="AW123" s="13" t="s">
        <v>38</v>
      </c>
      <c r="AX123" s="13" t="s">
        <v>80</v>
      </c>
      <c r="AY123" s="203" t="s">
        <v>171</v>
      </c>
    </row>
    <row r="124" spans="1:65" s="13" customFormat="1" ht="10.199999999999999">
      <c r="B124" s="193"/>
      <c r="C124" s="194"/>
      <c r="D124" s="195" t="s">
        <v>180</v>
      </c>
      <c r="E124" s="196" t="s">
        <v>32</v>
      </c>
      <c r="F124" s="197" t="s">
        <v>6182</v>
      </c>
      <c r="G124" s="194"/>
      <c r="H124" s="196" t="s">
        <v>32</v>
      </c>
      <c r="I124" s="198"/>
      <c r="J124" s="194"/>
      <c r="K124" s="194"/>
      <c r="L124" s="199"/>
      <c r="M124" s="200"/>
      <c r="N124" s="201"/>
      <c r="O124" s="201"/>
      <c r="P124" s="201"/>
      <c r="Q124" s="201"/>
      <c r="R124" s="201"/>
      <c r="S124" s="201"/>
      <c r="T124" s="202"/>
      <c r="AT124" s="203" t="s">
        <v>180</v>
      </c>
      <c r="AU124" s="203" t="s">
        <v>89</v>
      </c>
      <c r="AV124" s="13" t="s">
        <v>40</v>
      </c>
      <c r="AW124" s="13" t="s">
        <v>38</v>
      </c>
      <c r="AX124" s="13" t="s">
        <v>80</v>
      </c>
      <c r="AY124" s="203" t="s">
        <v>171</v>
      </c>
    </row>
    <row r="125" spans="1:65" s="14" customFormat="1" ht="10.199999999999999">
      <c r="B125" s="204"/>
      <c r="C125" s="205"/>
      <c r="D125" s="195" t="s">
        <v>180</v>
      </c>
      <c r="E125" s="206" t="s">
        <v>32</v>
      </c>
      <c r="F125" s="207" t="s">
        <v>6199</v>
      </c>
      <c r="G125" s="205"/>
      <c r="H125" s="208">
        <v>1023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180</v>
      </c>
      <c r="AU125" s="214" t="s">
        <v>89</v>
      </c>
      <c r="AV125" s="14" t="s">
        <v>89</v>
      </c>
      <c r="AW125" s="14" t="s">
        <v>38</v>
      </c>
      <c r="AX125" s="14" t="s">
        <v>80</v>
      </c>
      <c r="AY125" s="214" t="s">
        <v>171</v>
      </c>
    </row>
    <row r="126" spans="1:65" s="2" customFormat="1" ht="14.4" customHeight="1">
      <c r="A126" s="36"/>
      <c r="B126" s="37"/>
      <c r="C126" s="215" t="s">
        <v>261</v>
      </c>
      <c r="D126" s="215" t="s">
        <v>254</v>
      </c>
      <c r="E126" s="216" t="s">
        <v>6200</v>
      </c>
      <c r="F126" s="217" t="s">
        <v>6201</v>
      </c>
      <c r="G126" s="218" t="s">
        <v>190</v>
      </c>
      <c r="H126" s="219">
        <v>1074.1500000000001</v>
      </c>
      <c r="I126" s="220"/>
      <c r="J126" s="221">
        <f>ROUND(I126*H126,2)</f>
        <v>0</v>
      </c>
      <c r="K126" s="217" t="s">
        <v>177</v>
      </c>
      <c r="L126" s="222"/>
      <c r="M126" s="223" t="s">
        <v>32</v>
      </c>
      <c r="N126" s="224" t="s">
        <v>51</v>
      </c>
      <c r="O126" s="66"/>
      <c r="P126" s="189">
        <f>O126*H126</f>
        <v>0</v>
      </c>
      <c r="Q126" s="189">
        <v>4.0000000000000003E-5</v>
      </c>
      <c r="R126" s="189">
        <f>Q126*H126</f>
        <v>4.2966000000000004E-2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242</v>
      </c>
      <c r="AT126" s="191" t="s">
        <v>254</v>
      </c>
      <c r="AU126" s="191" t="s">
        <v>89</v>
      </c>
      <c r="AY126" s="18" t="s">
        <v>171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8" t="s">
        <v>40</v>
      </c>
      <c r="BK126" s="192">
        <f>ROUND(I126*H126,2)</f>
        <v>0</v>
      </c>
      <c r="BL126" s="18" t="s">
        <v>178</v>
      </c>
      <c r="BM126" s="191" t="s">
        <v>6202</v>
      </c>
    </row>
    <row r="127" spans="1:65" s="2" customFormat="1" ht="19.2">
      <c r="A127" s="36"/>
      <c r="B127" s="37"/>
      <c r="C127" s="38"/>
      <c r="D127" s="195" t="s">
        <v>258</v>
      </c>
      <c r="E127" s="38"/>
      <c r="F127" s="225" t="s">
        <v>259</v>
      </c>
      <c r="G127" s="38"/>
      <c r="H127" s="38"/>
      <c r="I127" s="226"/>
      <c r="J127" s="38"/>
      <c r="K127" s="38"/>
      <c r="L127" s="41"/>
      <c r="M127" s="227"/>
      <c r="N127" s="228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8" t="s">
        <v>258</v>
      </c>
      <c r="AU127" s="18" t="s">
        <v>89</v>
      </c>
    </row>
    <row r="128" spans="1:65" s="14" customFormat="1" ht="10.199999999999999">
      <c r="B128" s="204"/>
      <c r="C128" s="205"/>
      <c r="D128" s="195" t="s">
        <v>180</v>
      </c>
      <c r="E128" s="205"/>
      <c r="F128" s="207" t="s">
        <v>6203</v>
      </c>
      <c r="G128" s="205"/>
      <c r="H128" s="208">
        <v>1074.1500000000001</v>
      </c>
      <c r="I128" s="209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180</v>
      </c>
      <c r="AU128" s="214" t="s">
        <v>89</v>
      </c>
      <c r="AV128" s="14" t="s">
        <v>89</v>
      </c>
      <c r="AW128" s="14" t="s">
        <v>4</v>
      </c>
      <c r="AX128" s="14" t="s">
        <v>40</v>
      </c>
      <c r="AY128" s="214" t="s">
        <v>171</v>
      </c>
    </row>
    <row r="129" spans="1:65" s="2" customFormat="1" ht="14.4" customHeight="1">
      <c r="A129" s="36"/>
      <c r="B129" s="37"/>
      <c r="C129" s="180" t="s">
        <v>265</v>
      </c>
      <c r="D129" s="180" t="s">
        <v>173</v>
      </c>
      <c r="E129" s="181" t="s">
        <v>6204</v>
      </c>
      <c r="F129" s="182" t="s">
        <v>6205</v>
      </c>
      <c r="G129" s="183" t="s">
        <v>190</v>
      </c>
      <c r="H129" s="184">
        <v>1023</v>
      </c>
      <c r="I129" s="185"/>
      <c r="J129" s="186">
        <f>ROUND(I129*H129,2)</f>
        <v>0</v>
      </c>
      <c r="K129" s="182" t="s">
        <v>177</v>
      </c>
      <c r="L129" s="41"/>
      <c r="M129" s="187" t="s">
        <v>32</v>
      </c>
      <c r="N129" s="188" t="s">
        <v>51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178</v>
      </c>
      <c r="AT129" s="191" t="s">
        <v>173</v>
      </c>
      <c r="AU129" s="191" t="s">
        <v>89</v>
      </c>
      <c r="AY129" s="18" t="s">
        <v>171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8" t="s">
        <v>40</v>
      </c>
      <c r="BK129" s="192">
        <f>ROUND(I129*H129,2)</f>
        <v>0</v>
      </c>
      <c r="BL129" s="18" t="s">
        <v>178</v>
      </c>
      <c r="BM129" s="191" t="s">
        <v>6206</v>
      </c>
    </row>
    <row r="130" spans="1:65" s="2" customFormat="1" ht="14.4" customHeight="1">
      <c r="A130" s="36"/>
      <c r="B130" s="37"/>
      <c r="C130" s="215" t="s">
        <v>271</v>
      </c>
      <c r="D130" s="215" t="s">
        <v>254</v>
      </c>
      <c r="E130" s="216" t="s">
        <v>6207</v>
      </c>
      <c r="F130" s="217" t="s">
        <v>6208</v>
      </c>
      <c r="G130" s="218" t="s">
        <v>190</v>
      </c>
      <c r="H130" s="219">
        <v>120</v>
      </c>
      <c r="I130" s="220"/>
      <c r="J130" s="221">
        <f>ROUND(I130*H130,2)</f>
        <v>0</v>
      </c>
      <c r="K130" s="217" t="s">
        <v>177</v>
      </c>
      <c r="L130" s="222"/>
      <c r="M130" s="223" t="s">
        <v>32</v>
      </c>
      <c r="N130" s="224" t="s">
        <v>51</v>
      </c>
      <c r="O130" s="66"/>
      <c r="P130" s="189">
        <f>O130*H130</f>
        <v>0</v>
      </c>
      <c r="Q130" s="189">
        <v>2.0000000000000002E-5</v>
      </c>
      <c r="R130" s="189">
        <f>Q130*H130</f>
        <v>2.4000000000000002E-3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242</v>
      </c>
      <c r="AT130" s="191" t="s">
        <v>254</v>
      </c>
      <c r="AU130" s="191" t="s">
        <v>89</v>
      </c>
      <c r="AY130" s="18" t="s">
        <v>171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8" t="s">
        <v>40</v>
      </c>
      <c r="BK130" s="192">
        <f>ROUND(I130*H130,2)</f>
        <v>0</v>
      </c>
      <c r="BL130" s="18" t="s">
        <v>178</v>
      </c>
      <c r="BM130" s="191" t="s">
        <v>6209</v>
      </c>
    </row>
    <row r="131" spans="1:65" s="12" customFormat="1" ht="22.8" customHeight="1">
      <c r="B131" s="164"/>
      <c r="C131" s="165"/>
      <c r="D131" s="166" t="s">
        <v>79</v>
      </c>
      <c r="E131" s="178" t="s">
        <v>253</v>
      </c>
      <c r="F131" s="178" t="s">
        <v>405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SUM(P132:P169)</f>
        <v>0</v>
      </c>
      <c r="Q131" s="172"/>
      <c r="R131" s="173">
        <f>SUM(R132:R169)</f>
        <v>6.9445414800000007</v>
      </c>
      <c r="S131" s="172"/>
      <c r="T131" s="174">
        <f>SUM(T132:T169)</f>
        <v>9.254308</v>
      </c>
      <c r="AR131" s="175" t="s">
        <v>40</v>
      </c>
      <c r="AT131" s="176" t="s">
        <v>79</v>
      </c>
      <c r="AU131" s="176" t="s">
        <v>40</v>
      </c>
      <c r="AY131" s="175" t="s">
        <v>171</v>
      </c>
      <c r="BK131" s="177">
        <f>SUM(BK132:BK169)</f>
        <v>0</v>
      </c>
    </row>
    <row r="132" spans="1:65" s="2" customFormat="1" ht="14.4" customHeight="1">
      <c r="A132" s="36"/>
      <c r="B132" s="37"/>
      <c r="C132" s="180" t="s">
        <v>275</v>
      </c>
      <c r="D132" s="180" t="s">
        <v>173</v>
      </c>
      <c r="E132" s="181" t="s">
        <v>6210</v>
      </c>
      <c r="F132" s="182" t="s">
        <v>6211</v>
      </c>
      <c r="G132" s="183" t="s">
        <v>392</v>
      </c>
      <c r="H132" s="184">
        <v>0.73499999999999999</v>
      </c>
      <c r="I132" s="185"/>
      <c r="J132" s="186">
        <f>ROUND(I132*H132,2)</f>
        <v>0</v>
      </c>
      <c r="K132" s="182" t="s">
        <v>177</v>
      </c>
      <c r="L132" s="41"/>
      <c r="M132" s="187" t="s">
        <v>32</v>
      </c>
      <c r="N132" s="188" t="s">
        <v>51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2</v>
      </c>
      <c r="T132" s="190">
        <f>S132*H132</f>
        <v>1.47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178</v>
      </c>
      <c r="AT132" s="191" t="s">
        <v>173</v>
      </c>
      <c r="AU132" s="191" t="s">
        <v>89</v>
      </c>
      <c r="AY132" s="18" t="s">
        <v>171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8" t="s">
        <v>40</v>
      </c>
      <c r="BK132" s="192">
        <f>ROUND(I132*H132,2)</f>
        <v>0</v>
      </c>
      <c r="BL132" s="18" t="s">
        <v>178</v>
      </c>
      <c r="BM132" s="191" t="s">
        <v>6212</v>
      </c>
    </row>
    <row r="133" spans="1:65" s="13" customFormat="1" ht="10.199999999999999">
      <c r="B133" s="193"/>
      <c r="C133" s="194"/>
      <c r="D133" s="195" t="s">
        <v>180</v>
      </c>
      <c r="E133" s="196" t="s">
        <v>32</v>
      </c>
      <c r="F133" s="197" t="s">
        <v>6177</v>
      </c>
      <c r="G133" s="194"/>
      <c r="H133" s="196" t="s">
        <v>32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180</v>
      </c>
      <c r="AU133" s="203" t="s">
        <v>89</v>
      </c>
      <c r="AV133" s="13" t="s">
        <v>40</v>
      </c>
      <c r="AW133" s="13" t="s">
        <v>38</v>
      </c>
      <c r="AX133" s="13" t="s">
        <v>80</v>
      </c>
      <c r="AY133" s="203" t="s">
        <v>171</v>
      </c>
    </row>
    <row r="134" spans="1:65" s="13" customFormat="1" ht="10.199999999999999">
      <c r="B134" s="193"/>
      <c r="C134" s="194"/>
      <c r="D134" s="195" t="s">
        <v>180</v>
      </c>
      <c r="E134" s="196" t="s">
        <v>32</v>
      </c>
      <c r="F134" s="197" t="s">
        <v>6163</v>
      </c>
      <c r="G134" s="194"/>
      <c r="H134" s="196" t="s">
        <v>32</v>
      </c>
      <c r="I134" s="198"/>
      <c r="J134" s="194"/>
      <c r="K134" s="194"/>
      <c r="L134" s="199"/>
      <c r="M134" s="200"/>
      <c r="N134" s="201"/>
      <c r="O134" s="201"/>
      <c r="P134" s="201"/>
      <c r="Q134" s="201"/>
      <c r="R134" s="201"/>
      <c r="S134" s="201"/>
      <c r="T134" s="202"/>
      <c r="AT134" s="203" t="s">
        <v>180</v>
      </c>
      <c r="AU134" s="203" t="s">
        <v>89</v>
      </c>
      <c r="AV134" s="13" t="s">
        <v>40</v>
      </c>
      <c r="AW134" s="13" t="s">
        <v>38</v>
      </c>
      <c r="AX134" s="13" t="s">
        <v>80</v>
      </c>
      <c r="AY134" s="203" t="s">
        <v>171</v>
      </c>
    </row>
    <row r="135" spans="1:65" s="14" customFormat="1" ht="10.199999999999999">
      <c r="B135" s="204"/>
      <c r="C135" s="205"/>
      <c r="D135" s="195" t="s">
        <v>180</v>
      </c>
      <c r="E135" s="206" t="s">
        <v>32</v>
      </c>
      <c r="F135" s="207" t="s">
        <v>6213</v>
      </c>
      <c r="G135" s="205"/>
      <c r="H135" s="208">
        <v>0.73499999999999999</v>
      </c>
      <c r="I135" s="209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180</v>
      </c>
      <c r="AU135" s="214" t="s">
        <v>89</v>
      </c>
      <c r="AV135" s="14" t="s">
        <v>89</v>
      </c>
      <c r="AW135" s="14" t="s">
        <v>38</v>
      </c>
      <c r="AX135" s="14" t="s">
        <v>80</v>
      </c>
      <c r="AY135" s="214" t="s">
        <v>171</v>
      </c>
    </row>
    <row r="136" spans="1:65" s="2" customFormat="1" ht="14.4" customHeight="1">
      <c r="A136" s="36"/>
      <c r="B136" s="37"/>
      <c r="C136" s="180" t="s">
        <v>280</v>
      </c>
      <c r="D136" s="180" t="s">
        <v>173</v>
      </c>
      <c r="E136" s="181" t="s">
        <v>6214</v>
      </c>
      <c r="F136" s="182" t="s">
        <v>6215</v>
      </c>
      <c r="G136" s="183" t="s">
        <v>582</v>
      </c>
      <c r="H136" s="184">
        <v>12</v>
      </c>
      <c r="I136" s="185"/>
      <c r="J136" s="186">
        <f>ROUND(I136*H136,2)</f>
        <v>0</v>
      </c>
      <c r="K136" s="182" t="s">
        <v>177</v>
      </c>
      <c r="L136" s="41"/>
      <c r="M136" s="187" t="s">
        <v>32</v>
      </c>
      <c r="N136" s="188" t="s">
        <v>51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178</v>
      </c>
      <c r="AT136" s="191" t="s">
        <v>173</v>
      </c>
      <c r="AU136" s="191" t="s">
        <v>89</v>
      </c>
      <c r="AY136" s="18" t="s">
        <v>171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8" t="s">
        <v>40</v>
      </c>
      <c r="BK136" s="192">
        <f>ROUND(I136*H136,2)</f>
        <v>0</v>
      </c>
      <c r="BL136" s="18" t="s">
        <v>178</v>
      </c>
      <c r="BM136" s="191" t="s">
        <v>6216</v>
      </c>
    </row>
    <row r="137" spans="1:65" s="13" customFormat="1" ht="10.199999999999999">
      <c r="B137" s="193"/>
      <c r="C137" s="194"/>
      <c r="D137" s="195" t="s">
        <v>180</v>
      </c>
      <c r="E137" s="196" t="s">
        <v>32</v>
      </c>
      <c r="F137" s="197" t="s">
        <v>6177</v>
      </c>
      <c r="G137" s="194"/>
      <c r="H137" s="196" t="s">
        <v>32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180</v>
      </c>
      <c r="AU137" s="203" t="s">
        <v>89</v>
      </c>
      <c r="AV137" s="13" t="s">
        <v>40</v>
      </c>
      <c r="AW137" s="13" t="s">
        <v>38</v>
      </c>
      <c r="AX137" s="13" t="s">
        <v>80</v>
      </c>
      <c r="AY137" s="203" t="s">
        <v>171</v>
      </c>
    </row>
    <row r="138" spans="1:65" s="13" customFormat="1" ht="10.199999999999999">
      <c r="B138" s="193"/>
      <c r="C138" s="194"/>
      <c r="D138" s="195" t="s">
        <v>180</v>
      </c>
      <c r="E138" s="196" t="s">
        <v>32</v>
      </c>
      <c r="F138" s="197" t="s">
        <v>6163</v>
      </c>
      <c r="G138" s="194"/>
      <c r="H138" s="196" t="s">
        <v>32</v>
      </c>
      <c r="I138" s="198"/>
      <c r="J138" s="194"/>
      <c r="K138" s="194"/>
      <c r="L138" s="199"/>
      <c r="M138" s="200"/>
      <c r="N138" s="201"/>
      <c r="O138" s="201"/>
      <c r="P138" s="201"/>
      <c r="Q138" s="201"/>
      <c r="R138" s="201"/>
      <c r="S138" s="201"/>
      <c r="T138" s="202"/>
      <c r="AT138" s="203" t="s">
        <v>180</v>
      </c>
      <c r="AU138" s="203" t="s">
        <v>89</v>
      </c>
      <c r="AV138" s="13" t="s">
        <v>40</v>
      </c>
      <c r="AW138" s="13" t="s">
        <v>38</v>
      </c>
      <c r="AX138" s="13" t="s">
        <v>80</v>
      </c>
      <c r="AY138" s="203" t="s">
        <v>171</v>
      </c>
    </row>
    <row r="139" spans="1:65" s="14" customFormat="1" ht="10.199999999999999">
      <c r="B139" s="204"/>
      <c r="C139" s="205"/>
      <c r="D139" s="195" t="s">
        <v>180</v>
      </c>
      <c r="E139" s="206" t="s">
        <v>32</v>
      </c>
      <c r="F139" s="207" t="s">
        <v>6178</v>
      </c>
      <c r="G139" s="205"/>
      <c r="H139" s="208">
        <v>12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180</v>
      </c>
      <c r="AU139" s="214" t="s">
        <v>89</v>
      </c>
      <c r="AV139" s="14" t="s">
        <v>89</v>
      </c>
      <c r="AW139" s="14" t="s">
        <v>38</v>
      </c>
      <c r="AX139" s="14" t="s">
        <v>80</v>
      </c>
      <c r="AY139" s="214" t="s">
        <v>171</v>
      </c>
    </row>
    <row r="140" spans="1:65" s="2" customFormat="1" ht="14.4" customHeight="1">
      <c r="A140" s="36"/>
      <c r="B140" s="37"/>
      <c r="C140" s="180" t="s">
        <v>8</v>
      </c>
      <c r="D140" s="180" t="s">
        <v>173</v>
      </c>
      <c r="E140" s="181" t="s">
        <v>6217</v>
      </c>
      <c r="F140" s="182" t="s">
        <v>6218</v>
      </c>
      <c r="G140" s="183" t="s">
        <v>190</v>
      </c>
      <c r="H140" s="184">
        <v>341</v>
      </c>
      <c r="I140" s="185"/>
      <c r="J140" s="186">
        <f>ROUND(I140*H140,2)</f>
        <v>0</v>
      </c>
      <c r="K140" s="182" t="s">
        <v>177</v>
      </c>
      <c r="L140" s="41"/>
      <c r="M140" s="187" t="s">
        <v>32</v>
      </c>
      <c r="N140" s="188" t="s">
        <v>51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1.98E-3</v>
      </c>
      <c r="T140" s="190">
        <f>S140*H140</f>
        <v>0.67518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178</v>
      </c>
      <c r="AT140" s="191" t="s">
        <v>173</v>
      </c>
      <c r="AU140" s="191" t="s">
        <v>89</v>
      </c>
      <c r="AY140" s="18" t="s">
        <v>171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8" t="s">
        <v>40</v>
      </c>
      <c r="BK140" s="192">
        <f>ROUND(I140*H140,2)</f>
        <v>0</v>
      </c>
      <c r="BL140" s="18" t="s">
        <v>178</v>
      </c>
      <c r="BM140" s="191" t="s">
        <v>6219</v>
      </c>
    </row>
    <row r="141" spans="1:65" s="13" customFormat="1" ht="10.199999999999999">
      <c r="B141" s="193"/>
      <c r="C141" s="194"/>
      <c r="D141" s="195" t="s">
        <v>180</v>
      </c>
      <c r="E141" s="196" t="s">
        <v>32</v>
      </c>
      <c r="F141" s="197" t="s">
        <v>6162</v>
      </c>
      <c r="G141" s="194"/>
      <c r="H141" s="196" t="s">
        <v>32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180</v>
      </c>
      <c r="AU141" s="203" t="s">
        <v>89</v>
      </c>
      <c r="AV141" s="13" t="s">
        <v>40</v>
      </c>
      <c r="AW141" s="13" t="s">
        <v>38</v>
      </c>
      <c r="AX141" s="13" t="s">
        <v>80</v>
      </c>
      <c r="AY141" s="203" t="s">
        <v>171</v>
      </c>
    </row>
    <row r="142" spans="1:65" s="13" customFormat="1" ht="10.199999999999999">
      <c r="B142" s="193"/>
      <c r="C142" s="194"/>
      <c r="D142" s="195" t="s">
        <v>180</v>
      </c>
      <c r="E142" s="196" t="s">
        <v>32</v>
      </c>
      <c r="F142" s="197" t="s">
        <v>6163</v>
      </c>
      <c r="G142" s="194"/>
      <c r="H142" s="196" t="s">
        <v>32</v>
      </c>
      <c r="I142" s="198"/>
      <c r="J142" s="194"/>
      <c r="K142" s="194"/>
      <c r="L142" s="199"/>
      <c r="M142" s="200"/>
      <c r="N142" s="201"/>
      <c r="O142" s="201"/>
      <c r="P142" s="201"/>
      <c r="Q142" s="201"/>
      <c r="R142" s="201"/>
      <c r="S142" s="201"/>
      <c r="T142" s="202"/>
      <c r="AT142" s="203" t="s">
        <v>180</v>
      </c>
      <c r="AU142" s="203" t="s">
        <v>89</v>
      </c>
      <c r="AV142" s="13" t="s">
        <v>40</v>
      </c>
      <c r="AW142" s="13" t="s">
        <v>38</v>
      </c>
      <c r="AX142" s="13" t="s">
        <v>80</v>
      </c>
      <c r="AY142" s="203" t="s">
        <v>171</v>
      </c>
    </row>
    <row r="143" spans="1:65" s="14" customFormat="1" ht="10.199999999999999">
      <c r="B143" s="204"/>
      <c r="C143" s="205"/>
      <c r="D143" s="195" t="s">
        <v>180</v>
      </c>
      <c r="E143" s="206" t="s">
        <v>32</v>
      </c>
      <c r="F143" s="207" t="s">
        <v>6191</v>
      </c>
      <c r="G143" s="205"/>
      <c r="H143" s="208">
        <v>341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180</v>
      </c>
      <c r="AU143" s="214" t="s">
        <v>89</v>
      </c>
      <c r="AV143" s="14" t="s">
        <v>89</v>
      </c>
      <c r="AW143" s="14" t="s">
        <v>38</v>
      </c>
      <c r="AX143" s="14" t="s">
        <v>80</v>
      </c>
      <c r="AY143" s="214" t="s">
        <v>171</v>
      </c>
    </row>
    <row r="144" spans="1:65" s="2" customFormat="1" ht="14.4" customHeight="1">
      <c r="A144" s="36"/>
      <c r="B144" s="37"/>
      <c r="C144" s="180" t="s">
        <v>297</v>
      </c>
      <c r="D144" s="180" t="s">
        <v>173</v>
      </c>
      <c r="E144" s="181" t="s">
        <v>6220</v>
      </c>
      <c r="F144" s="182" t="s">
        <v>6221</v>
      </c>
      <c r="G144" s="183" t="s">
        <v>190</v>
      </c>
      <c r="H144" s="184">
        <v>238</v>
      </c>
      <c r="I144" s="185"/>
      <c r="J144" s="186">
        <f>ROUND(I144*H144,2)</f>
        <v>0</v>
      </c>
      <c r="K144" s="182" t="s">
        <v>177</v>
      </c>
      <c r="L144" s="41"/>
      <c r="M144" s="187" t="s">
        <v>32</v>
      </c>
      <c r="N144" s="188" t="s">
        <v>51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9.2499999999999995E-3</v>
      </c>
      <c r="T144" s="190">
        <f>S144*H144</f>
        <v>2.2014999999999998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178</v>
      </c>
      <c r="AT144" s="191" t="s">
        <v>173</v>
      </c>
      <c r="AU144" s="191" t="s">
        <v>89</v>
      </c>
      <c r="AY144" s="18" t="s">
        <v>171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8" t="s">
        <v>40</v>
      </c>
      <c r="BK144" s="192">
        <f>ROUND(I144*H144,2)</f>
        <v>0</v>
      </c>
      <c r="BL144" s="18" t="s">
        <v>178</v>
      </c>
      <c r="BM144" s="191" t="s">
        <v>6222</v>
      </c>
    </row>
    <row r="145" spans="1:65" s="13" customFormat="1" ht="10.199999999999999">
      <c r="B145" s="193"/>
      <c r="C145" s="194"/>
      <c r="D145" s="195" t="s">
        <v>180</v>
      </c>
      <c r="E145" s="196" t="s">
        <v>32</v>
      </c>
      <c r="F145" s="197" t="s">
        <v>6162</v>
      </c>
      <c r="G145" s="194"/>
      <c r="H145" s="196" t="s">
        <v>32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180</v>
      </c>
      <c r="AU145" s="203" t="s">
        <v>89</v>
      </c>
      <c r="AV145" s="13" t="s">
        <v>40</v>
      </c>
      <c r="AW145" s="13" t="s">
        <v>38</v>
      </c>
      <c r="AX145" s="13" t="s">
        <v>80</v>
      </c>
      <c r="AY145" s="203" t="s">
        <v>171</v>
      </c>
    </row>
    <row r="146" spans="1:65" s="13" customFormat="1" ht="10.199999999999999">
      <c r="B146" s="193"/>
      <c r="C146" s="194"/>
      <c r="D146" s="195" t="s">
        <v>180</v>
      </c>
      <c r="E146" s="196" t="s">
        <v>32</v>
      </c>
      <c r="F146" s="197" t="s">
        <v>6163</v>
      </c>
      <c r="G146" s="194"/>
      <c r="H146" s="196" t="s">
        <v>32</v>
      </c>
      <c r="I146" s="198"/>
      <c r="J146" s="194"/>
      <c r="K146" s="194"/>
      <c r="L146" s="199"/>
      <c r="M146" s="200"/>
      <c r="N146" s="201"/>
      <c r="O146" s="201"/>
      <c r="P146" s="201"/>
      <c r="Q146" s="201"/>
      <c r="R146" s="201"/>
      <c r="S146" s="201"/>
      <c r="T146" s="202"/>
      <c r="AT146" s="203" t="s">
        <v>180</v>
      </c>
      <c r="AU146" s="203" t="s">
        <v>89</v>
      </c>
      <c r="AV146" s="13" t="s">
        <v>40</v>
      </c>
      <c r="AW146" s="13" t="s">
        <v>38</v>
      </c>
      <c r="AX146" s="13" t="s">
        <v>80</v>
      </c>
      <c r="AY146" s="203" t="s">
        <v>171</v>
      </c>
    </row>
    <row r="147" spans="1:65" s="14" customFormat="1" ht="10.199999999999999">
      <c r="B147" s="204"/>
      <c r="C147" s="205"/>
      <c r="D147" s="195" t="s">
        <v>180</v>
      </c>
      <c r="E147" s="206" t="s">
        <v>32</v>
      </c>
      <c r="F147" s="207" t="s">
        <v>6223</v>
      </c>
      <c r="G147" s="205"/>
      <c r="H147" s="208">
        <v>238</v>
      </c>
      <c r="I147" s="209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180</v>
      </c>
      <c r="AU147" s="214" t="s">
        <v>89</v>
      </c>
      <c r="AV147" s="14" t="s">
        <v>89</v>
      </c>
      <c r="AW147" s="14" t="s">
        <v>38</v>
      </c>
      <c r="AX147" s="14" t="s">
        <v>80</v>
      </c>
      <c r="AY147" s="214" t="s">
        <v>171</v>
      </c>
    </row>
    <row r="148" spans="1:65" s="2" customFormat="1" ht="14.4" customHeight="1">
      <c r="A148" s="36"/>
      <c r="B148" s="37"/>
      <c r="C148" s="180" t="s">
        <v>303</v>
      </c>
      <c r="D148" s="180" t="s">
        <v>173</v>
      </c>
      <c r="E148" s="181" t="s">
        <v>488</v>
      </c>
      <c r="F148" s="182" t="s">
        <v>489</v>
      </c>
      <c r="G148" s="183" t="s">
        <v>176</v>
      </c>
      <c r="H148" s="184">
        <v>74.358000000000004</v>
      </c>
      <c r="I148" s="185"/>
      <c r="J148" s="186">
        <f>ROUND(I148*H148,2)</f>
        <v>0</v>
      </c>
      <c r="K148" s="182" t="s">
        <v>177</v>
      </c>
      <c r="L148" s="41"/>
      <c r="M148" s="187" t="s">
        <v>32</v>
      </c>
      <c r="N148" s="188" t="s">
        <v>51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6.6000000000000003E-2</v>
      </c>
      <c r="T148" s="190">
        <f>S148*H148</f>
        <v>4.9076280000000008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178</v>
      </c>
      <c r="AT148" s="191" t="s">
        <v>173</v>
      </c>
      <c r="AU148" s="191" t="s">
        <v>89</v>
      </c>
      <c r="AY148" s="18" t="s">
        <v>171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8" t="s">
        <v>40</v>
      </c>
      <c r="BK148" s="192">
        <f>ROUND(I148*H148,2)</f>
        <v>0</v>
      </c>
      <c r="BL148" s="18" t="s">
        <v>178</v>
      </c>
      <c r="BM148" s="191" t="s">
        <v>6224</v>
      </c>
    </row>
    <row r="149" spans="1:65" s="2" customFormat="1" ht="19.2">
      <c r="A149" s="36"/>
      <c r="B149" s="37"/>
      <c r="C149" s="38"/>
      <c r="D149" s="195" t="s">
        <v>258</v>
      </c>
      <c r="E149" s="38"/>
      <c r="F149" s="225" t="s">
        <v>6225</v>
      </c>
      <c r="G149" s="38"/>
      <c r="H149" s="38"/>
      <c r="I149" s="226"/>
      <c r="J149" s="38"/>
      <c r="K149" s="38"/>
      <c r="L149" s="41"/>
      <c r="M149" s="227"/>
      <c r="N149" s="228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8" t="s">
        <v>258</v>
      </c>
      <c r="AU149" s="18" t="s">
        <v>89</v>
      </c>
    </row>
    <row r="150" spans="1:65" s="13" customFormat="1" ht="10.199999999999999">
      <c r="B150" s="193"/>
      <c r="C150" s="194"/>
      <c r="D150" s="195" t="s">
        <v>180</v>
      </c>
      <c r="E150" s="196" t="s">
        <v>32</v>
      </c>
      <c r="F150" s="197" t="s">
        <v>6162</v>
      </c>
      <c r="G150" s="194"/>
      <c r="H150" s="196" t="s">
        <v>32</v>
      </c>
      <c r="I150" s="198"/>
      <c r="J150" s="194"/>
      <c r="K150" s="194"/>
      <c r="L150" s="199"/>
      <c r="M150" s="200"/>
      <c r="N150" s="201"/>
      <c r="O150" s="201"/>
      <c r="P150" s="201"/>
      <c r="Q150" s="201"/>
      <c r="R150" s="201"/>
      <c r="S150" s="201"/>
      <c r="T150" s="202"/>
      <c r="AT150" s="203" t="s">
        <v>180</v>
      </c>
      <c r="AU150" s="203" t="s">
        <v>89</v>
      </c>
      <c r="AV150" s="13" t="s">
        <v>40</v>
      </c>
      <c r="AW150" s="13" t="s">
        <v>38</v>
      </c>
      <c r="AX150" s="13" t="s">
        <v>80</v>
      </c>
      <c r="AY150" s="203" t="s">
        <v>171</v>
      </c>
    </row>
    <row r="151" spans="1:65" s="14" customFormat="1" ht="10.199999999999999">
      <c r="B151" s="204"/>
      <c r="C151" s="205"/>
      <c r="D151" s="195" t="s">
        <v>180</v>
      </c>
      <c r="E151" s="206" t="s">
        <v>32</v>
      </c>
      <c r="F151" s="207" t="s">
        <v>6226</v>
      </c>
      <c r="G151" s="205"/>
      <c r="H151" s="208">
        <v>74.358000000000004</v>
      </c>
      <c r="I151" s="209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180</v>
      </c>
      <c r="AU151" s="214" t="s">
        <v>89</v>
      </c>
      <c r="AV151" s="14" t="s">
        <v>89</v>
      </c>
      <c r="AW151" s="14" t="s">
        <v>38</v>
      </c>
      <c r="AX151" s="14" t="s">
        <v>80</v>
      </c>
      <c r="AY151" s="214" t="s">
        <v>171</v>
      </c>
    </row>
    <row r="152" spans="1:65" s="2" customFormat="1" ht="14.4" customHeight="1">
      <c r="A152" s="36"/>
      <c r="B152" s="37"/>
      <c r="C152" s="180" t="s">
        <v>311</v>
      </c>
      <c r="D152" s="180" t="s">
        <v>173</v>
      </c>
      <c r="E152" s="181" t="s">
        <v>497</v>
      </c>
      <c r="F152" s="182" t="s">
        <v>498</v>
      </c>
      <c r="G152" s="183" t="s">
        <v>176</v>
      </c>
      <c r="H152" s="184">
        <v>247.86</v>
      </c>
      <c r="I152" s="185"/>
      <c r="J152" s="186">
        <f>ROUND(I152*H152,2)</f>
        <v>0</v>
      </c>
      <c r="K152" s="182" t="s">
        <v>177</v>
      </c>
      <c r="L152" s="41"/>
      <c r="M152" s="187" t="s">
        <v>32</v>
      </c>
      <c r="N152" s="188" t="s">
        <v>51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178</v>
      </c>
      <c r="AT152" s="191" t="s">
        <v>173</v>
      </c>
      <c r="AU152" s="191" t="s">
        <v>89</v>
      </c>
      <c r="AY152" s="18" t="s">
        <v>171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8" t="s">
        <v>40</v>
      </c>
      <c r="BK152" s="192">
        <f>ROUND(I152*H152,2)</f>
        <v>0</v>
      </c>
      <c r="BL152" s="18" t="s">
        <v>178</v>
      </c>
      <c r="BM152" s="191" t="s">
        <v>6227</v>
      </c>
    </row>
    <row r="153" spans="1:65" s="13" customFormat="1" ht="10.199999999999999">
      <c r="B153" s="193"/>
      <c r="C153" s="194"/>
      <c r="D153" s="195" t="s">
        <v>180</v>
      </c>
      <c r="E153" s="196" t="s">
        <v>32</v>
      </c>
      <c r="F153" s="197" t="s">
        <v>6162</v>
      </c>
      <c r="G153" s="194"/>
      <c r="H153" s="196" t="s">
        <v>32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180</v>
      </c>
      <c r="AU153" s="203" t="s">
        <v>89</v>
      </c>
      <c r="AV153" s="13" t="s">
        <v>40</v>
      </c>
      <c r="AW153" s="13" t="s">
        <v>38</v>
      </c>
      <c r="AX153" s="13" t="s">
        <v>80</v>
      </c>
      <c r="AY153" s="203" t="s">
        <v>171</v>
      </c>
    </row>
    <row r="154" spans="1:65" s="14" customFormat="1" ht="10.199999999999999">
      <c r="B154" s="204"/>
      <c r="C154" s="205"/>
      <c r="D154" s="195" t="s">
        <v>180</v>
      </c>
      <c r="E154" s="206" t="s">
        <v>32</v>
      </c>
      <c r="F154" s="207" t="s">
        <v>6228</v>
      </c>
      <c r="G154" s="205"/>
      <c r="H154" s="208">
        <v>247.86</v>
      </c>
      <c r="I154" s="209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180</v>
      </c>
      <c r="AU154" s="214" t="s">
        <v>89</v>
      </c>
      <c r="AV154" s="14" t="s">
        <v>89</v>
      </c>
      <c r="AW154" s="14" t="s">
        <v>38</v>
      </c>
      <c r="AX154" s="14" t="s">
        <v>80</v>
      </c>
      <c r="AY154" s="214" t="s">
        <v>171</v>
      </c>
    </row>
    <row r="155" spans="1:65" s="2" customFormat="1" ht="14.4" customHeight="1">
      <c r="A155" s="36"/>
      <c r="B155" s="37"/>
      <c r="C155" s="180" t="s">
        <v>316</v>
      </c>
      <c r="D155" s="180" t="s">
        <v>173</v>
      </c>
      <c r="E155" s="181" t="s">
        <v>1806</v>
      </c>
      <c r="F155" s="182" t="s">
        <v>1807</v>
      </c>
      <c r="G155" s="183" t="s">
        <v>176</v>
      </c>
      <c r="H155" s="184">
        <v>74.358000000000004</v>
      </c>
      <c r="I155" s="185"/>
      <c r="J155" s="186">
        <f>ROUND(I155*H155,2)</f>
        <v>0</v>
      </c>
      <c r="K155" s="182" t="s">
        <v>177</v>
      </c>
      <c r="L155" s="41"/>
      <c r="M155" s="187" t="s">
        <v>32</v>
      </c>
      <c r="N155" s="188" t="s">
        <v>51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178</v>
      </c>
      <c r="AT155" s="191" t="s">
        <v>173</v>
      </c>
      <c r="AU155" s="191" t="s">
        <v>89</v>
      </c>
      <c r="AY155" s="18" t="s">
        <v>171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8" t="s">
        <v>40</v>
      </c>
      <c r="BK155" s="192">
        <f>ROUND(I155*H155,2)</f>
        <v>0</v>
      </c>
      <c r="BL155" s="18" t="s">
        <v>178</v>
      </c>
      <c r="BM155" s="191" t="s">
        <v>6229</v>
      </c>
    </row>
    <row r="156" spans="1:65" s="13" customFormat="1" ht="10.199999999999999">
      <c r="B156" s="193"/>
      <c r="C156" s="194"/>
      <c r="D156" s="195" t="s">
        <v>180</v>
      </c>
      <c r="E156" s="196" t="s">
        <v>32</v>
      </c>
      <c r="F156" s="197" t="s">
        <v>6162</v>
      </c>
      <c r="G156" s="194"/>
      <c r="H156" s="196" t="s">
        <v>32</v>
      </c>
      <c r="I156" s="198"/>
      <c r="J156" s="194"/>
      <c r="K156" s="194"/>
      <c r="L156" s="199"/>
      <c r="M156" s="200"/>
      <c r="N156" s="201"/>
      <c r="O156" s="201"/>
      <c r="P156" s="201"/>
      <c r="Q156" s="201"/>
      <c r="R156" s="201"/>
      <c r="S156" s="201"/>
      <c r="T156" s="202"/>
      <c r="AT156" s="203" t="s">
        <v>180</v>
      </c>
      <c r="AU156" s="203" t="s">
        <v>89</v>
      </c>
      <c r="AV156" s="13" t="s">
        <v>40</v>
      </c>
      <c r="AW156" s="13" t="s">
        <v>38</v>
      </c>
      <c r="AX156" s="13" t="s">
        <v>80</v>
      </c>
      <c r="AY156" s="203" t="s">
        <v>171</v>
      </c>
    </row>
    <row r="157" spans="1:65" s="14" customFormat="1" ht="10.199999999999999">
      <c r="B157" s="204"/>
      <c r="C157" s="205"/>
      <c r="D157" s="195" t="s">
        <v>180</v>
      </c>
      <c r="E157" s="206" t="s">
        <v>32</v>
      </c>
      <c r="F157" s="207" t="s">
        <v>6226</v>
      </c>
      <c r="G157" s="205"/>
      <c r="H157" s="208">
        <v>74.358000000000004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180</v>
      </c>
      <c r="AU157" s="214" t="s">
        <v>89</v>
      </c>
      <c r="AV157" s="14" t="s">
        <v>89</v>
      </c>
      <c r="AW157" s="14" t="s">
        <v>38</v>
      </c>
      <c r="AX157" s="14" t="s">
        <v>80</v>
      </c>
      <c r="AY157" s="214" t="s">
        <v>171</v>
      </c>
    </row>
    <row r="158" spans="1:65" s="2" customFormat="1" ht="14.4" customHeight="1">
      <c r="A158" s="36"/>
      <c r="B158" s="37"/>
      <c r="C158" s="180" t="s">
        <v>326</v>
      </c>
      <c r="D158" s="180" t="s">
        <v>173</v>
      </c>
      <c r="E158" s="181" t="s">
        <v>505</v>
      </c>
      <c r="F158" s="182" t="s">
        <v>506</v>
      </c>
      <c r="G158" s="183" t="s">
        <v>176</v>
      </c>
      <c r="H158" s="184">
        <v>74.358000000000004</v>
      </c>
      <c r="I158" s="185"/>
      <c r="J158" s="186">
        <f>ROUND(I158*H158,2)</f>
        <v>0</v>
      </c>
      <c r="K158" s="182" t="s">
        <v>177</v>
      </c>
      <c r="L158" s="41"/>
      <c r="M158" s="187" t="s">
        <v>32</v>
      </c>
      <c r="N158" s="188" t="s">
        <v>51</v>
      </c>
      <c r="O158" s="66"/>
      <c r="P158" s="189">
        <f>O158*H158</f>
        <v>0</v>
      </c>
      <c r="Q158" s="189">
        <v>5.8279999999999998E-2</v>
      </c>
      <c r="R158" s="189">
        <f>Q158*H158</f>
        <v>4.3335842400000004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178</v>
      </c>
      <c r="AT158" s="191" t="s">
        <v>173</v>
      </c>
      <c r="AU158" s="191" t="s">
        <v>89</v>
      </c>
      <c r="AY158" s="18" t="s">
        <v>171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8" t="s">
        <v>40</v>
      </c>
      <c r="BK158" s="192">
        <f>ROUND(I158*H158,2)</f>
        <v>0</v>
      </c>
      <c r="BL158" s="18" t="s">
        <v>178</v>
      </c>
      <c r="BM158" s="191" t="s">
        <v>6230</v>
      </c>
    </row>
    <row r="159" spans="1:65" s="13" customFormat="1" ht="10.199999999999999">
      <c r="B159" s="193"/>
      <c r="C159" s="194"/>
      <c r="D159" s="195" t="s">
        <v>180</v>
      </c>
      <c r="E159" s="196" t="s">
        <v>32</v>
      </c>
      <c r="F159" s="197" t="s">
        <v>6162</v>
      </c>
      <c r="G159" s="194"/>
      <c r="H159" s="196" t="s">
        <v>32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180</v>
      </c>
      <c r="AU159" s="203" t="s">
        <v>89</v>
      </c>
      <c r="AV159" s="13" t="s">
        <v>40</v>
      </c>
      <c r="AW159" s="13" t="s">
        <v>38</v>
      </c>
      <c r="AX159" s="13" t="s">
        <v>80</v>
      </c>
      <c r="AY159" s="203" t="s">
        <v>171</v>
      </c>
    </row>
    <row r="160" spans="1:65" s="14" customFormat="1" ht="10.199999999999999">
      <c r="B160" s="204"/>
      <c r="C160" s="205"/>
      <c r="D160" s="195" t="s">
        <v>180</v>
      </c>
      <c r="E160" s="206" t="s">
        <v>32</v>
      </c>
      <c r="F160" s="207" t="s">
        <v>6226</v>
      </c>
      <c r="G160" s="205"/>
      <c r="H160" s="208">
        <v>74.358000000000004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180</v>
      </c>
      <c r="AU160" s="214" t="s">
        <v>89</v>
      </c>
      <c r="AV160" s="14" t="s">
        <v>89</v>
      </c>
      <c r="AW160" s="14" t="s">
        <v>38</v>
      </c>
      <c r="AX160" s="14" t="s">
        <v>80</v>
      </c>
      <c r="AY160" s="214" t="s">
        <v>171</v>
      </c>
    </row>
    <row r="161" spans="1:65" s="2" customFormat="1" ht="14.4" customHeight="1">
      <c r="A161" s="36"/>
      <c r="B161" s="37"/>
      <c r="C161" s="180" t="s">
        <v>7</v>
      </c>
      <c r="D161" s="180" t="s">
        <v>173</v>
      </c>
      <c r="E161" s="181" t="s">
        <v>517</v>
      </c>
      <c r="F161" s="182" t="s">
        <v>518</v>
      </c>
      <c r="G161" s="183" t="s">
        <v>176</v>
      </c>
      <c r="H161" s="184">
        <v>247.86</v>
      </c>
      <c r="I161" s="185"/>
      <c r="J161" s="186">
        <f>ROUND(I161*H161,2)</f>
        <v>0</v>
      </c>
      <c r="K161" s="182" t="s">
        <v>177</v>
      </c>
      <c r="L161" s="41"/>
      <c r="M161" s="187" t="s">
        <v>32</v>
      </c>
      <c r="N161" s="188" t="s">
        <v>51</v>
      </c>
      <c r="O161" s="66"/>
      <c r="P161" s="189">
        <f>O161*H161</f>
        <v>0</v>
      </c>
      <c r="Q161" s="189">
        <v>8.8999999999999999E-3</v>
      </c>
      <c r="R161" s="189">
        <f>Q161*H161</f>
        <v>2.2059540000000002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178</v>
      </c>
      <c r="AT161" s="191" t="s">
        <v>173</v>
      </c>
      <c r="AU161" s="191" t="s">
        <v>89</v>
      </c>
      <c r="AY161" s="18" t="s">
        <v>171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8" t="s">
        <v>40</v>
      </c>
      <c r="BK161" s="192">
        <f>ROUND(I161*H161,2)</f>
        <v>0</v>
      </c>
      <c r="BL161" s="18" t="s">
        <v>178</v>
      </c>
      <c r="BM161" s="191" t="s">
        <v>6231</v>
      </c>
    </row>
    <row r="162" spans="1:65" s="13" customFormat="1" ht="10.199999999999999">
      <c r="B162" s="193"/>
      <c r="C162" s="194"/>
      <c r="D162" s="195" t="s">
        <v>180</v>
      </c>
      <c r="E162" s="196" t="s">
        <v>32</v>
      </c>
      <c r="F162" s="197" t="s">
        <v>6162</v>
      </c>
      <c r="G162" s="194"/>
      <c r="H162" s="196" t="s">
        <v>32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180</v>
      </c>
      <c r="AU162" s="203" t="s">
        <v>89</v>
      </c>
      <c r="AV162" s="13" t="s">
        <v>40</v>
      </c>
      <c r="AW162" s="13" t="s">
        <v>38</v>
      </c>
      <c r="AX162" s="13" t="s">
        <v>80</v>
      </c>
      <c r="AY162" s="203" t="s">
        <v>171</v>
      </c>
    </row>
    <row r="163" spans="1:65" s="14" customFormat="1" ht="10.199999999999999">
      <c r="B163" s="204"/>
      <c r="C163" s="205"/>
      <c r="D163" s="195" t="s">
        <v>180</v>
      </c>
      <c r="E163" s="206" t="s">
        <v>32</v>
      </c>
      <c r="F163" s="207" t="s">
        <v>6228</v>
      </c>
      <c r="G163" s="205"/>
      <c r="H163" s="208">
        <v>247.86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180</v>
      </c>
      <c r="AU163" s="214" t="s">
        <v>89</v>
      </c>
      <c r="AV163" s="14" t="s">
        <v>89</v>
      </c>
      <c r="AW163" s="14" t="s">
        <v>38</v>
      </c>
      <c r="AX163" s="14" t="s">
        <v>80</v>
      </c>
      <c r="AY163" s="214" t="s">
        <v>171</v>
      </c>
    </row>
    <row r="164" spans="1:65" s="2" customFormat="1" ht="14.4" customHeight="1">
      <c r="A164" s="36"/>
      <c r="B164" s="37"/>
      <c r="C164" s="180" t="s">
        <v>335</v>
      </c>
      <c r="D164" s="180" t="s">
        <v>173</v>
      </c>
      <c r="E164" s="181" t="s">
        <v>534</v>
      </c>
      <c r="F164" s="182" t="s">
        <v>535</v>
      </c>
      <c r="G164" s="183" t="s">
        <v>176</v>
      </c>
      <c r="H164" s="184">
        <v>74.358000000000004</v>
      </c>
      <c r="I164" s="185"/>
      <c r="J164" s="186">
        <f>ROUND(I164*H164,2)</f>
        <v>0</v>
      </c>
      <c r="K164" s="182" t="s">
        <v>177</v>
      </c>
      <c r="L164" s="41"/>
      <c r="M164" s="187" t="s">
        <v>32</v>
      </c>
      <c r="N164" s="188" t="s">
        <v>51</v>
      </c>
      <c r="O164" s="66"/>
      <c r="P164" s="189">
        <f>O164*H164</f>
        <v>0</v>
      </c>
      <c r="Q164" s="189">
        <v>1.58E-3</v>
      </c>
      <c r="R164" s="189">
        <f>Q164*H164</f>
        <v>0.11748564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178</v>
      </c>
      <c r="AT164" s="191" t="s">
        <v>173</v>
      </c>
      <c r="AU164" s="191" t="s">
        <v>89</v>
      </c>
      <c r="AY164" s="18" t="s">
        <v>171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8" t="s">
        <v>40</v>
      </c>
      <c r="BK164" s="192">
        <f>ROUND(I164*H164,2)</f>
        <v>0</v>
      </c>
      <c r="BL164" s="18" t="s">
        <v>178</v>
      </c>
      <c r="BM164" s="191" t="s">
        <v>6232</v>
      </c>
    </row>
    <row r="165" spans="1:65" s="13" customFormat="1" ht="10.199999999999999">
      <c r="B165" s="193"/>
      <c r="C165" s="194"/>
      <c r="D165" s="195" t="s">
        <v>180</v>
      </c>
      <c r="E165" s="196" t="s">
        <v>32</v>
      </c>
      <c r="F165" s="197" t="s">
        <v>6162</v>
      </c>
      <c r="G165" s="194"/>
      <c r="H165" s="196" t="s">
        <v>32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180</v>
      </c>
      <c r="AU165" s="203" t="s">
        <v>89</v>
      </c>
      <c r="AV165" s="13" t="s">
        <v>40</v>
      </c>
      <c r="AW165" s="13" t="s">
        <v>38</v>
      </c>
      <c r="AX165" s="13" t="s">
        <v>80</v>
      </c>
      <c r="AY165" s="203" t="s">
        <v>171</v>
      </c>
    </row>
    <row r="166" spans="1:65" s="14" customFormat="1" ht="10.199999999999999">
      <c r="B166" s="204"/>
      <c r="C166" s="205"/>
      <c r="D166" s="195" t="s">
        <v>180</v>
      </c>
      <c r="E166" s="206" t="s">
        <v>32</v>
      </c>
      <c r="F166" s="207" t="s">
        <v>6226</v>
      </c>
      <c r="G166" s="205"/>
      <c r="H166" s="208">
        <v>74.358000000000004</v>
      </c>
      <c r="I166" s="209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180</v>
      </c>
      <c r="AU166" s="214" t="s">
        <v>89</v>
      </c>
      <c r="AV166" s="14" t="s">
        <v>89</v>
      </c>
      <c r="AW166" s="14" t="s">
        <v>38</v>
      </c>
      <c r="AX166" s="14" t="s">
        <v>80</v>
      </c>
      <c r="AY166" s="214" t="s">
        <v>171</v>
      </c>
    </row>
    <row r="167" spans="1:65" s="2" customFormat="1" ht="14.4" customHeight="1">
      <c r="A167" s="36"/>
      <c r="B167" s="37"/>
      <c r="C167" s="180" t="s">
        <v>340</v>
      </c>
      <c r="D167" s="180" t="s">
        <v>173</v>
      </c>
      <c r="E167" s="181" t="s">
        <v>542</v>
      </c>
      <c r="F167" s="182" t="s">
        <v>543</v>
      </c>
      <c r="G167" s="183" t="s">
        <v>176</v>
      </c>
      <c r="H167" s="184">
        <v>247.86</v>
      </c>
      <c r="I167" s="185"/>
      <c r="J167" s="186">
        <f>ROUND(I167*H167,2)</f>
        <v>0</v>
      </c>
      <c r="K167" s="182" t="s">
        <v>177</v>
      </c>
      <c r="L167" s="41"/>
      <c r="M167" s="187" t="s">
        <v>32</v>
      </c>
      <c r="N167" s="188" t="s">
        <v>51</v>
      </c>
      <c r="O167" s="66"/>
      <c r="P167" s="189">
        <f>O167*H167</f>
        <v>0</v>
      </c>
      <c r="Q167" s="189">
        <v>1.16E-3</v>
      </c>
      <c r="R167" s="189">
        <f>Q167*H167</f>
        <v>0.28751760000000004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178</v>
      </c>
      <c r="AT167" s="191" t="s">
        <v>173</v>
      </c>
      <c r="AU167" s="191" t="s">
        <v>89</v>
      </c>
      <c r="AY167" s="18" t="s">
        <v>171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8" t="s">
        <v>40</v>
      </c>
      <c r="BK167" s="192">
        <f>ROUND(I167*H167,2)</f>
        <v>0</v>
      </c>
      <c r="BL167" s="18" t="s">
        <v>178</v>
      </c>
      <c r="BM167" s="191" t="s">
        <v>6233</v>
      </c>
    </row>
    <row r="168" spans="1:65" s="13" customFormat="1" ht="10.199999999999999">
      <c r="B168" s="193"/>
      <c r="C168" s="194"/>
      <c r="D168" s="195" t="s">
        <v>180</v>
      </c>
      <c r="E168" s="196" t="s">
        <v>32</v>
      </c>
      <c r="F168" s="197" t="s">
        <v>6162</v>
      </c>
      <c r="G168" s="194"/>
      <c r="H168" s="196" t="s">
        <v>32</v>
      </c>
      <c r="I168" s="198"/>
      <c r="J168" s="194"/>
      <c r="K168" s="194"/>
      <c r="L168" s="199"/>
      <c r="M168" s="200"/>
      <c r="N168" s="201"/>
      <c r="O168" s="201"/>
      <c r="P168" s="201"/>
      <c r="Q168" s="201"/>
      <c r="R168" s="201"/>
      <c r="S168" s="201"/>
      <c r="T168" s="202"/>
      <c r="AT168" s="203" t="s">
        <v>180</v>
      </c>
      <c r="AU168" s="203" t="s">
        <v>89</v>
      </c>
      <c r="AV168" s="13" t="s">
        <v>40</v>
      </c>
      <c r="AW168" s="13" t="s">
        <v>38</v>
      </c>
      <c r="AX168" s="13" t="s">
        <v>80</v>
      </c>
      <c r="AY168" s="203" t="s">
        <v>171</v>
      </c>
    </row>
    <row r="169" spans="1:65" s="14" customFormat="1" ht="10.199999999999999">
      <c r="B169" s="204"/>
      <c r="C169" s="205"/>
      <c r="D169" s="195" t="s">
        <v>180</v>
      </c>
      <c r="E169" s="206" t="s">
        <v>32</v>
      </c>
      <c r="F169" s="207" t="s">
        <v>6228</v>
      </c>
      <c r="G169" s="205"/>
      <c r="H169" s="208">
        <v>247.86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180</v>
      </c>
      <c r="AU169" s="214" t="s">
        <v>89</v>
      </c>
      <c r="AV169" s="14" t="s">
        <v>89</v>
      </c>
      <c r="AW169" s="14" t="s">
        <v>38</v>
      </c>
      <c r="AX169" s="14" t="s">
        <v>80</v>
      </c>
      <c r="AY169" s="214" t="s">
        <v>171</v>
      </c>
    </row>
    <row r="170" spans="1:65" s="12" customFormat="1" ht="22.8" customHeight="1">
      <c r="B170" s="164"/>
      <c r="C170" s="165"/>
      <c r="D170" s="166" t="s">
        <v>79</v>
      </c>
      <c r="E170" s="178" t="s">
        <v>549</v>
      </c>
      <c r="F170" s="178" t="s">
        <v>550</v>
      </c>
      <c r="G170" s="165"/>
      <c r="H170" s="165"/>
      <c r="I170" s="168"/>
      <c r="J170" s="179">
        <f>BK170</f>
        <v>0</v>
      </c>
      <c r="K170" s="165"/>
      <c r="L170" s="170"/>
      <c r="M170" s="171"/>
      <c r="N170" s="172"/>
      <c r="O170" s="172"/>
      <c r="P170" s="173">
        <f>SUM(P171:P182)</f>
        <v>0</v>
      </c>
      <c r="Q170" s="172"/>
      <c r="R170" s="173">
        <f>SUM(R171:R182)</f>
        <v>0</v>
      </c>
      <c r="S170" s="172"/>
      <c r="T170" s="174">
        <f>SUM(T171:T182)</f>
        <v>0</v>
      </c>
      <c r="AR170" s="175" t="s">
        <v>40</v>
      </c>
      <c r="AT170" s="176" t="s">
        <v>79</v>
      </c>
      <c r="AU170" s="176" t="s">
        <v>40</v>
      </c>
      <c r="AY170" s="175" t="s">
        <v>171</v>
      </c>
      <c r="BK170" s="177">
        <f>SUM(BK171:BK182)</f>
        <v>0</v>
      </c>
    </row>
    <row r="171" spans="1:65" s="2" customFormat="1" ht="24.15" customHeight="1">
      <c r="A171" s="36"/>
      <c r="B171" s="37"/>
      <c r="C171" s="180" t="s">
        <v>345</v>
      </c>
      <c r="D171" s="180" t="s">
        <v>173</v>
      </c>
      <c r="E171" s="181" t="s">
        <v>2564</v>
      </c>
      <c r="F171" s="182" t="s">
        <v>2565</v>
      </c>
      <c r="G171" s="183" t="s">
        <v>554</v>
      </c>
      <c r="H171" s="184">
        <v>9.2539999999999996</v>
      </c>
      <c r="I171" s="185"/>
      <c r="J171" s="186">
        <f>ROUND(I171*H171,2)</f>
        <v>0</v>
      </c>
      <c r="K171" s="182" t="s">
        <v>177</v>
      </c>
      <c r="L171" s="41"/>
      <c r="M171" s="187" t="s">
        <v>32</v>
      </c>
      <c r="N171" s="188" t="s">
        <v>51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178</v>
      </c>
      <c r="AT171" s="191" t="s">
        <v>173</v>
      </c>
      <c r="AU171" s="191" t="s">
        <v>89</v>
      </c>
      <c r="AY171" s="18" t="s">
        <v>171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8" t="s">
        <v>40</v>
      </c>
      <c r="BK171" s="192">
        <f>ROUND(I171*H171,2)</f>
        <v>0</v>
      </c>
      <c r="BL171" s="18" t="s">
        <v>178</v>
      </c>
      <c r="BM171" s="191" t="s">
        <v>6234</v>
      </c>
    </row>
    <row r="172" spans="1:65" s="2" customFormat="1" ht="24.15" customHeight="1">
      <c r="A172" s="36"/>
      <c r="B172" s="37"/>
      <c r="C172" s="180" t="s">
        <v>349</v>
      </c>
      <c r="D172" s="180" t="s">
        <v>173</v>
      </c>
      <c r="E172" s="181" t="s">
        <v>5541</v>
      </c>
      <c r="F172" s="182" t="s">
        <v>5542</v>
      </c>
      <c r="G172" s="183" t="s">
        <v>554</v>
      </c>
      <c r="H172" s="184">
        <v>9.2539999999999996</v>
      </c>
      <c r="I172" s="185"/>
      <c r="J172" s="186">
        <f>ROUND(I172*H172,2)</f>
        <v>0</v>
      </c>
      <c r="K172" s="182" t="s">
        <v>177</v>
      </c>
      <c r="L172" s="41"/>
      <c r="M172" s="187" t="s">
        <v>32</v>
      </c>
      <c r="N172" s="188" t="s">
        <v>51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178</v>
      </c>
      <c r="AT172" s="191" t="s">
        <v>173</v>
      </c>
      <c r="AU172" s="191" t="s">
        <v>89</v>
      </c>
      <c r="AY172" s="18" t="s">
        <v>171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8" t="s">
        <v>40</v>
      </c>
      <c r="BK172" s="192">
        <f>ROUND(I172*H172,2)</f>
        <v>0</v>
      </c>
      <c r="BL172" s="18" t="s">
        <v>178</v>
      </c>
      <c r="BM172" s="191" t="s">
        <v>6235</v>
      </c>
    </row>
    <row r="173" spans="1:65" s="2" customFormat="1" ht="14.4" customHeight="1">
      <c r="A173" s="36"/>
      <c r="B173" s="37"/>
      <c r="C173" s="180" t="s">
        <v>353</v>
      </c>
      <c r="D173" s="180" t="s">
        <v>173</v>
      </c>
      <c r="E173" s="181" t="s">
        <v>557</v>
      </c>
      <c r="F173" s="182" t="s">
        <v>558</v>
      </c>
      <c r="G173" s="183" t="s">
        <v>554</v>
      </c>
      <c r="H173" s="184">
        <v>9.2539999999999996</v>
      </c>
      <c r="I173" s="185"/>
      <c r="J173" s="186">
        <f>ROUND(I173*H173,2)</f>
        <v>0</v>
      </c>
      <c r="K173" s="182" t="s">
        <v>177</v>
      </c>
      <c r="L173" s="41"/>
      <c r="M173" s="187" t="s">
        <v>32</v>
      </c>
      <c r="N173" s="188" t="s">
        <v>51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178</v>
      </c>
      <c r="AT173" s="191" t="s">
        <v>173</v>
      </c>
      <c r="AU173" s="191" t="s">
        <v>89</v>
      </c>
      <c r="AY173" s="18" t="s">
        <v>171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8" t="s">
        <v>40</v>
      </c>
      <c r="BK173" s="192">
        <f>ROUND(I173*H173,2)</f>
        <v>0</v>
      </c>
      <c r="BL173" s="18" t="s">
        <v>178</v>
      </c>
      <c r="BM173" s="191" t="s">
        <v>6236</v>
      </c>
    </row>
    <row r="174" spans="1:65" s="2" customFormat="1" ht="24.15" customHeight="1">
      <c r="A174" s="36"/>
      <c r="B174" s="37"/>
      <c r="C174" s="180" t="s">
        <v>357</v>
      </c>
      <c r="D174" s="180" t="s">
        <v>173</v>
      </c>
      <c r="E174" s="181" t="s">
        <v>561</v>
      </c>
      <c r="F174" s="182" t="s">
        <v>562</v>
      </c>
      <c r="G174" s="183" t="s">
        <v>554</v>
      </c>
      <c r="H174" s="184">
        <v>101.794</v>
      </c>
      <c r="I174" s="185"/>
      <c r="J174" s="186">
        <f>ROUND(I174*H174,2)</f>
        <v>0</v>
      </c>
      <c r="K174" s="182" t="s">
        <v>177</v>
      </c>
      <c r="L174" s="41"/>
      <c r="M174" s="187" t="s">
        <v>32</v>
      </c>
      <c r="N174" s="188" t="s">
        <v>51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178</v>
      </c>
      <c r="AT174" s="191" t="s">
        <v>173</v>
      </c>
      <c r="AU174" s="191" t="s">
        <v>89</v>
      </c>
      <c r="AY174" s="18" t="s">
        <v>171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8" t="s">
        <v>40</v>
      </c>
      <c r="BK174" s="192">
        <f>ROUND(I174*H174,2)</f>
        <v>0</v>
      </c>
      <c r="BL174" s="18" t="s">
        <v>178</v>
      </c>
      <c r="BM174" s="191" t="s">
        <v>6237</v>
      </c>
    </row>
    <row r="175" spans="1:65" s="2" customFormat="1" ht="19.2">
      <c r="A175" s="36"/>
      <c r="B175" s="37"/>
      <c r="C175" s="38"/>
      <c r="D175" s="195" t="s">
        <v>258</v>
      </c>
      <c r="E175" s="38"/>
      <c r="F175" s="225" t="s">
        <v>5743</v>
      </c>
      <c r="G175" s="38"/>
      <c r="H175" s="38"/>
      <c r="I175" s="226"/>
      <c r="J175" s="38"/>
      <c r="K175" s="38"/>
      <c r="L175" s="41"/>
      <c r="M175" s="227"/>
      <c r="N175" s="228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8" t="s">
        <v>258</v>
      </c>
      <c r="AU175" s="18" t="s">
        <v>89</v>
      </c>
    </row>
    <row r="176" spans="1:65" s="14" customFormat="1" ht="10.199999999999999">
      <c r="B176" s="204"/>
      <c r="C176" s="205"/>
      <c r="D176" s="195" t="s">
        <v>180</v>
      </c>
      <c r="E176" s="205"/>
      <c r="F176" s="207" t="s">
        <v>6238</v>
      </c>
      <c r="G176" s="205"/>
      <c r="H176" s="208">
        <v>101.794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180</v>
      </c>
      <c r="AU176" s="214" t="s">
        <v>89</v>
      </c>
      <c r="AV176" s="14" t="s">
        <v>89</v>
      </c>
      <c r="AW176" s="14" t="s">
        <v>4</v>
      </c>
      <c r="AX176" s="14" t="s">
        <v>40</v>
      </c>
      <c r="AY176" s="214" t="s">
        <v>171</v>
      </c>
    </row>
    <row r="177" spans="1:65" s="2" customFormat="1" ht="14.4" customHeight="1">
      <c r="A177" s="36"/>
      <c r="B177" s="37"/>
      <c r="C177" s="180" t="s">
        <v>363</v>
      </c>
      <c r="D177" s="180" t="s">
        <v>173</v>
      </c>
      <c r="E177" s="181" t="s">
        <v>5552</v>
      </c>
      <c r="F177" s="182" t="s">
        <v>5553</v>
      </c>
      <c r="G177" s="183" t="s">
        <v>554</v>
      </c>
      <c r="H177" s="184">
        <v>-2.8769999999999998</v>
      </c>
      <c r="I177" s="185"/>
      <c r="J177" s="186">
        <f>ROUND(I177*H177,2)</f>
        <v>0</v>
      </c>
      <c r="K177" s="182" t="s">
        <v>32</v>
      </c>
      <c r="L177" s="41"/>
      <c r="M177" s="187" t="s">
        <v>32</v>
      </c>
      <c r="N177" s="188" t="s">
        <v>51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178</v>
      </c>
      <c r="AT177" s="191" t="s">
        <v>173</v>
      </c>
      <c r="AU177" s="191" t="s">
        <v>89</v>
      </c>
      <c r="AY177" s="18" t="s">
        <v>171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8" t="s">
        <v>40</v>
      </c>
      <c r="BK177" s="192">
        <f>ROUND(I177*H177,2)</f>
        <v>0</v>
      </c>
      <c r="BL177" s="18" t="s">
        <v>178</v>
      </c>
      <c r="BM177" s="191" t="s">
        <v>6239</v>
      </c>
    </row>
    <row r="178" spans="1:65" s="14" customFormat="1" ht="10.199999999999999">
      <c r="B178" s="204"/>
      <c r="C178" s="205"/>
      <c r="D178" s="195" t="s">
        <v>180</v>
      </c>
      <c r="E178" s="206" t="s">
        <v>32</v>
      </c>
      <c r="F178" s="207" t="s">
        <v>6240</v>
      </c>
      <c r="G178" s="205"/>
      <c r="H178" s="208">
        <v>-2.202</v>
      </c>
      <c r="I178" s="209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180</v>
      </c>
      <c r="AU178" s="214" t="s">
        <v>89</v>
      </c>
      <c r="AV178" s="14" t="s">
        <v>89</v>
      </c>
      <c r="AW178" s="14" t="s">
        <v>38</v>
      </c>
      <c r="AX178" s="14" t="s">
        <v>80</v>
      </c>
      <c r="AY178" s="214" t="s">
        <v>171</v>
      </c>
    </row>
    <row r="179" spans="1:65" s="14" customFormat="1" ht="10.199999999999999">
      <c r="B179" s="204"/>
      <c r="C179" s="205"/>
      <c r="D179" s="195" t="s">
        <v>180</v>
      </c>
      <c r="E179" s="206" t="s">
        <v>32</v>
      </c>
      <c r="F179" s="207" t="s">
        <v>6241</v>
      </c>
      <c r="G179" s="205"/>
      <c r="H179" s="208">
        <v>-0.67500000000000004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180</v>
      </c>
      <c r="AU179" s="214" t="s">
        <v>89</v>
      </c>
      <c r="AV179" s="14" t="s">
        <v>89</v>
      </c>
      <c r="AW179" s="14" t="s">
        <v>38</v>
      </c>
      <c r="AX179" s="14" t="s">
        <v>80</v>
      </c>
      <c r="AY179" s="214" t="s">
        <v>171</v>
      </c>
    </row>
    <row r="180" spans="1:65" s="2" customFormat="1" ht="24.15" customHeight="1">
      <c r="A180" s="36"/>
      <c r="B180" s="37"/>
      <c r="C180" s="180" t="s">
        <v>368</v>
      </c>
      <c r="D180" s="180" t="s">
        <v>173</v>
      </c>
      <c r="E180" s="181" t="s">
        <v>3198</v>
      </c>
      <c r="F180" s="182" t="s">
        <v>3199</v>
      </c>
      <c r="G180" s="183" t="s">
        <v>554</v>
      </c>
      <c r="H180" s="184">
        <v>6.3780000000000001</v>
      </c>
      <c r="I180" s="185"/>
      <c r="J180" s="186">
        <f>ROUND(I180*H180,2)</f>
        <v>0</v>
      </c>
      <c r="K180" s="182" t="s">
        <v>177</v>
      </c>
      <c r="L180" s="41"/>
      <c r="M180" s="187" t="s">
        <v>32</v>
      </c>
      <c r="N180" s="188" t="s">
        <v>51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178</v>
      </c>
      <c r="AT180" s="191" t="s">
        <v>173</v>
      </c>
      <c r="AU180" s="191" t="s">
        <v>89</v>
      </c>
      <c r="AY180" s="18" t="s">
        <v>171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8" t="s">
        <v>40</v>
      </c>
      <c r="BK180" s="192">
        <f>ROUND(I180*H180,2)</f>
        <v>0</v>
      </c>
      <c r="BL180" s="18" t="s">
        <v>178</v>
      </c>
      <c r="BM180" s="191" t="s">
        <v>6242</v>
      </c>
    </row>
    <row r="181" spans="1:65" s="14" customFormat="1" ht="10.199999999999999">
      <c r="B181" s="204"/>
      <c r="C181" s="205"/>
      <c r="D181" s="195" t="s">
        <v>180</v>
      </c>
      <c r="E181" s="206" t="s">
        <v>32</v>
      </c>
      <c r="F181" s="207" t="s">
        <v>6243</v>
      </c>
      <c r="G181" s="205"/>
      <c r="H181" s="208">
        <v>1.47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180</v>
      </c>
      <c r="AU181" s="214" t="s">
        <v>89</v>
      </c>
      <c r="AV181" s="14" t="s">
        <v>89</v>
      </c>
      <c r="AW181" s="14" t="s">
        <v>38</v>
      </c>
      <c r="AX181" s="14" t="s">
        <v>80</v>
      </c>
      <c r="AY181" s="214" t="s">
        <v>171</v>
      </c>
    </row>
    <row r="182" spans="1:65" s="14" customFormat="1" ht="10.199999999999999">
      <c r="B182" s="204"/>
      <c r="C182" s="205"/>
      <c r="D182" s="195" t="s">
        <v>180</v>
      </c>
      <c r="E182" s="206" t="s">
        <v>32</v>
      </c>
      <c r="F182" s="207" t="s">
        <v>6244</v>
      </c>
      <c r="G182" s="205"/>
      <c r="H182" s="208">
        <v>4.9080000000000004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180</v>
      </c>
      <c r="AU182" s="214" t="s">
        <v>89</v>
      </c>
      <c r="AV182" s="14" t="s">
        <v>89</v>
      </c>
      <c r="AW182" s="14" t="s">
        <v>38</v>
      </c>
      <c r="AX182" s="14" t="s">
        <v>80</v>
      </c>
      <c r="AY182" s="214" t="s">
        <v>171</v>
      </c>
    </row>
    <row r="183" spans="1:65" s="12" customFormat="1" ht="22.8" customHeight="1">
      <c r="B183" s="164"/>
      <c r="C183" s="165"/>
      <c r="D183" s="166" t="s">
        <v>79</v>
      </c>
      <c r="E183" s="178" t="s">
        <v>569</v>
      </c>
      <c r="F183" s="178" t="s">
        <v>570</v>
      </c>
      <c r="G183" s="165"/>
      <c r="H183" s="165"/>
      <c r="I183" s="168"/>
      <c r="J183" s="179">
        <f>BK183</f>
        <v>0</v>
      </c>
      <c r="K183" s="165"/>
      <c r="L183" s="170"/>
      <c r="M183" s="171"/>
      <c r="N183" s="172"/>
      <c r="O183" s="172"/>
      <c r="P183" s="173">
        <f>SUM(P184:P185)</f>
        <v>0</v>
      </c>
      <c r="Q183" s="172"/>
      <c r="R183" s="173">
        <f>SUM(R184:R185)</f>
        <v>0</v>
      </c>
      <c r="S183" s="172"/>
      <c r="T183" s="174">
        <f>SUM(T184:T185)</f>
        <v>0</v>
      </c>
      <c r="AR183" s="175" t="s">
        <v>40</v>
      </c>
      <c r="AT183" s="176" t="s">
        <v>79</v>
      </c>
      <c r="AU183" s="176" t="s">
        <v>40</v>
      </c>
      <c r="AY183" s="175" t="s">
        <v>171</v>
      </c>
      <c r="BK183" s="177">
        <f>SUM(BK184:BK185)</f>
        <v>0</v>
      </c>
    </row>
    <row r="184" spans="1:65" s="2" customFormat="1" ht="24.15" customHeight="1">
      <c r="A184" s="36"/>
      <c r="B184" s="37"/>
      <c r="C184" s="180" t="s">
        <v>379</v>
      </c>
      <c r="D184" s="180" t="s">
        <v>173</v>
      </c>
      <c r="E184" s="181" t="s">
        <v>6245</v>
      </c>
      <c r="F184" s="182" t="s">
        <v>6246</v>
      </c>
      <c r="G184" s="183" t="s">
        <v>554</v>
      </c>
      <c r="H184" s="184">
        <v>17.123000000000001</v>
      </c>
      <c r="I184" s="185"/>
      <c r="J184" s="186">
        <f>ROUND(I184*H184,2)</f>
        <v>0</v>
      </c>
      <c r="K184" s="182" t="s">
        <v>177</v>
      </c>
      <c r="L184" s="41"/>
      <c r="M184" s="187" t="s">
        <v>32</v>
      </c>
      <c r="N184" s="188" t="s">
        <v>51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178</v>
      </c>
      <c r="AT184" s="191" t="s">
        <v>173</v>
      </c>
      <c r="AU184" s="191" t="s">
        <v>89</v>
      </c>
      <c r="AY184" s="18" t="s">
        <v>171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8" t="s">
        <v>40</v>
      </c>
      <c r="BK184" s="192">
        <f>ROUND(I184*H184,2)</f>
        <v>0</v>
      </c>
      <c r="BL184" s="18" t="s">
        <v>178</v>
      </c>
      <c r="BM184" s="191" t="s">
        <v>6247</v>
      </c>
    </row>
    <row r="185" spans="1:65" s="2" customFormat="1" ht="24.15" customHeight="1">
      <c r="A185" s="36"/>
      <c r="B185" s="37"/>
      <c r="C185" s="180" t="s">
        <v>383</v>
      </c>
      <c r="D185" s="180" t="s">
        <v>173</v>
      </c>
      <c r="E185" s="181" t="s">
        <v>6248</v>
      </c>
      <c r="F185" s="182" t="s">
        <v>6249</v>
      </c>
      <c r="G185" s="183" t="s">
        <v>554</v>
      </c>
      <c r="H185" s="184">
        <v>17.123000000000001</v>
      </c>
      <c r="I185" s="185"/>
      <c r="J185" s="186">
        <f>ROUND(I185*H185,2)</f>
        <v>0</v>
      </c>
      <c r="K185" s="182" t="s">
        <v>177</v>
      </c>
      <c r="L185" s="41"/>
      <c r="M185" s="187" t="s">
        <v>32</v>
      </c>
      <c r="N185" s="188" t="s">
        <v>51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178</v>
      </c>
      <c r="AT185" s="191" t="s">
        <v>173</v>
      </c>
      <c r="AU185" s="191" t="s">
        <v>89</v>
      </c>
      <c r="AY185" s="18" t="s">
        <v>171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8" t="s">
        <v>40</v>
      </c>
      <c r="BK185" s="192">
        <f>ROUND(I185*H185,2)</f>
        <v>0</v>
      </c>
      <c r="BL185" s="18" t="s">
        <v>178</v>
      </c>
      <c r="BM185" s="191" t="s">
        <v>6250</v>
      </c>
    </row>
    <row r="186" spans="1:65" s="12" customFormat="1" ht="25.95" customHeight="1">
      <c r="B186" s="164"/>
      <c r="C186" s="165"/>
      <c r="D186" s="166" t="s">
        <v>79</v>
      </c>
      <c r="E186" s="167" t="s">
        <v>575</v>
      </c>
      <c r="F186" s="167" t="s">
        <v>576</v>
      </c>
      <c r="G186" s="165"/>
      <c r="H186" s="165"/>
      <c r="I186" s="168"/>
      <c r="J186" s="169">
        <f>BK186</f>
        <v>0</v>
      </c>
      <c r="K186" s="165"/>
      <c r="L186" s="170"/>
      <c r="M186" s="171"/>
      <c r="N186" s="172"/>
      <c r="O186" s="172"/>
      <c r="P186" s="173">
        <f>P187</f>
        <v>0</v>
      </c>
      <c r="Q186" s="172"/>
      <c r="R186" s="173">
        <f>R187</f>
        <v>0.27361315999999997</v>
      </c>
      <c r="S186" s="172"/>
      <c r="T186" s="174">
        <f>T187</f>
        <v>0</v>
      </c>
      <c r="AR186" s="175" t="s">
        <v>89</v>
      </c>
      <c r="AT186" s="176" t="s">
        <v>79</v>
      </c>
      <c r="AU186" s="176" t="s">
        <v>80</v>
      </c>
      <c r="AY186" s="175" t="s">
        <v>171</v>
      </c>
      <c r="BK186" s="177">
        <f>BK187</f>
        <v>0</v>
      </c>
    </row>
    <row r="187" spans="1:65" s="12" customFormat="1" ht="22.8" customHeight="1">
      <c r="B187" s="164"/>
      <c r="C187" s="165"/>
      <c r="D187" s="166" t="s">
        <v>79</v>
      </c>
      <c r="E187" s="178" t="s">
        <v>6112</v>
      </c>
      <c r="F187" s="178" t="s">
        <v>6113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SUM(P188:P241)</f>
        <v>0</v>
      </c>
      <c r="Q187" s="172"/>
      <c r="R187" s="173">
        <f>SUM(R188:R241)</f>
        <v>0.27361315999999997</v>
      </c>
      <c r="S187" s="172"/>
      <c r="T187" s="174">
        <f>SUM(T188:T241)</f>
        <v>0</v>
      </c>
      <c r="AR187" s="175" t="s">
        <v>89</v>
      </c>
      <c r="AT187" s="176" t="s">
        <v>79</v>
      </c>
      <c r="AU187" s="176" t="s">
        <v>40</v>
      </c>
      <c r="AY187" s="175" t="s">
        <v>171</v>
      </c>
      <c r="BK187" s="177">
        <f>SUM(BK188:BK241)</f>
        <v>0</v>
      </c>
    </row>
    <row r="188" spans="1:65" s="2" customFormat="1" ht="24.15" customHeight="1">
      <c r="A188" s="36"/>
      <c r="B188" s="37"/>
      <c r="C188" s="180" t="s">
        <v>389</v>
      </c>
      <c r="D188" s="180" t="s">
        <v>173</v>
      </c>
      <c r="E188" s="181" t="s">
        <v>6251</v>
      </c>
      <c r="F188" s="182" t="s">
        <v>6252</v>
      </c>
      <c r="G188" s="183" t="s">
        <v>176</v>
      </c>
      <c r="H188" s="184">
        <v>64.959999999999994</v>
      </c>
      <c r="I188" s="185"/>
      <c r="J188" s="186">
        <f>ROUND(I188*H188,2)</f>
        <v>0</v>
      </c>
      <c r="K188" s="182" t="s">
        <v>177</v>
      </c>
      <c r="L188" s="41"/>
      <c r="M188" s="187" t="s">
        <v>32</v>
      </c>
      <c r="N188" s="188" t="s">
        <v>51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297</v>
      </c>
      <c r="AT188" s="191" t="s">
        <v>173</v>
      </c>
      <c r="AU188" s="191" t="s">
        <v>89</v>
      </c>
      <c r="AY188" s="18" t="s">
        <v>171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8" t="s">
        <v>40</v>
      </c>
      <c r="BK188" s="192">
        <f>ROUND(I188*H188,2)</f>
        <v>0</v>
      </c>
      <c r="BL188" s="18" t="s">
        <v>297</v>
      </c>
      <c r="BM188" s="191" t="s">
        <v>6253</v>
      </c>
    </row>
    <row r="189" spans="1:65" s="13" customFormat="1" ht="10.199999999999999">
      <c r="B189" s="193"/>
      <c r="C189" s="194"/>
      <c r="D189" s="195" t="s">
        <v>180</v>
      </c>
      <c r="E189" s="196" t="s">
        <v>32</v>
      </c>
      <c r="F189" s="197" t="s">
        <v>6177</v>
      </c>
      <c r="G189" s="194"/>
      <c r="H189" s="196" t="s">
        <v>32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180</v>
      </c>
      <c r="AU189" s="203" t="s">
        <v>89</v>
      </c>
      <c r="AV189" s="13" t="s">
        <v>40</v>
      </c>
      <c r="AW189" s="13" t="s">
        <v>38</v>
      </c>
      <c r="AX189" s="13" t="s">
        <v>80</v>
      </c>
      <c r="AY189" s="203" t="s">
        <v>171</v>
      </c>
    </row>
    <row r="190" spans="1:65" s="13" customFormat="1" ht="10.199999999999999">
      <c r="B190" s="193"/>
      <c r="C190" s="194"/>
      <c r="D190" s="195" t="s">
        <v>180</v>
      </c>
      <c r="E190" s="196" t="s">
        <v>32</v>
      </c>
      <c r="F190" s="197" t="s">
        <v>6163</v>
      </c>
      <c r="G190" s="194"/>
      <c r="H190" s="196" t="s">
        <v>32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180</v>
      </c>
      <c r="AU190" s="203" t="s">
        <v>89</v>
      </c>
      <c r="AV190" s="13" t="s">
        <v>40</v>
      </c>
      <c r="AW190" s="13" t="s">
        <v>38</v>
      </c>
      <c r="AX190" s="13" t="s">
        <v>80</v>
      </c>
      <c r="AY190" s="203" t="s">
        <v>171</v>
      </c>
    </row>
    <row r="191" spans="1:65" s="14" customFormat="1" ht="10.199999999999999">
      <c r="B191" s="204"/>
      <c r="C191" s="205"/>
      <c r="D191" s="195" t="s">
        <v>180</v>
      </c>
      <c r="E191" s="206" t="s">
        <v>32</v>
      </c>
      <c r="F191" s="207" t="s">
        <v>6254</v>
      </c>
      <c r="G191" s="205"/>
      <c r="H191" s="208">
        <v>4.8</v>
      </c>
      <c r="I191" s="209"/>
      <c r="J191" s="205"/>
      <c r="K191" s="205"/>
      <c r="L191" s="210"/>
      <c r="M191" s="211"/>
      <c r="N191" s="212"/>
      <c r="O191" s="212"/>
      <c r="P191" s="212"/>
      <c r="Q191" s="212"/>
      <c r="R191" s="212"/>
      <c r="S191" s="212"/>
      <c r="T191" s="213"/>
      <c r="AT191" s="214" t="s">
        <v>180</v>
      </c>
      <c r="AU191" s="214" t="s">
        <v>89</v>
      </c>
      <c r="AV191" s="14" t="s">
        <v>89</v>
      </c>
      <c r="AW191" s="14" t="s">
        <v>38</v>
      </c>
      <c r="AX191" s="14" t="s">
        <v>80</v>
      </c>
      <c r="AY191" s="214" t="s">
        <v>171</v>
      </c>
    </row>
    <row r="192" spans="1:65" s="14" customFormat="1" ht="10.199999999999999">
      <c r="B192" s="204"/>
      <c r="C192" s="205"/>
      <c r="D192" s="195" t="s">
        <v>180</v>
      </c>
      <c r="E192" s="206" t="s">
        <v>32</v>
      </c>
      <c r="F192" s="207" t="s">
        <v>6255</v>
      </c>
      <c r="G192" s="205"/>
      <c r="H192" s="208">
        <v>32.64</v>
      </c>
      <c r="I192" s="209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180</v>
      </c>
      <c r="AU192" s="214" t="s">
        <v>89</v>
      </c>
      <c r="AV192" s="14" t="s">
        <v>89</v>
      </c>
      <c r="AW192" s="14" t="s">
        <v>38</v>
      </c>
      <c r="AX192" s="14" t="s">
        <v>80</v>
      </c>
      <c r="AY192" s="214" t="s">
        <v>171</v>
      </c>
    </row>
    <row r="193" spans="1:65" s="14" customFormat="1" ht="10.199999999999999">
      <c r="B193" s="204"/>
      <c r="C193" s="205"/>
      <c r="D193" s="195" t="s">
        <v>180</v>
      </c>
      <c r="E193" s="206" t="s">
        <v>32</v>
      </c>
      <c r="F193" s="207" t="s">
        <v>6256</v>
      </c>
      <c r="G193" s="205"/>
      <c r="H193" s="208">
        <v>14.72</v>
      </c>
      <c r="I193" s="209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180</v>
      </c>
      <c r="AU193" s="214" t="s">
        <v>89</v>
      </c>
      <c r="AV193" s="14" t="s">
        <v>89</v>
      </c>
      <c r="AW193" s="14" t="s">
        <v>38</v>
      </c>
      <c r="AX193" s="14" t="s">
        <v>80</v>
      </c>
      <c r="AY193" s="214" t="s">
        <v>171</v>
      </c>
    </row>
    <row r="194" spans="1:65" s="14" customFormat="1" ht="10.199999999999999">
      <c r="B194" s="204"/>
      <c r="C194" s="205"/>
      <c r="D194" s="195" t="s">
        <v>180</v>
      </c>
      <c r="E194" s="206" t="s">
        <v>32</v>
      </c>
      <c r="F194" s="207" t="s">
        <v>6257</v>
      </c>
      <c r="G194" s="205"/>
      <c r="H194" s="208">
        <v>12.8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180</v>
      </c>
      <c r="AU194" s="214" t="s">
        <v>89</v>
      </c>
      <c r="AV194" s="14" t="s">
        <v>89</v>
      </c>
      <c r="AW194" s="14" t="s">
        <v>38</v>
      </c>
      <c r="AX194" s="14" t="s">
        <v>80</v>
      </c>
      <c r="AY194" s="214" t="s">
        <v>171</v>
      </c>
    </row>
    <row r="195" spans="1:65" s="2" customFormat="1" ht="14.4" customHeight="1">
      <c r="A195" s="36"/>
      <c r="B195" s="37"/>
      <c r="C195" s="180" t="s">
        <v>396</v>
      </c>
      <c r="D195" s="180" t="s">
        <v>173</v>
      </c>
      <c r="E195" s="181" t="s">
        <v>6114</v>
      </c>
      <c r="F195" s="182" t="s">
        <v>6115</v>
      </c>
      <c r="G195" s="183" t="s">
        <v>176</v>
      </c>
      <c r="H195" s="184">
        <v>588.55999999999995</v>
      </c>
      <c r="I195" s="185"/>
      <c r="J195" s="186">
        <f>ROUND(I195*H195,2)</f>
        <v>0</v>
      </c>
      <c r="K195" s="182" t="s">
        <v>177</v>
      </c>
      <c r="L195" s="41"/>
      <c r="M195" s="187" t="s">
        <v>32</v>
      </c>
      <c r="N195" s="188" t="s">
        <v>51</v>
      </c>
      <c r="O195" s="66"/>
      <c r="P195" s="189">
        <f>O195*H195</f>
        <v>0</v>
      </c>
      <c r="Q195" s="189">
        <v>0</v>
      </c>
      <c r="R195" s="189">
        <f>Q195*H195</f>
        <v>0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297</v>
      </c>
      <c r="AT195" s="191" t="s">
        <v>173</v>
      </c>
      <c r="AU195" s="191" t="s">
        <v>89</v>
      </c>
      <c r="AY195" s="18" t="s">
        <v>171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8" t="s">
        <v>40</v>
      </c>
      <c r="BK195" s="192">
        <f>ROUND(I195*H195,2)</f>
        <v>0</v>
      </c>
      <c r="BL195" s="18" t="s">
        <v>297</v>
      </c>
      <c r="BM195" s="191" t="s">
        <v>6258</v>
      </c>
    </row>
    <row r="196" spans="1:65" s="13" customFormat="1" ht="10.199999999999999">
      <c r="B196" s="193"/>
      <c r="C196" s="194"/>
      <c r="D196" s="195" t="s">
        <v>180</v>
      </c>
      <c r="E196" s="196" t="s">
        <v>32</v>
      </c>
      <c r="F196" s="197" t="s">
        <v>6177</v>
      </c>
      <c r="G196" s="194"/>
      <c r="H196" s="196" t="s">
        <v>32</v>
      </c>
      <c r="I196" s="198"/>
      <c r="J196" s="194"/>
      <c r="K196" s="194"/>
      <c r="L196" s="199"/>
      <c r="M196" s="200"/>
      <c r="N196" s="201"/>
      <c r="O196" s="201"/>
      <c r="P196" s="201"/>
      <c r="Q196" s="201"/>
      <c r="R196" s="201"/>
      <c r="S196" s="201"/>
      <c r="T196" s="202"/>
      <c r="AT196" s="203" t="s">
        <v>180</v>
      </c>
      <c r="AU196" s="203" t="s">
        <v>89</v>
      </c>
      <c r="AV196" s="13" t="s">
        <v>40</v>
      </c>
      <c r="AW196" s="13" t="s">
        <v>38</v>
      </c>
      <c r="AX196" s="13" t="s">
        <v>80</v>
      </c>
      <c r="AY196" s="203" t="s">
        <v>171</v>
      </c>
    </row>
    <row r="197" spans="1:65" s="13" customFormat="1" ht="10.199999999999999">
      <c r="B197" s="193"/>
      <c r="C197" s="194"/>
      <c r="D197" s="195" t="s">
        <v>180</v>
      </c>
      <c r="E197" s="196" t="s">
        <v>32</v>
      </c>
      <c r="F197" s="197" t="s">
        <v>6163</v>
      </c>
      <c r="G197" s="194"/>
      <c r="H197" s="196" t="s">
        <v>32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180</v>
      </c>
      <c r="AU197" s="203" t="s">
        <v>89</v>
      </c>
      <c r="AV197" s="13" t="s">
        <v>40</v>
      </c>
      <c r="AW197" s="13" t="s">
        <v>38</v>
      </c>
      <c r="AX197" s="13" t="s">
        <v>80</v>
      </c>
      <c r="AY197" s="203" t="s">
        <v>171</v>
      </c>
    </row>
    <row r="198" spans="1:65" s="14" customFormat="1" ht="10.199999999999999">
      <c r="B198" s="204"/>
      <c r="C198" s="205"/>
      <c r="D198" s="195" t="s">
        <v>180</v>
      </c>
      <c r="E198" s="206" t="s">
        <v>32</v>
      </c>
      <c r="F198" s="207" t="s">
        <v>6254</v>
      </c>
      <c r="G198" s="205"/>
      <c r="H198" s="208">
        <v>4.8</v>
      </c>
      <c r="I198" s="209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180</v>
      </c>
      <c r="AU198" s="214" t="s">
        <v>89</v>
      </c>
      <c r="AV198" s="14" t="s">
        <v>89</v>
      </c>
      <c r="AW198" s="14" t="s">
        <v>38</v>
      </c>
      <c r="AX198" s="14" t="s">
        <v>80</v>
      </c>
      <c r="AY198" s="214" t="s">
        <v>171</v>
      </c>
    </row>
    <row r="199" spans="1:65" s="14" customFormat="1" ht="10.199999999999999">
      <c r="B199" s="204"/>
      <c r="C199" s="205"/>
      <c r="D199" s="195" t="s">
        <v>180</v>
      </c>
      <c r="E199" s="206" t="s">
        <v>32</v>
      </c>
      <c r="F199" s="207" t="s">
        <v>6255</v>
      </c>
      <c r="G199" s="205"/>
      <c r="H199" s="208">
        <v>32.64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180</v>
      </c>
      <c r="AU199" s="214" t="s">
        <v>89</v>
      </c>
      <c r="AV199" s="14" t="s">
        <v>89</v>
      </c>
      <c r="AW199" s="14" t="s">
        <v>38</v>
      </c>
      <c r="AX199" s="14" t="s">
        <v>80</v>
      </c>
      <c r="AY199" s="214" t="s">
        <v>171</v>
      </c>
    </row>
    <row r="200" spans="1:65" s="14" customFormat="1" ht="10.199999999999999">
      <c r="B200" s="204"/>
      <c r="C200" s="205"/>
      <c r="D200" s="195" t="s">
        <v>180</v>
      </c>
      <c r="E200" s="206" t="s">
        <v>32</v>
      </c>
      <c r="F200" s="207" t="s">
        <v>6256</v>
      </c>
      <c r="G200" s="205"/>
      <c r="H200" s="208">
        <v>14.72</v>
      </c>
      <c r="I200" s="209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180</v>
      </c>
      <c r="AU200" s="214" t="s">
        <v>89</v>
      </c>
      <c r="AV200" s="14" t="s">
        <v>89</v>
      </c>
      <c r="AW200" s="14" t="s">
        <v>38</v>
      </c>
      <c r="AX200" s="14" t="s">
        <v>80</v>
      </c>
      <c r="AY200" s="214" t="s">
        <v>171</v>
      </c>
    </row>
    <row r="201" spans="1:65" s="14" customFormat="1" ht="10.199999999999999">
      <c r="B201" s="204"/>
      <c r="C201" s="205"/>
      <c r="D201" s="195" t="s">
        <v>180</v>
      </c>
      <c r="E201" s="206" t="s">
        <v>32</v>
      </c>
      <c r="F201" s="207" t="s">
        <v>6257</v>
      </c>
      <c r="G201" s="205"/>
      <c r="H201" s="208">
        <v>12.8</v>
      </c>
      <c r="I201" s="209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180</v>
      </c>
      <c r="AU201" s="214" t="s">
        <v>89</v>
      </c>
      <c r="AV201" s="14" t="s">
        <v>89</v>
      </c>
      <c r="AW201" s="14" t="s">
        <v>38</v>
      </c>
      <c r="AX201" s="14" t="s">
        <v>80</v>
      </c>
      <c r="AY201" s="214" t="s">
        <v>171</v>
      </c>
    </row>
    <row r="202" spans="1:65" s="14" customFormat="1" ht="10.199999999999999">
      <c r="B202" s="204"/>
      <c r="C202" s="205"/>
      <c r="D202" s="195" t="s">
        <v>180</v>
      </c>
      <c r="E202" s="206" t="s">
        <v>32</v>
      </c>
      <c r="F202" s="207" t="s">
        <v>6259</v>
      </c>
      <c r="G202" s="205"/>
      <c r="H202" s="208">
        <v>523.6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180</v>
      </c>
      <c r="AU202" s="214" t="s">
        <v>89</v>
      </c>
      <c r="AV202" s="14" t="s">
        <v>89</v>
      </c>
      <c r="AW202" s="14" t="s">
        <v>38</v>
      </c>
      <c r="AX202" s="14" t="s">
        <v>80</v>
      </c>
      <c r="AY202" s="214" t="s">
        <v>171</v>
      </c>
    </row>
    <row r="203" spans="1:65" s="2" customFormat="1" ht="14.4" customHeight="1">
      <c r="A203" s="36"/>
      <c r="B203" s="37"/>
      <c r="C203" s="180" t="s">
        <v>400</v>
      </c>
      <c r="D203" s="180" t="s">
        <v>173</v>
      </c>
      <c r="E203" s="181" t="s">
        <v>6260</v>
      </c>
      <c r="F203" s="182" t="s">
        <v>6261</v>
      </c>
      <c r="G203" s="183" t="s">
        <v>176</v>
      </c>
      <c r="H203" s="184">
        <v>588.55999999999995</v>
      </c>
      <c r="I203" s="185"/>
      <c r="J203" s="186">
        <f t="shared" ref="J203:J209" si="0">ROUND(I203*H203,2)</f>
        <v>0</v>
      </c>
      <c r="K203" s="182" t="s">
        <v>177</v>
      </c>
      <c r="L203" s="41"/>
      <c r="M203" s="187" t="s">
        <v>32</v>
      </c>
      <c r="N203" s="188" t="s">
        <v>51</v>
      </c>
      <c r="O203" s="66"/>
      <c r="P203" s="189">
        <f t="shared" ref="P203:P209" si="1">O203*H203</f>
        <v>0</v>
      </c>
      <c r="Q203" s="189">
        <v>0</v>
      </c>
      <c r="R203" s="189">
        <f t="shared" ref="R203:R209" si="2">Q203*H203</f>
        <v>0</v>
      </c>
      <c r="S203" s="189">
        <v>0</v>
      </c>
      <c r="T203" s="190">
        <f t="shared" ref="T203:T209" si="3"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297</v>
      </c>
      <c r="AT203" s="191" t="s">
        <v>173</v>
      </c>
      <c r="AU203" s="191" t="s">
        <v>89</v>
      </c>
      <c r="AY203" s="18" t="s">
        <v>171</v>
      </c>
      <c r="BE203" s="192">
        <f t="shared" ref="BE203:BE209" si="4">IF(N203="základní",J203,0)</f>
        <v>0</v>
      </c>
      <c r="BF203" s="192">
        <f t="shared" ref="BF203:BF209" si="5">IF(N203="snížená",J203,0)</f>
        <v>0</v>
      </c>
      <c r="BG203" s="192">
        <f t="shared" ref="BG203:BG209" si="6">IF(N203="zákl. přenesená",J203,0)</f>
        <v>0</v>
      </c>
      <c r="BH203" s="192">
        <f t="shared" ref="BH203:BH209" si="7">IF(N203="sníž. přenesená",J203,0)</f>
        <v>0</v>
      </c>
      <c r="BI203" s="192">
        <f t="shared" ref="BI203:BI209" si="8">IF(N203="nulová",J203,0)</f>
        <v>0</v>
      </c>
      <c r="BJ203" s="18" t="s">
        <v>40</v>
      </c>
      <c r="BK203" s="192">
        <f t="shared" ref="BK203:BK209" si="9">ROUND(I203*H203,2)</f>
        <v>0</v>
      </c>
      <c r="BL203" s="18" t="s">
        <v>297</v>
      </c>
      <c r="BM203" s="191" t="s">
        <v>6262</v>
      </c>
    </row>
    <row r="204" spans="1:65" s="2" customFormat="1" ht="14.4" customHeight="1">
      <c r="A204" s="36"/>
      <c r="B204" s="37"/>
      <c r="C204" s="180" t="s">
        <v>406</v>
      </c>
      <c r="D204" s="180" t="s">
        <v>173</v>
      </c>
      <c r="E204" s="181" t="s">
        <v>6122</v>
      </c>
      <c r="F204" s="182" t="s">
        <v>6123</v>
      </c>
      <c r="G204" s="183" t="s">
        <v>176</v>
      </c>
      <c r="H204" s="184">
        <v>588.55999999999995</v>
      </c>
      <c r="I204" s="185"/>
      <c r="J204" s="186">
        <f t="shared" si="0"/>
        <v>0</v>
      </c>
      <c r="K204" s="182" t="s">
        <v>177</v>
      </c>
      <c r="L204" s="41"/>
      <c r="M204" s="187" t="s">
        <v>32</v>
      </c>
      <c r="N204" s="188" t="s">
        <v>51</v>
      </c>
      <c r="O204" s="66"/>
      <c r="P204" s="189">
        <f t="shared" si="1"/>
        <v>0</v>
      </c>
      <c r="Q204" s="189">
        <v>0</v>
      </c>
      <c r="R204" s="189">
        <f t="shared" si="2"/>
        <v>0</v>
      </c>
      <c r="S204" s="189">
        <v>0</v>
      </c>
      <c r="T204" s="190">
        <f t="shared" si="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297</v>
      </c>
      <c r="AT204" s="191" t="s">
        <v>173</v>
      </c>
      <c r="AU204" s="191" t="s">
        <v>89</v>
      </c>
      <c r="AY204" s="18" t="s">
        <v>171</v>
      </c>
      <c r="BE204" s="192">
        <f t="shared" si="4"/>
        <v>0</v>
      </c>
      <c r="BF204" s="192">
        <f t="shared" si="5"/>
        <v>0</v>
      </c>
      <c r="BG204" s="192">
        <f t="shared" si="6"/>
        <v>0</v>
      </c>
      <c r="BH204" s="192">
        <f t="shared" si="7"/>
        <v>0</v>
      </c>
      <c r="BI204" s="192">
        <f t="shared" si="8"/>
        <v>0</v>
      </c>
      <c r="BJ204" s="18" t="s">
        <v>40</v>
      </c>
      <c r="BK204" s="192">
        <f t="shared" si="9"/>
        <v>0</v>
      </c>
      <c r="BL204" s="18" t="s">
        <v>297</v>
      </c>
      <c r="BM204" s="191" t="s">
        <v>6263</v>
      </c>
    </row>
    <row r="205" spans="1:65" s="2" customFormat="1" ht="14.4" customHeight="1">
      <c r="A205" s="36"/>
      <c r="B205" s="37"/>
      <c r="C205" s="180" t="s">
        <v>415</v>
      </c>
      <c r="D205" s="180" t="s">
        <v>173</v>
      </c>
      <c r="E205" s="181" t="s">
        <v>6125</v>
      </c>
      <c r="F205" s="182" t="s">
        <v>6126</v>
      </c>
      <c r="G205" s="183" t="s">
        <v>176</v>
      </c>
      <c r="H205" s="184">
        <v>588.55999999999995</v>
      </c>
      <c r="I205" s="185"/>
      <c r="J205" s="186">
        <f t="shared" si="0"/>
        <v>0</v>
      </c>
      <c r="K205" s="182" t="s">
        <v>177</v>
      </c>
      <c r="L205" s="41"/>
      <c r="M205" s="187" t="s">
        <v>32</v>
      </c>
      <c r="N205" s="188" t="s">
        <v>51</v>
      </c>
      <c r="O205" s="66"/>
      <c r="P205" s="189">
        <f t="shared" si="1"/>
        <v>0</v>
      </c>
      <c r="Q205" s="189">
        <v>0</v>
      </c>
      <c r="R205" s="189">
        <f t="shared" si="2"/>
        <v>0</v>
      </c>
      <c r="S205" s="189">
        <v>0</v>
      </c>
      <c r="T205" s="190">
        <f t="shared" si="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297</v>
      </c>
      <c r="AT205" s="191" t="s">
        <v>173</v>
      </c>
      <c r="AU205" s="191" t="s">
        <v>89</v>
      </c>
      <c r="AY205" s="18" t="s">
        <v>171</v>
      </c>
      <c r="BE205" s="192">
        <f t="shared" si="4"/>
        <v>0</v>
      </c>
      <c r="BF205" s="192">
        <f t="shared" si="5"/>
        <v>0</v>
      </c>
      <c r="BG205" s="192">
        <f t="shared" si="6"/>
        <v>0</v>
      </c>
      <c r="BH205" s="192">
        <f t="shared" si="7"/>
        <v>0</v>
      </c>
      <c r="BI205" s="192">
        <f t="shared" si="8"/>
        <v>0</v>
      </c>
      <c r="BJ205" s="18" t="s">
        <v>40</v>
      </c>
      <c r="BK205" s="192">
        <f t="shared" si="9"/>
        <v>0</v>
      </c>
      <c r="BL205" s="18" t="s">
        <v>297</v>
      </c>
      <c r="BM205" s="191" t="s">
        <v>6264</v>
      </c>
    </row>
    <row r="206" spans="1:65" s="2" customFormat="1" ht="14.4" customHeight="1">
      <c r="A206" s="36"/>
      <c r="B206" s="37"/>
      <c r="C206" s="180" t="s">
        <v>420</v>
      </c>
      <c r="D206" s="180" t="s">
        <v>173</v>
      </c>
      <c r="E206" s="181" t="s">
        <v>6265</v>
      </c>
      <c r="F206" s="182" t="s">
        <v>6266</v>
      </c>
      <c r="G206" s="183" t="s">
        <v>176</v>
      </c>
      <c r="H206" s="184">
        <v>64.959999999999994</v>
      </c>
      <c r="I206" s="185"/>
      <c r="J206" s="186">
        <f t="shared" si="0"/>
        <v>0</v>
      </c>
      <c r="K206" s="182" t="s">
        <v>177</v>
      </c>
      <c r="L206" s="41"/>
      <c r="M206" s="187" t="s">
        <v>32</v>
      </c>
      <c r="N206" s="188" t="s">
        <v>51</v>
      </c>
      <c r="O206" s="66"/>
      <c r="P206" s="189">
        <f t="shared" si="1"/>
        <v>0</v>
      </c>
      <c r="Q206" s="189">
        <v>0</v>
      </c>
      <c r="R206" s="189">
        <f t="shared" si="2"/>
        <v>0</v>
      </c>
      <c r="S206" s="189">
        <v>0</v>
      </c>
      <c r="T206" s="190">
        <f t="shared" si="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297</v>
      </c>
      <c r="AT206" s="191" t="s">
        <v>173</v>
      </c>
      <c r="AU206" s="191" t="s">
        <v>89</v>
      </c>
      <c r="AY206" s="18" t="s">
        <v>171</v>
      </c>
      <c r="BE206" s="192">
        <f t="shared" si="4"/>
        <v>0</v>
      </c>
      <c r="BF206" s="192">
        <f t="shared" si="5"/>
        <v>0</v>
      </c>
      <c r="BG206" s="192">
        <f t="shared" si="6"/>
        <v>0</v>
      </c>
      <c r="BH206" s="192">
        <f t="shared" si="7"/>
        <v>0</v>
      </c>
      <c r="BI206" s="192">
        <f t="shared" si="8"/>
        <v>0</v>
      </c>
      <c r="BJ206" s="18" t="s">
        <v>40</v>
      </c>
      <c r="BK206" s="192">
        <f t="shared" si="9"/>
        <v>0</v>
      </c>
      <c r="BL206" s="18" t="s">
        <v>297</v>
      </c>
      <c r="BM206" s="191" t="s">
        <v>6267</v>
      </c>
    </row>
    <row r="207" spans="1:65" s="2" customFormat="1" ht="14.4" customHeight="1">
      <c r="A207" s="36"/>
      <c r="B207" s="37"/>
      <c r="C207" s="180" t="s">
        <v>424</v>
      </c>
      <c r="D207" s="180" t="s">
        <v>173</v>
      </c>
      <c r="E207" s="181" t="s">
        <v>6268</v>
      </c>
      <c r="F207" s="182" t="s">
        <v>6269</v>
      </c>
      <c r="G207" s="183" t="s">
        <v>176</v>
      </c>
      <c r="H207" s="184">
        <v>588.55999999999995</v>
      </c>
      <c r="I207" s="185"/>
      <c r="J207" s="186">
        <f t="shared" si="0"/>
        <v>0</v>
      </c>
      <c r="K207" s="182" t="s">
        <v>177</v>
      </c>
      <c r="L207" s="41"/>
      <c r="M207" s="187" t="s">
        <v>32</v>
      </c>
      <c r="N207" s="188" t="s">
        <v>51</v>
      </c>
      <c r="O207" s="66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297</v>
      </c>
      <c r="AT207" s="191" t="s">
        <v>173</v>
      </c>
      <c r="AU207" s="191" t="s">
        <v>89</v>
      </c>
      <c r="AY207" s="18" t="s">
        <v>171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8" t="s">
        <v>40</v>
      </c>
      <c r="BK207" s="192">
        <f t="shared" si="9"/>
        <v>0</v>
      </c>
      <c r="BL207" s="18" t="s">
        <v>297</v>
      </c>
      <c r="BM207" s="191" t="s">
        <v>6270</v>
      </c>
    </row>
    <row r="208" spans="1:65" s="2" customFormat="1" ht="14.4" customHeight="1">
      <c r="A208" s="36"/>
      <c r="B208" s="37"/>
      <c r="C208" s="180" t="s">
        <v>430</v>
      </c>
      <c r="D208" s="180" t="s">
        <v>173</v>
      </c>
      <c r="E208" s="181" t="s">
        <v>6128</v>
      </c>
      <c r="F208" s="182" t="s">
        <v>6129</v>
      </c>
      <c r="G208" s="183" t="s">
        <v>176</v>
      </c>
      <c r="H208" s="184">
        <v>588.55999999999995</v>
      </c>
      <c r="I208" s="185"/>
      <c r="J208" s="186">
        <f t="shared" si="0"/>
        <v>0</v>
      </c>
      <c r="K208" s="182" t="s">
        <v>177</v>
      </c>
      <c r="L208" s="41"/>
      <c r="M208" s="187" t="s">
        <v>32</v>
      </c>
      <c r="N208" s="188" t="s">
        <v>51</v>
      </c>
      <c r="O208" s="66"/>
      <c r="P208" s="189">
        <f t="shared" si="1"/>
        <v>0</v>
      </c>
      <c r="Q208" s="189">
        <v>1.2999999999999999E-4</v>
      </c>
      <c r="R208" s="189">
        <f t="shared" si="2"/>
        <v>7.6512799999999992E-2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297</v>
      </c>
      <c r="AT208" s="191" t="s">
        <v>173</v>
      </c>
      <c r="AU208" s="191" t="s">
        <v>89</v>
      </c>
      <c r="AY208" s="18" t="s">
        <v>171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8" t="s">
        <v>40</v>
      </c>
      <c r="BK208" s="192">
        <f t="shared" si="9"/>
        <v>0</v>
      </c>
      <c r="BL208" s="18" t="s">
        <v>297</v>
      </c>
      <c r="BM208" s="191" t="s">
        <v>6271</v>
      </c>
    </row>
    <row r="209" spans="1:65" s="2" customFormat="1" ht="24.15" customHeight="1">
      <c r="A209" s="36"/>
      <c r="B209" s="37"/>
      <c r="C209" s="180" t="s">
        <v>435</v>
      </c>
      <c r="D209" s="180" t="s">
        <v>173</v>
      </c>
      <c r="E209" s="181" t="s">
        <v>6272</v>
      </c>
      <c r="F209" s="182" t="s">
        <v>6273</v>
      </c>
      <c r="G209" s="183" t="s">
        <v>176</v>
      </c>
      <c r="H209" s="184">
        <v>50.076000000000001</v>
      </c>
      <c r="I209" s="185"/>
      <c r="J209" s="186">
        <f t="shared" si="0"/>
        <v>0</v>
      </c>
      <c r="K209" s="182" t="s">
        <v>177</v>
      </c>
      <c r="L209" s="41"/>
      <c r="M209" s="187" t="s">
        <v>32</v>
      </c>
      <c r="N209" s="188" t="s">
        <v>51</v>
      </c>
      <c r="O209" s="66"/>
      <c r="P209" s="189">
        <f t="shared" si="1"/>
        <v>0</v>
      </c>
      <c r="Q209" s="189">
        <v>0</v>
      </c>
      <c r="R209" s="189">
        <f t="shared" si="2"/>
        <v>0</v>
      </c>
      <c r="S209" s="189">
        <v>0</v>
      </c>
      <c r="T209" s="190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297</v>
      </c>
      <c r="AT209" s="191" t="s">
        <v>173</v>
      </c>
      <c r="AU209" s="191" t="s">
        <v>89</v>
      </c>
      <c r="AY209" s="18" t="s">
        <v>171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8" t="s">
        <v>40</v>
      </c>
      <c r="BK209" s="192">
        <f t="shared" si="9"/>
        <v>0</v>
      </c>
      <c r="BL209" s="18" t="s">
        <v>297</v>
      </c>
      <c r="BM209" s="191" t="s">
        <v>6274</v>
      </c>
    </row>
    <row r="210" spans="1:65" s="2" customFormat="1" ht="19.2">
      <c r="A210" s="36"/>
      <c r="B210" s="37"/>
      <c r="C210" s="38"/>
      <c r="D210" s="195" t="s">
        <v>258</v>
      </c>
      <c r="E210" s="38"/>
      <c r="F210" s="225" t="s">
        <v>6275</v>
      </c>
      <c r="G210" s="38"/>
      <c r="H210" s="38"/>
      <c r="I210" s="226"/>
      <c r="J210" s="38"/>
      <c r="K210" s="38"/>
      <c r="L210" s="41"/>
      <c r="M210" s="227"/>
      <c r="N210" s="228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8" t="s">
        <v>258</v>
      </c>
      <c r="AU210" s="18" t="s">
        <v>89</v>
      </c>
    </row>
    <row r="211" spans="1:65" s="13" customFormat="1" ht="10.199999999999999">
      <c r="B211" s="193"/>
      <c r="C211" s="194"/>
      <c r="D211" s="195" t="s">
        <v>180</v>
      </c>
      <c r="E211" s="196" t="s">
        <v>32</v>
      </c>
      <c r="F211" s="197" t="s">
        <v>6162</v>
      </c>
      <c r="G211" s="194"/>
      <c r="H211" s="196" t="s">
        <v>32</v>
      </c>
      <c r="I211" s="198"/>
      <c r="J211" s="194"/>
      <c r="K211" s="194"/>
      <c r="L211" s="199"/>
      <c r="M211" s="200"/>
      <c r="N211" s="201"/>
      <c r="O211" s="201"/>
      <c r="P211" s="201"/>
      <c r="Q211" s="201"/>
      <c r="R211" s="201"/>
      <c r="S211" s="201"/>
      <c r="T211" s="202"/>
      <c r="AT211" s="203" t="s">
        <v>180</v>
      </c>
      <c r="AU211" s="203" t="s">
        <v>89</v>
      </c>
      <c r="AV211" s="13" t="s">
        <v>40</v>
      </c>
      <c r="AW211" s="13" t="s">
        <v>38</v>
      </c>
      <c r="AX211" s="13" t="s">
        <v>80</v>
      </c>
      <c r="AY211" s="203" t="s">
        <v>171</v>
      </c>
    </row>
    <row r="212" spans="1:65" s="13" customFormat="1" ht="10.199999999999999">
      <c r="B212" s="193"/>
      <c r="C212" s="194"/>
      <c r="D212" s="195" t="s">
        <v>180</v>
      </c>
      <c r="E212" s="196" t="s">
        <v>32</v>
      </c>
      <c r="F212" s="197" t="s">
        <v>6163</v>
      </c>
      <c r="G212" s="194"/>
      <c r="H212" s="196" t="s">
        <v>32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180</v>
      </c>
      <c r="AU212" s="203" t="s">
        <v>89</v>
      </c>
      <c r="AV212" s="13" t="s">
        <v>40</v>
      </c>
      <c r="AW212" s="13" t="s">
        <v>38</v>
      </c>
      <c r="AX212" s="13" t="s">
        <v>80</v>
      </c>
      <c r="AY212" s="203" t="s">
        <v>171</v>
      </c>
    </row>
    <row r="213" spans="1:65" s="14" customFormat="1" ht="10.199999999999999">
      <c r="B213" s="204"/>
      <c r="C213" s="205"/>
      <c r="D213" s="195" t="s">
        <v>180</v>
      </c>
      <c r="E213" s="206" t="s">
        <v>32</v>
      </c>
      <c r="F213" s="207" t="s">
        <v>6276</v>
      </c>
      <c r="G213" s="205"/>
      <c r="H213" s="208">
        <v>20.131</v>
      </c>
      <c r="I213" s="209"/>
      <c r="J213" s="205"/>
      <c r="K213" s="205"/>
      <c r="L213" s="210"/>
      <c r="M213" s="211"/>
      <c r="N213" s="212"/>
      <c r="O213" s="212"/>
      <c r="P213" s="212"/>
      <c r="Q213" s="212"/>
      <c r="R213" s="212"/>
      <c r="S213" s="212"/>
      <c r="T213" s="213"/>
      <c r="AT213" s="214" t="s">
        <v>180</v>
      </c>
      <c r="AU213" s="214" t="s">
        <v>89</v>
      </c>
      <c r="AV213" s="14" t="s">
        <v>89</v>
      </c>
      <c r="AW213" s="14" t="s">
        <v>38</v>
      </c>
      <c r="AX213" s="14" t="s">
        <v>80</v>
      </c>
      <c r="AY213" s="214" t="s">
        <v>171</v>
      </c>
    </row>
    <row r="214" spans="1:65" s="14" customFormat="1" ht="10.199999999999999">
      <c r="B214" s="204"/>
      <c r="C214" s="205"/>
      <c r="D214" s="195" t="s">
        <v>180</v>
      </c>
      <c r="E214" s="206" t="s">
        <v>32</v>
      </c>
      <c r="F214" s="207" t="s">
        <v>6277</v>
      </c>
      <c r="G214" s="205"/>
      <c r="H214" s="208">
        <v>29.945</v>
      </c>
      <c r="I214" s="209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180</v>
      </c>
      <c r="AU214" s="214" t="s">
        <v>89</v>
      </c>
      <c r="AV214" s="14" t="s">
        <v>89</v>
      </c>
      <c r="AW214" s="14" t="s">
        <v>38</v>
      </c>
      <c r="AX214" s="14" t="s">
        <v>80</v>
      </c>
      <c r="AY214" s="214" t="s">
        <v>171</v>
      </c>
    </row>
    <row r="215" spans="1:65" s="2" customFormat="1" ht="14.4" customHeight="1">
      <c r="A215" s="36"/>
      <c r="B215" s="37"/>
      <c r="C215" s="180" t="s">
        <v>439</v>
      </c>
      <c r="D215" s="180" t="s">
        <v>173</v>
      </c>
      <c r="E215" s="181" t="s">
        <v>6278</v>
      </c>
      <c r="F215" s="182" t="s">
        <v>6279</v>
      </c>
      <c r="G215" s="183" t="s">
        <v>176</v>
      </c>
      <c r="H215" s="184">
        <v>50.076000000000001</v>
      </c>
      <c r="I215" s="185"/>
      <c r="J215" s="186">
        <f t="shared" ref="J215:J221" si="10">ROUND(I215*H215,2)</f>
        <v>0</v>
      </c>
      <c r="K215" s="182" t="s">
        <v>177</v>
      </c>
      <c r="L215" s="41"/>
      <c r="M215" s="187" t="s">
        <v>32</v>
      </c>
      <c r="N215" s="188" t="s">
        <v>51</v>
      </c>
      <c r="O215" s="66"/>
      <c r="P215" s="189">
        <f t="shared" ref="P215:P221" si="11">O215*H215</f>
        <v>0</v>
      </c>
      <c r="Q215" s="189">
        <v>0</v>
      </c>
      <c r="R215" s="189">
        <f t="shared" ref="R215:R221" si="12">Q215*H215</f>
        <v>0</v>
      </c>
      <c r="S215" s="189">
        <v>0</v>
      </c>
      <c r="T215" s="190">
        <f t="shared" ref="T215:T221" si="13"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297</v>
      </c>
      <c r="AT215" s="191" t="s">
        <v>173</v>
      </c>
      <c r="AU215" s="191" t="s">
        <v>89</v>
      </c>
      <c r="AY215" s="18" t="s">
        <v>171</v>
      </c>
      <c r="BE215" s="192">
        <f t="shared" ref="BE215:BE221" si="14">IF(N215="základní",J215,0)</f>
        <v>0</v>
      </c>
      <c r="BF215" s="192">
        <f t="shared" ref="BF215:BF221" si="15">IF(N215="snížená",J215,0)</f>
        <v>0</v>
      </c>
      <c r="BG215" s="192">
        <f t="shared" ref="BG215:BG221" si="16">IF(N215="zákl. přenesená",J215,0)</f>
        <v>0</v>
      </c>
      <c r="BH215" s="192">
        <f t="shared" ref="BH215:BH221" si="17">IF(N215="sníž. přenesená",J215,0)</f>
        <v>0</v>
      </c>
      <c r="BI215" s="192">
        <f t="shared" ref="BI215:BI221" si="18">IF(N215="nulová",J215,0)</f>
        <v>0</v>
      </c>
      <c r="BJ215" s="18" t="s">
        <v>40</v>
      </c>
      <c r="BK215" s="192">
        <f t="shared" ref="BK215:BK221" si="19">ROUND(I215*H215,2)</f>
        <v>0</v>
      </c>
      <c r="BL215" s="18" t="s">
        <v>297</v>
      </c>
      <c r="BM215" s="191" t="s">
        <v>6280</v>
      </c>
    </row>
    <row r="216" spans="1:65" s="2" customFormat="1" ht="14.4" customHeight="1">
      <c r="A216" s="36"/>
      <c r="B216" s="37"/>
      <c r="C216" s="180" t="s">
        <v>444</v>
      </c>
      <c r="D216" s="180" t="s">
        <v>173</v>
      </c>
      <c r="E216" s="181" t="s">
        <v>6281</v>
      </c>
      <c r="F216" s="182" t="s">
        <v>6282</v>
      </c>
      <c r="G216" s="183" t="s">
        <v>176</v>
      </c>
      <c r="H216" s="184">
        <v>50.076000000000001</v>
      </c>
      <c r="I216" s="185"/>
      <c r="J216" s="186">
        <f t="shared" si="10"/>
        <v>0</v>
      </c>
      <c r="K216" s="182" t="s">
        <v>177</v>
      </c>
      <c r="L216" s="41"/>
      <c r="M216" s="187" t="s">
        <v>32</v>
      </c>
      <c r="N216" s="188" t="s">
        <v>51</v>
      </c>
      <c r="O216" s="66"/>
      <c r="P216" s="189">
        <f t="shared" si="11"/>
        <v>0</v>
      </c>
      <c r="Q216" s="189">
        <v>0</v>
      </c>
      <c r="R216" s="189">
        <f t="shared" si="12"/>
        <v>0</v>
      </c>
      <c r="S216" s="189">
        <v>0</v>
      </c>
      <c r="T216" s="190">
        <f t="shared" si="1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297</v>
      </c>
      <c r="AT216" s="191" t="s">
        <v>173</v>
      </c>
      <c r="AU216" s="191" t="s">
        <v>89</v>
      </c>
      <c r="AY216" s="18" t="s">
        <v>171</v>
      </c>
      <c r="BE216" s="192">
        <f t="shared" si="14"/>
        <v>0</v>
      </c>
      <c r="BF216" s="192">
        <f t="shared" si="15"/>
        <v>0</v>
      </c>
      <c r="BG216" s="192">
        <f t="shared" si="16"/>
        <v>0</v>
      </c>
      <c r="BH216" s="192">
        <f t="shared" si="17"/>
        <v>0</v>
      </c>
      <c r="BI216" s="192">
        <f t="shared" si="18"/>
        <v>0</v>
      </c>
      <c r="BJ216" s="18" t="s">
        <v>40</v>
      </c>
      <c r="BK216" s="192">
        <f t="shared" si="19"/>
        <v>0</v>
      </c>
      <c r="BL216" s="18" t="s">
        <v>297</v>
      </c>
      <c r="BM216" s="191" t="s">
        <v>6283</v>
      </c>
    </row>
    <row r="217" spans="1:65" s="2" customFormat="1" ht="14.4" customHeight="1">
      <c r="A217" s="36"/>
      <c r="B217" s="37"/>
      <c r="C217" s="180" t="s">
        <v>449</v>
      </c>
      <c r="D217" s="180" t="s">
        <v>173</v>
      </c>
      <c r="E217" s="181" t="s">
        <v>6284</v>
      </c>
      <c r="F217" s="182" t="s">
        <v>6285</v>
      </c>
      <c r="G217" s="183" t="s">
        <v>176</v>
      </c>
      <c r="H217" s="184">
        <v>50.076000000000001</v>
      </c>
      <c r="I217" s="185"/>
      <c r="J217" s="186">
        <f t="shared" si="10"/>
        <v>0</v>
      </c>
      <c r="K217" s="182" t="s">
        <v>177</v>
      </c>
      <c r="L217" s="41"/>
      <c r="M217" s="187" t="s">
        <v>32</v>
      </c>
      <c r="N217" s="188" t="s">
        <v>51</v>
      </c>
      <c r="O217" s="66"/>
      <c r="P217" s="189">
        <f t="shared" si="11"/>
        <v>0</v>
      </c>
      <c r="Q217" s="189">
        <v>0</v>
      </c>
      <c r="R217" s="189">
        <f t="shared" si="12"/>
        <v>0</v>
      </c>
      <c r="S217" s="189">
        <v>0</v>
      </c>
      <c r="T217" s="190">
        <f t="shared" si="1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297</v>
      </c>
      <c r="AT217" s="191" t="s">
        <v>173</v>
      </c>
      <c r="AU217" s="191" t="s">
        <v>89</v>
      </c>
      <c r="AY217" s="18" t="s">
        <v>171</v>
      </c>
      <c r="BE217" s="192">
        <f t="shared" si="14"/>
        <v>0</v>
      </c>
      <c r="BF217" s="192">
        <f t="shared" si="15"/>
        <v>0</v>
      </c>
      <c r="BG217" s="192">
        <f t="shared" si="16"/>
        <v>0</v>
      </c>
      <c r="BH217" s="192">
        <f t="shared" si="17"/>
        <v>0</v>
      </c>
      <c r="BI217" s="192">
        <f t="shared" si="18"/>
        <v>0</v>
      </c>
      <c r="BJ217" s="18" t="s">
        <v>40</v>
      </c>
      <c r="BK217" s="192">
        <f t="shared" si="19"/>
        <v>0</v>
      </c>
      <c r="BL217" s="18" t="s">
        <v>297</v>
      </c>
      <c r="BM217" s="191" t="s">
        <v>6286</v>
      </c>
    </row>
    <row r="218" spans="1:65" s="2" customFormat="1" ht="14.4" customHeight="1">
      <c r="A218" s="36"/>
      <c r="B218" s="37"/>
      <c r="C218" s="180" t="s">
        <v>453</v>
      </c>
      <c r="D218" s="180" t="s">
        <v>173</v>
      </c>
      <c r="E218" s="181" t="s">
        <v>6287</v>
      </c>
      <c r="F218" s="182" t="s">
        <v>6288</v>
      </c>
      <c r="G218" s="183" t="s">
        <v>176</v>
      </c>
      <c r="H218" s="184">
        <v>50.076000000000001</v>
      </c>
      <c r="I218" s="185"/>
      <c r="J218" s="186">
        <f t="shared" si="10"/>
        <v>0</v>
      </c>
      <c r="K218" s="182" t="s">
        <v>177</v>
      </c>
      <c r="L218" s="41"/>
      <c r="M218" s="187" t="s">
        <v>32</v>
      </c>
      <c r="N218" s="188" t="s">
        <v>51</v>
      </c>
      <c r="O218" s="66"/>
      <c r="P218" s="189">
        <f t="shared" si="11"/>
        <v>0</v>
      </c>
      <c r="Q218" s="189">
        <v>0</v>
      </c>
      <c r="R218" s="189">
        <f t="shared" si="12"/>
        <v>0</v>
      </c>
      <c r="S218" s="189">
        <v>0</v>
      </c>
      <c r="T218" s="190">
        <f t="shared" si="13"/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297</v>
      </c>
      <c r="AT218" s="191" t="s">
        <v>173</v>
      </c>
      <c r="AU218" s="191" t="s">
        <v>89</v>
      </c>
      <c r="AY218" s="18" t="s">
        <v>171</v>
      </c>
      <c r="BE218" s="192">
        <f t="shared" si="14"/>
        <v>0</v>
      </c>
      <c r="BF218" s="192">
        <f t="shared" si="15"/>
        <v>0</v>
      </c>
      <c r="BG218" s="192">
        <f t="shared" si="16"/>
        <v>0</v>
      </c>
      <c r="BH218" s="192">
        <f t="shared" si="17"/>
        <v>0</v>
      </c>
      <c r="BI218" s="192">
        <f t="shared" si="18"/>
        <v>0</v>
      </c>
      <c r="BJ218" s="18" t="s">
        <v>40</v>
      </c>
      <c r="BK218" s="192">
        <f t="shared" si="19"/>
        <v>0</v>
      </c>
      <c r="BL218" s="18" t="s">
        <v>297</v>
      </c>
      <c r="BM218" s="191" t="s">
        <v>6289</v>
      </c>
    </row>
    <row r="219" spans="1:65" s="2" customFormat="1" ht="14.4" customHeight="1">
      <c r="A219" s="36"/>
      <c r="B219" s="37"/>
      <c r="C219" s="180" t="s">
        <v>458</v>
      </c>
      <c r="D219" s="180" t="s">
        <v>173</v>
      </c>
      <c r="E219" s="181" t="s">
        <v>6290</v>
      </c>
      <c r="F219" s="182" t="s">
        <v>6291</v>
      </c>
      <c r="G219" s="183" t="s">
        <v>176</v>
      </c>
      <c r="H219" s="184">
        <v>50.076000000000001</v>
      </c>
      <c r="I219" s="185"/>
      <c r="J219" s="186">
        <f t="shared" si="10"/>
        <v>0</v>
      </c>
      <c r="K219" s="182" t="s">
        <v>177</v>
      </c>
      <c r="L219" s="41"/>
      <c r="M219" s="187" t="s">
        <v>32</v>
      </c>
      <c r="N219" s="188" t="s">
        <v>51</v>
      </c>
      <c r="O219" s="66"/>
      <c r="P219" s="189">
        <f t="shared" si="11"/>
        <v>0</v>
      </c>
      <c r="Q219" s="189">
        <v>0</v>
      </c>
      <c r="R219" s="189">
        <f t="shared" si="12"/>
        <v>0</v>
      </c>
      <c r="S219" s="189">
        <v>0</v>
      </c>
      <c r="T219" s="190">
        <f t="shared" si="1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297</v>
      </c>
      <c r="AT219" s="191" t="s">
        <v>173</v>
      </c>
      <c r="AU219" s="191" t="s">
        <v>89</v>
      </c>
      <c r="AY219" s="18" t="s">
        <v>171</v>
      </c>
      <c r="BE219" s="192">
        <f t="shared" si="14"/>
        <v>0</v>
      </c>
      <c r="BF219" s="192">
        <f t="shared" si="15"/>
        <v>0</v>
      </c>
      <c r="BG219" s="192">
        <f t="shared" si="16"/>
        <v>0</v>
      </c>
      <c r="BH219" s="192">
        <f t="shared" si="17"/>
        <v>0</v>
      </c>
      <c r="BI219" s="192">
        <f t="shared" si="18"/>
        <v>0</v>
      </c>
      <c r="BJ219" s="18" t="s">
        <v>40</v>
      </c>
      <c r="BK219" s="192">
        <f t="shared" si="19"/>
        <v>0</v>
      </c>
      <c r="BL219" s="18" t="s">
        <v>297</v>
      </c>
      <c r="BM219" s="191" t="s">
        <v>6292</v>
      </c>
    </row>
    <row r="220" spans="1:65" s="2" customFormat="1" ht="14.4" customHeight="1">
      <c r="A220" s="36"/>
      <c r="B220" s="37"/>
      <c r="C220" s="180" t="s">
        <v>463</v>
      </c>
      <c r="D220" s="180" t="s">
        <v>173</v>
      </c>
      <c r="E220" s="181" t="s">
        <v>6293</v>
      </c>
      <c r="F220" s="182" t="s">
        <v>6294</v>
      </c>
      <c r="G220" s="183" t="s">
        <v>176</v>
      </c>
      <c r="H220" s="184">
        <v>50.076000000000001</v>
      </c>
      <c r="I220" s="185"/>
      <c r="J220" s="186">
        <f t="shared" si="10"/>
        <v>0</v>
      </c>
      <c r="K220" s="182" t="s">
        <v>177</v>
      </c>
      <c r="L220" s="41"/>
      <c r="M220" s="187" t="s">
        <v>32</v>
      </c>
      <c r="N220" s="188" t="s">
        <v>51</v>
      </c>
      <c r="O220" s="66"/>
      <c r="P220" s="189">
        <f t="shared" si="11"/>
        <v>0</v>
      </c>
      <c r="Q220" s="189">
        <v>1.1E-4</v>
      </c>
      <c r="R220" s="189">
        <f t="shared" si="12"/>
        <v>5.5083600000000003E-3</v>
      </c>
      <c r="S220" s="189">
        <v>0</v>
      </c>
      <c r="T220" s="190">
        <f t="shared" si="1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297</v>
      </c>
      <c r="AT220" s="191" t="s">
        <v>173</v>
      </c>
      <c r="AU220" s="191" t="s">
        <v>89</v>
      </c>
      <c r="AY220" s="18" t="s">
        <v>171</v>
      </c>
      <c r="BE220" s="192">
        <f t="shared" si="14"/>
        <v>0</v>
      </c>
      <c r="BF220" s="192">
        <f t="shared" si="15"/>
        <v>0</v>
      </c>
      <c r="BG220" s="192">
        <f t="shared" si="16"/>
        <v>0</v>
      </c>
      <c r="BH220" s="192">
        <f t="shared" si="17"/>
        <v>0</v>
      </c>
      <c r="BI220" s="192">
        <f t="shared" si="18"/>
        <v>0</v>
      </c>
      <c r="BJ220" s="18" t="s">
        <v>40</v>
      </c>
      <c r="BK220" s="192">
        <f t="shared" si="19"/>
        <v>0</v>
      </c>
      <c r="BL220" s="18" t="s">
        <v>297</v>
      </c>
      <c r="BM220" s="191" t="s">
        <v>6295</v>
      </c>
    </row>
    <row r="221" spans="1:65" s="2" customFormat="1" ht="14.4" customHeight="1">
      <c r="A221" s="36"/>
      <c r="B221" s="37"/>
      <c r="C221" s="180" t="s">
        <v>467</v>
      </c>
      <c r="D221" s="180" t="s">
        <v>173</v>
      </c>
      <c r="E221" s="181" t="s">
        <v>6296</v>
      </c>
      <c r="F221" s="182" t="s">
        <v>6297</v>
      </c>
      <c r="G221" s="183" t="s">
        <v>176</v>
      </c>
      <c r="H221" s="184">
        <v>588.55999999999995</v>
      </c>
      <c r="I221" s="185"/>
      <c r="J221" s="186">
        <f t="shared" si="10"/>
        <v>0</v>
      </c>
      <c r="K221" s="182" t="s">
        <v>177</v>
      </c>
      <c r="L221" s="41"/>
      <c r="M221" s="187" t="s">
        <v>32</v>
      </c>
      <c r="N221" s="188" t="s">
        <v>51</v>
      </c>
      <c r="O221" s="66"/>
      <c r="P221" s="189">
        <f t="shared" si="11"/>
        <v>0</v>
      </c>
      <c r="Q221" s="189">
        <v>0</v>
      </c>
      <c r="R221" s="189">
        <f t="shared" si="12"/>
        <v>0</v>
      </c>
      <c r="S221" s="189">
        <v>0</v>
      </c>
      <c r="T221" s="190">
        <f t="shared" si="13"/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297</v>
      </c>
      <c r="AT221" s="191" t="s">
        <v>173</v>
      </c>
      <c r="AU221" s="191" t="s">
        <v>89</v>
      </c>
      <c r="AY221" s="18" t="s">
        <v>171</v>
      </c>
      <c r="BE221" s="192">
        <f t="shared" si="14"/>
        <v>0</v>
      </c>
      <c r="BF221" s="192">
        <f t="shared" si="15"/>
        <v>0</v>
      </c>
      <c r="BG221" s="192">
        <f t="shared" si="16"/>
        <v>0</v>
      </c>
      <c r="BH221" s="192">
        <f t="shared" si="17"/>
        <v>0</v>
      </c>
      <c r="BI221" s="192">
        <f t="shared" si="18"/>
        <v>0</v>
      </c>
      <c r="BJ221" s="18" t="s">
        <v>40</v>
      </c>
      <c r="BK221" s="192">
        <f t="shared" si="19"/>
        <v>0</v>
      </c>
      <c r="BL221" s="18" t="s">
        <v>297</v>
      </c>
      <c r="BM221" s="191" t="s">
        <v>6298</v>
      </c>
    </row>
    <row r="222" spans="1:65" s="2" customFormat="1" ht="19.2">
      <c r="A222" s="36"/>
      <c r="B222" s="37"/>
      <c r="C222" s="38"/>
      <c r="D222" s="195" t="s">
        <v>258</v>
      </c>
      <c r="E222" s="38"/>
      <c r="F222" s="225" t="s">
        <v>6299</v>
      </c>
      <c r="G222" s="38"/>
      <c r="H222" s="38"/>
      <c r="I222" s="226"/>
      <c r="J222" s="38"/>
      <c r="K222" s="38"/>
      <c r="L222" s="41"/>
      <c r="M222" s="227"/>
      <c r="N222" s="228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8" t="s">
        <v>258</v>
      </c>
      <c r="AU222" s="18" t="s">
        <v>89</v>
      </c>
    </row>
    <row r="223" spans="1:65" s="13" customFormat="1" ht="10.199999999999999">
      <c r="B223" s="193"/>
      <c r="C223" s="194"/>
      <c r="D223" s="195" t="s">
        <v>180</v>
      </c>
      <c r="E223" s="196" t="s">
        <v>32</v>
      </c>
      <c r="F223" s="197" t="s">
        <v>6177</v>
      </c>
      <c r="G223" s="194"/>
      <c r="H223" s="196" t="s">
        <v>32</v>
      </c>
      <c r="I223" s="198"/>
      <c r="J223" s="194"/>
      <c r="K223" s="194"/>
      <c r="L223" s="199"/>
      <c r="M223" s="200"/>
      <c r="N223" s="201"/>
      <c r="O223" s="201"/>
      <c r="P223" s="201"/>
      <c r="Q223" s="201"/>
      <c r="R223" s="201"/>
      <c r="S223" s="201"/>
      <c r="T223" s="202"/>
      <c r="AT223" s="203" t="s">
        <v>180</v>
      </c>
      <c r="AU223" s="203" t="s">
        <v>89</v>
      </c>
      <c r="AV223" s="13" t="s">
        <v>40</v>
      </c>
      <c r="AW223" s="13" t="s">
        <v>38</v>
      </c>
      <c r="AX223" s="13" t="s">
        <v>80</v>
      </c>
      <c r="AY223" s="203" t="s">
        <v>171</v>
      </c>
    </row>
    <row r="224" spans="1:65" s="13" customFormat="1" ht="10.199999999999999">
      <c r="B224" s="193"/>
      <c r="C224" s="194"/>
      <c r="D224" s="195" t="s">
        <v>180</v>
      </c>
      <c r="E224" s="196" t="s">
        <v>32</v>
      </c>
      <c r="F224" s="197" t="s">
        <v>6163</v>
      </c>
      <c r="G224" s="194"/>
      <c r="H224" s="196" t="s">
        <v>32</v>
      </c>
      <c r="I224" s="198"/>
      <c r="J224" s="194"/>
      <c r="K224" s="194"/>
      <c r="L224" s="199"/>
      <c r="M224" s="200"/>
      <c r="N224" s="201"/>
      <c r="O224" s="201"/>
      <c r="P224" s="201"/>
      <c r="Q224" s="201"/>
      <c r="R224" s="201"/>
      <c r="S224" s="201"/>
      <c r="T224" s="202"/>
      <c r="AT224" s="203" t="s">
        <v>180</v>
      </c>
      <c r="AU224" s="203" t="s">
        <v>89</v>
      </c>
      <c r="AV224" s="13" t="s">
        <v>40</v>
      </c>
      <c r="AW224" s="13" t="s">
        <v>38</v>
      </c>
      <c r="AX224" s="13" t="s">
        <v>80</v>
      </c>
      <c r="AY224" s="203" t="s">
        <v>171</v>
      </c>
    </row>
    <row r="225" spans="1:65" s="14" customFormat="1" ht="10.199999999999999">
      <c r="B225" s="204"/>
      <c r="C225" s="205"/>
      <c r="D225" s="195" t="s">
        <v>180</v>
      </c>
      <c r="E225" s="206" t="s">
        <v>32</v>
      </c>
      <c r="F225" s="207" t="s">
        <v>6254</v>
      </c>
      <c r="G225" s="205"/>
      <c r="H225" s="208">
        <v>4.8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180</v>
      </c>
      <c r="AU225" s="214" t="s">
        <v>89</v>
      </c>
      <c r="AV225" s="14" t="s">
        <v>89</v>
      </c>
      <c r="AW225" s="14" t="s">
        <v>38</v>
      </c>
      <c r="AX225" s="14" t="s">
        <v>80</v>
      </c>
      <c r="AY225" s="214" t="s">
        <v>171</v>
      </c>
    </row>
    <row r="226" spans="1:65" s="14" customFormat="1" ht="10.199999999999999">
      <c r="B226" s="204"/>
      <c r="C226" s="205"/>
      <c r="D226" s="195" t="s">
        <v>180</v>
      </c>
      <c r="E226" s="206" t="s">
        <v>32</v>
      </c>
      <c r="F226" s="207" t="s">
        <v>6255</v>
      </c>
      <c r="G226" s="205"/>
      <c r="H226" s="208">
        <v>32.64</v>
      </c>
      <c r="I226" s="209"/>
      <c r="J226" s="205"/>
      <c r="K226" s="205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180</v>
      </c>
      <c r="AU226" s="214" t="s">
        <v>89</v>
      </c>
      <c r="AV226" s="14" t="s">
        <v>89</v>
      </c>
      <c r="AW226" s="14" t="s">
        <v>38</v>
      </c>
      <c r="AX226" s="14" t="s">
        <v>80</v>
      </c>
      <c r="AY226" s="214" t="s">
        <v>171</v>
      </c>
    </row>
    <row r="227" spans="1:65" s="14" customFormat="1" ht="10.199999999999999">
      <c r="B227" s="204"/>
      <c r="C227" s="205"/>
      <c r="D227" s="195" t="s">
        <v>180</v>
      </c>
      <c r="E227" s="206" t="s">
        <v>32</v>
      </c>
      <c r="F227" s="207" t="s">
        <v>6256</v>
      </c>
      <c r="G227" s="205"/>
      <c r="H227" s="208">
        <v>14.72</v>
      </c>
      <c r="I227" s="209"/>
      <c r="J227" s="205"/>
      <c r="K227" s="205"/>
      <c r="L227" s="210"/>
      <c r="M227" s="211"/>
      <c r="N227" s="212"/>
      <c r="O227" s="212"/>
      <c r="P227" s="212"/>
      <c r="Q227" s="212"/>
      <c r="R227" s="212"/>
      <c r="S227" s="212"/>
      <c r="T227" s="213"/>
      <c r="AT227" s="214" t="s">
        <v>180</v>
      </c>
      <c r="AU227" s="214" t="s">
        <v>89</v>
      </c>
      <c r="AV227" s="14" t="s">
        <v>89</v>
      </c>
      <c r="AW227" s="14" t="s">
        <v>38</v>
      </c>
      <c r="AX227" s="14" t="s">
        <v>80</v>
      </c>
      <c r="AY227" s="214" t="s">
        <v>171</v>
      </c>
    </row>
    <row r="228" spans="1:65" s="14" customFormat="1" ht="10.199999999999999">
      <c r="B228" s="204"/>
      <c r="C228" s="205"/>
      <c r="D228" s="195" t="s">
        <v>180</v>
      </c>
      <c r="E228" s="206" t="s">
        <v>32</v>
      </c>
      <c r="F228" s="207" t="s">
        <v>6257</v>
      </c>
      <c r="G228" s="205"/>
      <c r="H228" s="208">
        <v>12.8</v>
      </c>
      <c r="I228" s="209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180</v>
      </c>
      <c r="AU228" s="214" t="s">
        <v>89</v>
      </c>
      <c r="AV228" s="14" t="s">
        <v>89</v>
      </c>
      <c r="AW228" s="14" t="s">
        <v>38</v>
      </c>
      <c r="AX228" s="14" t="s">
        <v>80</v>
      </c>
      <c r="AY228" s="214" t="s">
        <v>171</v>
      </c>
    </row>
    <row r="229" spans="1:65" s="14" customFormat="1" ht="10.199999999999999">
      <c r="B229" s="204"/>
      <c r="C229" s="205"/>
      <c r="D229" s="195" t="s">
        <v>180</v>
      </c>
      <c r="E229" s="206" t="s">
        <v>32</v>
      </c>
      <c r="F229" s="207" t="s">
        <v>6259</v>
      </c>
      <c r="G229" s="205"/>
      <c r="H229" s="208">
        <v>523.6</v>
      </c>
      <c r="I229" s="209"/>
      <c r="J229" s="205"/>
      <c r="K229" s="205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180</v>
      </c>
      <c r="AU229" s="214" t="s">
        <v>89</v>
      </c>
      <c r="AV229" s="14" t="s">
        <v>89</v>
      </c>
      <c r="AW229" s="14" t="s">
        <v>38</v>
      </c>
      <c r="AX229" s="14" t="s">
        <v>80</v>
      </c>
      <c r="AY229" s="214" t="s">
        <v>171</v>
      </c>
    </row>
    <row r="230" spans="1:65" s="2" customFormat="1" ht="14.4" customHeight="1">
      <c r="A230" s="36"/>
      <c r="B230" s="37"/>
      <c r="C230" s="180" t="s">
        <v>472</v>
      </c>
      <c r="D230" s="180" t="s">
        <v>173</v>
      </c>
      <c r="E230" s="181" t="s">
        <v>6300</v>
      </c>
      <c r="F230" s="182" t="s">
        <v>6301</v>
      </c>
      <c r="G230" s="183" t="s">
        <v>176</v>
      </c>
      <c r="H230" s="184">
        <v>588.55999999999995</v>
      </c>
      <c r="I230" s="185"/>
      <c r="J230" s="186">
        <f>ROUND(I230*H230,2)</f>
        <v>0</v>
      </c>
      <c r="K230" s="182" t="s">
        <v>177</v>
      </c>
      <c r="L230" s="41"/>
      <c r="M230" s="187" t="s">
        <v>32</v>
      </c>
      <c r="N230" s="188" t="s">
        <v>51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297</v>
      </c>
      <c r="AT230" s="191" t="s">
        <v>173</v>
      </c>
      <c r="AU230" s="191" t="s">
        <v>89</v>
      </c>
      <c r="AY230" s="18" t="s">
        <v>171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8" t="s">
        <v>40</v>
      </c>
      <c r="BK230" s="192">
        <f>ROUND(I230*H230,2)</f>
        <v>0</v>
      </c>
      <c r="BL230" s="18" t="s">
        <v>297</v>
      </c>
      <c r="BM230" s="191" t="s">
        <v>6302</v>
      </c>
    </row>
    <row r="231" spans="1:65" s="2" customFormat="1" ht="19.2">
      <c r="A231" s="36"/>
      <c r="B231" s="37"/>
      <c r="C231" s="38"/>
      <c r="D231" s="195" t="s">
        <v>258</v>
      </c>
      <c r="E231" s="38"/>
      <c r="F231" s="225" t="s">
        <v>6303</v>
      </c>
      <c r="G231" s="38"/>
      <c r="H231" s="38"/>
      <c r="I231" s="226"/>
      <c r="J231" s="38"/>
      <c r="K231" s="38"/>
      <c r="L231" s="41"/>
      <c r="M231" s="227"/>
      <c r="N231" s="228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8" t="s">
        <v>258</v>
      </c>
      <c r="AU231" s="18" t="s">
        <v>89</v>
      </c>
    </row>
    <row r="232" spans="1:65" s="2" customFormat="1" ht="14.4" customHeight="1">
      <c r="A232" s="36"/>
      <c r="B232" s="37"/>
      <c r="C232" s="215" t="s">
        <v>476</v>
      </c>
      <c r="D232" s="215" t="s">
        <v>254</v>
      </c>
      <c r="E232" s="216" t="s">
        <v>6304</v>
      </c>
      <c r="F232" s="217" t="s">
        <v>6305</v>
      </c>
      <c r="G232" s="218" t="s">
        <v>6306</v>
      </c>
      <c r="H232" s="219">
        <v>147.13999999999999</v>
      </c>
      <c r="I232" s="220"/>
      <c r="J232" s="221">
        <f>ROUND(I232*H232,2)</f>
        <v>0</v>
      </c>
      <c r="K232" s="217" t="s">
        <v>177</v>
      </c>
      <c r="L232" s="222"/>
      <c r="M232" s="223" t="s">
        <v>32</v>
      </c>
      <c r="N232" s="224" t="s">
        <v>51</v>
      </c>
      <c r="O232" s="66"/>
      <c r="P232" s="189">
        <f>O232*H232</f>
        <v>0</v>
      </c>
      <c r="Q232" s="189">
        <v>1.1999999999999999E-3</v>
      </c>
      <c r="R232" s="189">
        <f>Q232*H232</f>
        <v>0.17656799999999997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389</v>
      </c>
      <c r="AT232" s="191" t="s">
        <v>254</v>
      </c>
      <c r="AU232" s="191" t="s">
        <v>89</v>
      </c>
      <c r="AY232" s="18" t="s">
        <v>171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8" t="s">
        <v>40</v>
      </c>
      <c r="BK232" s="192">
        <f>ROUND(I232*H232,2)</f>
        <v>0</v>
      </c>
      <c r="BL232" s="18" t="s">
        <v>297</v>
      </c>
      <c r="BM232" s="191" t="s">
        <v>6307</v>
      </c>
    </row>
    <row r="233" spans="1:65" s="2" customFormat="1" ht="38.4">
      <c r="A233" s="36"/>
      <c r="B233" s="37"/>
      <c r="C233" s="38"/>
      <c r="D233" s="195" t="s">
        <v>258</v>
      </c>
      <c r="E233" s="38"/>
      <c r="F233" s="225" t="s">
        <v>6308</v>
      </c>
      <c r="G233" s="38"/>
      <c r="H233" s="38"/>
      <c r="I233" s="226"/>
      <c r="J233" s="38"/>
      <c r="K233" s="38"/>
      <c r="L233" s="41"/>
      <c r="M233" s="227"/>
      <c r="N233" s="228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8" t="s">
        <v>258</v>
      </c>
      <c r="AU233" s="18" t="s">
        <v>89</v>
      </c>
    </row>
    <row r="234" spans="1:65" s="14" customFormat="1" ht="10.199999999999999">
      <c r="B234" s="204"/>
      <c r="C234" s="205"/>
      <c r="D234" s="195" t="s">
        <v>180</v>
      </c>
      <c r="E234" s="206" t="s">
        <v>32</v>
      </c>
      <c r="F234" s="207" t="s">
        <v>6309</v>
      </c>
      <c r="G234" s="205"/>
      <c r="H234" s="208">
        <v>73.569999999999993</v>
      </c>
      <c r="I234" s="209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180</v>
      </c>
      <c r="AU234" s="214" t="s">
        <v>89</v>
      </c>
      <c r="AV234" s="14" t="s">
        <v>89</v>
      </c>
      <c r="AW234" s="14" t="s">
        <v>38</v>
      </c>
      <c r="AX234" s="14" t="s">
        <v>80</v>
      </c>
      <c r="AY234" s="214" t="s">
        <v>171</v>
      </c>
    </row>
    <row r="235" spans="1:65" s="14" customFormat="1" ht="10.199999999999999">
      <c r="B235" s="204"/>
      <c r="C235" s="205"/>
      <c r="D235" s="195" t="s">
        <v>180</v>
      </c>
      <c r="E235" s="206" t="s">
        <v>32</v>
      </c>
      <c r="F235" s="207" t="s">
        <v>6310</v>
      </c>
      <c r="G235" s="205"/>
      <c r="H235" s="208">
        <v>73.569999999999993</v>
      </c>
      <c r="I235" s="209"/>
      <c r="J235" s="205"/>
      <c r="K235" s="205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180</v>
      </c>
      <c r="AU235" s="214" t="s">
        <v>89</v>
      </c>
      <c r="AV235" s="14" t="s">
        <v>89</v>
      </c>
      <c r="AW235" s="14" t="s">
        <v>38</v>
      </c>
      <c r="AX235" s="14" t="s">
        <v>80</v>
      </c>
      <c r="AY235" s="214" t="s">
        <v>171</v>
      </c>
    </row>
    <row r="236" spans="1:65" s="2" customFormat="1" ht="14.4" customHeight="1">
      <c r="A236" s="36"/>
      <c r="B236" s="37"/>
      <c r="C236" s="180" t="s">
        <v>481</v>
      </c>
      <c r="D236" s="180" t="s">
        <v>173</v>
      </c>
      <c r="E236" s="181" t="s">
        <v>6311</v>
      </c>
      <c r="F236" s="182" t="s">
        <v>6312</v>
      </c>
      <c r="G236" s="183" t="s">
        <v>176</v>
      </c>
      <c r="H236" s="184">
        <v>50.076000000000001</v>
      </c>
      <c r="I236" s="185"/>
      <c r="J236" s="186">
        <f>ROUND(I236*H236,2)</f>
        <v>0</v>
      </c>
      <c r="K236" s="182" t="s">
        <v>177</v>
      </c>
      <c r="L236" s="41"/>
      <c r="M236" s="187" t="s">
        <v>32</v>
      </c>
      <c r="N236" s="188" t="s">
        <v>51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297</v>
      </c>
      <c r="AT236" s="191" t="s">
        <v>173</v>
      </c>
      <c r="AU236" s="191" t="s">
        <v>89</v>
      </c>
      <c r="AY236" s="18" t="s">
        <v>171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8" t="s">
        <v>40</v>
      </c>
      <c r="BK236" s="192">
        <f>ROUND(I236*H236,2)</f>
        <v>0</v>
      </c>
      <c r="BL236" s="18" t="s">
        <v>297</v>
      </c>
      <c r="BM236" s="191" t="s">
        <v>6313</v>
      </c>
    </row>
    <row r="237" spans="1:65" s="2" customFormat="1" ht="14.4" customHeight="1">
      <c r="A237" s="36"/>
      <c r="B237" s="37"/>
      <c r="C237" s="180" t="s">
        <v>487</v>
      </c>
      <c r="D237" s="180" t="s">
        <v>173</v>
      </c>
      <c r="E237" s="181" t="s">
        <v>6314</v>
      </c>
      <c r="F237" s="182" t="s">
        <v>6315</v>
      </c>
      <c r="G237" s="183" t="s">
        <v>176</v>
      </c>
      <c r="H237" s="184">
        <v>50.076000000000001</v>
      </c>
      <c r="I237" s="185"/>
      <c r="J237" s="186">
        <f>ROUND(I237*H237,2)</f>
        <v>0</v>
      </c>
      <c r="K237" s="182" t="s">
        <v>177</v>
      </c>
      <c r="L237" s="41"/>
      <c r="M237" s="187" t="s">
        <v>32</v>
      </c>
      <c r="N237" s="188" t="s">
        <v>51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297</v>
      </c>
      <c r="AT237" s="191" t="s">
        <v>173</v>
      </c>
      <c r="AU237" s="191" t="s">
        <v>89</v>
      </c>
      <c r="AY237" s="18" t="s">
        <v>171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8" t="s">
        <v>40</v>
      </c>
      <c r="BK237" s="192">
        <f>ROUND(I237*H237,2)</f>
        <v>0</v>
      </c>
      <c r="BL237" s="18" t="s">
        <v>297</v>
      </c>
      <c r="BM237" s="191" t="s">
        <v>6316</v>
      </c>
    </row>
    <row r="238" spans="1:65" s="2" customFormat="1" ht="14.4" customHeight="1">
      <c r="A238" s="36"/>
      <c r="B238" s="37"/>
      <c r="C238" s="215" t="s">
        <v>492</v>
      </c>
      <c r="D238" s="215" t="s">
        <v>254</v>
      </c>
      <c r="E238" s="216" t="s">
        <v>6304</v>
      </c>
      <c r="F238" s="217" t="s">
        <v>6305</v>
      </c>
      <c r="G238" s="218" t="s">
        <v>6306</v>
      </c>
      <c r="H238" s="219">
        <v>12.52</v>
      </c>
      <c r="I238" s="220"/>
      <c r="J238" s="221">
        <f>ROUND(I238*H238,2)</f>
        <v>0</v>
      </c>
      <c r="K238" s="217" t="s">
        <v>177</v>
      </c>
      <c r="L238" s="222"/>
      <c r="M238" s="223" t="s">
        <v>32</v>
      </c>
      <c r="N238" s="224" t="s">
        <v>51</v>
      </c>
      <c r="O238" s="66"/>
      <c r="P238" s="189">
        <f>O238*H238</f>
        <v>0</v>
      </c>
      <c r="Q238" s="189">
        <v>1.1999999999999999E-3</v>
      </c>
      <c r="R238" s="189">
        <f>Q238*H238</f>
        <v>1.5023999999999997E-2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389</v>
      </c>
      <c r="AT238" s="191" t="s">
        <v>254</v>
      </c>
      <c r="AU238" s="191" t="s">
        <v>89</v>
      </c>
      <c r="AY238" s="18" t="s">
        <v>171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8" t="s">
        <v>40</v>
      </c>
      <c r="BK238" s="192">
        <f>ROUND(I238*H238,2)</f>
        <v>0</v>
      </c>
      <c r="BL238" s="18" t="s">
        <v>297</v>
      </c>
      <c r="BM238" s="191" t="s">
        <v>6317</v>
      </c>
    </row>
    <row r="239" spans="1:65" s="2" customFormat="1" ht="38.4">
      <c r="A239" s="36"/>
      <c r="B239" s="37"/>
      <c r="C239" s="38"/>
      <c r="D239" s="195" t="s">
        <v>258</v>
      </c>
      <c r="E239" s="38"/>
      <c r="F239" s="225" t="s">
        <v>6308</v>
      </c>
      <c r="G239" s="38"/>
      <c r="H239" s="38"/>
      <c r="I239" s="226"/>
      <c r="J239" s="38"/>
      <c r="K239" s="38"/>
      <c r="L239" s="41"/>
      <c r="M239" s="227"/>
      <c r="N239" s="228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8" t="s">
        <v>258</v>
      </c>
      <c r="AU239" s="18" t="s">
        <v>89</v>
      </c>
    </row>
    <row r="240" spans="1:65" s="14" customFormat="1" ht="10.199999999999999">
      <c r="B240" s="204"/>
      <c r="C240" s="205"/>
      <c r="D240" s="195" t="s">
        <v>180</v>
      </c>
      <c r="E240" s="206" t="s">
        <v>32</v>
      </c>
      <c r="F240" s="207" t="s">
        <v>6318</v>
      </c>
      <c r="G240" s="205"/>
      <c r="H240" s="208">
        <v>6.26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180</v>
      </c>
      <c r="AU240" s="214" t="s">
        <v>89</v>
      </c>
      <c r="AV240" s="14" t="s">
        <v>89</v>
      </c>
      <c r="AW240" s="14" t="s">
        <v>38</v>
      </c>
      <c r="AX240" s="14" t="s">
        <v>80</v>
      </c>
      <c r="AY240" s="214" t="s">
        <v>171</v>
      </c>
    </row>
    <row r="241" spans="1:65" s="14" customFormat="1" ht="10.199999999999999">
      <c r="B241" s="204"/>
      <c r="C241" s="205"/>
      <c r="D241" s="195" t="s">
        <v>180</v>
      </c>
      <c r="E241" s="206" t="s">
        <v>32</v>
      </c>
      <c r="F241" s="207" t="s">
        <v>6319</v>
      </c>
      <c r="G241" s="205"/>
      <c r="H241" s="208">
        <v>6.26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180</v>
      </c>
      <c r="AU241" s="214" t="s">
        <v>89</v>
      </c>
      <c r="AV241" s="14" t="s">
        <v>89</v>
      </c>
      <c r="AW241" s="14" t="s">
        <v>38</v>
      </c>
      <c r="AX241" s="14" t="s">
        <v>80</v>
      </c>
      <c r="AY241" s="214" t="s">
        <v>171</v>
      </c>
    </row>
    <row r="242" spans="1:65" s="12" customFormat="1" ht="25.95" customHeight="1">
      <c r="B242" s="164"/>
      <c r="C242" s="165"/>
      <c r="D242" s="166" t="s">
        <v>79</v>
      </c>
      <c r="E242" s="167" t="s">
        <v>5695</v>
      </c>
      <c r="F242" s="167" t="s">
        <v>5696</v>
      </c>
      <c r="G242" s="165"/>
      <c r="H242" s="165"/>
      <c r="I242" s="168"/>
      <c r="J242" s="169">
        <f>BK242</f>
        <v>0</v>
      </c>
      <c r="K242" s="165"/>
      <c r="L242" s="170"/>
      <c r="M242" s="171"/>
      <c r="N242" s="172"/>
      <c r="O242" s="172"/>
      <c r="P242" s="173">
        <f>SUM(P243:P244)</f>
        <v>0</v>
      </c>
      <c r="Q242" s="172"/>
      <c r="R242" s="173">
        <f>SUM(R243:R244)</f>
        <v>0</v>
      </c>
      <c r="S242" s="172"/>
      <c r="T242" s="174">
        <f>SUM(T243:T244)</f>
        <v>0</v>
      </c>
      <c r="AR242" s="175" t="s">
        <v>178</v>
      </c>
      <c r="AT242" s="176" t="s">
        <v>79</v>
      </c>
      <c r="AU242" s="176" t="s">
        <v>80</v>
      </c>
      <c r="AY242" s="175" t="s">
        <v>171</v>
      </c>
      <c r="BK242" s="177">
        <f>SUM(BK243:BK244)</f>
        <v>0</v>
      </c>
    </row>
    <row r="243" spans="1:65" s="2" customFormat="1" ht="14.4" customHeight="1">
      <c r="A243" s="36"/>
      <c r="B243" s="37"/>
      <c r="C243" s="180" t="s">
        <v>496</v>
      </c>
      <c r="D243" s="180" t="s">
        <v>173</v>
      </c>
      <c r="E243" s="181" t="s">
        <v>6320</v>
      </c>
      <c r="F243" s="182" t="s">
        <v>6321</v>
      </c>
      <c r="G243" s="183" t="s">
        <v>5699</v>
      </c>
      <c r="H243" s="184">
        <v>16</v>
      </c>
      <c r="I243" s="185"/>
      <c r="J243" s="186">
        <f>ROUND(I243*H243,2)</f>
        <v>0</v>
      </c>
      <c r="K243" s="182" t="s">
        <v>177</v>
      </c>
      <c r="L243" s="41"/>
      <c r="M243" s="187" t="s">
        <v>32</v>
      </c>
      <c r="N243" s="188" t="s">
        <v>51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5700</v>
      </c>
      <c r="AT243" s="191" t="s">
        <v>173</v>
      </c>
      <c r="AU243" s="191" t="s">
        <v>40</v>
      </c>
      <c r="AY243" s="18" t="s">
        <v>171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8" t="s">
        <v>40</v>
      </c>
      <c r="BK243" s="192">
        <f>ROUND(I243*H243,2)</f>
        <v>0</v>
      </c>
      <c r="BL243" s="18" t="s">
        <v>5700</v>
      </c>
      <c r="BM243" s="191" t="s">
        <v>6322</v>
      </c>
    </row>
    <row r="244" spans="1:65" s="14" customFormat="1" ht="10.199999999999999">
      <c r="B244" s="204"/>
      <c r="C244" s="205"/>
      <c r="D244" s="195" t="s">
        <v>180</v>
      </c>
      <c r="E244" s="206" t="s">
        <v>32</v>
      </c>
      <c r="F244" s="207" t="s">
        <v>6323</v>
      </c>
      <c r="G244" s="205"/>
      <c r="H244" s="208">
        <v>16</v>
      </c>
      <c r="I244" s="209"/>
      <c r="J244" s="205"/>
      <c r="K244" s="205"/>
      <c r="L244" s="210"/>
      <c r="M244" s="245"/>
      <c r="N244" s="246"/>
      <c r="O244" s="246"/>
      <c r="P244" s="246"/>
      <c r="Q244" s="246"/>
      <c r="R244" s="246"/>
      <c r="S244" s="246"/>
      <c r="T244" s="247"/>
      <c r="AT244" s="214" t="s">
        <v>180</v>
      </c>
      <c r="AU244" s="214" t="s">
        <v>40</v>
      </c>
      <c r="AV244" s="14" t="s">
        <v>89</v>
      </c>
      <c r="AW244" s="14" t="s">
        <v>38</v>
      </c>
      <c r="AX244" s="14" t="s">
        <v>80</v>
      </c>
      <c r="AY244" s="214" t="s">
        <v>171</v>
      </c>
    </row>
    <row r="245" spans="1:65" s="2" customFormat="1" ht="6.9" customHeight="1">
      <c r="A245" s="36"/>
      <c r="B245" s="49"/>
      <c r="C245" s="50"/>
      <c r="D245" s="50"/>
      <c r="E245" s="50"/>
      <c r="F245" s="50"/>
      <c r="G245" s="50"/>
      <c r="H245" s="50"/>
      <c r="I245" s="50"/>
      <c r="J245" s="50"/>
      <c r="K245" s="50"/>
      <c r="L245" s="41"/>
      <c r="M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</row>
  </sheetData>
  <sheetProtection algorithmName="SHA-512" hashValue="8w1AGE6TCkTjhRFzj9Eg2PX9mf4ILKiBmzx4Kzszdu1prRaudQCAdM4FblHmKJ/8V8IT1zvM5Hahr1Qw8PxYUg==" saltValue="ZNmBLeGo7W00lY0Hr+X0NEBpi7SGjpQ+jr+ZUkvSMx8pYY/58lP6iAwrscE1aYEQhaNspI+rOVq4VDkmwHcJOg==" spinCount="100000" sheet="1" objects="1" scenarios="1" formatColumns="0" formatRows="0" autoFilter="0"/>
  <autoFilter ref="C87:K244" xr:uid="{00000000-0009-0000-0000-00000D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6324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ROUND(J81,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ROUND((SUM(BE81:BE84)),  0)</f>
        <v>0</v>
      </c>
      <c r="G33" s="36"/>
      <c r="H33" s="36"/>
      <c r="I33" s="126">
        <v>0.21</v>
      </c>
      <c r="J33" s="125">
        <f>ROUND(((SUM(BE81:BE84))*I33),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ROUND((SUM(BF81:BF84)),  0)</f>
        <v>0</v>
      </c>
      <c r="G34" s="36"/>
      <c r="H34" s="36"/>
      <c r="I34" s="126">
        <v>0.15</v>
      </c>
      <c r="J34" s="125">
        <f>ROUND(((SUM(BF81:BF84))*I34),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ROUND((SUM(BG81:BG84)),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ROUND((SUM(BH81:BH84)),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ROUND((SUM(BI81:BI84)),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SO15 - SO 15 - Hromosvod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6325</v>
      </c>
      <c r="E60" s="145"/>
      <c r="F60" s="145"/>
      <c r="G60" s="145"/>
      <c r="H60" s="145"/>
      <c r="I60" s="145"/>
      <c r="J60" s="146">
        <f>J82</f>
        <v>0</v>
      </c>
      <c r="K60" s="143"/>
      <c r="L60" s="147"/>
    </row>
    <row r="61" spans="1:47" s="10" customFormat="1" ht="19.95" customHeight="1">
      <c r="B61" s="148"/>
      <c r="C61" s="99"/>
      <c r="D61" s="149" t="s">
        <v>6326</v>
      </c>
      <c r="E61" s="150"/>
      <c r="F61" s="150"/>
      <c r="G61" s="150"/>
      <c r="H61" s="150"/>
      <c r="I61" s="150"/>
      <c r="J61" s="151">
        <f>J83</f>
        <v>0</v>
      </c>
      <c r="K61" s="99"/>
      <c r="L61" s="152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" customHeight="1">
      <c r="A68" s="36"/>
      <c r="B68" s="37"/>
      <c r="C68" s="24" t="s">
        <v>156</v>
      </c>
      <c r="D68" s="38"/>
      <c r="E68" s="38"/>
      <c r="F68" s="38"/>
      <c r="G68" s="38"/>
      <c r="H68" s="38"/>
      <c r="I68" s="38"/>
      <c r="J68" s="38"/>
      <c r="K68" s="38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0" t="s">
        <v>16</v>
      </c>
      <c r="D70" s="38"/>
      <c r="E70" s="38"/>
      <c r="F70" s="38"/>
      <c r="G70" s="38"/>
      <c r="H70" s="38"/>
      <c r="I70" s="38"/>
      <c r="J70" s="38"/>
      <c r="K70" s="38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3" t="str">
        <f>E7</f>
        <v>Zateplení objektů, rekonstrukce víceúčelového hřiště a zpevněných ploch ZŠ Děčín XXXII_revize_R03</v>
      </c>
      <c r="F71" s="384"/>
      <c r="G71" s="384"/>
      <c r="H71" s="384"/>
      <c r="I71" s="38"/>
      <c r="J71" s="38"/>
      <c r="K71" s="38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0" t="s">
        <v>137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6" t="str">
        <f>E9</f>
        <v>SO15 - SO 15 - Hromosvod</v>
      </c>
      <c r="F73" s="385"/>
      <c r="G73" s="385"/>
      <c r="H73" s="385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22</v>
      </c>
      <c r="D75" s="38"/>
      <c r="E75" s="38"/>
      <c r="F75" s="28" t="str">
        <f>F12</f>
        <v>Děčín XXXII</v>
      </c>
      <c r="G75" s="38"/>
      <c r="H75" s="38"/>
      <c r="I75" s="30" t="s">
        <v>24</v>
      </c>
      <c r="J75" s="61" t="str">
        <f>IF(J12="","",J12)</f>
        <v>23. 6. 2021</v>
      </c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65" customHeight="1">
      <c r="A77" s="36"/>
      <c r="B77" s="37"/>
      <c r="C77" s="30" t="s">
        <v>30</v>
      </c>
      <c r="D77" s="38"/>
      <c r="E77" s="38"/>
      <c r="F77" s="28" t="str">
        <f>E15</f>
        <v>Statutární město Děčín, MmDěčín</v>
      </c>
      <c r="G77" s="38"/>
      <c r="H77" s="38"/>
      <c r="I77" s="30" t="s">
        <v>37</v>
      </c>
      <c r="J77" s="34" t="str">
        <f>E21</f>
        <v>P. Andrejkovič - PRO-DESIGN2013</v>
      </c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15" customHeight="1">
      <c r="A78" s="36"/>
      <c r="B78" s="37"/>
      <c r="C78" s="30" t="s">
        <v>35</v>
      </c>
      <c r="D78" s="38"/>
      <c r="E78" s="38"/>
      <c r="F78" s="28" t="str">
        <f>IF(E18="","",E18)</f>
        <v>Vyplň údaj</v>
      </c>
      <c r="G78" s="38"/>
      <c r="H78" s="38"/>
      <c r="I78" s="30" t="s">
        <v>41</v>
      </c>
      <c r="J78" s="34" t="str">
        <f>E24</f>
        <v>L. Štuller</v>
      </c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53"/>
      <c r="B80" s="154"/>
      <c r="C80" s="155" t="s">
        <v>157</v>
      </c>
      <c r="D80" s="156" t="s">
        <v>65</v>
      </c>
      <c r="E80" s="156" t="s">
        <v>61</v>
      </c>
      <c r="F80" s="156" t="s">
        <v>62</v>
      </c>
      <c r="G80" s="156" t="s">
        <v>158</v>
      </c>
      <c r="H80" s="156" t="s">
        <v>159</v>
      </c>
      <c r="I80" s="156" t="s">
        <v>160</v>
      </c>
      <c r="J80" s="156" t="s">
        <v>141</v>
      </c>
      <c r="K80" s="157" t="s">
        <v>161</v>
      </c>
      <c r="L80" s="158"/>
      <c r="M80" s="70" t="s">
        <v>32</v>
      </c>
      <c r="N80" s="71" t="s">
        <v>50</v>
      </c>
      <c r="O80" s="71" t="s">
        <v>162</v>
      </c>
      <c r="P80" s="71" t="s">
        <v>163</v>
      </c>
      <c r="Q80" s="71" t="s">
        <v>164</v>
      </c>
      <c r="R80" s="71" t="s">
        <v>165</v>
      </c>
      <c r="S80" s="71" t="s">
        <v>166</v>
      </c>
      <c r="T80" s="72" t="s">
        <v>167</v>
      </c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</row>
    <row r="81" spans="1:65" s="2" customFormat="1" ht="22.8" customHeight="1">
      <c r="A81" s="36"/>
      <c r="B81" s="37"/>
      <c r="C81" s="77" t="s">
        <v>168</v>
      </c>
      <c r="D81" s="38"/>
      <c r="E81" s="38"/>
      <c r="F81" s="38"/>
      <c r="G81" s="38"/>
      <c r="H81" s="38"/>
      <c r="I81" s="38"/>
      <c r="J81" s="159">
        <f>BK81</f>
        <v>0</v>
      </c>
      <c r="K81" s="38"/>
      <c r="L81" s="41"/>
      <c r="M81" s="73"/>
      <c r="N81" s="160"/>
      <c r="O81" s="74"/>
      <c r="P81" s="161">
        <f>P82</f>
        <v>0</v>
      </c>
      <c r="Q81" s="74"/>
      <c r="R81" s="161">
        <f>R82</f>
        <v>0</v>
      </c>
      <c r="S81" s="74"/>
      <c r="T81" s="162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8" t="s">
        <v>79</v>
      </c>
      <c r="AU81" s="18" t="s">
        <v>142</v>
      </c>
      <c r="BK81" s="163">
        <f>BK82</f>
        <v>0</v>
      </c>
    </row>
    <row r="82" spans="1:65" s="12" customFormat="1" ht="25.95" customHeight="1">
      <c r="B82" s="164"/>
      <c r="C82" s="165"/>
      <c r="D82" s="166" t="s">
        <v>79</v>
      </c>
      <c r="E82" s="167" t="s">
        <v>254</v>
      </c>
      <c r="F82" s="167" t="s">
        <v>6327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187</v>
      </c>
      <c r="AT82" s="176" t="s">
        <v>79</v>
      </c>
      <c r="AU82" s="176" t="s">
        <v>80</v>
      </c>
      <c r="AY82" s="175" t="s">
        <v>171</v>
      </c>
      <c r="BK82" s="177">
        <f>BK83</f>
        <v>0</v>
      </c>
    </row>
    <row r="83" spans="1:65" s="12" customFormat="1" ht="22.8" customHeight="1">
      <c r="B83" s="164"/>
      <c r="C83" s="165"/>
      <c r="D83" s="166" t="s">
        <v>79</v>
      </c>
      <c r="E83" s="178" t="s">
        <v>6328</v>
      </c>
      <c r="F83" s="178" t="s">
        <v>6329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P84</f>
        <v>0</v>
      </c>
      <c r="Q83" s="172"/>
      <c r="R83" s="173">
        <f>R84</f>
        <v>0</v>
      </c>
      <c r="S83" s="172"/>
      <c r="T83" s="174">
        <f>T84</f>
        <v>0</v>
      </c>
      <c r="AR83" s="175" t="s">
        <v>187</v>
      </c>
      <c r="AT83" s="176" t="s">
        <v>79</v>
      </c>
      <c r="AU83" s="176" t="s">
        <v>40</v>
      </c>
      <c r="AY83" s="175" t="s">
        <v>171</v>
      </c>
      <c r="BK83" s="177">
        <f>BK84</f>
        <v>0</v>
      </c>
    </row>
    <row r="84" spans="1:65" s="2" customFormat="1" ht="14.4" customHeight="1">
      <c r="A84" s="36"/>
      <c r="B84" s="37"/>
      <c r="C84" s="180" t="s">
        <v>40</v>
      </c>
      <c r="D84" s="180" t="s">
        <v>173</v>
      </c>
      <c r="E84" s="181" t="s">
        <v>6330</v>
      </c>
      <c r="F84" s="182" t="s">
        <v>6331</v>
      </c>
      <c r="G84" s="183" t="s">
        <v>582</v>
      </c>
      <c r="H84" s="184">
        <v>1</v>
      </c>
      <c r="I84" s="185"/>
      <c r="J84" s="186">
        <f>ROUND(I84*H84,2)</f>
        <v>0</v>
      </c>
      <c r="K84" s="182" t="s">
        <v>32</v>
      </c>
      <c r="L84" s="41"/>
      <c r="M84" s="229" t="s">
        <v>32</v>
      </c>
      <c r="N84" s="230" t="s">
        <v>51</v>
      </c>
      <c r="O84" s="231"/>
      <c r="P84" s="232">
        <f>O84*H84</f>
        <v>0</v>
      </c>
      <c r="Q84" s="232">
        <v>0</v>
      </c>
      <c r="R84" s="232">
        <f>Q84*H84</f>
        <v>0</v>
      </c>
      <c r="S84" s="232">
        <v>0</v>
      </c>
      <c r="T84" s="23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91" t="s">
        <v>541</v>
      </c>
      <c r="AT84" s="191" t="s">
        <v>173</v>
      </c>
      <c r="AU84" s="191" t="s">
        <v>89</v>
      </c>
      <c r="AY84" s="18" t="s">
        <v>171</v>
      </c>
      <c r="BE84" s="192">
        <f>IF(N84="základní",J84,0)</f>
        <v>0</v>
      </c>
      <c r="BF84" s="192">
        <f>IF(N84="snížená",J84,0)</f>
        <v>0</v>
      </c>
      <c r="BG84" s="192">
        <f>IF(N84="zákl. přenesená",J84,0)</f>
        <v>0</v>
      </c>
      <c r="BH84" s="192">
        <f>IF(N84="sníž. přenesená",J84,0)</f>
        <v>0</v>
      </c>
      <c r="BI84" s="192">
        <f>IF(N84="nulová",J84,0)</f>
        <v>0</v>
      </c>
      <c r="BJ84" s="18" t="s">
        <v>40</v>
      </c>
      <c r="BK84" s="192">
        <f>ROUND(I84*H84,2)</f>
        <v>0</v>
      </c>
      <c r="BL84" s="18" t="s">
        <v>541</v>
      </c>
      <c r="BM84" s="191" t="s">
        <v>6332</v>
      </c>
    </row>
    <row r="85" spans="1:65" s="2" customFormat="1" ht="6.9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Z5V238B6HfT/TxMZZIwFqnpQ1E6jQAUxvCJGAn7+tch+ZKgmB70LvZgmIqbbA+RTTrp21CXlQzxwd55AmvLCzg==" saltValue="TR1kqkxeiCt3jD0nUE9nmx/CWd14gL+Ph9TSbo0g07W48IUEONx5gc4wj4MtO7a4lEvZyts3Moh2EecLBp19uw==" spinCount="100000" sheet="1" objects="1" scenarios="1" formatColumns="0" formatRows="0" autoFilter="0"/>
  <autoFilter ref="C80:K84" xr:uid="{00000000-0009-0000-0000-00000E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DF30-45CA-4E70-91B9-34BC167040CE}">
  <sheetPr>
    <pageSetUpPr fitToPage="1"/>
  </sheetPr>
  <dimension ref="A1:O61"/>
  <sheetViews>
    <sheetView topLeftCell="A26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10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10.140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6569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6571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6572</v>
      </c>
      <c r="C5" s="402" t="s">
        <v>190</v>
      </c>
      <c r="D5" s="403">
        <v>640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6573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6574</v>
      </c>
      <c r="C7" s="402" t="s">
        <v>190</v>
      </c>
      <c r="D7" s="403">
        <v>60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6575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6576</v>
      </c>
      <c r="C9" s="402" t="s">
        <v>6577</v>
      </c>
      <c r="D9" s="403">
        <v>62</v>
      </c>
      <c r="E9" s="403">
        <v>0</v>
      </c>
      <c r="F9" s="403">
        <f t="shared" ref="F9:F14" si="0">D9*E9</f>
        <v>0</v>
      </c>
      <c r="G9" s="402" t="s">
        <v>32</v>
      </c>
      <c r="H9" s="403">
        <v>0</v>
      </c>
      <c r="I9" s="403">
        <f t="shared" ref="I9:I14" si="1">D9*H9</f>
        <v>0</v>
      </c>
      <c r="J9" s="403">
        <f t="shared" ref="J9:K14" si="2">E9+H9</f>
        <v>0</v>
      </c>
      <c r="K9" s="403">
        <f t="shared" si="2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6578</v>
      </c>
      <c r="C10" s="402" t="s">
        <v>6577</v>
      </c>
      <c r="D10" s="403">
        <v>10</v>
      </c>
      <c r="E10" s="403">
        <v>0</v>
      </c>
      <c r="F10" s="403">
        <f t="shared" si="0"/>
        <v>0</v>
      </c>
      <c r="G10" s="402" t="s">
        <v>32</v>
      </c>
      <c r="H10" s="403">
        <v>0</v>
      </c>
      <c r="I10" s="403">
        <f t="shared" si="1"/>
        <v>0</v>
      </c>
      <c r="J10" s="403">
        <f t="shared" si="2"/>
        <v>0</v>
      </c>
      <c r="K10" s="403">
        <f t="shared" si="2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6579</v>
      </c>
      <c r="C11" s="402" t="s">
        <v>6577</v>
      </c>
      <c r="D11" s="403">
        <v>12</v>
      </c>
      <c r="E11" s="403">
        <v>0</v>
      </c>
      <c r="F11" s="403">
        <f t="shared" si="0"/>
        <v>0</v>
      </c>
      <c r="G11" s="402" t="s">
        <v>32</v>
      </c>
      <c r="H11" s="403">
        <v>0</v>
      </c>
      <c r="I11" s="403">
        <f t="shared" si="1"/>
        <v>0</v>
      </c>
      <c r="J11" s="403">
        <f t="shared" si="2"/>
        <v>0</v>
      </c>
      <c r="K11" s="403">
        <f t="shared" si="2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6580</v>
      </c>
      <c r="C12" s="402" t="s">
        <v>6577</v>
      </c>
      <c r="D12" s="403">
        <v>17</v>
      </c>
      <c r="E12" s="403">
        <v>0</v>
      </c>
      <c r="F12" s="403">
        <f t="shared" si="0"/>
        <v>0</v>
      </c>
      <c r="G12" s="402" t="s">
        <v>32</v>
      </c>
      <c r="H12" s="403">
        <v>0</v>
      </c>
      <c r="I12" s="403">
        <f t="shared" si="1"/>
        <v>0</v>
      </c>
      <c r="J12" s="403">
        <f t="shared" si="2"/>
        <v>0</v>
      </c>
      <c r="K12" s="403">
        <f t="shared" si="2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6581</v>
      </c>
      <c r="C13" s="402" t="s">
        <v>6577</v>
      </c>
      <c r="D13" s="403">
        <v>7</v>
      </c>
      <c r="E13" s="403">
        <v>0</v>
      </c>
      <c r="F13" s="403">
        <f t="shared" si="0"/>
        <v>0</v>
      </c>
      <c r="G13" s="402" t="s">
        <v>32</v>
      </c>
      <c r="H13" s="403">
        <v>0</v>
      </c>
      <c r="I13" s="403">
        <f t="shared" si="1"/>
        <v>0</v>
      </c>
      <c r="J13" s="403">
        <f t="shared" si="2"/>
        <v>0</v>
      </c>
      <c r="K13" s="403">
        <f t="shared" si="2"/>
        <v>0</v>
      </c>
      <c r="L13" s="402" t="s">
        <v>32</v>
      </c>
      <c r="M13" s="402" t="s">
        <v>32</v>
      </c>
      <c r="N13" s="396"/>
      <c r="O13" s="396"/>
    </row>
    <row r="14" spans="1:15">
      <c r="A14" s="402" t="s">
        <v>242</v>
      </c>
      <c r="B14" s="402" t="s">
        <v>6582</v>
      </c>
      <c r="C14" s="402" t="s">
        <v>6577</v>
      </c>
      <c r="D14" s="403">
        <v>8</v>
      </c>
      <c r="E14" s="403">
        <v>0</v>
      </c>
      <c r="F14" s="403">
        <f t="shared" si="0"/>
        <v>0</v>
      </c>
      <c r="G14" s="402" t="s">
        <v>32</v>
      </c>
      <c r="H14" s="403">
        <v>0</v>
      </c>
      <c r="I14" s="403">
        <f t="shared" si="1"/>
        <v>0</v>
      </c>
      <c r="J14" s="403">
        <f t="shared" si="2"/>
        <v>0</v>
      </c>
      <c r="K14" s="403">
        <f t="shared" si="2"/>
        <v>0</v>
      </c>
      <c r="L14" s="402" t="s">
        <v>32</v>
      </c>
      <c r="M14" s="402" t="s">
        <v>32</v>
      </c>
      <c r="N14" s="396"/>
      <c r="O14" s="396"/>
    </row>
    <row r="15" spans="1:15">
      <c r="A15" s="400" t="s">
        <v>32</v>
      </c>
      <c r="B15" s="400" t="s">
        <v>6583</v>
      </c>
      <c r="C15" s="400" t="s">
        <v>32</v>
      </c>
      <c r="D15" s="401"/>
      <c r="E15" s="401"/>
      <c r="F15" s="401"/>
      <c r="G15" s="400" t="s">
        <v>32</v>
      </c>
      <c r="H15" s="401"/>
      <c r="I15" s="401"/>
      <c r="J15" s="401"/>
      <c r="K15" s="401"/>
      <c r="L15" s="400" t="s">
        <v>32</v>
      </c>
      <c r="M15" s="400" t="s">
        <v>32</v>
      </c>
      <c r="N15" s="396"/>
      <c r="O15" s="396"/>
    </row>
    <row r="16" spans="1:15">
      <c r="A16" s="402" t="s">
        <v>253</v>
      </c>
      <c r="B16" s="402" t="s">
        <v>6584</v>
      </c>
      <c r="C16" s="402" t="s">
        <v>6577</v>
      </c>
      <c r="D16" s="403">
        <v>1</v>
      </c>
      <c r="E16" s="403">
        <v>0</v>
      </c>
      <c r="F16" s="403">
        <f t="shared" ref="F16:F25" si="3">D16*E16</f>
        <v>0</v>
      </c>
      <c r="G16" s="402" t="s">
        <v>32</v>
      </c>
      <c r="H16" s="403">
        <v>0</v>
      </c>
      <c r="I16" s="403">
        <f t="shared" ref="I16:I25" si="4">D16*H16</f>
        <v>0</v>
      </c>
      <c r="J16" s="403">
        <f t="shared" ref="J16:K25" si="5">E16+H16</f>
        <v>0</v>
      </c>
      <c r="K16" s="403">
        <f t="shared" si="5"/>
        <v>0</v>
      </c>
      <c r="L16" s="402" t="s">
        <v>32</v>
      </c>
      <c r="M16" s="402" t="s">
        <v>32</v>
      </c>
      <c r="N16" s="396"/>
      <c r="O16" s="396"/>
    </row>
    <row r="17" spans="1:15">
      <c r="A17" s="402" t="s">
        <v>261</v>
      </c>
      <c r="B17" s="402" t="s">
        <v>6585</v>
      </c>
      <c r="C17" s="402" t="s">
        <v>6577</v>
      </c>
      <c r="D17" s="403">
        <v>7</v>
      </c>
      <c r="E17" s="403">
        <v>0</v>
      </c>
      <c r="F17" s="403">
        <f t="shared" si="3"/>
        <v>0</v>
      </c>
      <c r="G17" s="402" t="s">
        <v>32</v>
      </c>
      <c r="H17" s="403">
        <v>0</v>
      </c>
      <c r="I17" s="403">
        <f t="shared" si="4"/>
        <v>0</v>
      </c>
      <c r="J17" s="403">
        <f t="shared" si="5"/>
        <v>0</v>
      </c>
      <c r="K17" s="403">
        <f t="shared" si="5"/>
        <v>0</v>
      </c>
      <c r="L17" s="402" t="s">
        <v>32</v>
      </c>
      <c r="M17" s="402" t="s">
        <v>32</v>
      </c>
      <c r="N17" s="396"/>
      <c r="O17" s="396"/>
    </row>
    <row r="18" spans="1:15">
      <c r="A18" s="402" t="s">
        <v>265</v>
      </c>
      <c r="B18" s="402" t="s">
        <v>6586</v>
      </c>
      <c r="C18" s="402" t="s">
        <v>6577</v>
      </c>
      <c r="D18" s="403">
        <v>7</v>
      </c>
      <c r="E18" s="403">
        <v>0</v>
      </c>
      <c r="F18" s="403">
        <f t="shared" si="3"/>
        <v>0</v>
      </c>
      <c r="G18" s="402" t="s">
        <v>32</v>
      </c>
      <c r="H18" s="403">
        <v>0</v>
      </c>
      <c r="I18" s="403">
        <f t="shared" si="4"/>
        <v>0</v>
      </c>
      <c r="J18" s="403">
        <f t="shared" si="5"/>
        <v>0</v>
      </c>
      <c r="K18" s="403">
        <f t="shared" si="5"/>
        <v>0</v>
      </c>
      <c r="L18" s="402" t="s">
        <v>32</v>
      </c>
      <c r="M18" s="402" t="s">
        <v>32</v>
      </c>
      <c r="N18" s="396"/>
      <c r="O18" s="396"/>
    </row>
    <row r="19" spans="1:15">
      <c r="A19" s="402" t="s">
        <v>271</v>
      </c>
      <c r="B19" s="402" t="s">
        <v>6587</v>
      </c>
      <c r="C19" s="402" t="s">
        <v>6577</v>
      </c>
      <c r="D19" s="403">
        <v>3</v>
      </c>
      <c r="E19" s="403">
        <v>0</v>
      </c>
      <c r="F19" s="403">
        <f t="shared" si="3"/>
        <v>0</v>
      </c>
      <c r="G19" s="402" t="s">
        <v>32</v>
      </c>
      <c r="H19" s="403">
        <v>0</v>
      </c>
      <c r="I19" s="403">
        <f t="shared" si="4"/>
        <v>0</v>
      </c>
      <c r="J19" s="403">
        <f t="shared" si="5"/>
        <v>0</v>
      </c>
      <c r="K19" s="403">
        <f t="shared" si="5"/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275</v>
      </c>
      <c r="B20" s="402" t="s">
        <v>6588</v>
      </c>
      <c r="C20" s="402" t="s">
        <v>6577</v>
      </c>
      <c r="D20" s="403">
        <v>3</v>
      </c>
      <c r="E20" s="403">
        <v>0</v>
      </c>
      <c r="F20" s="403">
        <f t="shared" si="3"/>
        <v>0</v>
      </c>
      <c r="G20" s="402" t="s">
        <v>32</v>
      </c>
      <c r="H20" s="403">
        <v>0</v>
      </c>
      <c r="I20" s="403">
        <f t="shared" si="4"/>
        <v>0</v>
      </c>
      <c r="J20" s="403">
        <f t="shared" si="5"/>
        <v>0</v>
      </c>
      <c r="K20" s="403">
        <f t="shared" si="5"/>
        <v>0</v>
      </c>
      <c r="L20" s="402" t="s">
        <v>32</v>
      </c>
      <c r="M20" s="402" t="s">
        <v>32</v>
      </c>
      <c r="N20" s="396"/>
      <c r="O20" s="396"/>
    </row>
    <row r="21" spans="1:15">
      <c r="A21" s="402" t="s">
        <v>280</v>
      </c>
      <c r="B21" s="402" t="s">
        <v>6589</v>
      </c>
      <c r="C21" s="402" t="s">
        <v>6577</v>
      </c>
      <c r="D21" s="403">
        <v>1</v>
      </c>
      <c r="E21" s="403">
        <v>0</v>
      </c>
      <c r="F21" s="403">
        <f t="shared" si="3"/>
        <v>0</v>
      </c>
      <c r="G21" s="402" t="s">
        <v>32</v>
      </c>
      <c r="H21" s="403">
        <v>0</v>
      </c>
      <c r="I21" s="403">
        <f t="shared" si="4"/>
        <v>0</v>
      </c>
      <c r="J21" s="403">
        <f t="shared" si="5"/>
        <v>0</v>
      </c>
      <c r="K21" s="403">
        <f t="shared" si="5"/>
        <v>0</v>
      </c>
      <c r="L21" s="402" t="s">
        <v>32</v>
      </c>
      <c r="M21" s="402" t="s">
        <v>32</v>
      </c>
      <c r="N21" s="396"/>
      <c r="O21" s="396"/>
    </row>
    <row r="22" spans="1:15">
      <c r="A22" s="402" t="s">
        <v>8</v>
      </c>
      <c r="B22" s="402" t="s">
        <v>6590</v>
      </c>
      <c r="C22" s="402" t="s">
        <v>6577</v>
      </c>
      <c r="D22" s="403">
        <v>3</v>
      </c>
      <c r="E22" s="403">
        <v>0</v>
      </c>
      <c r="F22" s="403">
        <f t="shared" si="3"/>
        <v>0</v>
      </c>
      <c r="G22" s="402" t="s">
        <v>32</v>
      </c>
      <c r="H22" s="403">
        <v>0</v>
      </c>
      <c r="I22" s="403">
        <f t="shared" si="4"/>
        <v>0</v>
      </c>
      <c r="J22" s="403">
        <f t="shared" si="5"/>
        <v>0</v>
      </c>
      <c r="K22" s="403">
        <f t="shared" si="5"/>
        <v>0</v>
      </c>
      <c r="L22" s="402" t="s">
        <v>32</v>
      </c>
      <c r="M22" s="402" t="s">
        <v>32</v>
      </c>
      <c r="N22" s="396"/>
      <c r="O22" s="396"/>
    </row>
    <row r="23" spans="1:15">
      <c r="A23" s="402" t="s">
        <v>297</v>
      </c>
      <c r="B23" s="402" t="s">
        <v>6591</v>
      </c>
      <c r="C23" s="402" t="s">
        <v>6577</v>
      </c>
      <c r="D23" s="403">
        <v>6</v>
      </c>
      <c r="E23" s="403">
        <v>0</v>
      </c>
      <c r="F23" s="403">
        <f t="shared" si="3"/>
        <v>0</v>
      </c>
      <c r="G23" s="402" t="s">
        <v>32</v>
      </c>
      <c r="H23" s="403">
        <v>0</v>
      </c>
      <c r="I23" s="403">
        <f t="shared" si="4"/>
        <v>0</v>
      </c>
      <c r="J23" s="403">
        <f t="shared" si="5"/>
        <v>0</v>
      </c>
      <c r="K23" s="403">
        <f t="shared" si="5"/>
        <v>0</v>
      </c>
      <c r="L23" s="402" t="s">
        <v>32</v>
      </c>
      <c r="M23" s="402" t="s">
        <v>32</v>
      </c>
      <c r="N23" s="396"/>
      <c r="O23" s="396"/>
    </row>
    <row r="24" spans="1:15">
      <c r="A24" s="402" t="s">
        <v>303</v>
      </c>
      <c r="B24" s="402" t="s">
        <v>6592</v>
      </c>
      <c r="C24" s="402" t="s">
        <v>190</v>
      </c>
      <c r="D24" s="403">
        <v>10</v>
      </c>
      <c r="E24" s="403">
        <v>0</v>
      </c>
      <c r="F24" s="403">
        <f t="shared" si="3"/>
        <v>0</v>
      </c>
      <c r="G24" s="402" t="s">
        <v>32</v>
      </c>
      <c r="H24" s="403">
        <v>0</v>
      </c>
      <c r="I24" s="403">
        <f t="shared" si="4"/>
        <v>0</v>
      </c>
      <c r="J24" s="403">
        <f t="shared" si="5"/>
        <v>0</v>
      </c>
      <c r="K24" s="403">
        <f t="shared" si="5"/>
        <v>0</v>
      </c>
      <c r="L24" s="402" t="s">
        <v>32</v>
      </c>
      <c r="M24" s="402" t="s">
        <v>32</v>
      </c>
      <c r="N24" s="396"/>
      <c r="O24" s="396"/>
    </row>
    <row r="25" spans="1:15">
      <c r="A25" s="402" t="s">
        <v>311</v>
      </c>
      <c r="B25" s="402" t="s">
        <v>6593</v>
      </c>
      <c r="C25" s="402" t="s">
        <v>6577</v>
      </c>
      <c r="D25" s="403">
        <v>3</v>
      </c>
      <c r="E25" s="403">
        <v>0</v>
      </c>
      <c r="F25" s="403">
        <f t="shared" si="3"/>
        <v>0</v>
      </c>
      <c r="G25" s="402" t="s">
        <v>32</v>
      </c>
      <c r="H25" s="403">
        <v>0</v>
      </c>
      <c r="I25" s="403">
        <f t="shared" si="4"/>
        <v>0</v>
      </c>
      <c r="J25" s="403">
        <f t="shared" si="5"/>
        <v>0</v>
      </c>
      <c r="K25" s="403">
        <f t="shared" si="5"/>
        <v>0</v>
      </c>
      <c r="L25" s="402" t="s">
        <v>32</v>
      </c>
      <c r="M25" s="402" t="s">
        <v>32</v>
      </c>
      <c r="N25" s="396"/>
      <c r="O25" s="396"/>
    </row>
    <row r="26" spans="1:15">
      <c r="A26" s="400" t="s">
        <v>32</v>
      </c>
      <c r="B26" s="400" t="s">
        <v>6594</v>
      </c>
      <c r="C26" s="400" t="s">
        <v>32</v>
      </c>
      <c r="D26" s="401"/>
      <c r="E26" s="401"/>
      <c r="F26" s="401"/>
      <c r="G26" s="400" t="s">
        <v>32</v>
      </c>
      <c r="H26" s="401"/>
      <c r="I26" s="401"/>
      <c r="J26" s="401"/>
      <c r="K26" s="401"/>
      <c r="L26" s="400" t="s">
        <v>32</v>
      </c>
      <c r="M26" s="400" t="s">
        <v>32</v>
      </c>
      <c r="N26" s="396"/>
      <c r="O26" s="396"/>
    </row>
    <row r="27" spans="1:15">
      <c r="A27" s="402" t="s">
        <v>316</v>
      </c>
      <c r="B27" s="402" t="s">
        <v>6595</v>
      </c>
      <c r="C27" s="402" t="s">
        <v>6577</v>
      </c>
      <c r="D27" s="403">
        <v>5</v>
      </c>
      <c r="E27" s="403">
        <v>0</v>
      </c>
      <c r="F27" s="403">
        <f>D27*E27</f>
        <v>0</v>
      </c>
      <c r="G27" s="402" t="s">
        <v>32</v>
      </c>
      <c r="H27" s="403">
        <v>0</v>
      </c>
      <c r="I27" s="403">
        <f>D27*H27</f>
        <v>0</v>
      </c>
      <c r="J27" s="403">
        <f t="shared" ref="J27:K29" si="6">E27+H27</f>
        <v>0</v>
      </c>
      <c r="K27" s="403">
        <f t="shared" si="6"/>
        <v>0</v>
      </c>
      <c r="L27" s="402" t="s">
        <v>32</v>
      </c>
      <c r="M27" s="402" t="s">
        <v>32</v>
      </c>
      <c r="N27" s="396"/>
      <c r="O27" s="396"/>
    </row>
    <row r="28" spans="1:15">
      <c r="A28" s="402" t="s">
        <v>326</v>
      </c>
      <c r="B28" s="402" t="s">
        <v>6596</v>
      </c>
      <c r="C28" s="402" t="s">
        <v>6577</v>
      </c>
      <c r="D28" s="403">
        <v>2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 t="shared" si="6"/>
        <v>0</v>
      </c>
      <c r="K28" s="403">
        <f t="shared" si="6"/>
        <v>0</v>
      </c>
      <c r="L28" s="402" t="s">
        <v>32</v>
      </c>
      <c r="M28" s="402" t="s">
        <v>32</v>
      </c>
      <c r="N28" s="396"/>
      <c r="O28" s="396"/>
    </row>
    <row r="29" spans="1:15">
      <c r="A29" s="402" t="s">
        <v>7</v>
      </c>
      <c r="B29" s="402" t="s">
        <v>6597</v>
      </c>
      <c r="C29" s="402" t="s">
        <v>6577</v>
      </c>
      <c r="D29" s="403">
        <v>1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 t="shared" si="6"/>
        <v>0</v>
      </c>
      <c r="K29" s="403">
        <f t="shared" si="6"/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6598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335</v>
      </c>
      <c r="B31" s="402" t="s">
        <v>6599</v>
      </c>
      <c r="C31" s="402" t="s">
        <v>6577</v>
      </c>
      <c r="D31" s="403">
        <v>12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6594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340</v>
      </c>
      <c r="B33" s="402" t="s">
        <v>6600</v>
      </c>
      <c r="C33" s="402" t="s">
        <v>6577</v>
      </c>
      <c r="D33" s="403">
        <v>12</v>
      </c>
      <c r="E33" s="403">
        <v>0</v>
      </c>
      <c r="F33" s="403">
        <f>D33*E33</f>
        <v>0</v>
      </c>
      <c r="G33" s="402" t="s">
        <v>32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6601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345</v>
      </c>
      <c r="B35" s="402" t="s">
        <v>6602</v>
      </c>
      <c r="C35" s="402" t="s">
        <v>6577</v>
      </c>
      <c r="D35" s="403">
        <v>24</v>
      </c>
      <c r="E35" s="403">
        <v>0</v>
      </c>
      <c r="F35" s="403">
        <f>D35*E35</f>
        <v>0</v>
      </c>
      <c r="G35" s="402" t="s">
        <v>32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2" t="s">
        <v>349</v>
      </c>
      <c r="B36" s="402" t="s">
        <v>6603</v>
      </c>
      <c r="C36" s="402" t="s">
        <v>6577</v>
      </c>
      <c r="D36" s="403">
        <v>180</v>
      </c>
      <c r="E36" s="403">
        <v>0</v>
      </c>
      <c r="F36" s="403">
        <f>D36*E36</f>
        <v>0</v>
      </c>
      <c r="G36" s="402" t="s">
        <v>32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6604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353</v>
      </c>
      <c r="B38" s="402" t="s">
        <v>6605</v>
      </c>
      <c r="C38" s="402" t="s">
        <v>6577</v>
      </c>
      <c r="D38" s="403">
        <v>270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400" t="s">
        <v>32</v>
      </c>
      <c r="B39" s="400" t="s">
        <v>6604</v>
      </c>
      <c r="C39" s="400" t="s">
        <v>32</v>
      </c>
      <c r="D39" s="401"/>
      <c r="E39" s="401"/>
      <c r="F39" s="401"/>
      <c r="G39" s="400" t="s">
        <v>32</v>
      </c>
      <c r="H39" s="401"/>
      <c r="I39" s="401"/>
      <c r="J39" s="401"/>
      <c r="K39" s="401"/>
      <c r="L39" s="400" t="s">
        <v>32</v>
      </c>
      <c r="M39" s="400" t="s">
        <v>32</v>
      </c>
      <c r="N39" s="396"/>
      <c r="O39" s="396"/>
    </row>
    <row r="40" spans="1:15">
      <c r="A40" s="402" t="s">
        <v>357</v>
      </c>
      <c r="B40" s="402" t="s">
        <v>6606</v>
      </c>
      <c r="C40" s="402" t="s">
        <v>6577</v>
      </c>
      <c r="D40" s="403">
        <v>150</v>
      </c>
      <c r="E40" s="403">
        <v>0</v>
      </c>
      <c r="F40" s="403">
        <f>D40*E40</f>
        <v>0</v>
      </c>
      <c r="G40" s="402" t="s">
        <v>32</v>
      </c>
      <c r="H40" s="403">
        <v>0</v>
      </c>
      <c r="I40" s="403">
        <f>D40*H40</f>
        <v>0</v>
      </c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  <row r="41" spans="1:15">
      <c r="A41" s="400" t="s">
        <v>32</v>
      </c>
      <c r="B41" s="400" t="s">
        <v>6575</v>
      </c>
      <c r="C41" s="400" t="s">
        <v>32</v>
      </c>
      <c r="D41" s="401"/>
      <c r="E41" s="401"/>
      <c r="F41" s="401"/>
      <c r="G41" s="400" t="s">
        <v>32</v>
      </c>
      <c r="H41" s="401"/>
      <c r="I41" s="401"/>
      <c r="J41" s="401"/>
      <c r="K41" s="401"/>
      <c r="L41" s="400" t="s">
        <v>32</v>
      </c>
      <c r="M41" s="400" t="s">
        <v>32</v>
      </c>
      <c r="N41" s="396"/>
      <c r="O41" s="396"/>
    </row>
    <row r="42" spans="1:15">
      <c r="A42" s="402" t="s">
        <v>363</v>
      </c>
      <c r="B42" s="402" t="s">
        <v>6607</v>
      </c>
      <c r="C42" s="402" t="s">
        <v>6577</v>
      </c>
      <c r="D42" s="403">
        <v>12</v>
      </c>
      <c r="E42" s="403">
        <v>0</v>
      </c>
      <c r="F42" s="403">
        <f>D42*E42</f>
        <v>0</v>
      </c>
      <c r="G42" s="402" t="s">
        <v>32</v>
      </c>
      <c r="H42" s="403">
        <v>0</v>
      </c>
      <c r="I42" s="403">
        <f>D42*H42</f>
        <v>0</v>
      </c>
      <c r="J42" s="403">
        <f>E42+H42</f>
        <v>0</v>
      </c>
      <c r="K42" s="403">
        <f>F42+I42</f>
        <v>0</v>
      </c>
      <c r="L42" s="402" t="s">
        <v>32</v>
      </c>
      <c r="M42" s="402" t="s">
        <v>32</v>
      </c>
      <c r="N42" s="396"/>
      <c r="O42" s="396"/>
    </row>
    <row r="43" spans="1:15">
      <c r="A43" s="400" t="s">
        <v>32</v>
      </c>
      <c r="B43" s="400" t="s">
        <v>6608</v>
      </c>
      <c r="C43" s="400" t="s">
        <v>32</v>
      </c>
      <c r="D43" s="401"/>
      <c r="E43" s="401"/>
      <c r="F43" s="401"/>
      <c r="G43" s="400" t="s">
        <v>32</v>
      </c>
      <c r="H43" s="401"/>
      <c r="I43" s="401"/>
      <c r="J43" s="401"/>
      <c r="K43" s="401"/>
      <c r="L43" s="400" t="s">
        <v>32</v>
      </c>
      <c r="M43" s="400" t="s">
        <v>32</v>
      </c>
      <c r="N43" s="396"/>
      <c r="O43" s="396"/>
    </row>
    <row r="44" spans="1:15">
      <c r="A44" s="402" t="s">
        <v>368</v>
      </c>
      <c r="B44" s="402" t="s">
        <v>6609</v>
      </c>
      <c r="C44" s="402" t="s">
        <v>190</v>
      </c>
      <c r="D44" s="403">
        <v>640</v>
      </c>
      <c r="E44" s="403">
        <v>0</v>
      </c>
      <c r="F44" s="403">
        <f>D44*E44</f>
        <v>0</v>
      </c>
      <c r="G44" s="402" t="s">
        <v>6610</v>
      </c>
      <c r="H44" s="403">
        <v>0</v>
      </c>
      <c r="I44" s="403">
        <f>D44*H44</f>
        <v>0</v>
      </c>
      <c r="J44" s="403">
        <f>E44+H44</f>
        <v>0</v>
      </c>
      <c r="K44" s="403">
        <f>F44+I44</f>
        <v>0</v>
      </c>
      <c r="L44" s="402" t="s">
        <v>32</v>
      </c>
      <c r="M44" s="402" t="s">
        <v>32</v>
      </c>
      <c r="N44" s="396"/>
      <c r="O44" s="396"/>
    </row>
    <row r="45" spans="1:15">
      <c r="A45" s="400" t="s">
        <v>32</v>
      </c>
      <c r="B45" s="400" t="s">
        <v>6611</v>
      </c>
      <c r="C45" s="400" t="s">
        <v>32</v>
      </c>
      <c r="D45" s="401"/>
      <c r="E45" s="401"/>
      <c r="F45" s="401"/>
      <c r="G45" s="400" t="s">
        <v>32</v>
      </c>
      <c r="H45" s="401"/>
      <c r="I45" s="401"/>
      <c r="J45" s="401"/>
      <c r="K45" s="401"/>
      <c r="L45" s="400" t="s">
        <v>32</v>
      </c>
      <c r="M45" s="400" t="s">
        <v>32</v>
      </c>
      <c r="N45" s="396"/>
      <c r="O45" s="396"/>
    </row>
    <row r="46" spans="1:15">
      <c r="A46" s="402" t="s">
        <v>379</v>
      </c>
      <c r="B46" s="402" t="s">
        <v>6612</v>
      </c>
      <c r="C46" s="402" t="s">
        <v>6577</v>
      </c>
      <c r="D46" s="403">
        <v>17</v>
      </c>
      <c r="E46" s="403">
        <v>0</v>
      </c>
      <c r="F46" s="403">
        <f>D46*E46</f>
        <v>0</v>
      </c>
      <c r="G46" s="402" t="s">
        <v>6613</v>
      </c>
      <c r="H46" s="403">
        <v>0</v>
      </c>
      <c r="I46" s="403">
        <f>D46*H46</f>
        <v>0</v>
      </c>
      <c r="J46" s="403">
        <f>E46+H46</f>
        <v>0</v>
      </c>
      <c r="K46" s="403">
        <f>F46+I46</f>
        <v>0</v>
      </c>
      <c r="L46" s="402" t="s">
        <v>32</v>
      </c>
      <c r="M46" s="402" t="s">
        <v>32</v>
      </c>
      <c r="N46" s="396"/>
      <c r="O46" s="396"/>
    </row>
    <row r="47" spans="1:15">
      <c r="A47" s="400" t="s">
        <v>32</v>
      </c>
      <c r="B47" s="400" t="s">
        <v>6614</v>
      </c>
      <c r="C47" s="400" t="s">
        <v>32</v>
      </c>
      <c r="D47" s="401"/>
      <c r="E47" s="401"/>
      <c r="F47" s="401"/>
      <c r="G47" s="400" t="s">
        <v>32</v>
      </c>
      <c r="H47" s="401"/>
      <c r="I47" s="401"/>
      <c r="J47" s="401"/>
      <c r="K47" s="401"/>
      <c r="L47" s="400" t="s">
        <v>32</v>
      </c>
      <c r="M47" s="400" t="s">
        <v>32</v>
      </c>
      <c r="N47" s="396"/>
      <c r="O47" s="396"/>
    </row>
    <row r="48" spans="1:15">
      <c r="A48" s="402" t="s">
        <v>383</v>
      </c>
      <c r="B48" s="402" t="s">
        <v>6615</v>
      </c>
      <c r="C48" s="402" t="s">
        <v>6577</v>
      </c>
      <c r="D48" s="403">
        <v>10</v>
      </c>
      <c r="E48" s="403">
        <v>0</v>
      </c>
      <c r="F48" s="403">
        <f>D48*E48</f>
        <v>0</v>
      </c>
      <c r="G48" s="402" t="s">
        <v>6616</v>
      </c>
      <c r="H48" s="403">
        <v>0</v>
      </c>
      <c r="I48" s="403">
        <f>D48*H48</f>
        <v>0</v>
      </c>
      <c r="J48" s="403">
        <f>E48+H48</f>
        <v>0</v>
      </c>
      <c r="K48" s="403">
        <f>F48+I48</f>
        <v>0</v>
      </c>
      <c r="L48" s="402" t="s">
        <v>32</v>
      </c>
      <c r="M48" s="402" t="s">
        <v>32</v>
      </c>
      <c r="N48" s="396"/>
      <c r="O48" s="396"/>
    </row>
    <row r="49" spans="1:15">
      <c r="A49" s="400" t="s">
        <v>32</v>
      </c>
      <c r="B49" s="400" t="s">
        <v>6617</v>
      </c>
      <c r="C49" s="400" t="s">
        <v>32</v>
      </c>
      <c r="D49" s="401"/>
      <c r="E49" s="401"/>
      <c r="F49" s="401"/>
      <c r="G49" s="400" t="s">
        <v>32</v>
      </c>
      <c r="H49" s="401"/>
      <c r="I49" s="401"/>
      <c r="J49" s="401"/>
      <c r="K49" s="401"/>
      <c r="L49" s="400" t="s">
        <v>32</v>
      </c>
      <c r="M49" s="400" t="s">
        <v>32</v>
      </c>
      <c r="N49" s="396"/>
      <c r="O49" s="396"/>
    </row>
    <row r="50" spans="1:15">
      <c r="A50" s="402" t="s">
        <v>389</v>
      </c>
      <c r="B50" s="402" t="s">
        <v>6618</v>
      </c>
      <c r="C50" s="402" t="s">
        <v>6577</v>
      </c>
      <c r="D50" s="403">
        <v>12</v>
      </c>
      <c r="E50" s="403">
        <v>0</v>
      </c>
      <c r="F50" s="403">
        <f>D50*E50</f>
        <v>0</v>
      </c>
      <c r="G50" s="402" t="s">
        <v>6619</v>
      </c>
      <c r="H50" s="403">
        <v>0</v>
      </c>
      <c r="I50" s="403">
        <f>D50*H50</f>
        <v>0</v>
      </c>
      <c r="J50" s="403">
        <f>E50+H50</f>
        <v>0</v>
      </c>
      <c r="K50" s="403">
        <f>F50+I50</f>
        <v>0</v>
      </c>
      <c r="L50" s="402" t="s">
        <v>32</v>
      </c>
      <c r="M50" s="402" t="s">
        <v>32</v>
      </c>
      <c r="N50" s="396"/>
      <c r="O50" s="396"/>
    </row>
    <row r="51" spans="1:15">
      <c r="A51" s="400" t="s">
        <v>32</v>
      </c>
      <c r="B51" s="400" t="s">
        <v>6620</v>
      </c>
      <c r="C51" s="400" t="s">
        <v>32</v>
      </c>
      <c r="D51" s="401"/>
      <c r="E51" s="401"/>
      <c r="F51" s="401"/>
      <c r="G51" s="400" t="s">
        <v>32</v>
      </c>
      <c r="H51" s="401"/>
      <c r="I51" s="401"/>
      <c r="J51" s="401"/>
      <c r="K51" s="401"/>
      <c r="L51" s="400" t="s">
        <v>32</v>
      </c>
      <c r="M51" s="400" t="s">
        <v>32</v>
      </c>
      <c r="N51" s="396"/>
      <c r="O51" s="396"/>
    </row>
    <row r="52" spans="1:15">
      <c r="A52" s="402" t="s">
        <v>396</v>
      </c>
      <c r="B52" s="402" t="s">
        <v>6621</v>
      </c>
      <c r="C52" s="402" t="s">
        <v>6577</v>
      </c>
      <c r="D52" s="403">
        <v>3</v>
      </c>
      <c r="E52" s="403">
        <v>0</v>
      </c>
      <c r="F52" s="403">
        <f>D52*E52</f>
        <v>0</v>
      </c>
      <c r="G52" s="402" t="s">
        <v>6622</v>
      </c>
      <c r="H52" s="403">
        <v>0</v>
      </c>
      <c r="I52" s="403">
        <f>D52*H52</f>
        <v>0</v>
      </c>
      <c r="J52" s="403">
        <f>E52+H52</f>
        <v>0</v>
      </c>
      <c r="K52" s="403">
        <f>F52+I52</f>
        <v>0</v>
      </c>
      <c r="L52" s="402" t="s">
        <v>32</v>
      </c>
      <c r="M52" s="402" t="s">
        <v>32</v>
      </c>
      <c r="N52" s="396"/>
      <c r="O52" s="396"/>
    </row>
    <row r="53" spans="1:15">
      <c r="A53" s="402" t="s">
        <v>400</v>
      </c>
      <c r="B53" s="402" t="s">
        <v>6623</v>
      </c>
      <c r="C53" s="402" t="s">
        <v>6577</v>
      </c>
      <c r="D53" s="403">
        <v>12</v>
      </c>
      <c r="E53" s="403">
        <v>0</v>
      </c>
      <c r="F53" s="403">
        <f>D53*E53</f>
        <v>0</v>
      </c>
      <c r="G53" s="402" t="s">
        <v>6624</v>
      </c>
      <c r="H53" s="403">
        <v>0</v>
      </c>
      <c r="I53" s="403">
        <f>D53*H53</f>
        <v>0</v>
      </c>
      <c r="J53" s="403">
        <f>E53+H53</f>
        <v>0</v>
      </c>
      <c r="K53" s="403">
        <f>F53+I53</f>
        <v>0</v>
      </c>
      <c r="L53" s="402" t="s">
        <v>32</v>
      </c>
      <c r="M53" s="402" t="s">
        <v>32</v>
      </c>
      <c r="N53" s="396"/>
      <c r="O53" s="396"/>
    </row>
    <row r="54" spans="1:15">
      <c r="A54" s="400" t="s">
        <v>32</v>
      </c>
      <c r="B54" s="400" t="s">
        <v>6625</v>
      </c>
      <c r="C54" s="400" t="s">
        <v>32</v>
      </c>
      <c r="D54" s="401"/>
      <c r="E54" s="401"/>
      <c r="F54" s="401"/>
      <c r="G54" s="400" t="s">
        <v>32</v>
      </c>
      <c r="H54" s="401"/>
      <c r="I54" s="401"/>
      <c r="J54" s="401"/>
      <c r="K54" s="401"/>
      <c r="L54" s="400" t="s">
        <v>32</v>
      </c>
      <c r="M54" s="400" t="s">
        <v>32</v>
      </c>
      <c r="N54" s="396"/>
      <c r="O54" s="396"/>
    </row>
    <row r="55" spans="1:15">
      <c r="A55" s="402" t="s">
        <v>406</v>
      </c>
      <c r="B55" s="402" t="s">
        <v>6626</v>
      </c>
      <c r="C55" s="402" t="s">
        <v>6577</v>
      </c>
      <c r="D55" s="403">
        <v>1</v>
      </c>
      <c r="E55" s="403">
        <v>0</v>
      </c>
      <c r="F55" s="403">
        <f>D55*E55</f>
        <v>0</v>
      </c>
      <c r="G55" s="402" t="s">
        <v>6627</v>
      </c>
      <c r="H55" s="403">
        <v>0</v>
      </c>
      <c r="I55" s="403">
        <f>D55*H55</f>
        <v>0</v>
      </c>
      <c r="J55" s="403">
        <f>E55+H55</f>
        <v>0</v>
      </c>
      <c r="K55" s="403">
        <f>F55+I55</f>
        <v>0</v>
      </c>
      <c r="L55" s="402" t="s">
        <v>32</v>
      </c>
      <c r="M55" s="402" t="s">
        <v>32</v>
      </c>
      <c r="N55" s="396"/>
      <c r="O55" s="396"/>
    </row>
    <row r="56" spans="1:15">
      <c r="A56" s="400" t="s">
        <v>32</v>
      </c>
      <c r="B56" s="400" t="s">
        <v>6628</v>
      </c>
      <c r="C56" s="400" t="s">
        <v>32</v>
      </c>
      <c r="D56" s="401"/>
      <c r="E56" s="401"/>
      <c r="F56" s="401"/>
      <c r="G56" s="400" t="s">
        <v>32</v>
      </c>
      <c r="H56" s="401"/>
      <c r="I56" s="401"/>
      <c r="J56" s="401"/>
      <c r="K56" s="401"/>
      <c r="L56" s="400" t="s">
        <v>32</v>
      </c>
      <c r="M56" s="400" t="s">
        <v>32</v>
      </c>
      <c r="N56" s="396"/>
      <c r="O56" s="396"/>
    </row>
    <row r="57" spans="1:15">
      <c r="A57" s="402" t="s">
        <v>415</v>
      </c>
      <c r="B57" s="402" t="s">
        <v>6629</v>
      </c>
      <c r="C57" s="402" t="s">
        <v>6577</v>
      </c>
      <c r="D57" s="403">
        <v>7</v>
      </c>
      <c r="E57" s="403">
        <v>0</v>
      </c>
      <c r="F57" s="403">
        <f>D57*E57</f>
        <v>0</v>
      </c>
      <c r="G57" s="402" t="s">
        <v>6630</v>
      </c>
      <c r="H57" s="403">
        <v>0</v>
      </c>
      <c r="I57" s="403">
        <f>D57*H57</f>
        <v>0</v>
      </c>
      <c r="J57" s="403">
        <f>E57+H57</f>
        <v>0</v>
      </c>
      <c r="K57" s="403">
        <f>F57+I57</f>
        <v>0</v>
      </c>
      <c r="L57" s="402" t="s">
        <v>32</v>
      </c>
      <c r="M57" s="402" t="s">
        <v>32</v>
      </c>
      <c r="N57" s="396"/>
      <c r="O57" s="396"/>
    </row>
    <row r="58" spans="1:15">
      <c r="A58" s="400" t="s">
        <v>32</v>
      </c>
      <c r="B58" s="400" t="s">
        <v>6631</v>
      </c>
      <c r="C58" s="400" t="s">
        <v>32</v>
      </c>
      <c r="D58" s="401"/>
      <c r="E58" s="401"/>
      <c r="F58" s="401"/>
      <c r="G58" s="400" t="s">
        <v>32</v>
      </c>
      <c r="H58" s="401"/>
      <c r="I58" s="401"/>
      <c r="J58" s="401"/>
      <c r="K58" s="401"/>
      <c r="L58" s="400" t="s">
        <v>32</v>
      </c>
      <c r="M58" s="400" t="s">
        <v>32</v>
      </c>
      <c r="N58" s="396"/>
      <c r="O58" s="396"/>
    </row>
    <row r="59" spans="1:15">
      <c r="A59" s="402" t="s">
        <v>420</v>
      </c>
      <c r="B59" s="402" t="s">
        <v>6632</v>
      </c>
      <c r="C59" s="402" t="s">
        <v>5699</v>
      </c>
      <c r="D59" s="403">
        <v>80</v>
      </c>
      <c r="E59" s="403">
        <v>0</v>
      </c>
      <c r="F59" s="403">
        <f>D59*E59</f>
        <v>0</v>
      </c>
      <c r="G59" s="402" t="s">
        <v>32</v>
      </c>
      <c r="H59" s="403">
        <v>0</v>
      </c>
      <c r="I59" s="403">
        <f>D59*H59</f>
        <v>0</v>
      </c>
      <c r="J59" s="403">
        <f>E59+H59</f>
        <v>0</v>
      </c>
      <c r="K59" s="403">
        <f>F59+I59</f>
        <v>0</v>
      </c>
      <c r="L59" s="402" t="s">
        <v>32</v>
      </c>
      <c r="M59" s="402" t="s">
        <v>32</v>
      </c>
      <c r="N59" s="396"/>
      <c r="O59" s="396"/>
    </row>
    <row r="60" spans="1:15">
      <c r="A60" s="398" t="s">
        <v>32</v>
      </c>
      <c r="B60" s="398" t="s">
        <v>6633</v>
      </c>
      <c r="C60" s="398" t="s">
        <v>32</v>
      </c>
      <c r="D60" s="399"/>
      <c r="E60" s="399"/>
      <c r="F60" s="399">
        <f>SUM(F3:F59)</f>
        <v>0</v>
      </c>
      <c r="G60" s="398" t="s">
        <v>32</v>
      </c>
      <c r="H60" s="399"/>
      <c r="I60" s="399">
        <f>SUM(I3:I59)</f>
        <v>0</v>
      </c>
      <c r="J60" s="399"/>
      <c r="K60" s="399">
        <f>SUM(K3:K59)</f>
        <v>0</v>
      </c>
      <c r="L60" s="398" t="s">
        <v>32</v>
      </c>
      <c r="M60" s="398" t="s">
        <v>32</v>
      </c>
      <c r="N60" s="396"/>
      <c r="O60" s="396"/>
    </row>
    <row r="61" spans="1:15">
      <c r="A61" s="402" t="s">
        <v>32</v>
      </c>
      <c r="B61" s="402" t="s">
        <v>32</v>
      </c>
      <c r="C61" s="402" t="s">
        <v>32</v>
      </c>
      <c r="D61" s="403"/>
      <c r="E61" s="403"/>
      <c r="F61" s="403"/>
      <c r="G61" s="402" t="s">
        <v>32</v>
      </c>
      <c r="H61" s="403"/>
      <c r="I61" s="403"/>
      <c r="J61" s="403">
        <f>E61+H61</f>
        <v>0</v>
      </c>
      <c r="K61" s="403">
        <f>F61+I61</f>
        <v>0</v>
      </c>
      <c r="L61" s="402" t="s">
        <v>32</v>
      </c>
      <c r="M61" s="402" t="s">
        <v>32</v>
      </c>
      <c r="N61" s="396"/>
      <c r="O61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5CA1-2D6D-45EF-8AAE-9BF2F23E2BFC}">
  <sheetPr>
    <pageSetUpPr fitToPage="1"/>
  </sheetPr>
  <dimension ref="A1:O47"/>
  <sheetViews>
    <sheetView topLeftCell="A15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6569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6571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6572</v>
      </c>
      <c r="C5" s="402" t="s">
        <v>190</v>
      </c>
      <c r="D5" s="403">
        <v>350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6573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6574</v>
      </c>
      <c r="C7" s="402" t="s">
        <v>190</v>
      </c>
      <c r="D7" s="403">
        <v>40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6575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6576</v>
      </c>
      <c r="C9" s="402" t="s">
        <v>6577</v>
      </c>
      <c r="D9" s="403">
        <v>35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6578</v>
      </c>
      <c r="C10" s="402" t="s">
        <v>6577</v>
      </c>
      <c r="D10" s="403">
        <v>18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6579</v>
      </c>
      <c r="C11" s="402" t="s">
        <v>6577</v>
      </c>
      <c r="D11" s="403">
        <v>8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6580</v>
      </c>
      <c r="C12" s="402" t="s">
        <v>6577</v>
      </c>
      <c r="D12" s="403">
        <v>14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6582</v>
      </c>
      <c r="C13" s="402" t="s">
        <v>6577</v>
      </c>
      <c r="D13" s="403">
        <v>8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6583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6585</v>
      </c>
      <c r="C15" s="402" t="s">
        <v>6577</v>
      </c>
      <c r="D15" s="403">
        <v>1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2" t="s">
        <v>253</v>
      </c>
      <c r="B16" s="402" t="s">
        <v>6586</v>
      </c>
      <c r="C16" s="402" t="s">
        <v>6577</v>
      </c>
      <c r="D16" s="403">
        <v>1</v>
      </c>
      <c r="E16" s="403">
        <v>0</v>
      </c>
      <c r="F16" s="403">
        <f>D16*E16</f>
        <v>0</v>
      </c>
      <c r="G16" s="402" t="s">
        <v>32</v>
      </c>
      <c r="H16" s="403">
        <v>0</v>
      </c>
      <c r="I16" s="403">
        <f>D16*H16</f>
        <v>0</v>
      </c>
      <c r="J16" s="403">
        <f>E16+H16</f>
        <v>0</v>
      </c>
      <c r="K16" s="403">
        <f>F16+I16</f>
        <v>0</v>
      </c>
      <c r="L16" s="402" t="s">
        <v>32</v>
      </c>
      <c r="M16" s="402" t="s">
        <v>32</v>
      </c>
      <c r="N16" s="396"/>
      <c r="O16" s="396"/>
    </row>
    <row r="17" spans="1:15">
      <c r="A17" s="400" t="s">
        <v>32</v>
      </c>
      <c r="B17" s="400" t="s">
        <v>6594</v>
      </c>
      <c r="C17" s="400" t="s">
        <v>32</v>
      </c>
      <c r="D17" s="401"/>
      <c r="E17" s="401"/>
      <c r="F17" s="401"/>
      <c r="G17" s="400" t="s">
        <v>32</v>
      </c>
      <c r="H17" s="401"/>
      <c r="I17" s="401"/>
      <c r="J17" s="401"/>
      <c r="K17" s="401"/>
      <c r="L17" s="400" t="s">
        <v>32</v>
      </c>
      <c r="M17" s="400" t="s">
        <v>32</v>
      </c>
      <c r="N17" s="396"/>
      <c r="O17" s="396"/>
    </row>
    <row r="18" spans="1:15">
      <c r="A18" s="402" t="s">
        <v>261</v>
      </c>
      <c r="B18" s="402" t="s">
        <v>6596</v>
      </c>
      <c r="C18" s="402" t="s">
        <v>6577</v>
      </c>
      <c r="D18" s="403">
        <v>1</v>
      </c>
      <c r="E18" s="403">
        <v>0</v>
      </c>
      <c r="F18" s="403">
        <f>D18*E18</f>
        <v>0</v>
      </c>
      <c r="G18" s="402" t="s">
        <v>32</v>
      </c>
      <c r="H18" s="403">
        <v>0</v>
      </c>
      <c r="I18" s="403">
        <f>D18*H18</f>
        <v>0</v>
      </c>
      <c r="J18" s="403">
        <f>E18+H18</f>
        <v>0</v>
      </c>
      <c r="K18" s="403">
        <f>F18+I18</f>
        <v>0</v>
      </c>
      <c r="L18" s="402" t="s">
        <v>32</v>
      </c>
      <c r="M18" s="402" t="s">
        <v>32</v>
      </c>
      <c r="N18" s="396"/>
      <c r="O18" s="396"/>
    </row>
    <row r="19" spans="1:15">
      <c r="A19" s="400" t="s">
        <v>32</v>
      </c>
      <c r="B19" s="400" t="s">
        <v>6598</v>
      </c>
      <c r="C19" s="400" t="s">
        <v>32</v>
      </c>
      <c r="D19" s="401"/>
      <c r="E19" s="401"/>
      <c r="F19" s="401"/>
      <c r="G19" s="400" t="s">
        <v>32</v>
      </c>
      <c r="H19" s="401"/>
      <c r="I19" s="401"/>
      <c r="J19" s="401"/>
      <c r="K19" s="401"/>
      <c r="L19" s="400" t="s">
        <v>32</v>
      </c>
      <c r="M19" s="400" t="s">
        <v>32</v>
      </c>
      <c r="N19" s="396"/>
      <c r="O19" s="396"/>
    </row>
    <row r="20" spans="1:15">
      <c r="A20" s="402" t="s">
        <v>265</v>
      </c>
      <c r="B20" s="402" t="s">
        <v>6599</v>
      </c>
      <c r="C20" s="402" t="s">
        <v>6577</v>
      </c>
      <c r="D20" s="403">
        <v>8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6594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6600</v>
      </c>
      <c r="C22" s="402" t="s">
        <v>6577</v>
      </c>
      <c r="D22" s="403">
        <v>7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6601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6602</v>
      </c>
      <c r="C24" s="402" t="s">
        <v>6577</v>
      </c>
      <c r="D24" s="403">
        <v>14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2" t="s">
        <v>280</v>
      </c>
      <c r="B25" s="402" t="s">
        <v>6603</v>
      </c>
      <c r="C25" s="402" t="s">
        <v>6577</v>
      </c>
      <c r="D25" s="403">
        <v>80</v>
      </c>
      <c r="E25" s="403">
        <v>0</v>
      </c>
      <c r="F25" s="403">
        <f>D25*E25</f>
        <v>0</v>
      </c>
      <c r="G25" s="402" t="s">
        <v>32</v>
      </c>
      <c r="H25" s="403">
        <v>0</v>
      </c>
      <c r="I25" s="403">
        <f>D25*H25</f>
        <v>0</v>
      </c>
      <c r="J25" s="403">
        <f>E25+H25</f>
        <v>0</v>
      </c>
      <c r="K25" s="403">
        <f>F25+I25</f>
        <v>0</v>
      </c>
      <c r="L25" s="402" t="s">
        <v>32</v>
      </c>
      <c r="M25" s="402" t="s">
        <v>32</v>
      </c>
      <c r="N25" s="396"/>
      <c r="O25" s="396"/>
    </row>
    <row r="26" spans="1:15">
      <c r="A26" s="400" t="s">
        <v>32</v>
      </c>
      <c r="B26" s="400" t="s">
        <v>6604</v>
      </c>
      <c r="C26" s="400" t="s">
        <v>32</v>
      </c>
      <c r="D26" s="401"/>
      <c r="E26" s="401"/>
      <c r="F26" s="401"/>
      <c r="G26" s="400" t="s">
        <v>32</v>
      </c>
      <c r="H26" s="401"/>
      <c r="I26" s="401"/>
      <c r="J26" s="401"/>
      <c r="K26" s="401"/>
      <c r="L26" s="400" t="s">
        <v>32</v>
      </c>
      <c r="M26" s="400" t="s">
        <v>32</v>
      </c>
      <c r="N26" s="396"/>
      <c r="O26" s="396"/>
    </row>
    <row r="27" spans="1:15">
      <c r="A27" s="402" t="s">
        <v>8</v>
      </c>
      <c r="B27" s="402" t="s">
        <v>6605</v>
      </c>
      <c r="C27" s="402" t="s">
        <v>6577</v>
      </c>
      <c r="D27" s="403">
        <v>160</v>
      </c>
      <c r="E27" s="403">
        <v>0</v>
      </c>
      <c r="F27" s="403">
        <f>D27*E27</f>
        <v>0</v>
      </c>
      <c r="G27" s="402" t="s">
        <v>32</v>
      </c>
      <c r="H27" s="403">
        <v>0</v>
      </c>
      <c r="I27" s="403">
        <f>D27*H27</f>
        <v>0</v>
      </c>
      <c r="J27" s="403">
        <f>E27+H27</f>
        <v>0</v>
      </c>
      <c r="K27" s="403">
        <f>F27+I27</f>
        <v>0</v>
      </c>
      <c r="L27" s="402" t="s">
        <v>32</v>
      </c>
      <c r="M27" s="402" t="s">
        <v>32</v>
      </c>
      <c r="N27" s="396"/>
      <c r="O27" s="396"/>
    </row>
    <row r="28" spans="1:15">
      <c r="A28" s="400" t="s">
        <v>32</v>
      </c>
      <c r="B28" s="400" t="s">
        <v>6604</v>
      </c>
      <c r="C28" s="400" t="s">
        <v>32</v>
      </c>
      <c r="D28" s="401"/>
      <c r="E28" s="401"/>
      <c r="F28" s="401"/>
      <c r="G28" s="400" t="s">
        <v>32</v>
      </c>
      <c r="H28" s="401"/>
      <c r="I28" s="401"/>
      <c r="J28" s="401"/>
      <c r="K28" s="401"/>
      <c r="L28" s="400" t="s">
        <v>32</v>
      </c>
      <c r="M28" s="400" t="s">
        <v>32</v>
      </c>
      <c r="N28" s="396"/>
      <c r="O28" s="396"/>
    </row>
    <row r="29" spans="1:15">
      <c r="A29" s="402" t="s">
        <v>297</v>
      </c>
      <c r="B29" s="402" t="s">
        <v>6606</v>
      </c>
      <c r="C29" s="402" t="s">
        <v>6577</v>
      </c>
      <c r="D29" s="403">
        <v>130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>E29+H29</f>
        <v>0</v>
      </c>
      <c r="K29" s="403">
        <f>F29+I29</f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6575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303</v>
      </c>
      <c r="B31" s="402" t="s">
        <v>6607</v>
      </c>
      <c r="C31" s="402" t="s">
        <v>6577</v>
      </c>
      <c r="D31" s="403">
        <v>8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6608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311</v>
      </c>
      <c r="B33" s="402" t="s">
        <v>6609</v>
      </c>
      <c r="C33" s="402" t="s">
        <v>190</v>
      </c>
      <c r="D33" s="403">
        <v>350</v>
      </c>
      <c r="E33" s="403">
        <v>0</v>
      </c>
      <c r="F33" s="403">
        <f>D33*E33</f>
        <v>0</v>
      </c>
      <c r="G33" s="402" t="s">
        <v>6610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6611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316</v>
      </c>
      <c r="B35" s="402" t="s">
        <v>6612</v>
      </c>
      <c r="C35" s="402" t="s">
        <v>6577</v>
      </c>
      <c r="D35" s="403">
        <v>14</v>
      </c>
      <c r="E35" s="403">
        <v>0</v>
      </c>
      <c r="F35" s="403">
        <f>D35*E35</f>
        <v>0</v>
      </c>
      <c r="G35" s="402" t="s">
        <v>6613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0" t="s">
        <v>32</v>
      </c>
      <c r="B36" s="400" t="s">
        <v>6614</v>
      </c>
      <c r="C36" s="400" t="s">
        <v>32</v>
      </c>
      <c r="D36" s="401"/>
      <c r="E36" s="401"/>
      <c r="F36" s="401"/>
      <c r="G36" s="400" t="s">
        <v>32</v>
      </c>
      <c r="H36" s="401"/>
      <c r="I36" s="401"/>
      <c r="J36" s="401"/>
      <c r="K36" s="401"/>
      <c r="L36" s="400" t="s">
        <v>32</v>
      </c>
      <c r="M36" s="400" t="s">
        <v>32</v>
      </c>
      <c r="N36" s="396"/>
      <c r="O36" s="396"/>
    </row>
    <row r="37" spans="1:15">
      <c r="A37" s="402" t="s">
        <v>326</v>
      </c>
      <c r="B37" s="402" t="s">
        <v>6615</v>
      </c>
      <c r="C37" s="402" t="s">
        <v>6577</v>
      </c>
      <c r="D37" s="403">
        <v>18</v>
      </c>
      <c r="E37" s="403">
        <v>0</v>
      </c>
      <c r="F37" s="403">
        <f>D37*E37</f>
        <v>0</v>
      </c>
      <c r="G37" s="402" t="s">
        <v>6616</v>
      </c>
      <c r="H37" s="403">
        <v>0</v>
      </c>
      <c r="I37" s="403">
        <f>D37*H37</f>
        <v>0</v>
      </c>
      <c r="J37" s="403">
        <f>E37+H37</f>
        <v>0</v>
      </c>
      <c r="K37" s="403">
        <f>F37+I37</f>
        <v>0</v>
      </c>
      <c r="L37" s="402" t="s">
        <v>32</v>
      </c>
      <c r="M37" s="402" t="s">
        <v>32</v>
      </c>
      <c r="N37" s="396"/>
      <c r="O37" s="396"/>
    </row>
    <row r="38" spans="1:15">
      <c r="A38" s="400" t="s">
        <v>32</v>
      </c>
      <c r="B38" s="400" t="s">
        <v>6617</v>
      </c>
      <c r="C38" s="400" t="s">
        <v>32</v>
      </c>
      <c r="D38" s="401"/>
      <c r="E38" s="401"/>
      <c r="F38" s="401"/>
      <c r="G38" s="400" t="s">
        <v>32</v>
      </c>
      <c r="H38" s="401"/>
      <c r="I38" s="401"/>
      <c r="J38" s="401"/>
      <c r="K38" s="401"/>
      <c r="L38" s="400" t="s">
        <v>32</v>
      </c>
      <c r="M38" s="400" t="s">
        <v>32</v>
      </c>
      <c r="N38" s="396"/>
      <c r="O38" s="396"/>
    </row>
    <row r="39" spans="1:15">
      <c r="A39" s="402" t="s">
        <v>7</v>
      </c>
      <c r="B39" s="402" t="s">
        <v>6618</v>
      </c>
      <c r="C39" s="402" t="s">
        <v>6577</v>
      </c>
      <c r="D39" s="403">
        <v>7</v>
      </c>
      <c r="E39" s="403">
        <v>0</v>
      </c>
      <c r="F39" s="403">
        <f>D39*E39</f>
        <v>0</v>
      </c>
      <c r="G39" s="402" t="s">
        <v>6619</v>
      </c>
      <c r="H39" s="403">
        <v>0</v>
      </c>
      <c r="I39" s="403">
        <f>D39*H39</f>
        <v>0</v>
      </c>
      <c r="J39" s="403">
        <f>E39+H39</f>
        <v>0</v>
      </c>
      <c r="K39" s="403">
        <f>F39+I39</f>
        <v>0</v>
      </c>
      <c r="L39" s="402" t="s">
        <v>32</v>
      </c>
      <c r="M39" s="402" t="s">
        <v>32</v>
      </c>
      <c r="N39" s="396"/>
      <c r="O39" s="396"/>
    </row>
    <row r="40" spans="1:15">
      <c r="A40" s="400" t="s">
        <v>32</v>
      </c>
      <c r="B40" s="400" t="s">
        <v>6620</v>
      </c>
      <c r="C40" s="400" t="s">
        <v>32</v>
      </c>
      <c r="D40" s="401"/>
      <c r="E40" s="401"/>
      <c r="F40" s="401"/>
      <c r="G40" s="400" t="s">
        <v>32</v>
      </c>
      <c r="H40" s="401"/>
      <c r="I40" s="401"/>
      <c r="J40" s="401"/>
      <c r="K40" s="401"/>
      <c r="L40" s="400" t="s">
        <v>32</v>
      </c>
      <c r="M40" s="400" t="s">
        <v>32</v>
      </c>
      <c r="N40" s="396"/>
      <c r="O40" s="396"/>
    </row>
    <row r="41" spans="1:15">
      <c r="A41" s="402" t="s">
        <v>335</v>
      </c>
      <c r="B41" s="402" t="s">
        <v>6623</v>
      </c>
      <c r="C41" s="402" t="s">
        <v>6577</v>
      </c>
      <c r="D41" s="403">
        <v>8</v>
      </c>
      <c r="E41" s="403">
        <v>0</v>
      </c>
      <c r="F41" s="403">
        <f>D41*E41</f>
        <v>0</v>
      </c>
      <c r="G41" s="402" t="s">
        <v>6624</v>
      </c>
      <c r="H41" s="403">
        <v>0</v>
      </c>
      <c r="I41" s="403">
        <f>D41*H41</f>
        <v>0</v>
      </c>
      <c r="J41" s="403">
        <f>E41+H41</f>
        <v>0</v>
      </c>
      <c r="K41" s="403">
        <f>F41+I41</f>
        <v>0</v>
      </c>
      <c r="L41" s="402" t="s">
        <v>32</v>
      </c>
      <c r="M41" s="402" t="s">
        <v>32</v>
      </c>
      <c r="N41" s="396"/>
      <c r="O41" s="396"/>
    </row>
    <row r="42" spans="1:15">
      <c r="A42" s="400" t="s">
        <v>32</v>
      </c>
      <c r="B42" s="400" t="s">
        <v>6628</v>
      </c>
      <c r="C42" s="400" t="s">
        <v>32</v>
      </c>
      <c r="D42" s="401"/>
      <c r="E42" s="401"/>
      <c r="F42" s="401"/>
      <c r="G42" s="400" t="s">
        <v>32</v>
      </c>
      <c r="H42" s="401"/>
      <c r="I42" s="401"/>
      <c r="J42" s="401"/>
      <c r="K42" s="401"/>
      <c r="L42" s="400" t="s">
        <v>32</v>
      </c>
      <c r="M42" s="400" t="s">
        <v>32</v>
      </c>
      <c r="N42" s="396"/>
      <c r="O42" s="396"/>
    </row>
    <row r="43" spans="1:15">
      <c r="A43" s="402" t="s">
        <v>340</v>
      </c>
      <c r="B43" s="402" t="s">
        <v>6629</v>
      </c>
      <c r="C43" s="402" t="s">
        <v>6577</v>
      </c>
      <c r="D43" s="403">
        <v>1</v>
      </c>
      <c r="E43" s="403">
        <v>0</v>
      </c>
      <c r="F43" s="403">
        <f>D43*E43</f>
        <v>0</v>
      </c>
      <c r="G43" s="402" t="s">
        <v>6630</v>
      </c>
      <c r="H43" s="403">
        <v>0</v>
      </c>
      <c r="I43" s="403">
        <f>D43*H43</f>
        <v>0</v>
      </c>
      <c r="J43" s="403">
        <f>E43+H43</f>
        <v>0</v>
      </c>
      <c r="K43" s="403">
        <f>F43+I43</f>
        <v>0</v>
      </c>
      <c r="L43" s="402" t="s">
        <v>32</v>
      </c>
      <c r="M43" s="402" t="s">
        <v>32</v>
      </c>
      <c r="N43" s="396"/>
      <c r="O43" s="396"/>
    </row>
    <row r="44" spans="1:15">
      <c r="A44" s="400" t="s">
        <v>32</v>
      </c>
      <c r="B44" s="400" t="s">
        <v>6631</v>
      </c>
      <c r="C44" s="400" t="s">
        <v>32</v>
      </c>
      <c r="D44" s="401"/>
      <c r="E44" s="401"/>
      <c r="F44" s="401"/>
      <c r="G44" s="400" t="s">
        <v>32</v>
      </c>
      <c r="H44" s="401"/>
      <c r="I44" s="401"/>
      <c r="J44" s="401"/>
      <c r="K44" s="401"/>
      <c r="L44" s="400" t="s">
        <v>32</v>
      </c>
      <c r="M44" s="400" t="s">
        <v>32</v>
      </c>
      <c r="N44" s="396"/>
      <c r="O44" s="396"/>
    </row>
    <row r="45" spans="1:15">
      <c r="A45" s="402" t="s">
        <v>345</v>
      </c>
      <c r="B45" s="402" t="s">
        <v>6632</v>
      </c>
      <c r="C45" s="402" t="s">
        <v>5699</v>
      </c>
      <c r="D45" s="403">
        <v>80</v>
      </c>
      <c r="E45" s="403">
        <v>0</v>
      </c>
      <c r="F45" s="403">
        <f>D45*E45</f>
        <v>0</v>
      </c>
      <c r="G45" s="402" t="s">
        <v>32</v>
      </c>
      <c r="H45" s="403">
        <v>0</v>
      </c>
      <c r="I45" s="403">
        <f>D45*H45</f>
        <v>0</v>
      </c>
      <c r="J45" s="403">
        <f>E45+H45</f>
        <v>0</v>
      </c>
      <c r="K45" s="403">
        <f>F45+I45</f>
        <v>0</v>
      </c>
      <c r="L45" s="402" t="s">
        <v>32</v>
      </c>
      <c r="M45" s="402" t="s">
        <v>32</v>
      </c>
      <c r="N45" s="396"/>
      <c r="O45" s="396"/>
    </row>
    <row r="46" spans="1:15">
      <c r="A46" s="398" t="s">
        <v>32</v>
      </c>
      <c r="B46" s="398" t="s">
        <v>6633</v>
      </c>
      <c r="C46" s="398" t="s">
        <v>32</v>
      </c>
      <c r="D46" s="399"/>
      <c r="E46" s="399"/>
      <c r="F46" s="399">
        <f>SUM(F3:F45)</f>
        <v>0</v>
      </c>
      <c r="G46" s="398" t="s">
        <v>32</v>
      </c>
      <c r="H46" s="399"/>
      <c r="I46" s="399">
        <f>SUM(I3:I45)</f>
        <v>0</v>
      </c>
      <c r="J46" s="399"/>
      <c r="K46" s="399">
        <f>SUM(K3:K45)</f>
        <v>0</v>
      </c>
      <c r="L46" s="398" t="s">
        <v>32</v>
      </c>
      <c r="M46" s="398" t="s">
        <v>32</v>
      </c>
      <c r="N46" s="396"/>
      <c r="O46" s="396"/>
    </row>
    <row r="47" spans="1:15">
      <c r="A47" s="402" t="s">
        <v>32</v>
      </c>
      <c r="B47" s="402" t="s">
        <v>32</v>
      </c>
      <c r="C47" s="402" t="s">
        <v>32</v>
      </c>
      <c r="D47" s="403"/>
      <c r="E47" s="403"/>
      <c r="F47" s="403"/>
      <c r="G47" s="402" t="s">
        <v>32</v>
      </c>
      <c r="H47" s="403"/>
      <c r="I47" s="403"/>
      <c r="J47" s="403">
        <f>E47+H47</f>
        <v>0</v>
      </c>
      <c r="K47" s="403">
        <f>F47+I47</f>
        <v>0</v>
      </c>
      <c r="L47" s="402" t="s">
        <v>32</v>
      </c>
      <c r="M47" s="402" t="s">
        <v>32</v>
      </c>
      <c r="N47" s="396"/>
      <c r="O47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1EA3-7626-4FA8-8FBB-9176FFF2DC1B}">
  <sheetPr>
    <pageSetUpPr fitToPage="1"/>
  </sheetPr>
  <dimension ref="A1:O47"/>
  <sheetViews>
    <sheetView topLeftCell="A11" workbookViewId="0">
      <selection activeCell="H48" sqref="H48"/>
    </sheetView>
  </sheetViews>
  <sheetFormatPr defaultRowHeight="14.4"/>
  <cols>
    <col min="1" max="1" width="7.85546875" style="404" bestFit="1" customWidth="1"/>
    <col min="2" max="2" width="109.425781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6634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6635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2" t="s">
        <v>40</v>
      </c>
      <c r="B4" s="402" t="s">
        <v>6636</v>
      </c>
      <c r="C4" s="402" t="s">
        <v>6577</v>
      </c>
      <c r="D4" s="403">
        <v>2</v>
      </c>
      <c r="E4" s="403">
        <v>0</v>
      </c>
      <c r="F4" s="403">
        <f>D4*E4</f>
        <v>0</v>
      </c>
      <c r="G4" s="402" t="s">
        <v>32</v>
      </c>
      <c r="H4" s="403">
        <v>0</v>
      </c>
      <c r="I4" s="403">
        <f>D4*H4</f>
        <v>0</v>
      </c>
      <c r="J4" s="403">
        <f>E4+H4</f>
        <v>0</v>
      </c>
      <c r="K4" s="403">
        <f>F4+I4</f>
        <v>0</v>
      </c>
      <c r="L4" s="402" t="s">
        <v>32</v>
      </c>
      <c r="M4" s="402" t="s">
        <v>32</v>
      </c>
      <c r="N4" s="396"/>
      <c r="O4" s="396"/>
    </row>
    <row r="5" spans="1:15">
      <c r="A5" s="400" t="s">
        <v>32</v>
      </c>
      <c r="B5" s="400" t="s">
        <v>6637</v>
      </c>
      <c r="C5" s="400" t="s">
        <v>32</v>
      </c>
      <c r="D5" s="401"/>
      <c r="E5" s="401"/>
      <c r="F5" s="401"/>
      <c r="G5" s="400" t="s">
        <v>32</v>
      </c>
      <c r="H5" s="401"/>
      <c r="I5" s="401"/>
      <c r="J5" s="401"/>
      <c r="K5" s="401"/>
      <c r="L5" s="400" t="s">
        <v>32</v>
      </c>
      <c r="M5" s="400" t="s">
        <v>32</v>
      </c>
      <c r="N5" s="396"/>
      <c r="O5" s="396"/>
    </row>
    <row r="6" spans="1:15">
      <c r="A6" s="402" t="s">
        <v>89</v>
      </c>
      <c r="B6" s="402" t="s">
        <v>6638</v>
      </c>
      <c r="C6" s="402" t="s">
        <v>6577</v>
      </c>
      <c r="D6" s="403">
        <v>8</v>
      </c>
      <c r="E6" s="403">
        <v>0</v>
      </c>
      <c r="F6" s="403">
        <f>D6*E6</f>
        <v>0</v>
      </c>
      <c r="G6" s="402" t="s">
        <v>32</v>
      </c>
      <c r="H6" s="403">
        <v>0</v>
      </c>
      <c r="I6" s="403">
        <f>D6*H6</f>
        <v>0</v>
      </c>
      <c r="J6" s="403">
        <f>E6+H6</f>
        <v>0</v>
      </c>
      <c r="K6" s="403">
        <f>F6+I6</f>
        <v>0</v>
      </c>
      <c r="L6" s="402" t="s">
        <v>32</v>
      </c>
      <c r="M6" s="402" t="s">
        <v>32</v>
      </c>
      <c r="N6" s="396"/>
      <c r="O6" s="396"/>
    </row>
    <row r="7" spans="1:15">
      <c r="A7" s="402" t="s">
        <v>187</v>
      </c>
      <c r="B7" s="402" t="s">
        <v>6639</v>
      </c>
      <c r="C7" s="402" t="s">
        <v>190</v>
      </c>
      <c r="D7" s="403">
        <v>150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6640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178</v>
      </c>
      <c r="B9" s="402" t="s">
        <v>6641</v>
      </c>
      <c r="C9" s="402" t="s">
        <v>190</v>
      </c>
      <c r="D9" s="403">
        <v>150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>E9+H9</f>
        <v>0</v>
      </c>
      <c r="K9" s="403">
        <f>F9+I9</f>
        <v>0</v>
      </c>
      <c r="L9" s="402" t="s">
        <v>32</v>
      </c>
      <c r="M9" s="402" t="s">
        <v>32</v>
      </c>
      <c r="N9" s="396"/>
      <c r="O9" s="396"/>
    </row>
    <row r="10" spans="1:15">
      <c r="A10" s="398" t="s">
        <v>32</v>
      </c>
      <c r="B10" s="398" t="s">
        <v>6642</v>
      </c>
      <c r="C10" s="398" t="s">
        <v>32</v>
      </c>
      <c r="D10" s="399"/>
      <c r="E10" s="399"/>
      <c r="F10" s="399">
        <f>SUM(F3:F9)</f>
        <v>0</v>
      </c>
      <c r="G10" s="398" t="s">
        <v>32</v>
      </c>
      <c r="H10" s="399"/>
      <c r="I10" s="399">
        <f>SUM(I3:I9)</f>
        <v>0</v>
      </c>
      <c r="J10" s="399"/>
      <c r="K10" s="399">
        <f>SUM(K3:K9)</f>
        <v>0</v>
      </c>
      <c r="L10" s="398" t="s">
        <v>32</v>
      </c>
      <c r="M10" s="398" t="s">
        <v>32</v>
      </c>
      <c r="N10" s="396"/>
      <c r="O10" s="396"/>
    </row>
    <row r="11" spans="1:15">
      <c r="A11" s="402" t="s">
        <v>32</v>
      </c>
      <c r="B11" s="402" t="s">
        <v>32</v>
      </c>
      <c r="C11" s="402" t="s">
        <v>32</v>
      </c>
      <c r="D11" s="403"/>
      <c r="E11" s="403"/>
      <c r="F11" s="403"/>
      <c r="G11" s="402" t="s">
        <v>32</v>
      </c>
      <c r="H11" s="403"/>
      <c r="I11" s="403"/>
      <c r="J11" s="403">
        <f>E11+H11</f>
        <v>0</v>
      </c>
      <c r="K11" s="403">
        <f>F11+I11</f>
        <v>0</v>
      </c>
      <c r="L11" s="402" t="s">
        <v>32</v>
      </c>
      <c r="M11" s="402" t="s">
        <v>32</v>
      </c>
      <c r="N11" s="396"/>
      <c r="O11" s="396"/>
    </row>
    <row r="12" spans="1:15">
      <c r="A12" s="398" t="s">
        <v>32</v>
      </c>
      <c r="B12" s="398" t="s">
        <v>6569</v>
      </c>
      <c r="C12" s="398" t="s">
        <v>32</v>
      </c>
      <c r="D12" s="399"/>
      <c r="E12" s="399"/>
      <c r="F12" s="399"/>
      <c r="G12" s="398" t="s">
        <v>32</v>
      </c>
      <c r="H12" s="399"/>
      <c r="I12" s="399"/>
      <c r="J12" s="399"/>
      <c r="K12" s="399"/>
      <c r="L12" s="398" t="s">
        <v>32</v>
      </c>
      <c r="M12" s="398" t="s">
        <v>32</v>
      </c>
      <c r="N12" s="396"/>
      <c r="O12" s="396"/>
    </row>
    <row r="13" spans="1:15">
      <c r="A13" s="400" t="s">
        <v>32</v>
      </c>
      <c r="B13" s="400" t="s">
        <v>6570</v>
      </c>
      <c r="C13" s="400" t="s">
        <v>32</v>
      </c>
      <c r="D13" s="401"/>
      <c r="E13" s="401"/>
      <c r="F13" s="401"/>
      <c r="G13" s="400" t="s">
        <v>32</v>
      </c>
      <c r="H13" s="401"/>
      <c r="I13" s="401"/>
      <c r="J13" s="401"/>
      <c r="K13" s="401"/>
      <c r="L13" s="400" t="s">
        <v>32</v>
      </c>
      <c r="M13" s="400" t="s">
        <v>32</v>
      </c>
      <c r="N13" s="396"/>
      <c r="O13" s="396"/>
    </row>
    <row r="14" spans="1:15">
      <c r="A14" s="400" t="s">
        <v>32</v>
      </c>
      <c r="B14" s="400" t="s">
        <v>6571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226</v>
      </c>
      <c r="B15" s="402" t="s">
        <v>6572</v>
      </c>
      <c r="C15" s="402" t="s">
        <v>190</v>
      </c>
      <c r="D15" s="403">
        <v>325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6573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193</v>
      </c>
      <c r="B17" s="402" t="s">
        <v>6574</v>
      </c>
      <c r="C17" s="402" t="s">
        <v>190</v>
      </c>
      <c r="D17" s="403">
        <v>30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6575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237</v>
      </c>
      <c r="B19" s="402" t="s">
        <v>6576</v>
      </c>
      <c r="C19" s="402" t="s">
        <v>6577</v>
      </c>
      <c r="D19" s="403">
        <v>31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 t="shared" ref="J19:K22" si="0">E19+H19</f>
        <v>0</v>
      </c>
      <c r="K19" s="403">
        <f t="shared" si="0"/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242</v>
      </c>
      <c r="B20" s="402" t="s">
        <v>6579</v>
      </c>
      <c r="C20" s="402" t="s">
        <v>6577</v>
      </c>
      <c r="D20" s="403">
        <v>6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 t="shared" si="0"/>
        <v>0</v>
      </c>
      <c r="K20" s="403">
        <f t="shared" si="0"/>
        <v>0</v>
      </c>
      <c r="L20" s="402" t="s">
        <v>32</v>
      </c>
      <c r="M20" s="402" t="s">
        <v>32</v>
      </c>
      <c r="N20" s="396"/>
      <c r="O20" s="396"/>
    </row>
    <row r="21" spans="1:15">
      <c r="A21" s="402" t="s">
        <v>253</v>
      </c>
      <c r="B21" s="402" t="s">
        <v>6580</v>
      </c>
      <c r="C21" s="402" t="s">
        <v>6577</v>
      </c>
      <c r="D21" s="403">
        <v>13</v>
      </c>
      <c r="E21" s="403">
        <v>0</v>
      </c>
      <c r="F21" s="403">
        <f>D21*E21</f>
        <v>0</v>
      </c>
      <c r="G21" s="402" t="s">
        <v>32</v>
      </c>
      <c r="H21" s="403">
        <v>0</v>
      </c>
      <c r="I21" s="403">
        <f>D21*H21</f>
        <v>0</v>
      </c>
      <c r="J21" s="403">
        <f t="shared" si="0"/>
        <v>0</v>
      </c>
      <c r="K21" s="403">
        <f t="shared" si="0"/>
        <v>0</v>
      </c>
      <c r="L21" s="402" t="s">
        <v>32</v>
      </c>
      <c r="M21" s="402" t="s">
        <v>32</v>
      </c>
      <c r="N21" s="396"/>
      <c r="O21" s="396"/>
    </row>
    <row r="22" spans="1:15">
      <c r="A22" s="402" t="s">
        <v>261</v>
      </c>
      <c r="B22" s="402" t="s">
        <v>6582</v>
      </c>
      <c r="C22" s="402" t="s">
        <v>6577</v>
      </c>
      <c r="D22" s="403">
        <v>8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 t="shared" si="0"/>
        <v>0</v>
      </c>
      <c r="K22" s="403">
        <f t="shared" si="0"/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6598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265</v>
      </c>
      <c r="B24" s="402" t="s">
        <v>6599</v>
      </c>
      <c r="C24" s="402" t="s">
        <v>6577</v>
      </c>
      <c r="D24" s="403">
        <v>6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6594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271</v>
      </c>
      <c r="B26" s="402" t="s">
        <v>6600</v>
      </c>
      <c r="C26" s="402" t="s">
        <v>6577</v>
      </c>
      <c r="D26" s="403">
        <v>6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6601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275</v>
      </c>
      <c r="B28" s="402" t="s">
        <v>6602</v>
      </c>
      <c r="C28" s="402" t="s">
        <v>6577</v>
      </c>
      <c r="D28" s="403">
        <v>12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2" t="s">
        <v>280</v>
      </c>
      <c r="B29" s="402" t="s">
        <v>6603</v>
      </c>
      <c r="C29" s="402" t="s">
        <v>6577</v>
      </c>
      <c r="D29" s="403">
        <v>80</v>
      </c>
      <c r="E29" s="403">
        <v>0</v>
      </c>
      <c r="F29" s="403">
        <f>D29*E29</f>
        <v>0</v>
      </c>
      <c r="G29" s="402" t="s">
        <v>32</v>
      </c>
      <c r="H29" s="403">
        <v>0</v>
      </c>
      <c r="I29" s="403">
        <f>D29*H29</f>
        <v>0</v>
      </c>
      <c r="J29" s="403">
        <f>E29+H29</f>
        <v>0</v>
      </c>
      <c r="K29" s="403">
        <f>F29+I29</f>
        <v>0</v>
      </c>
      <c r="L29" s="402" t="s">
        <v>32</v>
      </c>
      <c r="M29" s="402" t="s">
        <v>32</v>
      </c>
      <c r="N29" s="396"/>
      <c r="O29" s="396"/>
    </row>
    <row r="30" spans="1:15">
      <c r="A30" s="400" t="s">
        <v>32</v>
      </c>
      <c r="B30" s="400" t="s">
        <v>6604</v>
      </c>
      <c r="C30" s="400" t="s">
        <v>32</v>
      </c>
      <c r="D30" s="401"/>
      <c r="E30" s="401"/>
      <c r="F30" s="401"/>
      <c r="G30" s="400" t="s">
        <v>32</v>
      </c>
      <c r="H30" s="401"/>
      <c r="I30" s="401"/>
      <c r="J30" s="401"/>
      <c r="K30" s="401"/>
      <c r="L30" s="400" t="s">
        <v>32</v>
      </c>
      <c r="M30" s="400" t="s">
        <v>32</v>
      </c>
      <c r="N30" s="396"/>
      <c r="O30" s="396"/>
    </row>
    <row r="31" spans="1:15">
      <c r="A31" s="402" t="s">
        <v>8</v>
      </c>
      <c r="B31" s="402" t="s">
        <v>6605</v>
      </c>
      <c r="C31" s="402" t="s">
        <v>6577</v>
      </c>
      <c r="D31" s="403">
        <v>70</v>
      </c>
      <c r="E31" s="403">
        <v>0</v>
      </c>
      <c r="F31" s="403">
        <f>D31*E31</f>
        <v>0</v>
      </c>
      <c r="G31" s="402" t="s">
        <v>32</v>
      </c>
      <c r="H31" s="403">
        <v>0</v>
      </c>
      <c r="I31" s="403">
        <f>D31*H31</f>
        <v>0</v>
      </c>
      <c r="J31" s="403">
        <f>E31+H31</f>
        <v>0</v>
      </c>
      <c r="K31" s="403">
        <f>F31+I31</f>
        <v>0</v>
      </c>
      <c r="L31" s="402" t="s">
        <v>32</v>
      </c>
      <c r="M31" s="402" t="s">
        <v>32</v>
      </c>
      <c r="N31" s="396"/>
      <c r="O31" s="396"/>
    </row>
    <row r="32" spans="1:15">
      <c r="A32" s="400" t="s">
        <v>32</v>
      </c>
      <c r="B32" s="400" t="s">
        <v>6604</v>
      </c>
      <c r="C32" s="400" t="s">
        <v>32</v>
      </c>
      <c r="D32" s="401"/>
      <c r="E32" s="401"/>
      <c r="F32" s="401"/>
      <c r="G32" s="400" t="s">
        <v>32</v>
      </c>
      <c r="H32" s="401"/>
      <c r="I32" s="401"/>
      <c r="J32" s="401"/>
      <c r="K32" s="401"/>
      <c r="L32" s="400" t="s">
        <v>32</v>
      </c>
      <c r="M32" s="400" t="s">
        <v>32</v>
      </c>
      <c r="N32" s="396"/>
      <c r="O32" s="396"/>
    </row>
    <row r="33" spans="1:15">
      <c r="A33" s="402" t="s">
        <v>297</v>
      </c>
      <c r="B33" s="402" t="s">
        <v>6606</v>
      </c>
      <c r="C33" s="402" t="s">
        <v>6577</v>
      </c>
      <c r="D33" s="403">
        <v>140</v>
      </c>
      <c r="E33" s="403">
        <v>0</v>
      </c>
      <c r="F33" s="403">
        <f>D33*E33</f>
        <v>0</v>
      </c>
      <c r="G33" s="402" t="s">
        <v>32</v>
      </c>
      <c r="H33" s="403">
        <v>0</v>
      </c>
      <c r="I33" s="403">
        <f>D33*H33</f>
        <v>0</v>
      </c>
      <c r="J33" s="403">
        <f>E33+H33</f>
        <v>0</v>
      </c>
      <c r="K33" s="403">
        <f>F33+I33</f>
        <v>0</v>
      </c>
      <c r="L33" s="402" t="s">
        <v>32</v>
      </c>
      <c r="M33" s="402" t="s">
        <v>32</v>
      </c>
      <c r="N33" s="396"/>
      <c r="O33" s="396"/>
    </row>
    <row r="34" spans="1:15">
      <c r="A34" s="400" t="s">
        <v>32</v>
      </c>
      <c r="B34" s="400" t="s">
        <v>6575</v>
      </c>
      <c r="C34" s="400" t="s">
        <v>32</v>
      </c>
      <c r="D34" s="401"/>
      <c r="E34" s="401"/>
      <c r="F34" s="401"/>
      <c r="G34" s="400" t="s">
        <v>32</v>
      </c>
      <c r="H34" s="401"/>
      <c r="I34" s="401"/>
      <c r="J34" s="401"/>
      <c r="K34" s="401"/>
      <c r="L34" s="400" t="s">
        <v>32</v>
      </c>
      <c r="M34" s="400" t="s">
        <v>32</v>
      </c>
      <c r="N34" s="396"/>
      <c r="O34" s="396"/>
    </row>
    <row r="35" spans="1:15">
      <c r="A35" s="402" t="s">
        <v>303</v>
      </c>
      <c r="B35" s="402" t="s">
        <v>6607</v>
      </c>
      <c r="C35" s="402" t="s">
        <v>6577</v>
      </c>
      <c r="D35" s="403">
        <v>6</v>
      </c>
      <c r="E35" s="403">
        <v>0</v>
      </c>
      <c r="F35" s="403">
        <f>D35*E35</f>
        <v>0</v>
      </c>
      <c r="G35" s="402" t="s">
        <v>32</v>
      </c>
      <c r="H35" s="403">
        <v>0</v>
      </c>
      <c r="I35" s="403">
        <f>D35*H35</f>
        <v>0</v>
      </c>
      <c r="J35" s="403">
        <f>E35+H35</f>
        <v>0</v>
      </c>
      <c r="K35" s="403">
        <f>F35+I35</f>
        <v>0</v>
      </c>
      <c r="L35" s="402" t="s">
        <v>32</v>
      </c>
      <c r="M35" s="402" t="s">
        <v>32</v>
      </c>
      <c r="N35" s="396"/>
      <c r="O35" s="396"/>
    </row>
    <row r="36" spans="1:15">
      <c r="A36" s="400" t="s">
        <v>32</v>
      </c>
      <c r="B36" s="400" t="s">
        <v>6608</v>
      </c>
      <c r="C36" s="400" t="s">
        <v>32</v>
      </c>
      <c r="D36" s="401"/>
      <c r="E36" s="401"/>
      <c r="F36" s="401"/>
      <c r="G36" s="400" t="s">
        <v>32</v>
      </c>
      <c r="H36" s="401"/>
      <c r="I36" s="401"/>
      <c r="J36" s="401"/>
      <c r="K36" s="401"/>
      <c r="L36" s="400" t="s">
        <v>32</v>
      </c>
      <c r="M36" s="400" t="s">
        <v>32</v>
      </c>
      <c r="N36" s="396"/>
      <c r="O36" s="396"/>
    </row>
    <row r="37" spans="1:15">
      <c r="A37" s="402" t="s">
        <v>311</v>
      </c>
      <c r="B37" s="402" t="s">
        <v>6609</v>
      </c>
      <c r="C37" s="402" t="s">
        <v>190</v>
      </c>
      <c r="D37" s="403">
        <v>325</v>
      </c>
      <c r="E37" s="403">
        <v>0</v>
      </c>
      <c r="F37" s="403">
        <f>D37*E37</f>
        <v>0</v>
      </c>
      <c r="G37" s="402" t="s">
        <v>6610</v>
      </c>
      <c r="H37" s="403">
        <v>0</v>
      </c>
      <c r="I37" s="403">
        <f>D37*H37</f>
        <v>0</v>
      </c>
      <c r="J37" s="403">
        <f>E37+H37</f>
        <v>0</v>
      </c>
      <c r="K37" s="403">
        <f>F37+I37</f>
        <v>0</v>
      </c>
      <c r="L37" s="402" t="s">
        <v>32</v>
      </c>
      <c r="M37" s="402" t="s">
        <v>32</v>
      </c>
      <c r="N37" s="396"/>
      <c r="O37" s="396"/>
    </row>
    <row r="38" spans="1:15">
      <c r="A38" s="400" t="s">
        <v>32</v>
      </c>
      <c r="B38" s="400" t="s">
        <v>6611</v>
      </c>
      <c r="C38" s="400" t="s">
        <v>32</v>
      </c>
      <c r="D38" s="401"/>
      <c r="E38" s="401"/>
      <c r="F38" s="401"/>
      <c r="G38" s="400" t="s">
        <v>32</v>
      </c>
      <c r="H38" s="401"/>
      <c r="I38" s="401"/>
      <c r="J38" s="401"/>
      <c r="K38" s="401"/>
      <c r="L38" s="400" t="s">
        <v>32</v>
      </c>
      <c r="M38" s="400" t="s">
        <v>32</v>
      </c>
      <c r="N38" s="396"/>
      <c r="O38" s="396"/>
    </row>
    <row r="39" spans="1:15">
      <c r="A39" s="402" t="s">
        <v>316</v>
      </c>
      <c r="B39" s="402" t="s">
        <v>6612</v>
      </c>
      <c r="C39" s="402" t="s">
        <v>6577</v>
      </c>
      <c r="D39" s="403">
        <v>13</v>
      </c>
      <c r="E39" s="403">
        <v>0</v>
      </c>
      <c r="F39" s="403">
        <f>D39*E39</f>
        <v>0</v>
      </c>
      <c r="G39" s="402" t="s">
        <v>6613</v>
      </c>
      <c r="H39" s="403">
        <v>0</v>
      </c>
      <c r="I39" s="403">
        <f>D39*H39</f>
        <v>0</v>
      </c>
      <c r="J39" s="403">
        <f>E39+H39</f>
        <v>0</v>
      </c>
      <c r="K39" s="403">
        <f>F39+I39</f>
        <v>0</v>
      </c>
      <c r="L39" s="402" t="s">
        <v>32</v>
      </c>
      <c r="M39" s="402" t="s">
        <v>32</v>
      </c>
      <c r="N39" s="396"/>
      <c r="O39" s="396"/>
    </row>
    <row r="40" spans="1:15">
      <c r="A40" s="400" t="s">
        <v>32</v>
      </c>
      <c r="B40" s="400" t="s">
        <v>6617</v>
      </c>
      <c r="C40" s="400" t="s">
        <v>32</v>
      </c>
      <c r="D40" s="401"/>
      <c r="E40" s="401"/>
      <c r="F40" s="401"/>
      <c r="G40" s="400" t="s">
        <v>32</v>
      </c>
      <c r="H40" s="401"/>
      <c r="I40" s="401"/>
      <c r="J40" s="401"/>
      <c r="K40" s="401"/>
      <c r="L40" s="400" t="s">
        <v>32</v>
      </c>
      <c r="M40" s="400" t="s">
        <v>32</v>
      </c>
      <c r="N40" s="396"/>
      <c r="O40" s="396"/>
    </row>
    <row r="41" spans="1:15">
      <c r="A41" s="402" t="s">
        <v>326</v>
      </c>
      <c r="B41" s="402" t="s">
        <v>6618</v>
      </c>
      <c r="C41" s="402" t="s">
        <v>6577</v>
      </c>
      <c r="D41" s="403">
        <v>6</v>
      </c>
      <c r="E41" s="403">
        <v>0</v>
      </c>
      <c r="F41" s="403">
        <f>D41*E41</f>
        <v>0</v>
      </c>
      <c r="G41" s="402" t="s">
        <v>6619</v>
      </c>
      <c r="H41" s="403">
        <v>0</v>
      </c>
      <c r="I41" s="403">
        <f>D41*H41</f>
        <v>0</v>
      </c>
      <c r="J41" s="403">
        <f>E41+H41</f>
        <v>0</v>
      </c>
      <c r="K41" s="403">
        <f>F41+I41</f>
        <v>0</v>
      </c>
      <c r="L41" s="402" t="s">
        <v>32</v>
      </c>
      <c r="M41" s="402" t="s">
        <v>32</v>
      </c>
      <c r="N41" s="396"/>
      <c r="O41" s="396"/>
    </row>
    <row r="42" spans="1:15">
      <c r="A42" s="400" t="s">
        <v>32</v>
      </c>
      <c r="B42" s="400" t="s">
        <v>6620</v>
      </c>
      <c r="C42" s="400" t="s">
        <v>32</v>
      </c>
      <c r="D42" s="401"/>
      <c r="E42" s="401"/>
      <c r="F42" s="401"/>
      <c r="G42" s="400" t="s">
        <v>32</v>
      </c>
      <c r="H42" s="401"/>
      <c r="I42" s="401"/>
      <c r="J42" s="401"/>
      <c r="K42" s="401"/>
      <c r="L42" s="400" t="s">
        <v>32</v>
      </c>
      <c r="M42" s="400" t="s">
        <v>32</v>
      </c>
      <c r="N42" s="396"/>
      <c r="O42" s="396"/>
    </row>
    <row r="43" spans="1:15">
      <c r="A43" s="402" t="s">
        <v>7</v>
      </c>
      <c r="B43" s="402" t="s">
        <v>6623</v>
      </c>
      <c r="C43" s="402" t="s">
        <v>6577</v>
      </c>
      <c r="D43" s="403">
        <v>6</v>
      </c>
      <c r="E43" s="403">
        <v>0</v>
      </c>
      <c r="F43" s="403">
        <f>D43*E43</f>
        <v>0</v>
      </c>
      <c r="G43" s="402" t="s">
        <v>6624</v>
      </c>
      <c r="H43" s="403">
        <v>0</v>
      </c>
      <c r="I43" s="403">
        <f>D43*H43</f>
        <v>0</v>
      </c>
      <c r="J43" s="403">
        <f>E43+H43</f>
        <v>0</v>
      </c>
      <c r="K43" s="403">
        <f>F43+I43</f>
        <v>0</v>
      </c>
      <c r="L43" s="402" t="s">
        <v>32</v>
      </c>
      <c r="M43" s="402" t="s">
        <v>32</v>
      </c>
      <c r="N43" s="396"/>
      <c r="O43" s="396"/>
    </row>
    <row r="44" spans="1:15">
      <c r="A44" s="400" t="s">
        <v>32</v>
      </c>
      <c r="B44" s="400" t="s">
        <v>6631</v>
      </c>
      <c r="C44" s="400" t="s">
        <v>32</v>
      </c>
      <c r="D44" s="401"/>
      <c r="E44" s="401"/>
      <c r="F44" s="401"/>
      <c r="G44" s="400" t="s">
        <v>32</v>
      </c>
      <c r="H44" s="401"/>
      <c r="I44" s="401"/>
      <c r="J44" s="401"/>
      <c r="K44" s="401"/>
      <c r="L44" s="400" t="s">
        <v>32</v>
      </c>
      <c r="M44" s="400" t="s">
        <v>32</v>
      </c>
      <c r="N44" s="396"/>
      <c r="O44" s="396"/>
    </row>
    <row r="45" spans="1:15">
      <c r="A45" s="402" t="s">
        <v>335</v>
      </c>
      <c r="B45" s="402" t="s">
        <v>6632</v>
      </c>
      <c r="C45" s="402" t="s">
        <v>5699</v>
      </c>
      <c r="D45" s="403">
        <v>80</v>
      </c>
      <c r="E45" s="403">
        <v>0</v>
      </c>
      <c r="F45" s="403">
        <f>D45*E45</f>
        <v>0</v>
      </c>
      <c r="G45" s="402" t="s">
        <v>32</v>
      </c>
      <c r="H45" s="403">
        <v>0</v>
      </c>
      <c r="I45" s="403">
        <f>D45*H45</f>
        <v>0</v>
      </c>
      <c r="J45" s="403">
        <f>E45+H45</f>
        <v>0</v>
      </c>
      <c r="K45" s="403">
        <f>F45+I45</f>
        <v>0</v>
      </c>
      <c r="L45" s="402" t="s">
        <v>32</v>
      </c>
      <c r="M45" s="402" t="s">
        <v>32</v>
      </c>
      <c r="N45" s="396"/>
      <c r="O45" s="396"/>
    </row>
    <row r="46" spans="1:15">
      <c r="A46" s="398" t="s">
        <v>32</v>
      </c>
      <c r="B46" s="398" t="s">
        <v>6633</v>
      </c>
      <c r="C46" s="398" t="s">
        <v>32</v>
      </c>
      <c r="D46" s="399"/>
      <c r="E46" s="399"/>
      <c r="F46" s="399">
        <f>SUM(F13:F45)</f>
        <v>0</v>
      </c>
      <c r="G46" s="398" t="s">
        <v>32</v>
      </c>
      <c r="H46" s="399"/>
      <c r="I46" s="399">
        <f>SUM(I13:I45)</f>
        <v>0</v>
      </c>
      <c r="J46" s="399"/>
      <c r="K46" s="399">
        <f>SUM(K13:K45)</f>
        <v>0</v>
      </c>
      <c r="L46" s="398" t="s">
        <v>32</v>
      </c>
      <c r="M46" s="398" t="s">
        <v>32</v>
      </c>
      <c r="N46" s="396"/>
      <c r="O46" s="396"/>
    </row>
    <row r="47" spans="1:15">
      <c r="A47" s="402" t="s">
        <v>32</v>
      </c>
      <c r="B47" s="402" t="s">
        <v>32</v>
      </c>
      <c r="C47" s="402" t="s">
        <v>32</v>
      </c>
      <c r="D47" s="403"/>
      <c r="E47" s="403"/>
      <c r="F47" s="403"/>
      <c r="G47" s="402" t="s">
        <v>32</v>
      </c>
      <c r="H47" s="403"/>
      <c r="I47" s="403"/>
      <c r="J47" s="403">
        <f>E47+H47</f>
        <v>0</v>
      </c>
      <c r="K47" s="403">
        <f>F47+I47</f>
        <v>0</v>
      </c>
      <c r="L47" s="402" t="s">
        <v>32</v>
      </c>
      <c r="M47" s="402" t="s">
        <v>32</v>
      </c>
      <c r="N47" s="396"/>
      <c r="O47" s="396"/>
    </row>
  </sheetData>
  <pageMargins left="0.70866141732283472" right="0.70866141732283472" top="0.78740157480314965" bottom="0.78740157480314965" header="0.31496062992125984" footer="0.31496062992125984"/>
  <pageSetup paperSize="9" scale="41" fitToHeight="10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54A8-D7F9-49EC-955F-5CFCDAE47C44}">
  <sheetPr>
    <pageSetUpPr fitToPage="1"/>
  </sheetPr>
  <dimension ref="A1:O48"/>
  <sheetViews>
    <sheetView topLeftCell="A11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6569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6571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6572</v>
      </c>
      <c r="C5" s="402" t="s">
        <v>190</v>
      </c>
      <c r="D5" s="403">
        <v>550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6573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6574</v>
      </c>
      <c r="C7" s="402" t="s">
        <v>190</v>
      </c>
      <c r="D7" s="403">
        <v>55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6575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6576</v>
      </c>
      <c r="C9" s="402" t="s">
        <v>6577</v>
      </c>
      <c r="D9" s="403">
        <v>60</v>
      </c>
      <c r="E9" s="403">
        <v>0</v>
      </c>
      <c r="F9" s="403">
        <f t="shared" ref="F9:F14" si="0">D9*E9</f>
        <v>0</v>
      </c>
      <c r="G9" s="402" t="s">
        <v>32</v>
      </c>
      <c r="H9" s="403">
        <v>0</v>
      </c>
      <c r="I9" s="403">
        <f t="shared" ref="I9:I14" si="1">D9*H9</f>
        <v>0</v>
      </c>
      <c r="J9" s="403">
        <f t="shared" ref="J9:K14" si="2">E9+H9</f>
        <v>0</v>
      </c>
      <c r="K9" s="403">
        <f t="shared" si="2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6578</v>
      </c>
      <c r="C10" s="402" t="s">
        <v>6577</v>
      </c>
      <c r="D10" s="403">
        <v>4</v>
      </c>
      <c r="E10" s="403">
        <v>0</v>
      </c>
      <c r="F10" s="403">
        <f t="shared" si="0"/>
        <v>0</v>
      </c>
      <c r="G10" s="402" t="s">
        <v>32</v>
      </c>
      <c r="H10" s="403">
        <v>0</v>
      </c>
      <c r="I10" s="403">
        <f t="shared" si="1"/>
        <v>0</v>
      </c>
      <c r="J10" s="403">
        <f t="shared" si="2"/>
        <v>0</v>
      </c>
      <c r="K10" s="403">
        <f t="shared" si="2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6579</v>
      </c>
      <c r="C11" s="402" t="s">
        <v>6577</v>
      </c>
      <c r="D11" s="403">
        <v>12</v>
      </c>
      <c r="E11" s="403">
        <v>0</v>
      </c>
      <c r="F11" s="403">
        <f t="shared" si="0"/>
        <v>0</v>
      </c>
      <c r="G11" s="402" t="s">
        <v>32</v>
      </c>
      <c r="H11" s="403">
        <v>0</v>
      </c>
      <c r="I11" s="403">
        <f t="shared" si="1"/>
        <v>0</v>
      </c>
      <c r="J11" s="403">
        <f t="shared" si="2"/>
        <v>0</v>
      </c>
      <c r="K11" s="403">
        <f t="shared" si="2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6580</v>
      </c>
      <c r="C12" s="402" t="s">
        <v>6577</v>
      </c>
      <c r="D12" s="403">
        <v>11</v>
      </c>
      <c r="E12" s="403">
        <v>0</v>
      </c>
      <c r="F12" s="403">
        <f t="shared" si="0"/>
        <v>0</v>
      </c>
      <c r="G12" s="402" t="s">
        <v>32</v>
      </c>
      <c r="H12" s="403">
        <v>0</v>
      </c>
      <c r="I12" s="403">
        <f t="shared" si="1"/>
        <v>0</v>
      </c>
      <c r="J12" s="403">
        <f t="shared" si="2"/>
        <v>0</v>
      </c>
      <c r="K12" s="403">
        <f t="shared" si="2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6581</v>
      </c>
      <c r="C13" s="402" t="s">
        <v>6577</v>
      </c>
      <c r="D13" s="403">
        <v>15</v>
      </c>
      <c r="E13" s="403">
        <v>0</v>
      </c>
      <c r="F13" s="403">
        <f t="shared" si="0"/>
        <v>0</v>
      </c>
      <c r="G13" s="402" t="s">
        <v>32</v>
      </c>
      <c r="H13" s="403">
        <v>0</v>
      </c>
      <c r="I13" s="403">
        <f t="shared" si="1"/>
        <v>0</v>
      </c>
      <c r="J13" s="403">
        <f t="shared" si="2"/>
        <v>0</v>
      </c>
      <c r="K13" s="403">
        <f t="shared" si="2"/>
        <v>0</v>
      </c>
      <c r="L13" s="402" t="s">
        <v>32</v>
      </c>
      <c r="M13" s="402" t="s">
        <v>32</v>
      </c>
      <c r="N13" s="396"/>
      <c r="O13" s="396"/>
    </row>
    <row r="14" spans="1:15">
      <c r="A14" s="402" t="s">
        <v>242</v>
      </c>
      <c r="B14" s="402" t="s">
        <v>6582</v>
      </c>
      <c r="C14" s="402" t="s">
        <v>6577</v>
      </c>
      <c r="D14" s="403">
        <v>8</v>
      </c>
      <c r="E14" s="403">
        <v>0</v>
      </c>
      <c r="F14" s="403">
        <f t="shared" si="0"/>
        <v>0</v>
      </c>
      <c r="G14" s="402" t="s">
        <v>32</v>
      </c>
      <c r="H14" s="403">
        <v>0</v>
      </c>
      <c r="I14" s="403">
        <f t="shared" si="1"/>
        <v>0</v>
      </c>
      <c r="J14" s="403">
        <f t="shared" si="2"/>
        <v>0</v>
      </c>
      <c r="K14" s="403">
        <f t="shared" si="2"/>
        <v>0</v>
      </c>
      <c r="L14" s="402" t="s">
        <v>32</v>
      </c>
      <c r="M14" s="402" t="s">
        <v>32</v>
      </c>
      <c r="N14" s="396"/>
      <c r="O14" s="396"/>
    </row>
    <row r="15" spans="1:15">
      <c r="A15" s="400" t="s">
        <v>32</v>
      </c>
      <c r="B15" s="400" t="s">
        <v>6583</v>
      </c>
      <c r="C15" s="400" t="s">
        <v>32</v>
      </c>
      <c r="D15" s="401"/>
      <c r="E15" s="401"/>
      <c r="F15" s="401"/>
      <c r="G15" s="400" t="s">
        <v>32</v>
      </c>
      <c r="H15" s="401"/>
      <c r="I15" s="401"/>
      <c r="J15" s="401"/>
      <c r="K15" s="401"/>
      <c r="L15" s="400" t="s">
        <v>32</v>
      </c>
      <c r="M15" s="400" t="s">
        <v>32</v>
      </c>
      <c r="N15" s="396"/>
      <c r="O15" s="396"/>
    </row>
    <row r="16" spans="1:15">
      <c r="A16" s="402" t="s">
        <v>253</v>
      </c>
      <c r="B16" s="402" t="s">
        <v>6585</v>
      </c>
      <c r="C16" s="402" t="s">
        <v>6577</v>
      </c>
      <c r="D16" s="403">
        <v>15</v>
      </c>
      <c r="E16" s="403">
        <v>0</v>
      </c>
      <c r="F16" s="403">
        <f>D16*E16</f>
        <v>0</v>
      </c>
      <c r="G16" s="402" t="s">
        <v>32</v>
      </c>
      <c r="H16" s="403">
        <v>0</v>
      </c>
      <c r="I16" s="403">
        <f>D16*H16</f>
        <v>0</v>
      </c>
      <c r="J16" s="403">
        <f>E16+H16</f>
        <v>0</v>
      </c>
      <c r="K16" s="403">
        <f>F16+I16</f>
        <v>0</v>
      </c>
      <c r="L16" s="402" t="s">
        <v>32</v>
      </c>
      <c r="M16" s="402" t="s">
        <v>32</v>
      </c>
      <c r="N16" s="396"/>
      <c r="O16" s="396"/>
    </row>
    <row r="17" spans="1:15">
      <c r="A17" s="402" t="s">
        <v>261</v>
      </c>
      <c r="B17" s="402" t="s">
        <v>6586</v>
      </c>
      <c r="C17" s="402" t="s">
        <v>6577</v>
      </c>
      <c r="D17" s="403">
        <v>15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6594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265</v>
      </c>
      <c r="B19" s="402" t="s">
        <v>6596</v>
      </c>
      <c r="C19" s="402" t="s">
        <v>6577</v>
      </c>
      <c r="D19" s="403">
        <v>15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0" t="s">
        <v>32</v>
      </c>
      <c r="B20" s="400" t="s">
        <v>6598</v>
      </c>
      <c r="C20" s="400" t="s">
        <v>32</v>
      </c>
      <c r="D20" s="401"/>
      <c r="E20" s="401"/>
      <c r="F20" s="401"/>
      <c r="G20" s="400" t="s">
        <v>32</v>
      </c>
      <c r="H20" s="401"/>
      <c r="I20" s="401"/>
      <c r="J20" s="401"/>
      <c r="K20" s="401"/>
      <c r="L20" s="400" t="s">
        <v>32</v>
      </c>
      <c r="M20" s="400" t="s">
        <v>32</v>
      </c>
      <c r="N20" s="396"/>
      <c r="O20" s="396"/>
    </row>
    <row r="21" spans="1:15">
      <c r="A21" s="402" t="s">
        <v>271</v>
      </c>
      <c r="B21" s="402" t="s">
        <v>6599</v>
      </c>
      <c r="C21" s="402" t="s">
        <v>6577</v>
      </c>
      <c r="D21" s="403">
        <v>12</v>
      </c>
      <c r="E21" s="403">
        <v>0</v>
      </c>
      <c r="F21" s="403">
        <f>D21*E21</f>
        <v>0</v>
      </c>
      <c r="G21" s="402" t="s">
        <v>32</v>
      </c>
      <c r="H21" s="403">
        <v>0</v>
      </c>
      <c r="I21" s="403">
        <f>D21*H21</f>
        <v>0</v>
      </c>
      <c r="J21" s="403">
        <f>E21+H21</f>
        <v>0</v>
      </c>
      <c r="K21" s="403">
        <f>F21+I21</f>
        <v>0</v>
      </c>
      <c r="L21" s="402" t="s">
        <v>32</v>
      </c>
      <c r="M21" s="402" t="s">
        <v>32</v>
      </c>
      <c r="N21" s="396"/>
      <c r="O21" s="396"/>
    </row>
    <row r="22" spans="1:15">
      <c r="A22" s="400" t="s">
        <v>32</v>
      </c>
      <c r="B22" s="400" t="s">
        <v>6594</v>
      </c>
      <c r="C22" s="400" t="s">
        <v>32</v>
      </c>
      <c r="D22" s="401"/>
      <c r="E22" s="401"/>
      <c r="F22" s="401"/>
      <c r="G22" s="400" t="s">
        <v>32</v>
      </c>
      <c r="H22" s="401"/>
      <c r="I22" s="401"/>
      <c r="J22" s="401"/>
      <c r="K22" s="401"/>
      <c r="L22" s="400" t="s">
        <v>32</v>
      </c>
      <c r="M22" s="400" t="s">
        <v>32</v>
      </c>
      <c r="N22" s="396"/>
      <c r="O22" s="396"/>
    </row>
    <row r="23" spans="1:15">
      <c r="A23" s="402" t="s">
        <v>275</v>
      </c>
      <c r="B23" s="402" t="s">
        <v>6600</v>
      </c>
      <c r="C23" s="402" t="s">
        <v>6577</v>
      </c>
      <c r="D23" s="403">
        <v>11</v>
      </c>
      <c r="E23" s="403">
        <v>0</v>
      </c>
      <c r="F23" s="403">
        <f>D23*E23</f>
        <v>0</v>
      </c>
      <c r="G23" s="402" t="s">
        <v>32</v>
      </c>
      <c r="H23" s="403">
        <v>0</v>
      </c>
      <c r="I23" s="403">
        <f>D23*H23</f>
        <v>0</v>
      </c>
      <c r="J23" s="403">
        <f>E23+H23</f>
        <v>0</v>
      </c>
      <c r="K23" s="403">
        <f>F23+I23</f>
        <v>0</v>
      </c>
      <c r="L23" s="402" t="s">
        <v>32</v>
      </c>
      <c r="M23" s="402" t="s">
        <v>32</v>
      </c>
      <c r="N23" s="396"/>
      <c r="O23" s="396"/>
    </row>
    <row r="24" spans="1:15">
      <c r="A24" s="400" t="s">
        <v>32</v>
      </c>
      <c r="B24" s="400" t="s">
        <v>6601</v>
      </c>
      <c r="C24" s="400" t="s">
        <v>32</v>
      </c>
      <c r="D24" s="401"/>
      <c r="E24" s="401"/>
      <c r="F24" s="401"/>
      <c r="G24" s="400" t="s">
        <v>32</v>
      </c>
      <c r="H24" s="401"/>
      <c r="I24" s="401"/>
      <c r="J24" s="401"/>
      <c r="K24" s="401"/>
      <c r="L24" s="400" t="s">
        <v>32</v>
      </c>
      <c r="M24" s="400" t="s">
        <v>32</v>
      </c>
      <c r="N24" s="396"/>
      <c r="O24" s="396"/>
    </row>
    <row r="25" spans="1:15">
      <c r="A25" s="402" t="s">
        <v>280</v>
      </c>
      <c r="B25" s="402" t="s">
        <v>6602</v>
      </c>
      <c r="C25" s="402" t="s">
        <v>6577</v>
      </c>
      <c r="D25" s="403">
        <v>22</v>
      </c>
      <c r="E25" s="403">
        <v>0</v>
      </c>
      <c r="F25" s="403">
        <f>D25*E25</f>
        <v>0</v>
      </c>
      <c r="G25" s="402" t="s">
        <v>32</v>
      </c>
      <c r="H25" s="403">
        <v>0</v>
      </c>
      <c r="I25" s="403">
        <f>D25*H25</f>
        <v>0</v>
      </c>
      <c r="J25" s="403">
        <f>E25+H25</f>
        <v>0</v>
      </c>
      <c r="K25" s="403">
        <f>F25+I25</f>
        <v>0</v>
      </c>
      <c r="L25" s="402" t="s">
        <v>32</v>
      </c>
      <c r="M25" s="402" t="s">
        <v>32</v>
      </c>
      <c r="N25" s="396"/>
      <c r="O25" s="396"/>
    </row>
    <row r="26" spans="1:15">
      <c r="A26" s="402" t="s">
        <v>8</v>
      </c>
      <c r="B26" s="402" t="s">
        <v>6603</v>
      </c>
      <c r="C26" s="402" t="s">
        <v>6577</v>
      </c>
      <c r="D26" s="403">
        <v>80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6604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297</v>
      </c>
      <c r="B28" s="402" t="s">
        <v>6605</v>
      </c>
      <c r="C28" s="402" t="s">
        <v>6577</v>
      </c>
      <c r="D28" s="403">
        <v>300</v>
      </c>
      <c r="E28" s="403">
        <v>0</v>
      </c>
      <c r="F28" s="403">
        <f>D28*E28</f>
        <v>0</v>
      </c>
      <c r="G28" s="402" t="s">
        <v>32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6604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303</v>
      </c>
      <c r="B30" s="402" t="s">
        <v>6606</v>
      </c>
      <c r="C30" s="402" t="s">
        <v>6577</v>
      </c>
      <c r="D30" s="403">
        <v>160</v>
      </c>
      <c r="E30" s="403">
        <v>0</v>
      </c>
      <c r="F30" s="403">
        <f>D30*E30</f>
        <v>0</v>
      </c>
      <c r="G30" s="402" t="s">
        <v>32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6575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311</v>
      </c>
      <c r="B32" s="402" t="s">
        <v>6607</v>
      </c>
      <c r="C32" s="402" t="s">
        <v>6577</v>
      </c>
      <c r="D32" s="403">
        <v>12</v>
      </c>
      <c r="E32" s="403">
        <v>0</v>
      </c>
      <c r="F32" s="403">
        <f>D32*E32</f>
        <v>0</v>
      </c>
      <c r="G32" s="402" t="s">
        <v>32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6608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316</v>
      </c>
      <c r="B34" s="402" t="s">
        <v>6609</v>
      </c>
      <c r="C34" s="402" t="s">
        <v>190</v>
      </c>
      <c r="D34" s="403">
        <v>550</v>
      </c>
      <c r="E34" s="403">
        <v>0</v>
      </c>
      <c r="F34" s="403">
        <f>D34*E34</f>
        <v>0</v>
      </c>
      <c r="G34" s="402" t="s">
        <v>6610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6611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326</v>
      </c>
      <c r="B36" s="402" t="s">
        <v>6612</v>
      </c>
      <c r="C36" s="402" t="s">
        <v>6577</v>
      </c>
      <c r="D36" s="403">
        <v>11</v>
      </c>
      <c r="E36" s="403">
        <v>0</v>
      </c>
      <c r="F36" s="403">
        <f>D36*E36</f>
        <v>0</v>
      </c>
      <c r="G36" s="402" t="s">
        <v>6613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6614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7</v>
      </c>
      <c r="B38" s="402" t="s">
        <v>6615</v>
      </c>
      <c r="C38" s="402" t="s">
        <v>6577</v>
      </c>
      <c r="D38" s="403">
        <v>4</v>
      </c>
      <c r="E38" s="403">
        <v>0</v>
      </c>
      <c r="F38" s="403">
        <f>D38*E38</f>
        <v>0</v>
      </c>
      <c r="G38" s="402" t="s">
        <v>6616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400" t="s">
        <v>32</v>
      </c>
      <c r="B39" s="400" t="s">
        <v>6617</v>
      </c>
      <c r="C39" s="400" t="s">
        <v>32</v>
      </c>
      <c r="D39" s="401"/>
      <c r="E39" s="401"/>
      <c r="F39" s="401"/>
      <c r="G39" s="400" t="s">
        <v>32</v>
      </c>
      <c r="H39" s="401"/>
      <c r="I39" s="401"/>
      <c r="J39" s="401"/>
      <c r="K39" s="401"/>
      <c r="L39" s="400" t="s">
        <v>32</v>
      </c>
      <c r="M39" s="400" t="s">
        <v>32</v>
      </c>
      <c r="N39" s="396"/>
      <c r="O39" s="396"/>
    </row>
    <row r="40" spans="1:15">
      <c r="A40" s="402" t="s">
        <v>335</v>
      </c>
      <c r="B40" s="402" t="s">
        <v>6618</v>
      </c>
      <c r="C40" s="402" t="s">
        <v>6577</v>
      </c>
      <c r="D40" s="403">
        <v>11</v>
      </c>
      <c r="E40" s="403">
        <v>0</v>
      </c>
      <c r="F40" s="403">
        <f>D40*E40</f>
        <v>0</v>
      </c>
      <c r="G40" s="402" t="s">
        <v>6619</v>
      </c>
      <c r="H40" s="403">
        <v>0</v>
      </c>
      <c r="I40" s="403">
        <f>D40*H40</f>
        <v>0</v>
      </c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  <row r="41" spans="1:15">
      <c r="A41" s="400" t="s">
        <v>32</v>
      </c>
      <c r="B41" s="400" t="s">
        <v>6620</v>
      </c>
      <c r="C41" s="400" t="s">
        <v>32</v>
      </c>
      <c r="D41" s="401"/>
      <c r="E41" s="401"/>
      <c r="F41" s="401"/>
      <c r="G41" s="400" t="s">
        <v>32</v>
      </c>
      <c r="H41" s="401"/>
      <c r="I41" s="401"/>
      <c r="J41" s="401"/>
      <c r="K41" s="401"/>
      <c r="L41" s="400" t="s">
        <v>32</v>
      </c>
      <c r="M41" s="400" t="s">
        <v>32</v>
      </c>
      <c r="N41" s="396"/>
      <c r="O41" s="396"/>
    </row>
    <row r="42" spans="1:15">
      <c r="A42" s="402" t="s">
        <v>340</v>
      </c>
      <c r="B42" s="402" t="s">
        <v>6623</v>
      </c>
      <c r="C42" s="402" t="s">
        <v>6577</v>
      </c>
      <c r="D42" s="403">
        <v>12</v>
      </c>
      <c r="E42" s="403">
        <v>0</v>
      </c>
      <c r="F42" s="403">
        <f>D42*E42</f>
        <v>0</v>
      </c>
      <c r="G42" s="402" t="s">
        <v>6624</v>
      </c>
      <c r="H42" s="403">
        <v>0</v>
      </c>
      <c r="I42" s="403">
        <f>D42*H42</f>
        <v>0</v>
      </c>
      <c r="J42" s="403">
        <f>E42+H42</f>
        <v>0</v>
      </c>
      <c r="K42" s="403">
        <f>F42+I42</f>
        <v>0</v>
      </c>
      <c r="L42" s="402" t="s">
        <v>32</v>
      </c>
      <c r="M42" s="402" t="s">
        <v>32</v>
      </c>
      <c r="N42" s="396"/>
      <c r="O42" s="396"/>
    </row>
    <row r="43" spans="1:15">
      <c r="A43" s="400" t="s">
        <v>32</v>
      </c>
      <c r="B43" s="400" t="s">
        <v>6628</v>
      </c>
      <c r="C43" s="400" t="s">
        <v>32</v>
      </c>
      <c r="D43" s="401"/>
      <c r="E43" s="401"/>
      <c r="F43" s="401"/>
      <c r="G43" s="400" t="s">
        <v>32</v>
      </c>
      <c r="H43" s="401"/>
      <c r="I43" s="401"/>
      <c r="J43" s="401"/>
      <c r="K43" s="401"/>
      <c r="L43" s="400" t="s">
        <v>32</v>
      </c>
      <c r="M43" s="400" t="s">
        <v>32</v>
      </c>
      <c r="N43" s="396"/>
      <c r="O43" s="396"/>
    </row>
    <row r="44" spans="1:15">
      <c r="A44" s="402" t="s">
        <v>345</v>
      </c>
      <c r="B44" s="402" t="s">
        <v>6629</v>
      </c>
      <c r="C44" s="402" t="s">
        <v>6577</v>
      </c>
      <c r="D44" s="403">
        <v>15</v>
      </c>
      <c r="E44" s="403">
        <v>0</v>
      </c>
      <c r="F44" s="403">
        <f>D44*E44</f>
        <v>0</v>
      </c>
      <c r="G44" s="402" t="s">
        <v>6630</v>
      </c>
      <c r="H44" s="403">
        <v>0</v>
      </c>
      <c r="I44" s="403">
        <f>D44*H44</f>
        <v>0</v>
      </c>
      <c r="J44" s="403">
        <f>E44+H44</f>
        <v>0</v>
      </c>
      <c r="K44" s="403">
        <f>F44+I44</f>
        <v>0</v>
      </c>
      <c r="L44" s="402" t="s">
        <v>32</v>
      </c>
      <c r="M44" s="402" t="s">
        <v>32</v>
      </c>
      <c r="N44" s="396"/>
      <c r="O44" s="396"/>
    </row>
    <row r="45" spans="1:15">
      <c r="A45" s="400" t="s">
        <v>32</v>
      </c>
      <c r="B45" s="400" t="s">
        <v>6631</v>
      </c>
      <c r="C45" s="400" t="s">
        <v>32</v>
      </c>
      <c r="D45" s="401"/>
      <c r="E45" s="401"/>
      <c r="F45" s="401"/>
      <c r="G45" s="400" t="s">
        <v>32</v>
      </c>
      <c r="H45" s="401"/>
      <c r="I45" s="401"/>
      <c r="J45" s="401"/>
      <c r="K45" s="401"/>
      <c r="L45" s="400" t="s">
        <v>32</v>
      </c>
      <c r="M45" s="400" t="s">
        <v>32</v>
      </c>
      <c r="N45" s="396"/>
      <c r="O45" s="396"/>
    </row>
    <row r="46" spans="1:15">
      <c r="A46" s="402" t="s">
        <v>349</v>
      </c>
      <c r="B46" s="402" t="s">
        <v>6632</v>
      </c>
      <c r="C46" s="402" t="s">
        <v>5699</v>
      </c>
      <c r="D46" s="403">
        <v>80</v>
      </c>
      <c r="E46" s="403">
        <v>0</v>
      </c>
      <c r="F46" s="403">
        <f>D46*E46</f>
        <v>0</v>
      </c>
      <c r="G46" s="402" t="s">
        <v>32</v>
      </c>
      <c r="H46" s="403">
        <v>0</v>
      </c>
      <c r="I46" s="403">
        <f>D46*H46</f>
        <v>0</v>
      </c>
      <c r="J46" s="403">
        <f>E46+H46</f>
        <v>0</v>
      </c>
      <c r="K46" s="403">
        <f>F46+I46</f>
        <v>0</v>
      </c>
      <c r="L46" s="402" t="s">
        <v>32</v>
      </c>
      <c r="M46" s="402" t="s">
        <v>32</v>
      </c>
      <c r="N46" s="396"/>
      <c r="O46" s="396"/>
    </row>
    <row r="47" spans="1:15">
      <c r="A47" s="398" t="s">
        <v>32</v>
      </c>
      <c r="B47" s="398" t="s">
        <v>6633</v>
      </c>
      <c r="C47" s="398" t="s">
        <v>32</v>
      </c>
      <c r="D47" s="399"/>
      <c r="E47" s="399"/>
      <c r="F47" s="399">
        <f>SUM(F3:F46)</f>
        <v>0</v>
      </c>
      <c r="G47" s="398" t="s">
        <v>32</v>
      </c>
      <c r="H47" s="399"/>
      <c r="I47" s="399">
        <f>SUM(I3:I46)</f>
        <v>0</v>
      </c>
      <c r="J47" s="399"/>
      <c r="K47" s="399">
        <f>SUM(K3:K46)</f>
        <v>0</v>
      </c>
      <c r="L47" s="398" t="s">
        <v>32</v>
      </c>
      <c r="M47" s="398" t="s">
        <v>32</v>
      </c>
      <c r="N47" s="396"/>
      <c r="O47" s="396"/>
    </row>
    <row r="48" spans="1:15">
      <c r="A48" s="402" t="s">
        <v>32</v>
      </c>
      <c r="B48" s="402" t="s">
        <v>32</v>
      </c>
      <c r="C48" s="402" t="s">
        <v>32</v>
      </c>
      <c r="D48" s="403"/>
      <c r="E48" s="403"/>
      <c r="F48" s="403"/>
      <c r="G48" s="402" t="s">
        <v>32</v>
      </c>
      <c r="H48" s="403"/>
      <c r="I48" s="403"/>
      <c r="J48" s="403">
        <f>E48+H48</f>
        <v>0</v>
      </c>
      <c r="K48" s="403">
        <f>F48+I48</f>
        <v>0</v>
      </c>
      <c r="L48" s="402" t="s">
        <v>32</v>
      </c>
      <c r="M48" s="402" t="s">
        <v>32</v>
      </c>
      <c r="N48" s="396"/>
      <c r="O48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EBB5-187A-4887-A27D-40EF7F66C8B1}">
  <sheetPr>
    <pageSetUpPr fitToPage="1"/>
  </sheetPr>
  <dimension ref="A1:O40"/>
  <sheetViews>
    <sheetView topLeftCell="A8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6569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6571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6572</v>
      </c>
      <c r="C5" s="402" t="s">
        <v>190</v>
      </c>
      <c r="D5" s="403">
        <v>250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6573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6574</v>
      </c>
      <c r="C7" s="402" t="s">
        <v>190</v>
      </c>
      <c r="D7" s="403">
        <v>40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6575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6576</v>
      </c>
      <c r="C9" s="402" t="s">
        <v>6577</v>
      </c>
      <c r="D9" s="403">
        <v>20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6578</v>
      </c>
      <c r="C10" s="402" t="s">
        <v>6577</v>
      </c>
      <c r="D10" s="403">
        <v>2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6579</v>
      </c>
      <c r="C11" s="402" t="s">
        <v>6577</v>
      </c>
      <c r="D11" s="403">
        <v>8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6580</v>
      </c>
      <c r="C12" s="402" t="s">
        <v>6577</v>
      </c>
      <c r="D12" s="403">
        <v>8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6582</v>
      </c>
      <c r="C13" s="402" t="s">
        <v>6577</v>
      </c>
      <c r="D13" s="403">
        <v>2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6598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6599</v>
      </c>
      <c r="C15" s="402" t="s">
        <v>6577</v>
      </c>
      <c r="D15" s="403">
        <v>8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6594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6600</v>
      </c>
      <c r="C17" s="402" t="s">
        <v>6577</v>
      </c>
      <c r="D17" s="403">
        <v>7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6601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6602</v>
      </c>
      <c r="C19" s="402" t="s">
        <v>6577</v>
      </c>
      <c r="D19" s="403">
        <v>14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6603</v>
      </c>
      <c r="C20" s="402" t="s">
        <v>6577</v>
      </c>
      <c r="D20" s="403">
        <v>80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6604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6605</v>
      </c>
      <c r="C22" s="402" t="s">
        <v>6577</v>
      </c>
      <c r="D22" s="403">
        <v>40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6604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6606</v>
      </c>
      <c r="C24" s="402" t="s">
        <v>6577</v>
      </c>
      <c r="D24" s="403">
        <v>90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6575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6607</v>
      </c>
      <c r="C26" s="402" t="s">
        <v>6577</v>
      </c>
      <c r="D26" s="403">
        <v>8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6608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6609</v>
      </c>
      <c r="C28" s="402" t="s">
        <v>190</v>
      </c>
      <c r="D28" s="403">
        <v>250</v>
      </c>
      <c r="E28" s="403">
        <v>0</v>
      </c>
      <c r="F28" s="403">
        <f>D28*E28</f>
        <v>0</v>
      </c>
      <c r="G28" s="402" t="s">
        <v>6610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6611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6612</v>
      </c>
      <c r="C30" s="402" t="s">
        <v>6577</v>
      </c>
      <c r="D30" s="403">
        <v>8</v>
      </c>
      <c r="E30" s="403">
        <v>0</v>
      </c>
      <c r="F30" s="403">
        <f>D30*E30</f>
        <v>0</v>
      </c>
      <c r="G30" s="402" t="s">
        <v>6613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6614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6615</v>
      </c>
      <c r="C32" s="402" t="s">
        <v>6577</v>
      </c>
      <c r="D32" s="403">
        <v>2</v>
      </c>
      <c r="E32" s="403">
        <v>0</v>
      </c>
      <c r="F32" s="403">
        <f>D32*E32</f>
        <v>0</v>
      </c>
      <c r="G32" s="402" t="s">
        <v>6616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6617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6618</v>
      </c>
      <c r="C34" s="402" t="s">
        <v>6577</v>
      </c>
      <c r="D34" s="403">
        <v>7</v>
      </c>
      <c r="E34" s="403">
        <v>0</v>
      </c>
      <c r="F34" s="403">
        <f>D34*E34</f>
        <v>0</v>
      </c>
      <c r="G34" s="402" t="s">
        <v>6619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6620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6623</v>
      </c>
      <c r="C36" s="402" t="s">
        <v>6577</v>
      </c>
      <c r="D36" s="403">
        <v>8</v>
      </c>
      <c r="E36" s="403">
        <v>0</v>
      </c>
      <c r="F36" s="403">
        <f>D36*E36</f>
        <v>0</v>
      </c>
      <c r="G36" s="402" t="s">
        <v>6624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6631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6632</v>
      </c>
      <c r="C38" s="402" t="s">
        <v>5699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6633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AC8A-6576-4B76-A752-F6BB245FC4E2}">
  <sheetPr>
    <pageSetUpPr fitToPage="1"/>
  </sheetPr>
  <dimension ref="A1:O40"/>
  <sheetViews>
    <sheetView topLeftCell="A8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6569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6571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6572</v>
      </c>
      <c r="C5" s="402" t="s">
        <v>190</v>
      </c>
      <c r="D5" s="403">
        <v>380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6573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6574</v>
      </c>
      <c r="C7" s="402" t="s">
        <v>190</v>
      </c>
      <c r="D7" s="403">
        <v>65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6575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6576</v>
      </c>
      <c r="C9" s="402" t="s">
        <v>6577</v>
      </c>
      <c r="D9" s="403">
        <v>33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6578</v>
      </c>
      <c r="C10" s="402" t="s">
        <v>6577</v>
      </c>
      <c r="D10" s="403">
        <v>9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6579</v>
      </c>
      <c r="C11" s="402" t="s">
        <v>6577</v>
      </c>
      <c r="D11" s="403">
        <v>13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6580</v>
      </c>
      <c r="C12" s="402" t="s">
        <v>6577</v>
      </c>
      <c r="D12" s="403">
        <v>11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6582</v>
      </c>
      <c r="C13" s="402" t="s">
        <v>6577</v>
      </c>
      <c r="D13" s="403">
        <v>2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6598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6599</v>
      </c>
      <c r="C15" s="402" t="s">
        <v>6577</v>
      </c>
      <c r="D15" s="403">
        <v>13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6594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6600</v>
      </c>
      <c r="C17" s="402" t="s">
        <v>6577</v>
      </c>
      <c r="D17" s="403">
        <v>12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6601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6602</v>
      </c>
      <c r="C19" s="402" t="s">
        <v>6577</v>
      </c>
      <c r="D19" s="403">
        <v>24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6603</v>
      </c>
      <c r="C20" s="402" t="s">
        <v>6577</v>
      </c>
      <c r="D20" s="403">
        <v>100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6604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6605</v>
      </c>
      <c r="C22" s="402" t="s">
        <v>6577</v>
      </c>
      <c r="D22" s="403">
        <v>70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6604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6606</v>
      </c>
      <c r="C24" s="402" t="s">
        <v>6577</v>
      </c>
      <c r="D24" s="403">
        <v>170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6575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6607</v>
      </c>
      <c r="C26" s="402" t="s">
        <v>6577</v>
      </c>
      <c r="D26" s="403">
        <v>13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6608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6609</v>
      </c>
      <c r="C28" s="402" t="s">
        <v>190</v>
      </c>
      <c r="D28" s="403">
        <v>380</v>
      </c>
      <c r="E28" s="403">
        <v>0</v>
      </c>
      <c r="F28" s="403">
        <f>D28*E28</f>
        <v>0</v>
      </c>
      <c r="G28" s="402" t="s">
        <v>6610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6611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6612</v>
      </c>
      <c r="C30" s="402" t="s">
        <v>6577</v>
      </c>
      <c r="D30" s="403">
        <v>11</v>
      </c>
      <c r="E30" s="403">
        <v>0</v>
      </c>
      <c r="F30" s="403">
        <f>D30*E30</f>
        <v>0</v>
      </c>
      <c r="G30" s="402" t="s">
        <v>6613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6614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6615</v>
      </c>
      <c r="C32" s="402" t="s">
        <v>6577</v>
      </c>
      <c r="D32" s="403">
        <v>9</v>
      </c>
      <c r="E32" s="403">
        <v>0</v>
      </c>
      <c r="F32" s="403">
        <f>D32*E32</f>
        <v>0</v>
      </c>
      <c r="G32" s="402" t="s">
        <v>6616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6617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6618</v>
      </c>
      <c r="C34" s="402" t="s">
        <v>6577</v>
      </c>
      <c r="D34" s="403">
        <v>12</v>
      </c>
      <c r="E34" s="403">
        <v>0</v>
      </c>
      <c r="F34" s="403">
        <f>D34*E34</f>
        <v>0</v>
      </c>
      <c r="G34" s="402" t="s">
        <v>6619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6620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6623</v>
      </c>
      <c r="C36" s="402" t="s">
        <v>6577</v>
      </c>
      <c r="D36" s="403">
        <v>13</v>
      </c>
      <c r="E36" s="403">
        <v>0</v>
      </c>
      <c r="F36" s="403">
        <f>D36*E36</f>
        <v>0</v>
      </c>
      <c r="G36" s="402" t="s">
        <v>6624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6631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6632</v>
      </c>
      <c r="C38" s="402" t="s">
        <v>5699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6633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5392-5010-48A8-ABE8-3EC15198B7F2}">
  <sheetPr>
    <pageSetUpPr fitToPage="1"/>
  </sheetPr>
  <dimension ref="A1:O40"/>
  <sheetViews>
    <sheetView topLeftCell="A8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6569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6571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6572</v>
      </c>
      <c r="C5" s="402" t="s">
        <v>190</v>
      </c>
      <c r="D5" s="403">
        <v>530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6573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6574</v>
      </c>
      <c r="C7" s="402" t="s">
        <v>190</v>
      </c>
      <c r="D7" s="403">
        <v>70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6575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6576</v>
      </c>
      <c r="C9" s="402" t="s">
        <v>6577</v>
      </c>
      <c r="D9" s="403">
        <v>45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6578</v>
      </c>
      <c r="C10" s="402" t="s">
        <v>6577</v>
      </c>
      <c r="D10" s="403">
        <v>8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6579</v>
      </c>
      <c r="C11" s="402" t="s">
        <v>6577</v>
      </c>
      <c r="D11" s="403">
        <v>16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6580</v>
      </c>
      <c r="C12" s="402" t="s">
        <v>6577</v>
      </c>
      <c r="D12" s="403">
        <v>15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6582</v>
      </c>
      <c r="C13" s="402" t="s">
        <v>6577</v>
      </c>
      <c r="D13" s="403">
        <v>4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6598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6599</v>
      </c>
      <c r="C15" s="402" t="s">
        <v>6577</v>
      </c>
      <c r="D15" s="403">
        <v>16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6594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6600</v>
      </c>
      <c r="C17" s="402" t="s">
        <v>6577</v>
      </c>
      <c r="D17" s="403">
        <v>14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6601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6602</v>
      </c>
      <c r="C19" s="402" t="s">
        <v>6577</v>
      </c>
      <c r="D19" s="403">
        <v>28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6603</v>
      </c>
      <c r="C20" s="402" t="s">
        <v>6577</v>
      </c>
      <c r="D20" s="403">
        <v>130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6604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6605</v>
      </c>
      <c r="C22" s="402" t="s">
        <v>6577</v>
      </c>
      <c r="D22" s="403">
        <v>150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6604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6606</v>
      </c>
      <c r="C24" s="402" t="s">
        <v>6577</v>
      </c>
      <c r="D24" s="403">
        <v>250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6575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6607</v>
      </c>
      <c r="C26" s="402" t="s">
        <v>6577</v>
      </c>
      <c r="D26" s="403">
        <v>16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6608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6609</v>
      </c>
      <c r="C28" s="402" t="s">
        <v>190</v>
      </c>
      <c r="D28" s="403">
        <v>530</v>
      </c>
      <c r="E28" s="403">
        <v>0</v>
      </c>
      <c r="F28" s="403">
        <f>D28*E28</f>
        <v>0</v>
      </c>
      <c r="G28" s="402" t="s">
        <v>6610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6611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6612</v>
      </c>
      <c r="C30" s="402" t="s">
        <v>6577</v>
      </c>
      <c r="D30" s="403">
        <v>15</v>
      </c>
      <c r="E30" s="403">
        <v>0</v>
      </c>
      <c r="F30" s="403">
        <f>D30*E30</f>
        <v>0</v>
      </c>
      <c r="G30" s="402" t="s">
        <v>6613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6614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6615</v>
      </c>
      <c r="C32" s="402" t="s">
        <v>6577</v>
      </c>
      <c r="D32" s="403">
        <v>8</v>
      </c>
      <c r="E32" s="403">
        <v>0</v>
      </c>
      <c r="F32" s="403">
        <f>D32*E32</f>
        <v>0</v>
      </c>
      <c r="G32" s="402" t="s">
        <v>6616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6617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6618</v>
      </c>
      <c r="C34" s="402" t="s">
        <v>6577</v>
      </c>
      <c r="D34" s="403">
        <v>14</v>
      </c>
      <c r="E34" s="403">
        <v>0</v>
      </c>
      <c r="F34" s="403">
        <f>D34*E34</f>
        <v>0</v>
      </c>
      <c r="G34" s="402" t="s">
        <v>6619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6620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6623</v>
      </c>
      <c r="C36" s="402" t="s">
        <v>6577</v>
      </c>
      <c r="D36" s="403">
        <v>16</v>
      </c>
      <c r="E36" s="403">
        <v>0</v>
      </c>
      <c r="F36" s="403">
        <f>D36*E36</f>
        <v>0</v>
      </c>
      <c r="G36" s="402" t="s">
        <v>6624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6631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6632</v>
      </c>
      <c r="C38" s="402" t="s">
        <v>5699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6633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91F0-54FC-4D7B-94E4-5B74C26E7527}">
  <sheetPr>
    <pageSetUpPr fitToPage="1"/>
  </sheetPr>
  <dimension ref="A1:O40"/>
  <sheetViews>
    <sheetView topLeftCell="A11" workbookViewId="0">
      <selection activeCell="H48" sqref="H48"/>
    </sheetView>
  </sheetViews>
  <sheetFormatPr defaultRowHeight="14.4"/>
  <cols>
    <col min="1" max="1" width="7.85546875" style="404" bestFit="1" customWidth="1"/>
    <col min="2" max="2" width="93.140625" style="404" bestFit="1" customWidth="1"/>
    <col min="3" max="3" width="5.140625" style="404" bestFit="1" customWidth="1"/>
    <col min="4" max="4" width="8.28515625" style="405" bestFit="1" customWidth="1"/>
    <col min="5" max="5" width="9.140625" style="405" bestFit="1" customWidth="1"/>
    <col min="6" max="6" width="17.28515625" style="405" bestFit="1" customWidth="1"/>
    <col min="7" max="7" width="18.5703125" style="404" bestFit="1" customWidth="1"/>
    <col min="8" max="8" width="8.28515625" style="405" bestFit="1" customWidth="1"/>
    <col min="9" max="9" width="16.140625" style="405" bestFit="1" customWidth="1"/>
    <col min="10" max="10" width="8.28515625" style="405" bestFit="1" customWidth="1"/>
    <col min="11" max="11" width="14.7109375" style="405" bestFit="1" customWidth="1"/>
    <col min="12" max="13" width="13.7109375" style="404" bestFit="1" customWidth="1"/>
    <col min="14" max="15" width="9.140625" style="397"/>
    <col min="16" max="16" width="0" style="397" hidden="1" customWidth="1"/>
    <col min="17" max="16384" width="9.140625" style="397"/>
  </cols>
  <sheetData>
    <row r="1" spans="1:15">
      <c r="A1" s="394" t="s">
        <v>6558</v>
      </c>
      <c r="B1" s="394" t="s">
        <v>6439</v>
      </c>
      <c r="C1" s="394" t="s">
        <v>6559</v>
      </c>
      <c r="D1" s="395" t="s">
        <v>6560</v>
      </c>
      <c r="E1" s="395" t="s">
        <v>6561</v>
      </c>
      <c r="F1" s="395" t="s">
        <v>6562</v>
      </c>
      <c r="G1" s="394" t="s">
        <v>6563</v>
      </c>
      <c r="H1" s="395" t="s">
        <v>6564</v>
      </c>
      <c r="I1" s="395" t="s">
        <v>6565</v>
      </c>
      <c r="J1" s="395" t="s">
        <v>6566</v>
      </c>
      <c r="K1" s="395" t="s">
        <v>6509</v>
      </c>
      <c r="L1" s="394" t="s">
        <v>6567</v>
      </c>
      <c r="M1" s="394" t="s">
        <v>6568</v>
      </c>
      <c r="N1" s="396"/>
      <c r="O1" s="396"/>
    </row>
    <row r="2" spans="1:15">
      <c r="A2" s="398" t="s">
        <v>32</v>
      </c>
      <c r="B2" s="398" t="s">
        <v>6569</v>
      </c>
      <c r="C2" s="398" t="s">
        <v>32</v>
      </c>
      <c r="D2" s="399"/>
      <c r="E2" s="399"/>
      <c r="F2" s="399"/>
      <c r="G2" s="398" t="s">
        <v>32</v>
      </c>
      <c r="H2" s="399"/>
      <c r="I2" s="399"/>
      <c r="J2" s="399"/>
      <c r="K2" s="399"/>
      <c r="L2" s="398" t="s">
        <v>32</v>
      </c>
      <c r="M2" s="398" t="s">
        <v>32</v>
      </c>
      <c r="N2" s="396"/>
      <c r="O2" s="396"/>
    </row>
    <row r="3" spans="1:15">
      <c r="A3" s="400" t="s">
        <v>32</v>
      </c>
      <c r="B3" s="400" t="s">
        <v>6570</v>
      </c>
      <c r="C3" s="400" t="s">
        <v>32</v>
      </c>
      <c r="D3" s="401"/>
      <c r="E3" s="401"/>
      <c r="F3" s="401"/>
      <c r="G3" s="400" t="s">
        <v>32</v>
      </c>
      <c r="H3" s="401"/>
      <c r="I3" s="401"/>
      <c r="J3" s="401"/>
      <c r="K3" s="401"/>
      <c r="L3" s="400" t="s">
        <v>32</v>
      </c>
      <c r="M3" s="400" t="s">
        <v>32</v>
      </c>
      <c r="N3" s="396"/>
      <c r="O3" s="396"/>
    </row>
    <row r="4" spans="1:15">
      <c r="A4" s="400" t="s">
        <v>32</v>
      </c>
      <c r="B4" s="400" t="s">
        <v>6571</v>
      </c>
      <c r="C4" s="400" t="s">
        <v>32</v>
      </c>
      <c r="D4" s="401"/>
      <c r="E4" s="401"/>
      <c r="F4" s="401"/>
      <c r="G4" s="400" t="s">
        <v>32</v>
      </c>
      <c r="H4" s="401"/>
      <c r="I4" s="401"/>
      <c r="J4" s="401"/>
      <c r="K4" s="401"/>
      <c r="L4" s="400" t="s">
        <v>32</v>
      </c>
      <c r="M4" s="400" t="s">
        <v>32</v>
      </c>
      <c r="N4" s="396"/>
      <c r="O4" s="396"/>
    </row>
    <row r="5" spans="1:15">
      <c r="A5" s="402" t="s">
        <v>40</v>
      </c>
      <c r="B5" s="402" t="s">
        <v>6572</v>
      </c>
      <c r="C5" s="402" t="s">
        <v>190</v>
      </c>
      <c r="D5" s="403">
        <v>400</v>
      </c>
      <c r="E5" s="403">
        <v>0</v>
      </c>
      <c r="F5" s="403">
        <f>D5*E5</f>
        <v>0</v>
      </c>
      <c r="G5" s="402" t="s">
        <v>32</v>
      </c>
      <c r="H5" s="403">
        <v>0</v>
      </c>
      <c r="I5" s="403">
        <f>D5*H5</f>
        <v>0</v>
      </c>
      <c r="J5" s="403">
        <f>E5+H5</f>
        <v>0</v>
      </c>
      <c r="K5" s="403">
        <f>F5+I5</f>
        <v>0</v>
      </c>
      <c r="L5" s="402" t="s">
        <v>32</v>
      </c>
      <c r="M5" s="402" t="s">
        <v>32</v>
      </c>
      <c r="N5" s="396"/>
      <c r="O5" s="396"/>
    </row>
    <row r="6" spans="1:15">
      <c r="A6" s="400" t="s">
        <v>32</v>
      </c>
      <c r="B6" s="400" t="s">
        <v>6573</v>
      </c>
      <c r="C6" s="400" t="s">
        <v>32</v>
      </c>
      <c r="D6" s="401"/>
      <c r="E6" s="401"/>
      <c r="F6" s="401"/>
      <c r="G6" s="400" t="s">
        <v>32</v>
      </c>
      <c r="H6" s="401"/>
      <c r="I6" s="401"/>
      <c r="J6" s="401"/>
      <c r="K6" s="401"/>
      <c r="L6" s="400" t="s">
        <v>32</v>
      </c>
      <c r="M6" s="400" t="s">
        <v>32</v>
      </c>
      <c r="N6" s="396"/>
      <c r="O6" s="396"/>
    </row>
    <row r="7" spans="1:15">
      <c r="A7" s="402" t="s">
        <v>89</v>
      </c>
      <c r="B7" s="402" t="s">
        <v>6574</v>
      </c>
      <c r="C7" s="402" t="s">
        <v>190</v>
      </c>
      <c r="D7" s="403">
        <v>50</v>
      </c>
      <c r="E7" s="403">
        <v>0</v>
      </c>
      <c r="F7" s="403">
        <f>D7*E7</f>
        <v>0</v>
      </c>
      <c r="G7" s="402" t="s">
        <v>32</v>
      </c>
      <c r="H7" s="403">
        <v>0</v>
      </c>
      <c r="I7" s="403">
        <f>D7*H7</f>
        <v>0</v>
      </c>
      <c r="J7" s="403">
        <f>E7+H7</f>
        <v>0</v>
      </c>
      <c r="K7" s="403">
        <f>F7+I7</f>
        <v>0</v>
      </c>
      <c r="L7" s="402" t="s">
        <v>32</v>
      </c>
      <c r="M7" s="402" t="s">
        <v>32</v>
      </c>
      <c r="N7" s="396"/>
      <c r="O7" s="396"/>
    </row>
    <row r="8" spans="1:15">
      <c r="A8" s="400" t="s">
        <v>32</v>
      </c>
      <c r="B8" s="400" t="s">
        <v>6575</v>
      </c>
      <c r="C8" s="400" t="s">
        <v>32</v>
      </c>
      <c r="D8" s="401"/>
      <c r="E8" s="401"/>
      <c r="F8" s="401"/>
      <c r="G8" s="400" t="s">
        <v>32</v>
      </c>
      <c r="H8" s="401"/>
      <c r="I8" s="401"/>
      <c r="J8" s="401"/>
      <c r="K8" s="401"/>
      <c r="L8" s="400" t="s">
        <v>32</v>
      </c>
      <c r="M8" s="400" t="s">
        <v>32</v>
      </c>
      <c r="N8" s="396"/>
      <c r="O8" s="396"/>
    </row>
    <row r="9" spans="1:15">
      <c r="A9" s="402" t="s">
        <v>187</v>
      </c>
      <c r="B9" s="402" t="s">
        <v>6576</v>
      </c>
      <c r="C9" s="402" t="s">
        <v>6577</v>
      </c>
      <c r="D9" s="403">
        <v>31</v>
      </c>
      <c r="E9" s="403">
        <v>0</v>
      </c>
      <c r="F9" s="403">
        <f>D9*E9</f>
        <v>0</v>
      </c>
      <c r="G9" s="402" t="s">
        <v>32</v>
      </c>
      <c r="H9" s="403">
        <v>0</v>
      </c>
      <c r="I9" s="403">
        <f>D9*H9</f>
        <v>0</v>
      </c>
      <c r="J9" s="403">
        <f t="shared" ref="J9:K13" si="0">E9+H9</f>
        <v>0</v>
      </c>
      <c r="K9" s="403">
        <f t="shared" si="0"/>
        <v>0</v>
      </c>
      <c r="L9" s="402" t="s">
        <v>32</v>
      </c>
      <c r="M9" s="402" t="s">
        <v>32</v>
      </c>
      <c r="N9" s="396"/>
      <c r="O9" s="396"/>
    </row>
    <row r="10" spans="1:15">
      <c r="A10" s="402" t="s">
        <v>178</v>
      </c>
      <c r="B10" s="402" t="s">
        <v>6578</v>
      </c>
      <c r="C10" s="402" t="s">
        <v>6577</v>
      </c>
      <c r="D10" s="403">
        <v>1</v>
      </c>
      <c r="E10" s="403">
        <v>0</v>
      </c>
      <c r="F10" s="403">
        <f>D10*E10</f>
        <v>0</v>
      </c>
      <c r="G10" s="402" t="s">
        <v>32</v>
      </c>
      <c r="H10" s="403">
        <v>0</v>
      </c>
      <c r="I10" s="403">
        <f>D10*H10</f>
        <v>0</v>
      </c>
      <c r="J10" s="403">
        <f t="shared" si="0"/>
        <v>0</v>
      </c>
      <c r="K10" s="403">
        <f t="shared" si="0"/>
        <v>0</v>
      </c>
      <c r="L10" s="402" t="s">
        <v>32</v>
      </c>
      <c r="M10" s="402" t="s">
        <v>32</v>
      </c>
      <c r="N10" s="396"/>
      <c r="O10" s="396"/>
    </row>
    <row r="11" spans="1:15">
      <c r="A11" s="402" t="s">
        <v>226</v>
      </c>
      <c r="B11" s="402" t="s">
        <v>6579</v>
      </c>
      <c r="C11" s="402" t="s">
        <v>6577</v>
      </c>
      <c r="D11" s="403">
        <v>10</v>
      </c>
      <c r="E11" s="403">
        <v>0</v>
      </c>
      <c r="F11" s="403">
        <f>D11*E11</f>
        <v>0</v>
      </c>
      <c r="G11" s="402" t="s">
        <v>32</v>
      </c>
      <c r="H11" s="403">
        <v>0</v>
      </c>
      <c r="I11" s="403">
        <f>D11*H11</f>
        <v>0</v>
      </c>
      <c r="J11" s="403">
        <f t="shared" si="0"/>
        <v>0</v>
      </c>
      <c r="K11" s="403">
        <f t="shared" si="0"/>
        <v>0</v>
      </c>
      <c r="L11" s="402" t="s">
        <v>32</v>
      </c>
      <c r="M11" s="402" t="s">
        <v>32</v>
      </c>
      <c r="N11" s="396"/>
      <c r="O11" s="396"/>
    </row>
    <row r="12" spans="1:15">
      <c r="A12" s="402" t="s">
        <v>193</v>
      </c>
      <c r="B12" s="402" t="s">
        <v>6580</v>
      </c>
      <c r="C12" s="402" t="s">
        <v>6577</v>
      </c>
      <c r="D12" s="403">
        <v>6</v>
      </c>
      <c r="E12" s="403">
        <v>0</v>
      </c>
      <c r="F12" s="403">
        <f>D12*E12</f>
        <v>0</v>
      </c>
      <c r="G12" s="402" t="s">
        <v>32</v>
      </c>
      <c r="H12" s="403">
        <v>0</v>
      </c>
      <c r="I12" s="403">
        <f>D12*H12</f>
        <v>0</v>
      </c>
      <c r="J12" s="403">
        <f t="shared" si="0"/>
        <v>0</v>
      </c>
      <c r="K12" s="403">
        <f t="shared" si="0"/>
        <v>0</v>
      </c>
      <c r="L12" s="402" t="s">
        <v>32</v>
      </c>
      <c r="M12" s="402" t="s">
        <v>32</v>
      </c>
      <c r="N12" s="396"/>
      <c r="O12" s="396"/>
    </row>
    <row r="13" spans="1:15">
      <c r="A13" s="402" t="s">
        <v>237</v>
      </c>
      <c r="B13" s="402" t="s">
        <v>6582</v>
      </c>
      <c r="C13" s="402" t="s">
        <v>6577</v>
      </c>
      <c r="D13" s="403">
        <v>10</v>
      </c>
      <c r="E13" s="403">
        <v>0</v>
      </c>
      <c r="F13" s="403">
        <f>D13*E13</f>
        <v>0</v>
      </c>
      <c r="G13" s="402" t="s">
        <v>32</v>
      </c>
      <c r="H13" s="403">
        <v>0</v>
      </c>
      <c r="I13" s="403">
        <f>D13*H13</f>
        <v>0</v>
      </c>
      <c r="J13" s="403">
        <f t="shared" si="0"/>
        <v>0</v>
      </c>
      <c r="K13" s="403">
        <f t="shared" si="0"/>
        <v>0</v>
      </c>
      <c r="L13" s="402" t="s">
        <v>32</v>
      </c>
      <c r="M13" s="402" t="s">
        <v>32</v>
      </c>
      <c r="N13" s="396"/>
      <c r="O13" s="396"/>
    </row>
    <row r="14" spans="1:15">
      <c r="A14" s="400" t="s">
        <v>32</v>
      </c>
      <c r="B14" s="400" t="s">
        <v>6598</v>
      </c>
      <c r="C14" s="400" t="s">
        <v>32</v>
      </c>
      <c r="D14" s="401"/>
      <c r="E14" s="401"/>
      <c r="F14" s="401"/>
      <c r="G14" s="400" t="s">
        <v>32</v>
      </c>
      <c r="H14" s="401"/>
      <c r="I14" s="401"/>
      <c r="J14" s="401"/>
      <c r="K14" s="401"/>
      <c r="L14" s="400" t="s">
        <v>32</v>
      </c>
      <c r="M14" s="400" t="s">
        <v>32</v>
      </c>
      <c r="N14" s="396"/>
      <c r="O14" s="396"/>
    </row>
    <row r="15" spans="1:15">
      <c r="A15" s="402" t="s">
        <v>242</v>
      </c>
      <c r="B15" s="402" t="s">
        <v>6599</v>
      </c>
      <c r="C15" s="402" t="s">
        <v>6577</v>
      </c>
      <c r="D15" s="403">
        <v>10</v>
      </c>
      <c r="E15" s="403">
        <v>0</v>
      </c>
      <c r="F15" s="403">
        <f>D15*E15</f>
        <v>0</v>
      </c>
      <c r="G15" s="402" t="s">
        <v>32</v>
      </c>
      <c r="H15" s="403">
        <v>0</v>
      </c>
      <c r="I15" s="403">
        <f>D15*H15</f>
        <v>0</v>
      </c>
      <c r="J15" s="403">
        <f>E15+H15</f>
        <v>0</v>
      </c>
      <c r="K15" s="403">
        <f>F15+I15</f>
        <v>0</v>
      </c>
      <c r="L15" s="402" t="s">
        <v>32</v>
      </c>
      <c r="M15" s="402" t="s">
        <v>32</v>
      </c>
      <c r="N15" s="396"/>
      <c r="O15" s="396"/>
    </row>
    <row r="16" spans="1:15">
      <c r="A16" s="400" t="s">
        <v>32</v>
      </c>
      <c r="B16" s="400" t="s">
        <v>6594</v>
      </c>
      <c r="C16" s="400" t="s">
        <v>32</v>
      </c>
      <c r="D16" s="401"/>
      <c r="E16" s="401"/>
      <c r="F16" s="401"/>
      <c r="G16" s="400" t="s">
        <v>32</v>
      </c>
      <c r="H16" s="401"/>
      <c r="I16" s="401"/>
      <c r="J16" s="401"/>
      <c r="K16" s="401"/>
      <c r="L16" s="400" t="s">
        <v>32</v>
      </c>
      <c r="M16" s="400" t="s">
        <v>32</v>
      </c>
      <c r="N16" s="396"/>
      <c r="O16" s="396"/>
    </row>
    <row r="17" spans="1:15">
      <c r="A17" s="402" t="s">
        <v>253</v>
      </c>
      <c r="B17" s="402" t="s">
        <v>6600</v>
      </c>
      <c r="C17" s="402" t="s">
        <v>6577</v>
      </c>
      <c r="D17" s="403">
        <v>9</v>
      </c>
      <c r="E17" s="403">
        <v>0</v>
      </c>
      <c r="F17" s="403">
        <f>D17*E17</f>
        <v>0</v>
      </c>
      <c r="G17" s="402" t="s">
        <v>32</v>
      </c>
      <c r="H17" s="403">
        <v>0</v>
      </c>
      <c r="I17" s="403">
        <f>D17*H17</f>
        <v>0</v>
      </c>
      <c r="J17" s="403">
        <f>E17+H17</f>
        <v>0</v>
      </c>
      <c r="K17" s="403">
        <f>F17+I17</f>
        <v>0</v>
      </c>
      <c r="L17" s="402" t="s">
        <v>32</v>
      </c>
      <c r="M17" s="402" t="s">
        <v>32</v>
      </c>
      <c r="N17" s="396"/>
      <c r="O17" s="396"/>
    </row>
    <row r="18" spans="1:15">
      <c r="A18" s="400" t="s">
        <v>32</v>
      </c>
      <c r="B18" s="400" t="s">
        <v>6601</v>
      </c>
      <c r="C18" s="400" t="s">
        <v>32</v>
      </c>
      <c r="D18" s="401"/>
      <c r="E18" s="401"/>
      <c r="F18" s="401"/>
      <c r="G18" s="400" t="s">
        <v>32</v>
      </c>
      <c r="H18" s="401"/>
      <c r="I18" s="401"/>
      <c r="J18" s="401"/>
      <c r="K18" s="401"/>
      <c r="L18" s="400" t="s">
        <v>32</v>
      </c>
      <c r="M18" s="400" t="s">
        <v>32</v>
      </c>
      <c r="N18" s="396"/>
      <c r="O18" s="396"/>
    </row>
    <row r="19" spans="1:15">
      <c r="A19" s="402" t="s">
        <v>261</v>
      </c>
      <c r="B19" s="402" t="s">
        <v>6602</v>
      </c>
      <c r="C19" s="402" t="s">
        <v>6577</v>
      </c>
      <c r="D19" s="403">
        <v>18</v>
      </c>
      <c r="E19" s="403">
        <v>0</v>
      </c>
      <c r="F19" s="403">
        <f>D19*E19</f>
        <v>0</v>
      </c>
      <c r="G19" s="402" t="s">
        <v>32</v>
      </c>
      <c r="H19" s="403">
        <v>0</v>
      </c>
      <c r="I19" s="403">
        <f>D19*H19</f>
        <v>0</v>
      </c>
      <c r="J19" s="403">
        <f>E19+H19</f>
        <v>0</v>
      </c>
      <c r="K19" s="403">
        <f>F19+I19</f>
        <v>0</v>
      </c>
      <c r="L19" s="402" t="s">
        <v>32</v>
      </c>
      <c r="M19" s="402" t="s">
        <v>32</v>
      </c>
      <c r="N19" s="396"/>
      <c r="O19" s="396"/>
    </row>
    <row r="20" spans="1:15">
      <c r="A20" s="402" t="s">
        <v>265</v>
      </c>
      <c r="B20" s="402" t="s">
        <v>6603</v>
      </c>
      <c r="C20" s="402" t="s">
        <v>6577</v>
      </c>
      <c r="D20" s="403">
        <v>80</v>
      </c>
      <c r="E20" s="403">
        <v>0</v>
      </c>
      <c r="F20" s="403">
        <f>D20*E20</f>
        <v>0</v>
      </c>
      <c r="G20" s="402" t="s">
        <v>32</v>
      </c>
      <c r="H20" s="403">
        <v>0</v>
      </c>
      <c r="I20" s="403">
        <f>D20*H20</f>
        <v>0</v>
      </c>
      <c r="J20" s="403">
        <f>E20+H20</f>
        <v>0</v>
      </c>
      <c r="K20" s="403">
        <f>F20+I20</f>
        <v>0</v>
      </c>
      <c r="L20" s="402" t="s">
        <v>32</v>
      </c>
      <c r="M20" s="402" t="s">
        <v>32</v>
      </c>
      <c r="N20" s="396"/>
      <c r="O20" s="396"/>
    </row>
    <row r="21" spans="1:15">
      <c r="A21" s="400" t="s">
        <v>32</v>
      </c>
      <c r="B21" s="400" t="s">
        <v>6604</v>
      </c>
      <c r="C21" s="400" t="s">
        <v>32</v>
      </c>
      <c r="D21" s="401"/>
      <c r="E21" s="401"/>
      <c r="F21" s="401"/>
      <c r="G21" s="400" t="s">
        <v>32</v>
      </c>
      <c r="H21" s="401"/>
      <c r="I21" s="401"/>
      <c r="J21" s="401"/>
      <c r="K21" s="401"/>
      <c r="L21" s="400" t="s">
        <v>32</v>
      </c>
      <c r="M21" s="400" t="s">
        <v>32</v>
      </c>
      <c r="N21" s="396"/>
      <c r="O21" s="396"/>
    </row>
    <row r="22" spans="1:15">
      <c r="A22" s="402" t="s">
        <v>271</v>
      </c>
      <c r="B22" s="402" t="s">
        <v>6605</v>
      </c>
      <c r="C22" s="402" t="s">
        <v>6577</v>
      </c>
      <c r="D22" s="403">
        <v>130</v>
      </c>
      <c r="E22" s="403">
        <v>0</v>
      </c>
      <c r="F22" s="403">
        <f>D22*E22</f>
        <v>0</v>
      </c>
      <c r="G22" s="402" t="s">
        <v>32</v>
      </c>
      <c r="H22" s="403">
        <v>0</v>
      </c>
      <c r="I22" s="403">
        <f>D22*H22</f>
        <v>0</v>
      </c>
      <c r="J22" s="403">
        <f>E22+H22</f>
        <v>0</v>
      </c>
      <c r="K22" s="403">
        <f>F22+I22</f>
        <v>0</v>
      </c>
      <c r="L22" s="402" t="s">
        <v>32</v>
      </c>
      <c r="M22" s="402" t="s">
        <v>32</v>
      </c>
      <c r="N22" s="396"/>
      <c r="O22" s="396"/>
    </row>
    <row r="23" spans="1:15">
      <c r="A23" s="400" t="s">
        <v>32</v>
      </c>
      <c r="B23" s="400" t="s">
        <v>6604</v>
      </c>
      <c r="C23" s="400" t="s">
        <v>32</v>
      </c>
      <c r="D23" s="401"/>
      <c r="E23" s="401"/>
      <c r="F23" s="401"/>
      <c r="G23" s="400" t="s">
        <v>32</v>
      </c>
      <c r="H23" s="401"/>
      <c r="I23" s="401"/>
      <c r="J23" s="401"/>
      <c r="K23" s="401"/>
      <c r="L23" s="400" t="s">
        <v>32</v>
      </c>
      <c r="M23" s="400" t="s">
        <v>32</v>
      </c>
      <c r="N23" s="396"/>
      <c r="O23" s="396"/>
    </row>
    <row r="24" spans="1:15">
      <c r="A24" s="402" t="s">
        <v>275</v>
      </c>
      <c r="B24" s="402" t="s">
        <v>6606</v>
      </c>
      <c r="C24" s="402" t="s">
        <v>6577</v>
      </c>
      <c r="D24" s="403">
        <v>150</v>
      </c>
      <c r="E24" s="403">
        <v>0</v>
      </c>
      <c r="F24" s="403">
        <f>D24*E24</f>
        <v>0</v>
      </c>
      <c r="G24" s="402" t="s">
        <v>32</v>
      </c>
      <c r="H24" s="403">
        <v>0</v>
      </c>
      <c r="I24" s="403">
        <f>D24*H24</f>
        <v>0</v>
      </c>
      <c r="J24" s="403">
        <f>E24+H24</f>
        <v>0</v>
      </c>
      <c r="K24" s="403">
        <f>F24+I24</f>
        <v>0</v>
      </c>
      <c r="L24" s="402" t="s">
        <v>32</v>
      </c>
      <c r="M24" s="402" t="s">
        <v>32</v>
      </c>
      <c r="N24" s="396"/>
      <c r="O24" s="396"/>
    </row>
    <row r="25" spans="1:15">
      <c r="A25" s="400" t="s">
        <v>32</v>
      </c>
      <c r="B25" s="400" t="s">
        <v>6575</v>
      </c>
      <c r="C25" s="400" t="s">
        <v>32</v>
      </c>
      <c r="D25" s="401"/>
      <c r="E25" s="401"/>
      <c r="F25" s="401"/>
      <c r="G25" s="400" t="s">
        <v>32</v>
      </c>
      <c r="H25" s="401"/>
      <c r="I25" s="401"/>
      <c r="J25" s="401"/>
      <c r="K25" s="401"/>
      <c r="L25" s="400" t="s">
        <v>32</v>
      </c>
      <c r="M25" s="400" t="s">
        <v>32</v>
      </c>
      <c r="N25" s="396"/>
      <c r="O25" s="396"/>
    </row>
    <row r="26" spans="1:15">
      <c r="A26" s="402" t="s">
        <v>280</v>
      </c>
      <c r="B26" s="402" t="s">
        <v>6607</v>
      </c>
      <c r="C26" s="402" t="s">
        <v>6577</v>
      </c>
      <c r="D26" s="403">
        <v>10</v>
      </c>
      <c r="E26" s="403">
        <v>0</v>
      </c>
      <c r="F26" s="403">
        <f>D26*E26</f>
        <v>0</v>
      </c>
      <c r="G26" s="402" t="s">
        <v>32</v>
      </c>
      <c r="H26" s="403">
        <v>0</v>
      </c>
      <c r="I26" s="403">
        <f>D26*H26</f>
        <v>0</v>
      </c>
      <c r="J26" s="403">
        <f>E26+H26</f>
        <v>0</v>
      </c>
      <c r="K26" s="403">
        <f>F26+I26</f>
        <v>0</v>
      </c>
      <c r="L26" s="402" t="s">
        <v>32</v>
      </c>
      <c r="M26" s="402" t="s">
        <v>32</v>
      </c>
      <c r="N26" s="396"/>
      <c r="O26" s="396"/>
    </row>
    <row r="27" spans="1:15">
      <c r="A27" s="400" t="s">
        <v>32</v>
      </c>
      <c r="B27" s="400" t="s">
        <v>6608</v>
      </c>
      <c r="C27" s="400" t="s">
        <v>32</v>
      </c>
      <c r="D27" s="401"/>
      <c r="E27" s="401"/>
      <c r="F27" s="401"/>
      <c r="G27" s="400" t="s">
        <v>32</v>
      </c>
      <c r="H27" s="401"/>
      <c r="I27" s="401"/>
      <c r="J27" s="401"/>
      <c r="K27" s="401"/>
      <c r="L27" s="400" t="s">
        <v>32</v>
      </c>
      <c r="M27" s="400" t="s">
        <v>32</v>
      </c>
      <c r="N27" s="396"/>
      <c r="O27" s="396"/>
    </row>
    <row r="28" spans="1:15">
      <c r="A28" s="402" t="s">
        <v>8</v>
      </c>
      <c r="B28" s="402" t="s">
        <v>6609</v>
      </c>
      <c r="C28" s="402" t="s">
        <v>190</v>
      </c>
      <c r="D28" s="403">
        <v>400</v>
      </c>
      <c r="E28" s="403">
        <v>0</v>
      </c>
      <c r="F28" s="403">
        <f>D28*E28</f>
        <v>0</v>
      </c>
      <c r="G28" s="402" t="s">
        <v>6610</v>
      </c>
      <c r="H28" s="403">
        <v>0</v>
      </c>
      <c r="I28" s="403">
        <f>D28*H28</f>
        <v>0</v>
      </c>
      <c r="J28" s="403">
        <f>E28+H28</f>
        <v>0</v>
      </c>
      <c r="K28" s="403">
        <f>F28+I28</f>
        <v>0</v>
      </c>
      <c r="L28" s="402" t="s">
        <v>32</v>
      </c>
      <c r="M28" s="402" t="s">
        <v>32</v>
      </c>
      <c r="N28" s="396"/>
      <c r="O28" s="396"/>
    </row>
    <row r="29" spans="1:15">
      <c r="A29" s="400" t="s">
        <v>32</v>
      </c>
      <c r="B29" s="400" t="s">
        <v>6611</v>
      </c>
      <c r="C29" s="400" t="s">
        <v>32</v>
      </c>
      <c r="D29" s="401"/>
      <c r="E29" s="401"/>
      <c r="F29" s="401"/>
      <c r="G29" s="400" t="s">
        <v>32</v>
      </c>
      <c r="H29" s="401"/>
      <c r="I29" s="401"/>
      <c r="J29" s="401"/>
      <c r="K29" s="401"/>
      <c r="L29" s="400" t="s">
        <v>32</v>
      </c>
      <c r="M29" s="400" t="s">
        <v>32</v>
      </c>
      <c r="N29" s="396"/>
      <c r="O29" s="396"/>
    </row>
    <row r="30" spans="1:15">
      <c r="A30" s="402" t="s">
        <v>297</v>
      </c>
      <c r="B30" s="402" t="s">
        <v>6612</v>
      </c>
      <c r="C30" s="402" t="s">
        <v>6577</v>
      </c>
      <c r="D30" s="403">
        <v>6</v>
      </c>
      <c r="E30" s="403">
        <v>0</v>
      </c>
      <c r="F30" s="403">
        <f>D30*E30</f>
        <v>0</v>
      </c>
      <c r="G30" s="402" t="s">
        <v>6613</v>
      </c>
      <c r="H30" s="403">
        <v>0</v>
      </c>
      <c r="I30" s="403">
        <f>D30*H30</f>
        <v>0</v>
      </c>
      <c r="J30" s="403">
        <f>E30+H30</f>
        <v>0</v>
      </c>
      <c r="K30" s="403">
        <f>F30+I30</f>
        <v>0</v>
      </c>
      <c r="L30" s="402" t="s">
        <v>32</v>
      </c>
      <c r="M30" s="402" t="s">
        <v>32</v>
      </c>
      <c r="N30" s="396"/>
      <c r="O30" s="396"/>
    </row>
    <row r="31" spans="1:15">
      <c r="A31" s="400" t="s">
        <v>32</v>
      </c>
      <c r="B31" s="400" t="s">
        <v>6614</v>
      </c>
      <c r="C31" s="400" t="s">
        <v>32</v>
      </c>
      <c r="D31" s="401"/>
      <c r="E31" s="401"/>
      <c r="F31" s="401"/>
      <c r="G31" s="400" t="s">
        <v>32</v>
      </c>
      <c r="H31" s="401"/>
      <c r="I31" s="401"/>
      <c r="J31" s="401"/>
      <c r="K31" s="401"/>
      <c r="L31" s="400" t="s">
        <v>32</v>
      </c>
      <c r="M31" s="400" t="s">
        <v>32</v>
      </c>
      <c r="N31" s="396"/>
      <c r="O31" s="396"/>
    </row>
    <row r="32" spans="1:15">
      <c r="A32" s="402" t="s">
        <v>303</v>
      </c>
      <c r="B32" s="402" t="s">
        <v>6615</v>
      </c>
      <c r="C32" s="402" t="s">
        <v>6577</v>
      </c>
      <c r="D32" s="403">
        <v>1</v>
      </c>
      <c r="E32" s="403">
        <v>0</v>
      </c>
      <c r="F32" s="403">
        <f>D32*E32</f>
        <v>0</v>
      </c>
      <c r="G32" s="402" t="s">
        <v>6616</v>
      </c>
      <c r="H32" s="403">
        <v>0</v>
      </c>
      <c r="I32" s="403">
        <f>D32*H32</f>
        <v>0</v>
      </c>
      <c r="J32" s="403">
        <f>E32+H32</f>
        <v>0</v>
      </c>
      <c r="K32" s="403">
        <f>F32+I32</f>
        <v>0</v>
      </c>
      <c r="L32" s="402" t="s">
        <v>32</v>
      </c>
      <c r="M32" s="402" t="s">
        <v>32</v>
      </c>
      <c r="N32" s="396"/>
      <c r="O32" s="396"/>
    </row>
    <row r="33" spans="1:15">
      <c r="A33" s="400" t="s">
        <v>32</v>
      </c>
      <c r="B33" s="400" t="s">
        <v>6617</v>
      </c>
      <c r="C33" s="400" t="s">
        <v>32</v>
      </c>
      <c r="D33" s="401"/>
      <c r="E33" s="401"/>
      <c r="F33" s="401"/>
      <c r="G33" s="400" t="s">
        <v>32</v>
      </c>
      <c r="H33" s="401"/>
      <c r="I33" s="401"/>
      <c r="J33" s="401"/>
      <c r="K33" s="401"/>
      <c r="L33" s="400" t="s">
        <v>32</v>
      </c>
      <c r="M33" s="400" t="s">
        <v>32</v>
      </c>
      <c r="N33" s="396"/>
      <c r="O33" s="396"/>
    </row>
    <row r="34" spans="1:15">
      <c r="A34" s="402" t="s">
        <v>311</v>
      </c>
      <c r="B34" s="402" t="s">
        <v>6618</v>
      </c>
      <c r="C34" s="402" t="s">
        <v>6577</v>
      </c>
      <c r="D34" s="403">
        <v>9</v>
      </c>
      <c r="E34" s="403">
        <v>0</v>
      </c>
      <c r="F34" s="403">
        <f>D34*E34</f>
        <v>0</v>
      </c>
      <c r="G34" s="402" t="s">
        <v>6619</v>
      </c>
      <c r="H34" s="403">
        <v>0</v>
      </c>
      <c r="I34" s="403">
        <f>D34*H34</f>
        <v>0</v>
      </c>
      <c r="J34" s="403">
        <f>E34+H34</f>
        <v>0</v>
      </c>
      <c r="K34" s="403">
        <f>F34+I34</f>
        <v>0</v>
      </c>
      <c r="L34" s="402" t="s">
        <v>32</v>
      </c>
      <c r="M34" s="402" t="s">
        <v>32</v>
      </c>
      <c r="N34" s="396"/>
      <c r="O34" s="396"/>
    </row>
    <row r="35" spans="1:15">
      <c r="A35" s="400" t="s">
        <v>32</v>
      </c>
      <c r="B35" s="400" t="s">
        <v>6620</v>
      </c>
      <c r="C35" s="400" t="s">
        <v>32</v>
      </c>
      <c r="D35" s="401"/>
      <c r="E35" s="401"/>
      <c r="F35" s="401"/>
      <c r="G35" s="400" t="s">
        <v>32</v>
      </c>
      <c r="H35" s="401"/>
      <c r="I35" s="401"/>
      <c r="J35" s="401"/>
      <c r="K35" s="401"/>
      <c r="L35" s="400" t="s">
        <v>32</v>
      </c>
      <c r="M35" s="400" t="s">
        <v>32</v>
      </c>
      <c r="N35" s="396"/>
      <c r="O35" s="396"/>
    </row>
    <row r="36" spans="1:15">
      <c r="A36" s="402" t="s">
        <v>316</v>
      </c>
      <c r="B36" s="402" t="s">
        <v>6623</v>
      </c>
      <c r="C36" s="402" t="s">
        <v>6577</v>
      </c>
      <c r="D36" s="403">
        <v>10</v>
      </c>
      <c r="E36" s="403">
        <v>0</v>
      </c>
      <c r="F36" s="403">
        <f>D36*E36</f>
        <v>0</v>
      </c>
      <c r="G36" s="402" t="s">
        <v>6624</v>
      </c>
      <c r="H36" s="403">
        <v>0</v>
      </c>
      <c r="I36" s="403">
        <f>D36*H36</f>
        <v>0</v>
      </c>
      <c r="J36" s="403">
        <f>E36+H36</f>
        <v>0</v>
      </c>
      <c r="K36" s="403">
        <f>F36+I36</f>
        <v>0</v>
      </c>
      <c r="L36" s="402" t="s">
        <v>32</v>
      </c>
      <c r="M36" s="402" t="s">
        <v>32</v>
      </c>
      <c r="N36" s="396"/>
      <c r="O36" s="396"/>
    </row>
    <row r="37" spans="1:15">
      <c r="A37" s="400" t="s">
        <v>32</v>
      </c>
      <c r="B37" s="400" t="s">
        <v>6631</v>
      </c>
      <c r="C37" s="400" t="s">
        <v>32</v>
      </c>
      <c r="D37" s="401"/>
      <c r="E37" s="401"/>
      <c r="F37" s="401"/>
      <c r="G37" s="400" t="s">
        <v>32</v>
      </c>
      <c r="H37" s="401"/>
      <c r="I37" s="401"/>
      <c r="J37" s="401"/>
      <c r="K37" s="401"/>
      <c r="L37" s="400" t="s">
        <v>32</v>
      </c>
      <c r="M37" s="400" t="s">
        <v>32</v>
      </c>
      <c r="N37" s="396"/>
      <c r="O37" s="396"/>
    </row>
    <row r="38" spans="1:15">
      <c r="A38" s="402" t="s">
        <v>326</v>
      </c>
      <c r="B38" s="402" t="s">
        <v>6632</v>
      </c>
      <c r="C38" s="402" t="s">
        <v>5699</v>
      </c>
      <c r="D38" s="403">
        <v>80</v>
      </c>
      <c r="E38" s="403">
        <v>0</v>
      </c>
      <c r="F38" s="403">
        <f>D38*E38</f>
        <v>0</v>
      </c>
      <c r="G38" s="402" t="s">
        <v>32</v>
      </c>
      <c r="H38" s="403">
        <v>0</v>
      </c>
      <c r="I38" s="403">
        <f>D38*H38</f>
        <v>0</v>
      </c>
      <c r="J38" s="403">
        <f>E38+H38</f>
        <v>0</v>
      </c>
      <c r="K38" s="403">
        <f>F38+I38</f>
        <v>0</v>
      </c>
      <c r="L38" s="402" t="s">
        <v>32</v>
      </c>
      <c r="M38" s="402" t="s">
        <v>32</v>
      </c>
      <c r="N38" s="396"/>
      <c r="O38" s="396"/>
    </row>
    <row r="39" spans="1:15">
      <c r="A39" s="398" t="s">
        <v>32</v>
      </c>
      <c r="B39" s="398" t="s">
        <v>6633</v>
      </c>
      <c r="C39" s="398" t="s">
        <v>32</v>
      </c>
      <c r="D39" s="399"/>
      <c r="E39" s="399"/>
      <c r="F39" s="399">
        <f>SUM(F3:F38)</f>
        <v>0</v>
      </c>
      <c r="G39" s="398" t="s">
        <v>32</v>
      </c>
      <c r="H39" s="399"/>
      <c r="I39" s="399">
        <f>SUM(I3:I38)</f>
        <v>0</v>
      </c>
      <c r="J39" s="399"/>
      <c r="K39" s="399">
        <f>SUM(K3:K38)</f>
        <v>0</v>
      </c>
      <c r="L39" s="398" t="s">
        <v>32</v>
      </c>
      <c r="M39" s="398" t="s">
        <v>32</v>
      </c>
      <c r="N39" s="396"/>
      <c r="O39" s="396"/>
    </row>
    <row r="40" spans="1:15">
      <c r="A40" s="402" t="s">
        <v>32</v>
      </c>
      <c r="B40" s="402" t="s">
        <v>32</v>
      </c>
      <c r="C40" s="402" t="s">
        <v>32</v>
      </c>
      <c r="D40" s="403"/>
      <c r="E40" s="403"/>
      <c r="F40" s="403"/>
      <c r="G40" s="402" t="s">
        <v>32</v>
      </c>
      <c r="H40" s="403"/>
      <c r="I40" s="403"/>
      <c r="J40" s="403">
        <f>E40+H40</f>
        <v>0</v>
      </c>
      <c r="K40" s="403">
        <f>F40+I40</f>
        <v>0</v>
      </c>
      <c r="L40" s="402" t="s">
        <v>32</v>
      </c>
      <c r="M40" s="402" t="s">
        <v>32</v>
      </c>
      <c r="N40" s="396"/>
      <c r="O40" s="396"/>
    </row>
  </sheetData>
  <pageMargins left="0.70866141732283472" right="0.70866141732283472" top="0.78740157480314965" bottom="0.78740157480314965" header="0.31496062992125984" footer="0.31496062992125984"/>
  <pageSetup paperSize="9" scale="43" fitToHeight="10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05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AT2" s="18" t="s">
        <v>135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136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76" t="str">
        <f>'Rekapitulace stavby'!K6</f>
        <v>Zateplení objektů, rekonstrukce víceúčelového hřiště a zpevněných ploch ZŠ Děčín XXXII_revize_R03</v>
      </c>
      <c r="F7" s="377"/>
      <c r="G7" s="377"/>
      <c r="H7" s="377"/>
      <c r="L7" s="21"/>
    </row>
    <row r="8" spans="1:46" s="2" customFormat="1" ht="12" customHeight="1">
      <c r="A8" s="36"/>
      <c r="B8" s="41"/>
      <c r="C8" s="36"/>
      <c r="D8" s="114" t="s">
        <v>137</v>
      </c>
      <c r="E8" s="36"/>
      <c r="F8" s="36"/>
      <c r="G8" s="36"/>
      <c r="H8" s="36"/>
      <c r="I8" s="36"/>
      <c r="J8" s="36"/>
      <c r="K8" s="36"/>
      <c r="L8" s="11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8" t="s">
        <v>6333</v>
      </c>
      <c r="F9" s="379"/>
      <c r="G9" s="379"/>
      <c r="H9" s="37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5" t="s">
        <v>32</v>
      </c>
      <c r="G11" s="36"/>
      <c r="H11" s="36"/>
      <c r="I11" s="114" t="s">
        <v>20</v>
      </c>
      <c r="J11" s="105" t="s">
        <v>32</v>
      </c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22</v>
      </c>
      <c r="E12" s="36"/>
      <c r="F12" s="105" t="s">
        <v>23</v>
      </c>
      <c r="G12" s="36"/>
      <c r="H12" s="36"/>
      <c r="I12" s="114" t="s">
        <v>24</v>
      </c>
      <c r="J12" s="116" t="str">
        <f>'Rekapitulace stavby'!AN8</f>
        <v>23. 6. 2021</v>
      </c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30</v>
      </c>
      <c r="E14" s="36"/>
      <c r="F14" s="36"/>
      <c r="G14" s="36"/>
      <c r="H14" s="36"/>
      <c r="I14" s="114" t="s">
        <v>31</v>
      </c>
      <c r="J14" s="105" t="s">
        <v>32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5" t="s">
        <v>33</v>
      </c>
      <c r="F15" s="36"/>
      <c r="G15" s="36"/>
      <c r="H15" s="36"/>
      <c r="I15" s="114" t="s">
        <v>34</v>
      </c>
      <c r="J15" s="105" t="s">
        <v>32</v>
      </c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35</v>
      </c>
      <c r="E17" s="36"/>
      <c r="F17" s="36"/>
      <c r="G17" s="36"/>
      <c r="H17" s="36"/>
      <c r="I17" s="114" t="s">
        <v>31</v>
      </c>
      <c r="J17" s="31" t="str">
        <f>'Rekapitulace stavby'!AN13</f>
        <v>Vyplň údaj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0" t="str">
        <f>'Rekapitulace stavby'!E14</f>
        <v>Vyplň údaj</v>
      </c>
      <c r="F18" s="381"/>
      <c r="G18" s="381"/>
      <c r="H18" s="381"/>
      <c r="I18" s="114" t="s">
        <v>34</v>
      </c>
      <c r="J18" s="31" t="str">
        <f>'Rekapitulace stavby'!AN14</f>
        <v>Vyplň údaj</v>
      </c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37</v>
      </c>
      <c r="E20" s="36"/>
      <c r="F20" s="36"/>
      <c r="G20" s="36"/>
      <c r="H20" s="36"/>
      <c r="I20" s="114" t="s">
        <v>31</v>
      </c>
      <c r="J20" s="105" t="s">
        <v>32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5" t="s">
        <v>39</v>
      </c>
      <c r="F21" s="36"/>
      <c r="G21" s="36"/>
      <c r="H21" s="36"/>
      <c r="I21" s="114" t="s">
        <v>34</v>
      </c>
      <c r="J21" s="105" t="s">
        <v>32</v>
      </c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41</v>
      </c>
      <c r="E23" s="36"/>
      <c r="F23" s="36"/>
      <c r="G23" s="36"/>
      <c r="H23" s="36"/>
      <c r="I23" s="114" t="s">
        <v>31</v>
      </c>
      <c r="J23" s="105" t="s">
        <v>32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5" t="s">
        <v>43</v>
      </c>
      <c r="F24" s="36"/>
      <c r="G24" s="36"/>
      <c r="H24" s="36"/>
      <c r="I24" s="114" t="s">
        <v>34</v>
      </c>
      <c r="J24" s="105" t="s">
        <v>32</v>
      </c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44</v>
      </c>
      <c r="E26" s="36"/>
      <c r="F26" s="36"/>
      <c r="G26" s="36"/>
      <c r="H26" s="36"/>
      <c r="I26" s="36"/>
      <c r="J26" s="36"/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7"/>
      <c r="B27" s="118"/>
      <c r="C27" s="117"/>
      <c r="D27" s="117"/>
      <c r="E27" s="382" t="s">
        <v>45</v>
      </c>
      <c r="F27" s="382"/>
      <c r="G27" s="382"/>
      <c r="H27" s="382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20"/>
      <c r="E29" s="120"/>
      <c r="F29" s="120"/>
      <c r="G29" s="120"/>
      <c r="H29" s="120"/>
      <c r="I29" s="120"/>
      <c r="J29" s="120"/>
      <c r="K29" s="120"/>
      <c r="L29" s="11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1" t="s">
        <v>46</v>
      </c>
      <c r="E30" s="36"/>
      <c r="F30" s="36"/>
      <c r="G30" s="36"/>
      <c r="H30" s="36"/>
      <c r="I30" s="36"/>
      <c r="J30" s="122">
        <f>ROUND(J86, 0)</f>
        <v>0</v>
      </c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23" t="s">
        <v>48</v>
      </c>
      <c r="G32" s="36"/>
      <c r="H32" s="36"/>
      <c r="I32" s="123" t="s">
        <v>47</v>
      </c>
      <c r="J32" s="123" t="s">
        <v>49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24" t="s">
        <v>50</v>
      </c>
      <c r="E33" s="114" t="s">
        <v>51</v>
      </c>
      <c r="F33" s="125">
        <f>ROUND((SUM(BE86:BE104)),  0)</f>
        <v>0</v>
      </c>
      <c r="G33" s="36"/>
      <c r="H33" s="36"/>
      <c r="I33" s="126">
        <v>0.21</v>
      </c>
      <c r="J33" s="125">
        <f>ROUND(((SUM(BE86:BE104))*I33),  0)</f>
        <v>0</v>
      </c>
      <c r="K33" s="36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14" t="s">
        <v>52</v>
      </c>
      <c r="F34" s="125">
        <f>ROUND((SUM(BF86:BF104)),  0)</f>
        <v>0</v>
      </c>
      <c r="G34" s="36"/>
      <c r="H34" s="36"/>
      <c r="I34" s="126">
        <v>0.15</v>
      </c>
      <c r="J34" s="125">
        <f>ROUND(((SUM(BF86:BF104))*I34),  0)</f>
        <v>0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14" t="s">
        <v>53</v>
      </c>
      <c r="F35" s="125">
        <f>ROUND((SUM(BG86:BG104)),  0)</f>
        <v>0</v>
      </c>
      <c r="G35" s="36"/>
      <c r="H35" s="36"/>
      <c r="I35" s="126">
        <v>0.21</v>
      </c>
      <c r="J35" s="125">
        <f>0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14" t="s">
        <v>54</v>
      </c>
      <c r="F36" s="125">
        <f>ROUND((SUM(BH86:BH104)),  0)</f>
        <v>0</v>
      </c>
      <c r="G36" s="36"/>
      <c r="H36" s="36"/>
      <c r="I36" s="126">
        <v>0.15</v>
      </c>
      <c r="J36" s="125">
        <f>0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14" t="s">
        <v>55</v>
      </c>
      <c r="F37" s="125">
        <f>ROUND((SUM(BI86:BI104)),  0)</f>
        <v>0</v>
      </c>
      <c r="G37" s="36"/>
      <c r="H37" s="36"/>
      <c r="I37" s="126">
        <v>0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56</v>
      </c>
      <c r="E39" s="129"/>
      <c r="F39" s="129"/>
      <c r="G39" s="130" t="s">
        <v>57</v>
      </c>
      <c r="H39" s="131" t="s">
        <v>58</v>
      </c>
      <c r="I39" s="129"/>
      <c r="J39" s="132">
        <f>SUM(J30:J37)</f>
        <v>0</v>
      </c>
      <c r="K39" s="133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4" t="s">
        <v>139</v>
      </c>
      <c r="D45" s="38"/>
      <c r="E45" s="38"/>
      <c r="F45" s="38"/>
      <c r="G45" s="38"/>
      <c r="H45" s="38"/>
      <c r="I45" s="38"/>
      <c r="J45" s="38"/>
      <c r="K45" s="38"/>
      <c r="L45" s="11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3" t="str">
        <f>E7</f>
        <v>Zateplení objektů, rekonstrukce víceúčelového hřiště a zpevněných ploch ZŠ Děčín XXXII_revize_R03</v>
      </c>
      <c r="F48" s="384"/>
      <c r="G48" s="384"/>
      <c r="H48" s="384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0" t="s">
        <v>137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VON - Vedlejší a ostatní náklady</v>
      </c>
      <c r="F50" s="385"/>
      <c r="G50" s="385"/>
      <c r="H50" s="38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0" t="s">
        <v>22</v>
      </c>
      <c r="D52" s="38"/>
      <c r="E52" s="38"/>
      <c r="F52" s="28" t="str">
        <f>F12</f>
        <v>Děčín XXXII</v>
      </c>
      <c r="G52" s="38"/>
      <c r="H52" s="38"/>
      <c r="I52" s="30" t="s">
        <v>24</v>
      </c>
      <c r="J52" s="61" t="str">
        <f>IF(J12="","",J12)</f>
        <v>23. 6. 2021</v>
      </c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65" customHeight="1">
      <c r="A54" s="36"/>
      <c r="B54" s="37"/>
      <c r="C54" s="30" t="s">
        <v>30</v>
      </c>
      <c r="D54" s="38"/>
      <c r="E54" s="38"/>
      <c r="F54" s="28" t="str">
        <f>E15</f>
        <v>Statutární město Děčín, MmDěčín</v>
      </c>
      <c r="G54" s="38"/>
      <c r="H54" s="38"/>
      <c r="I54" s="30" t="s">
        <v>37</v>
      </c>
      <c r="J54" s="34" t="str">
        <f>E21</f>
        <v>P. Andrejkovič - PRO-DESIGN2013</v>
      </c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0" t="s">
        <v>35</v>
      </c>
      <c r="D55" s="38"/>
      <c r="E55" s="38"/>
      <c r="F55" s="28" t="str">
        <f>IF(E18="","",E18)</f>
        <v>Vyplň údaj</v>
      </c>
      <c r="G55" s="38"/>
      <c r="H55" s="38"/>
      <c r="I55" s="30" t="s">
        <v>41</v>
      </c>
      <c r="J55" s="34" t="str">
        <f>E24</f>
        <v>L. Štuller</v>
      </c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140</v>
      </c>
      <c r="D57" s="139"/>
      <c r="E57" s="139"/>
      <c r="F57" s="139"/>
      <c r="G57" s="139"/>
      <c r="H57" s="139"/>
      <c r="I57" s="139"/>
      <c r="J57" s="140" t="s">
        <v>141</v>
      </c>
      <c r="K57" s="139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41" t="s">
        <v>78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8" t="s">
        <v>142</v>
      </c>
    </row>
    <row r="60" spans="1:47" s="9" customFormat="1" ht="24.9" customHeight="1">
      <c r="B60" s="142"/>
      <c r="C60" s="143"/>
      <c r="D60" s="144" t="s">
        <v>6334</v>
      </c>
      <c r="E60" s="145"/>
      <c r="F60" s="145"/>
      <c r="G60" s="145"/>
      <c r="H60" s="145"/>
      <c r="I60" s="145"/>
      <c r="J60" s="146">
        <f>J87</f>
        <v>0</v>
      </c>
      <c r="K60" s="143"/>
      <c r="L60" s="147"/>
    </row>
    <row r="61" spans="1:47" s="10" customFormat="1" ht="19.95" customHeight="1">
      <c r="B61" s="148"/>
      <c r="C61" s="99"/>
      <c r="D61" s="149" t="s">
        <v>6335</v>
      </c>
      <c r="E61" s="150"/>
      <c r="F61" s="150"/>
      <c r="G61" s="150"/>
      <c r="H61" s="150"/>
      <c r="I61" s="150"/>
      <c r="J61" s="151">
        <f>J88</f>
        <v>0</v>
      </c>
      <c r="K61" s="99"/>
      <c r="L61" s="152"/>
    </row>
    <row r="62" spans="1:47" s="10" customFormat="1" ht="19.95" customHeight="1">
      <c r="B62" s="148"/>
      <c r="C62" s="99"/>
      <c r="D62" s="149" t="s">
        <v>6336</v>
      </c>
      <c r="E62" s="150"/>
      <c r="F62" s="150"/>
      <c r="G62" s="150"/>
      <c r="H62" s="150"/>
      <c r="I62" s="150"/>
      <c r="J62" s="151">
        <f>J91</f>
        <v>0</v>
      </c>
      <c r="K62" s="99"/>
      <c r="L62" s="152"/>
    </row>
    <row r="63" spans="1:47" s="10" customFormat="1" ht="19.95" customHeight="1">
      <c r="B63" s="148"/>
      <c r="C63" s="99"/>
      <c r="D63" s="149" t="s">
        <v>6337</v>
      </c>
      <c r="E63" s="150"/>
      <c r="F63" s="150"/>
      <c r="G63" s="150"/>
      <c r="H63" s="150"/>
      <c r="I63" s="150"/>
      <c r="J63" s="151">
        <f>J94</f>
        <v>0</v>
      </c>
      <c r="K63" s="99"/>
      <c r="L63" s="152"/>
    </row>
    <row r="64" spans="1:47" s="10" customFormat="1" ht="19.95" customHeight="1">
      <c r="B64" s="148"/>
      <c r="C64" s="99"/>
      <c r="D64" s="149" t="s">
        <v>6338</v>
      </c>
      <c r="E64" s="150"/>
      <c r="F64" s="150"/>
      <c r="G64" s="150"/>
      <c r="H64" s="150"/>
      <c r="I64" s="150"/>
      <c r="J64" s="151">
        <f>J96</f>
        <v>0</v>
      </c>
      <c r="K64" s="99"/>
      <c r="L64" s="152"/>
    </row>
    <row r="65" spans="1:31" s="10" customFormat="1" ht="19.95" customHeight="1">
      <c r="B65" s="148"/>
      <c r="C65" s="99"/>
      <c r="D65" s="149" t="s">
        <v>6339</v>
      </c>
      <c r="E65" s="150"/>
      <c r="F65" s="150"/>
      <c r="G65" s="150"/>
      <c r="H65" s="150"/>
      <c r="I65" s="150"/>
      <c r="J65" s="151">
        <f>J99</f>
        <v>0</v>
      </c>
      <c r="K65" s="99"/>
      <c r="L65" s="152"/>
    </row>
    <row r="66" spans="1:31" s="10" customFormat="1" ht="19.95" customHeight="1">
      <c r="B66" s="148"/>
      <c r="C66" s="99"/>
      <c r="D66" s="149" t="s">
        <v>6340</v>
      </c>
      <c r="E66" s="150"/>
      <c r="F66" s="150"/>
      <c r="G66" s="150"/>
      <c r="H66" s="150"/>
      <c r="I66" s="150"/>
      <c r="J66" s="151">
        <f>J102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4" t="s">
        <v>156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0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3" t="str">
        <f>E7</f>
        <v>Zateplení objektů, rekonstrukce víceúčelového hřiště a zpevněných ploch ZŠ Děčín XXXII_revize_R03</v>
      </c>
      <c r="F76" s="384"/>
      <c r="G76" s="384"/>
      <c r="H76" s="384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0" t="s">
        <v>137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6" t="str">
        <f>E9</f>
        <v>VON - Vedlejší a ostatní náklady</v>
      </c>
      <c r="F78" s="385"/>
      <c r="G78" s="385"/>
      <c r="H78" s="38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0" t="s">
        <v>22</v>
      </c>
      <c r="D80" s="38"/>
      <c r="E80" s="38"/>
      <c r="F80" s="28" t="str">
        <f>F12</f>
        <v>Děčín XXXII</v>
      </c>
      <c r="G80" s="38"/>
      <c r="H80" s="38"/>
      <c r="I80" s="30" t="s">
        <v>24</v>
      </c>
      <c r="J80" s="61" t="str">
        <f>IF(J12="","",J12)</f>
        <v>23. 6. 2021</v>
      </c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25.65" customHeight="1">
      <c r="A82" s="36"/>
      <c r="B82" s="37"/>
      <c r="C82" s="30" t="s">
        <v>30</v>
      </c>
      <c r="D82" s="38"/>
      <c r="E82" s="38"/>
      <c r="F82" s="28" t="str">
        <f>E15</f>
        <v>Statutární město Děčín, MmDěčín</v>
      </c>
      <c r="G82" s="38"/>
      <c r="H82" s="38"/>
      <c r="I82" s="30" t="s">
        <v>37</v>
      </c>
      <c r="J82" s="34" t="str">
        <f>E21</f>
        <v>P. Andrejkovič - PRO-DESIGN2013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0" t="s">
        <v>35</v>
      </c>
      <c r="D83" s="38"/>
      <c r="E83" s="38"/>
      <c r="F83" s="28" t="str">
        <f>IF(E18="","",E18)</f>
        <v>Vyplň údaj</v>
      </c>
      <c r="G83" s="38"/>
      <c r="H83" s="38"/>
      <c r="I83" s="30" t="s">
        <v>41</v>
      </c>
      <c r="J83" s="34" t="str">
        <f>E24</f>
        <v>L. Štuller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53"/>
      <c r="B85" s="154"/>
      <c r="C85" s="155" t="s">
        <v>157</v>
      </c>
      <c r="D85" s="156" t="s">
        <v>65</v>
      </c>
      <c r="E85" s="156" t="s">
        <v>61</v>
      </c>
      <c r="F85" s="156" t="s">
        <v>62</v>
      </c>
      <c r="G85" s="156" t="s">
        <v>158</v>
      </c>
      <c r="H85" s="156" t="s">
        <v>159</v>
      </c>
      <c r="I85" s="156" t="s">
        <v>160</v>
      </c>
      <c r="J85" s="156" t="s">
        <v>141</v>
      </c>
      <c r="K85" s="157" t="s">
        <v>161</v>
      </c>
      <c r="L85" s="158"/>
      <c r="M85" s="70" t="s">
        <v>32</v>
      </c>
      <c r="N85" s="71" t="s">
        <v>50</v>
      </c>
      <c r="O85" s="71" t="s">
        <v>162</v>
      </c>
      <c r="P85" s="71" t="s">
        <v>163</v>
      </c>
      <c r="Q85" s="71" t="s">
        <v>164</v>
      </c>
      <c r="R85" s="71" t="s">
        <v>165</v>
      </c>
      <c r="S85" s="71" t="s">
        <v>166</v>
      </c>
      <c r="T85" s="72" t="s">
        <v>167</v>
      </c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</row>
    <row r="86" spans="1:65" s="2" customFormat="1" ht="22.8" customHeight="1">
      <c r="A86" s="36"/>
      <c r="B86" s="37"/>
      <c r="C86" s="77" t="s">
        <v>168</v>
      </c>
      <c r="D86" s="38"/>
      <c r="E86" s="38"/>
      <c r="F86" s="38"/>
      <c r="G86" s="38"/>
      <c r="H86" s="38"/>
      <c r="I86" s="38"/>
      <c r="J86" s="159">
        <f>BK86</f>
        <v>0</v>
      </c>
      <c r="K86" s="38"/>
      <c r="L86" s="41"/>
      <c r="M86" s="73"/>
      <c r="N86" s="160"/>
      <c r="O86" s="74"/>
      <c r="P86" s="161">
        <f>P87</f>
        <v>0</v>
      </c>
      <c r="Q86" s="74"/>
      <c r="R86" s="161">
        <f>R87</f>
        <v>0</v>
      </c>
      <c r="S86" s="74"/>
      <c r="T86" s="162">
        <f>T87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8" t="s">
        <v>79</v>
      </c>
      <c r="AU86" s="18" t="s">
        <v>142</v>
      </c>
      <c r="BK86" s="163">
        <f>BK87</f>
        <v>0</v>
      </c>
    </row>
    <row r="87" spans="1:65" s="12" customFormat="1" ht="25.95" customHeight="1">
      <c r="B87" s="164"/>
      <c r="C87" s="165"/>
      <c r="D87" s="166" t="s">
        <v>79</v>
      </c>
      <c r="E87" s="167" t="s">
        <v>6341</v>
      </c>
      <c r="F87" s="167" t="s">
        <v>6342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P88+P91+P94+P96+P99+P102</f>
        <v>0</v>
      </c>
      <c r="Q87" s="172"/>
      <c r="R87" s="173">
        <f>R88+R91+R94+R96+R99+R102</f>
        <v>0</v>
      </c>
      <c r="S87" s="172"/>
      <c r="T87" s="174">
        <f>T88+T91+T94+T96+T99+T102</f>
        <v>0</v>
      </c>
      <c r="AR87" s="175" t="s">
        <v>226</v>
      </c>
      <c r="AT87" s="176" t="s">
        <v>79</v>
      </c>
      <c r="AU87" s="176" t="s">
        <v>80</v>
      </c>
      <c r="AY87" s="175" t="s">
        <v>171</v>
      </c>
      <c r="BK87" s="177">
        <f>BK88+BK91+BK94+BK96+BK99+BK102</f>
        <v>0</v>
      </c>
    </row>
    <row r="88" spans="1:65" s="12" customFormat="1" ht="22.8" customHeight="1">
      <c r="B88" s="164"/>
      <c r="C88" s="165"/>
      <c r="D88" s="166" t="s">
        <v>79</v>
      </c>
      <c r="E88" s="178" t="s">
        <v>6343</v>
      </c>
      <c r="F88" s="178" t="s">
        <v>6344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SUM(P89:P90)</f>
        <v>0</v>
      </c>
      <c r="Q88" s="172"/>
      <c r="R88" s="173">
        <f>SUM(R89:R90)</f>
        <v>0</v>
      </c>
      <c r="S88" s="172"/>
      <c r="T88" s="174">
        <f>SUM(T89:T90)</f>
        <v>0</v>
      </c>
      <c r="AR88" s="175" t="s">
        <v>226</v>
      </c>
      <c r="AT88" s="176" t="s">
        <v>79</v>
      </c>
      <c r="AU88" s="176" t="s">
        <v>40</v>
      </c>
      <c r="AY88" s="175" t="s">
        <v>171</v>
      </c>
      <c r="BK88" s="177">
        <f>SUM(BK89:BK90)</f>
        <v>0</v>
      </c>
    </row>
    <row r="89" spans="1:65" s="2" customFormat="1" ht="14.4" customHeight="1">
      <c r="A89" s="36"/>
      <c r="B89" s="37"/>
      <c r="C89" s="180" t="s">
        <v>40</v>
      </c>
      <c r="D89" s="180" t="s">
        <v>173</v>
      </c>
      <c r="E89" s="181" t="s">
        <v>6345</v>
      </c>
      <c r="F89" s="182" t="s">
        <v>6344</v>
      </c>
      <c r="G89" s="183" t="s">
        <v>6346</v>
      </c>
      <c r="H89" s="184">
        <v>1</v>
      </c>
      <c r="I89" s="185"/>
      <c r="J89" s="186">
        <f>ROUND(I89*H89,2)</f>
        <v>0</v>
      </c>
      <c r="K89" s="182" t="s">
        <v>177</v>
      </c>
      <c r="L89" s="41"/>
      <c r="M89" s="187" t="s">
        <v>32</v>
      </c>
      <c r="N89" s="188" t="s">
        <v>51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6347</v>
      </c>
      <c r="AT89" s="191" t="s">
        <v>173</v>
      </c>
      <c r="AU89" s="191" t="s">
        <v>89</v>
      </c>
      <c r="AY89" s="18" t="s">
        <v>171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8" t="s">
        <v>40</v>
      </c>
      <c r="BK89" s="192">
        <f>ROUND(I89*H89,2)</f>
        <v>0</v>
      </c>
      <c r="BL89" s="18" t="s">
        <v>6347</v>
      </c>
      <c r="BM89" s="191" t="s">
        <v>6348</v>
      </c>
    </row>
    <row r="90" spans="1:65" s="2" customFormat="1" ht="57.6">
      <c r="A90" s="36"/>
      <c r="B90" s="37"/>
      <c r="C90" s="38"/>
      <c r="D90" s="195" t="s">
        <v>258</v>
      </c>
      <c r="E90" s="38"/>
      <c r="F90" s="225" t="s">
        <v>6349</v>
      </c>
      <c r="G90" s="38"/>
      <c r="H90" s="38"/>
      <c r="I90" s="226"/>
      <c r="J90" s="38"/>
      <c r="K90" s="38"/>
      <c r="L90" s="41"/>
      <c r="M90" s="227"/>
      <c r="N90" s="228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8" t="s">
        <v>258</v>
      </c>
      <c r="AU90" s="18" t="s">
        <v>89</v>
      </c>
    </row>
    <row r="91" spans="1:65" s="12" customFormat="1" ht="22.8" customHeight="1">
      <c r="B91" s="164"/>
      <c r="C91" s="165"/>
      <c r="D91" s="166" t="s">
        <v>79</v>
      </c>
      <c r="E91" s="178" t="s">
        <v>6350</v>
      </c>
      <c r="F91" s="178" t="s">
        <v>6351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SUM(P92:P93)</f>
        <v>0</v>
      </c>
      <c r="Q91" s="172"/>
      <c r="R91" s="173">
        <f>SUM(R92:R93)</f>
        <v>0</v>
      </c>
      <c r="S91" s="172"/>
      <c r="T91" s="174">
        <f>SUM(T92:T93)</f>
        <v>0</v>
      </c>
      <c r="AR91" s="175" t="s">
        <v>226</v>
      </c>
      <c r="AT91" s="176" t="s">
        <v>79</v>
      </c>
      <c r="AU91" s="176" t="s">
        <v>40</v>
      </c>
      <c r="AY91" s="175" t="s">
        <v>171</v>
      </c>
      <c r="BK91" s="177">
        <f>SUM(BK92:BK93)</f>
        <v>0</v>
      </c>
    </row>
    <row r="92" spans="1:65" s="2" customFormat="1" ht="14.4" customHeight="1">
      <c r="A92" s="36"/>
      <c r="B92" s="37"/>
      <c r="C92" s="180" t="s">
        <v>89</v>
      </c>
      <c r="D92" s="180" t="s">
        <v>173</v>
      </c>
      <c r="E92" s="181" t="s">
        <v>6352</v>
      </c>
      <c r="F92" s="182" t="s">
        <v>6351</v>
      </c>
      <c r="G92" s="183" t="s">
        <v>6346</v>
      </c>
      <c r="H92" s="184">
        <v>1</v>
      </c>
      <c r="I92" s="185"/>
      <c r="J92" s="186">
        <f>ROUND(I92*H92,2)</f>
        <v>0</v>
      </c>
      <c r="K92" s="182" t="s">
        <v>177</v>
      </c>
      <c r="L92" s="41"/>
      <c r="M92" s="187" t="s">
        <v>32</v>
      </c>
      <c r="N92" s="188" t="s">
        <v>51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6347</v>
      </c>
      <c r="AT92" s="191" t="s">
        <v>173</v>
      </c>
      <c r="AU92" s="191" t="s">
        <v>89</v>
      </c>
      <c r="AY92" s="18" t="s">
        <v>171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8" t="s">
        <v>40</v>
      </c>
      <c r="BK92" s="192">
        <f>ROUND(I92*H92,2)</f>
        <v>0</v>
      </c>
      <c r="BL92" s="18" t="s">
        <v>6347</v>
      </c>
      <c r="BM92" s="191" t="s">
        <v>6353</v>
      </c>
    </row>
    <row r="93" spans="1:65" s="2" customFormat="1" ht="76.8">
      <c r="A93" s="36"/>
      <c r="B93" s="37"/>
      <c r="C93" s="38"/>
      <c r="D93" s="195" t="s">
        <v>258</v>
      </c>
      <c r="E93" s="38"/>
      <c r="F93" s="225" t="s">
        <v>6354</v>
      </c>
      <c r="G93" s="38"/>
      <c r="H93" s="38"/>
      <c r="I93" s="226"/>
      <c r="J93" s="38"/>
      <c r="K93" s="38"/>
      <c r="L93" s="41"/>
      <c r="M93" s="227"/>
      <c r="N93" s="228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8" t="s">
        <v>258</v>
      </c>
      <c r="AU93" s="18" t="s">
        <v>89</v>
      </c>
    </row>
    <row r="94" spans="1:65" s="12" customFormat="1" ht="22.8" customHeight="1">
      <c r="B94" s="164"/>
      <c r="C94" s="165"/>
      <c r="D94" s="166" t="s">
        <v>79</v>
      </c>
      <c r="E94" s="178" t="s">
        <v>6355</v>
      </c>
      <c r="F94" s="178" t="s">
        <v>6356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226</v>
      </c>
      <c r="AT94" s="176" t="s">
        <v>79</v>
      </c>
      <c r="AU94" s="176" t="s">
        <v>40</v>
      </c>
      <c r="AY94" s="175" t="s">
        <v>171</v>
      </c>
      <c r="BK94" s="177">
        <f>BK95</f>
        <v>0</v>
      </c>
    </row>
    <row r="95" spans="1:65" s="2" customFormat="1" ht="14.4" customHeight="1">
      <c r="A95" s="36"/>
      <c r="B95" s="37"/>
      <c r="C95" s="180" t="s">
        <v>187</v>
      </c>
      <c r="D95" s="180" t="s">
        <v>173</v>
      </c>
      <c r="E95" s="181" t="s">
        <v>6357</v>
      </c>
      <c r="F95" s="182" t="s">
        <v>6358</v>
      </c>
      <c r="G95" s="183" t="s">
        <v>6346</v>
      </c>
      <c r="H95" s="184">
        <v>1</v>
      </c>
      <c r="I95" s="185"/>
      <c r="J95" s="186">
        <f>ROUND(I95*H95,2)</f>
        <v>0</v>
      </c>
      <c r="K95" s="182" t="s">
        <v>177</v>
      </c>
      <c r="L95" s="41"/>
      <c r="M95" s="187" t="s">
        <v>32</v>
      </c>
      <c r="N95" s="188" t="s">
        <v>51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6347</v>
      </c>
      <c r="AT95" s="191" t="s">
        <v>173</v>
      </c>
      <c r="AU95" s="191" t="s">
        <v>89</v>
      </c>
      <c r="AY95" s="18" t="s">
        <v>171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8" t="s">
        <v>40</v>
      </c>
      <c r="BK95" s="192">
        <f>ROUND(I95*H95,2)</f>
        <v>0</v>
      </c>
      <c r="BL95" s="18" t="s">
        <v>6347</v>
      </c>
      <c r="BM95" s="191" t="s">
        <v>6359</v>
      </c>
    </row>
    <row r="96" spans="1:65" s="12" customFormat="1" ht="22.8" customHeight="1">
      <c r="B96" s="164"/>
      <c r="C96" s="165"/>
      <c r="D96" s="166" t="s">
        <v>79</v>
      </c>
      <c r="E96" s="178" t="s">
        <v>6360</v>
      </c>
      <c r="F96" s="178" t="s">
        <v>6361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SUM(P97:P98)</f>
        <v>0</v>
      </c>
      <c r="Q96" s="172"/>
      <c r="R96" s="173">
        <f>SUM(R97:R98)</f>
        <v>0</v>
      </c>
      <c r="S96" s="172"/>
      <c r="T96" s="174">
        <f>SUM(T97:T98)</f>
        <v>0</v>
      </c>
      <c r="AR96" s="175" t="s">
        <v>226</v>
      </c>
      <c r="AT96" s="176" t="s">
        <v>79</v>
      </c>
      <c r="AU96" s="176" t="s">
        <v>40</v>
      </c>
      <c r="AY96" s="175" t="s">
        <v>171</v>
      </c>
      <c r="BK96" s="177">
        <f>SUM(BK97:BK98)</f>
        <v>0</v>
      </c>
    </row>
    <row r="97" spans="1:65" s="2" customFormat="1" ht="14.4" customHeight="1">
      <c r="A97" s="36"/>
      <c r="B97" s="37"/>
      <c r="C97" s="180" t="s">
        <v>237</v>
      </c>
      <c r="D97" s="180" t="s">
        <v>173</v>
      </c>
      <c r="E97" s="181" t="s">
        <v>6362</v>
      </c>
      <c r="F97" s="182" t="s">
        <v>6363</v>
      </c>
      <c r="G97" s="183" t="s">
        <v>6346</v>
      </c>
      <c r="H97" s="184">
        <v>1</v>
      </c>
      <c r="I97" s="185"/>
      <c r="J97" s="186">
        <f>ROUND(I97*H97,2)</f>
        <v>0</v>
      </c>
      <c r="K97" s="182" t="s">
        <v>177</v>
      </c>
      <c r="L97" s="41"/>
      <c r="M97" s="187" t="s">
        <v>32</v>
      </c>
      <c r="N97" s="188" t="s">
        <v>51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6347</v>
      </c>
      <c r="AT97" s="191" t="s">
        <v>173</v>
      </c>
      <c r="AU97" s="191" t="s">
        <v>89</v>
      </c>
      <c r="AY97" s="18" t="s">
        <v>171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8" t="s">
        <v>40</v>
      </c>
      <c r="BK97" s="192">
        <f>ROUND(I97*H97,2)</f>
        <v>0</v>
      </c>
      <c r="BL97" s="18" t="s">
        <v>6347</v>
      </c>
      <c r="BM97" s="191" t="s">
        <v>6364</v>
      </c>
    </row>
    <row r="98" spans="1:65" s="2" customFormat="1" ht="105.6">
      <c r="A98" s="36"/>
      <c r="B98" s="37"/>
      <c r="C98" s="38"/>
      <c r="D98" s="195" t="s">
        <v>258</v>
      </c>
      <c r="E98" s="38"/>
      <c r="F98" s="225" t="s">
        <v>6365</v>
      </c>
      <c r="G98" s="38"/>
      <c r="H98" s="38"/>
      <c r="I98" s="226"/>
      <c r="J98" s="38"/>
      <c r="K98" s="38"/>
      <c r="L98" s="41"/>
      <c r="M98" s="227"/>
      <c r="N98" s="228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8" t="s">
        <v>258</v>
      </c>
      <c r="AU98" s="18" t="s">
        <v>89</v>
      </c>
    </row>
    <row r="99" spans="1:65" s="12" customFormat="1" ht="22.8" customHeight="1">
      <c r="B99" s="164"/>
      <c r="C99" s="165"/>
      <c r="D99" s="166" t="s">
        <v>79</v>
      </c>
      <c r="E99" s="178" t="s">
        <v>6366</v>
      </c>
      <c r="F99" s="178" t="s">
        <v>6367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SUM(P100:P101)</f>
        <v>0</v>
      </c>
      <c r="Q99" s="172"/>
      <c r="R99" s="173">
        <f>SUM(R100:R101)</f>
        <v>0</v>
      </c>
      <c r="S99" s="172"/>
      <c r="T99" s="174">
        <f>SUM(T100:T101)</f>
        <v>0</v>
      </c>
      <c r="AR99" s="175" t="s">
        <v>226</v>
      </c>
      <c r="AT99" s="176" t="s">
        <v>79</v>
      </c>
      <c r="AU99" s="176" t="s">
        <v>40</v>
      </c>
      <c r="AY99" s="175" t="s">
        <v>171</v>
      </c>
      <c r="BK99" s="177">
        <f>SUM(BK100:BK101)</f>
        <v>0</v>
      </c>
    </row>
    <row r="100" spans="1:65" s="2" customFormat="1" ht="14.4" customHeight="1">
      <c r="A100" s="36"/>
      <c r="B100" s="37"/>
      <c r="C100" s="180" t="s">
        <v>178</v>
      </c>
      <c r="D100" s="180" t="s">
        <v>173</v>
      </c>
      <c r="E100" s="181" t="s">
        <v>6368</v>
      </c>
      <c r="F100" s="182" t="s">
        <v>6367</v>
      </c>
      <c r="G100" s="183" t="s">
        <v>6346</v>
      </c>
      <c r="H100" s="184">
        <v>1</v>
      </c>
      <c r="I100" s="185"/>
      <c r="J100" s="186">
        <f>ROUND(I100*H100,2)</f>
        <v>0</v>
      </c>
      <c r="K100" s="182" t="s">
        <v>177</v>
      </c>
      <c r="L100" s="41"/>
      <c r="M100" s="187" t="s">
        <v>32</v>
      </c>
      <c r="N100" s="188" t="s">
        <v>51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6347</v>
      </c>
      <c r="AT100" s="191" t="s">
        <v>173</v>
      </c>
      <c r="AU100" s="191" t="s">
        <v>89</v>
      </c>
      <c r="AY100" s="18" t="s">
        <v>171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8" t="s">
        <v>40</v>
      </c>
      <c r="BK100" s="192">
        <f>ROUND(I100*H100,2)</f>
        <v>0</v>
      </c>
      <c r="BL100" s="18" t="s">
        <v>6347</v>
      </c>
      <c r="BM100" s="191" t="s">
        <v>6369</v>
      </c>
    </row>
    <row r="101" spans="1:65" s="2" customFormat="1" ht="57.6">
      <c r="A101" s="36"/>
      <c r="B101" s="37"/>
      <c r="C101" s="38"/>
      <c r="D101" s="195" t="s">
        <v>258</v>
      </c>
      <c r="E101" s="38"/>
      <c r="F101" s="225" t="s">
        <v>6370</v>
      </c>
      <c r="G101" s="38"/>
      <c r="H101" s="38"/>
      <c r="I101" s="226"/>
      <c r="J101" s="38"/>
      <c r="K101" s="38"/>
      <c r="L101" s="41"/>
      <c r="M101" s="227"/>
      <c r="N101" s="228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8" t="s">
        <v>258</v>
      </c>
      <c r="AU101" s="18" t="s">
        <v>89</v>
      </c>
    </row>
    <row r="102" spans="1:65" s="12" customFormat="1" ht="22.8" customHeight="1">
      <c r="B102" s="164"/>
      <c r="C102" s="165"/>
      <c r="D102" s="166" t="s">
        <v>79</v>
      </c>
      <c r="E102" s="178" t="s">
        <v>6371</v>
      </c>
      <c r="F102" s="178" t="s">
        <v>6372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SUM(P103:P104)</f>
        <v>0</v>
      </c>
      <c r="Q102" s="172"/>
      <c r="R102" s="173">
        <f>SUM(R103:R104)</f>
        <v>0</v>
      </c>
      <c r="S102" s="172"/>
      <c r="T102" s="174">
        <f>SUM(T103:T104)</f>
        <v>0</v>
      </c>
      <c r="AR102" s="175" t="s">
        <v>226</v>
      </c>
      <c r="AT102" s="176" t="s">
        <v>79</v>
      </c>
      <c r="AU102" s="176" t="s">
        <v>40</v>
      </c>
      <c r="AY102" s="175" t="s">
        <v>171</v>
      </c>
      <c r="BK102" s="177">
        <f>SUM(BK103:BK104)</f>
        <v>0</v>
      </c>
    </row>
    <row r="103" spans="1:65" s="2" customFormat="1" ht="14.4" customHeight="1">
      <c r="A103" s="36"/>
      <c r="B103" s="37"/>
      <c r="C103" s="180" t="s">
        <v>226</v>
      </c>
      <c r="D103" s="180" t="s">
        <v>173</v>
      </c>
      <c r="E103" s="181" t="s">
        <v>6373</v>
      </c>
      <c r="F103" s="182" t="s">
        <v>6372</v>
      </c>
      <c r="G103" s="183" t="s">
        <v>6346</v>
      </c>
      <c r="H103" s="184">
        <v>1</v>
      </c>
      <c r="I103" s="185"/>
      <c r="J103" s="186">
        <f>ROUND(I103*H103,2)</f>
        <v>0</v>
      </c>
      <c r="K103" s="182" t="s">
        <v>177</v>
      </c>
      <c r="L103" s="41"/>
      <c r="M103" s="187" t="s">
        <v>32</v>
      </c>
      <c r="N103" s="188" t="s">
        <v>51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6347</v>
      </c>
      <c r="AT103" s="191" t="s">
        <v>173</v>
      </c>
      <c r="AU103" s="191" t="s">
        <v>89</v>
      </c>
      <c r="AY103" s="18" t="s">
        <v>171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8" t="s">
        <v>40</v>
      </c>
      <c r="BK103" s="192">
        <f>ROUND(I103*H103,2)</f>
        <v>0</v>
      </c>
      <c r="BL103" s="18" t="s">
        <v>6347</v>
      </c>
      <c r="BM103" s="191" t="s">
        <v>6374</v>
      </c>
    </row>
    <row r="104" spans="1:65" s="2" customFormat="1" ht="96">
      <c r="A104" s="36"/>
      <c r="B104" s="37"/>
      <c r="C104" s="38"/>
      <c r="D104" s="195" t="s">
        <v>258</v>
      </c>
      <c r="E104" s="38"/>
      <c r="F104" s="225" t="s">
        <v>6375</v>
      </c>
      <c r="G104" s="38"/>
      <c r="H104" s="38"/>
      <c r="I104" s="226"/>
      <c r="J104" s="38"/>
      <c r="K104" s="38"/>
      <c r="L104" s="41"/>
      <c r="M104" s="248"/>
      <c r="N104" s="249"/>
      <c r="O104" s="231"/>
      <c r="P104" s="231"/>
      <c r="Q104" s="231"/>
      <c r="R104" s="231"/>
      <c r="S104" s="231"/>
      <c r="T104" s="250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8" t="s">
        <v>258</v>
      </c>
      <c r="AU104" s="18" t="s">
        <v>89</v>
      </c>
    </row>
    <row r="105" spans="1:65" s="2" customFormat="1" ht="6.9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Ibd3V8qxMJV/QPrL24DGC3MhGenJJm3IodkFNp4/izTXtjicZxSXvpkIFtknaL6azLf7oxFHrIhjirfVOKbgeQ==" saltValue="y3IetD5DQumXwq2RyU+hzQHQY/HGFJAtoE6qvCM1ugN9KzQmok3bT/Et+2uT/UI+q9rz+ETxhn1a0T+Zq/BeuQ==" spinCount="100000" sheet="1" objects="1" scenarios="1" formatColumns="0" formatRows="0" autoFilter="0"/>
  <autoFilter ref="C85:K104" xr:uid="{00000000-0009-0000-0000-00000F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1" customWidth="1"/>
    <col min="2" max="2" width="1.7109375" style="251" customWidth="1"/>
    <col min="3" max="4" width="5" style="251" customWidth="1"/>
    <col min="5" max="5" width="11.7109375" style="251" customWidth="1"/>
    <col min="6" max="6" width="9.140625" style="251" customWidth="1"/>
    <col min="7" max="7" width="5" style="251" customWidth="1"/>
    <col min="8" max="8" width="77.85546875" style="251" customWidth="1"/>
    <col min="9" max="10" width="20" style="251" customWidth="1"/>
    <col min="11" max="11" width="1.7109375" style="251" customWidth="1"/>
  </cols>
  <sheetData>
    <row r="1" spans="2:11" s="1" customFormat="1" ht="37.5" customHeight="1"/>
    <row r="2" spans="2:11" s="1" customFormat="1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pans="2:11" s="16" customFormat="1" ht="45" customHeight="1">
      <c r="B3" s="255"/>
      <c r="C3" s="387" t="s">
        <v>6376</v>
      </c>
      <c r="D3" s="387"/>
      <c r="E3" s="387"/>
      <c r="F3" s="387"/>
      <c r="G3" s="387"/>
      <c r="H3" s="387"/>
      <c r="I3" s="387"/>
      <c r="J3" s="387"/>
      <c r="K3" s="256"/>
    </row>
    <row r="4" spans="2:11" s="1" customFormat="1" ht="25.5" customHeight="1">
      <c r="B4" s="257"/>
      <c r="C4" s="392" t="s">
        <v>6377</v>
      </c>
      <c r="D4" s="392"/>
      <c r="E4" s="392"/>
      <c r="F4" s="392"/>
      <c r="G4" s="392"/>
      <c r="H4" s="392"/>
      <c r="I4" s="392"/>
      <c r="J4" s="392"/>
      <c r="K4" s="258"/>
    </row>
    <row r="5" spans="2:11" s="1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1" customFormat="1" ht="15" customHeight="1">
      <c r="B6" s="257"/>
      <c r="C6" s="391" t="s">
        <v>6378</v>
      </c>
      <c r="D6" s="391"/>
      <c r="E6" s="391"/>
      <c r="F6" s="391"/>
      <c r="G6" s="391"/>
      <c r="H6" s="391"/>
      <c r="I6" s="391"/>
      <c r="J6" s="391"/>
      <c r="K6" s="258"/>
    </row>
    <row r="7" spans="2:11" s="1" customFormat="1" ht="15" customHeight="1">
      <c r="B7" s="261"/>
      <c r="C7" s="391" t="s">
        <v>6379</v>
      </c>
      <c r="D7" s="391"/>
      <c r="E7" s="391"/>
      <c r="F7" s="391"/>
      <c r="G7" s="391"/>
      <c r="H7" s="391"/>
      <c r="I7" s="391"/>
      <c r="J7" s="391"/>
      <c r="K7" s="258"/>
    </row>
    <row r="8" spans="2:11" s="1" customFormat="1" ht="12.75" customHeight="1">
      <c r="B8" s="261"/>
      <c r="C8" s="260"/>
      <c r="D8" s="260"/>
      <c r="E8" s="260"/>
      <c r="F8" s="260"/>
      <c r="G8" s="260"/>
      <c r="H8" s="260"/>
      <c r="I8" s="260"/>
      <c r="J8" s="260"/>
      <c r="K8" s="258"/>
    </row>
    <row r="9" spans="2:11" s="1" customFormat="1" ht="15" customHeight="1">
      <c r="B9" s="261"/>
      <c r="C9" s="391" t="s">
        <v>6380</v>
      </c>
      <c r="D9" s="391"/>
      <c r="E9" s="391"/>
      <c r="F9" s="391"/>
      <c r="G9" s="391"/>
      <c r="H9" s="391"/>
      <c r="I9" s="391"/>
      <c r="J9" s="391"/>
      <c r="K9" s="258"/>
    </row>
    <row r="10" spans="2:11" s="1" customFormat="1" ht="15" customHeight="1">
      <c r="B10" s="261"/>
      <c r="C10" s="260"/>
      <c r="D10" s="391" t="s">
        <v>6381</v>
      </c>
      <c r="E10" s="391"/>
      <c r="F10" s="391"/>
      <c r="G10" s="391"/>
      <c r="H10" s="391"/>
      <c r="I10" s="391"/>
      <c r="J10" s="391"/>
      <c r="K10" s="258"/>
    </row>
    <row r="11" spans="2:11" s="1" customFormat="1" ht="15" customHeight="1">
      <c r="B11" s="261"/>
      <c r="C11" s="262"/>
      <c r="D11" s="391" t="s">
        <v>6382</v>
      </c>
      <c r="E11" s="391"/>
      <c r="F11" s="391"/>
      <c r="G11" s="391"/>
      <c r="H11" s="391"/>
      <c r="I11" s="391"/>
      <c r="J11" s="391"/>
      <c r="K11" s="258"/>
    </row>
    <row r="12" spans="2:11" s="1" customFormat="1" ht="15" customHeight="1">
      <c r="B12" s="261"/>
      <c r="C12" s="262"/>
      <c r="D12" s="260"/>
      <c r="E12" s="260"/>
      <c r="F12" s="260"/>
      <c r="G12" s="260"/>
      <c r="H12" s="260"/>
      <c r="I12" s="260"/>
      <c r="J12" s="260"/>
      <c r="K12" s="258"/>
    </row>
    <row r="13" spans="2:11" s="1" customFormat="1" ht="15" customHeight="1">
      <c r="B13" s="261"/>
      <c r="C13" s="262"/>
      <c r="D13" s="263" t="s">
        <v>6383</v>
      </c>
      <c r="E13" s="260"/>
      <c r="F13" s="260"/>
      <c r="G13" s="260"/>
      <c r="H13" s="260"/>
      <c r="I13" s="260"/>
      <c r="J13" s="260"/>
      <c r="K13" s="258"/>
    </row>
    <row r="14" spans="2:11" s="1" customFormat="1" ht="12.75" customHeight="1">
      <c r="B14" s="261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1" customFormat="1" ht="15" customHeight="1">
      <c r="B15" s="261"/>
      <c r="C15" s="262"/>
      <c r="D15" s="391" t="s">
        <v>6384</v>
      </c>
      <c r="E15" s="391"/>
      <c r="F15" s="391"/>
      <c r="G15" s="391"/>
      <c r="H15" s="391"/>
      <c r="I15" s="391"/>
      <c r="J15" s="391"/>
      <c r="K15" s="258"/>
    </row>
    <row r="16" spans="2:11" s="1" customFormat="1" ht="15" customHeight="1">
      <c r="B16" s="261"/>
      <c r="C16" s="262"/>
      <c r="D16" s="391" t="s">
        <v>6385</v>
      </c>
      <c r="E16" s="391"/>
      <c r="F16" s="391"/>
      <c r="G16" s="391"/>
      <c r="H16" s="391"/>
      <c r="I16" s="391"/>
      <c r="J16" s="391"/>
      <c r="K16" s="258"/>
    </row>
    <row r="17" spans="2:11" s="1" customFormat="1" ht="15" customHeight="1">
      <c r="B17" s="261"/>
      <c r="C17" s="262"/>
      <c r="D17" s="391" t="s">
        <v>6386</v>
      </c>
      <c r="E17" s="391"/>
      <c r="F17" s="391"/>
      <c r="G17" s="391"/>
      <c r="H17" s="391"/>
      <c r="I17" s="391"/>
      <c r="J17" s="391"/>
      <c r="K17" s="258"/>
    </row>
    <row r="18" spans="2:11" s="1" customFormat="1" ht="15" customHeight="1">
      <c r="B18" s="261"/>
      <c r="C18" s="262"/>
      <c r="D18" s="262"/>
      <c r="E18" s="264" t="s">
        <v>87</v>
      </c>
      <c r="F18" s="391" t="s">
        <v>6387</v>
      </c>
      <c r="G18" s="391"/>
      <c r="H18" s="391"/>
      <c r="I18" s="391"/>
      <c r="J18" s="391"/>
      <c r="K18" s="258"/>
    </row>
    <row r="19" spans="2:11" s="1" customFormat="1" ht="15" customHeight="1">
      <c r="B19" s="261"/>
      <c r="C19" s="262"/>
      <c r="D19" s="262"/>
      <c r="E19" s="264" t="s">
        <v>6388</v>
      </c>
      <c r="F19" s="391" t="s">
        <v>6389</v>
      </c>
      <c r="G19" s="391"/>
      <c r="H19" s="391"/>
      <c r="I19" s="391"/>
      <c r="J19" s="391"/>
      <c r="K19" s="258"/>
    </row>
    <row r="20" spans="2:11" s="1" customFormat="1" ht="15" customHeight="1">
      <c r="B20" s="261"/>
      <c r="C20" s="262"/>
      <c r="D20" s="262"/>
      <c r="E20" s="264" t="s">
        <v>6390</v>
      </c>
      <c r="F20" s="391" t="s">
        <v>6391</v>
      </c>
      <c r="G20" s="391"/>
      <c r="H20" s="391"/>
      <c r="I20" s="391"/>
      <c r="J20" s="391"/>
      <c r="K20" s="258"/>
    </row>
    <row r="21" spans="2:11" s="1" customFormat="1" ht="15" customHeight="1">
      <c r="B21" s="261"/>
      <c r="C21" s="262"/>
      <c r="D21" s="262"/>
      <c r="E21" s="264" t="s">
        <v>133</v>
      </c>
      <c r="F21" s="391" t="s">
        <v>134</v>
      </c>
      <c r="G21" s="391"/>
      <c r="H21" s="391"/>
      <c r="I21" s="391"/>
      <c r="J21" s="391"/>
      <c r="K21" s="258"/>
    </row>
    <row r="22" spans="2:11" s="1" customFormat="1" ht="15" customHeight="1">
      <c r="B22" s="261"/>
      <c r="C22" s="262"/>
      <c r="D22" s="262"/>
      <c r="E22" s="264" t="s">
        <v>6392</v>
      </c>
      <c r="F22" s="391" t="s">
        <v>6393</v>
      </c>
      <c r="G22" s="391"/>
      <c r="H22" s="391"/>
      <c r="I22" s="391"/>
      <c r="J22" s="391"/>
      <c r="K22" s="258"/>
    </row>
    <row r="23" spans="2:11" s="1" customFormat="1" ht="15" customHeight="1">
      <c r="B23" s="261"/>
      <c r="C23" s="262"/>
      <c r="D23" s="262"/>
      <c r="E23" s="264" t="s">
        <v>122</v>
      </c>
      <c r="F23" s="391" t="s">
        <v>6394</v>
      </c>
      <c r="G23" s="391"/>
      <c r="H23" s="391"/>
      <c r="I23" s="391"/>
      <c r="J23" s="391"/>
      <c r="K23" s="258"/>
    </row>
    <row r="24" spans="2:11" s="1" customFormat="1" ht="12.75" customHeight="1">
      <c r="B24" s="261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1" customFormat="1" ht="15" customHeight="1">
      <c r="B25" s="261"/>
      <c r="C25" s="391" t="s">
        <v>6395</v>
      </c>
      <c r="D25" s="391"/>
      <c r="E25" s="391"/>
      <c r="F25" s="391"/>
      <c r="G25" s="391"/>
      <c r="H25" s="391"/>
      <c r="I25" s="391"/>
      <c r="J25" s="391"/>
      <c r="K25" s="258"/>
    </row>
    <row r="26" spans="2:11" s="1" customFormat="1" ht="15" customHeight="1">
      <c r="B26" s="261"/>
      <c r="C26" s="391" t="s">
        <v>6396</v>
      </c>
      <c r="D26" s="391"/>
      <c r="E26" s="391"/>
      <c r="F26" s="391"/>
      <c r="G26" s="391"/>
      <c r="H26" s="391"/>
      <c r="I26" s="391"/>
      <c r="J26" s="391"/>
      <c r="K26" s="258"/>
    </row>
    <row r="27" spans="2:11" s="1" customFormat="1" ht="15" customHeight="1">
      <c r="B27" s="261"/>
      <c r="C27" s="260"/>
      <c r="D27" s="391" t="s">
        <v>6397</v>
      </c>
      <c r="E27" s="391"/>
      <c r="F27" s="391"/>
      <c r="G27" s="391"/>
      <c r="H27" s="391"/>
      <c r="I27" s="391"/>
      <c r="J27" s="391"/>
      <c r="K27" s="258"/>
    </row>
    <row r="28" spans="2:11" s="1" customFormat="1" ht="15" customHeight="1">
      <c r="B28" s="261"/>
      <c r="C28" s="262"/>
      <c r="D28" s="391" t="s">
        <v>6398</v>
      </c>
      <c r="E28" s="391"/>
      <c r="F28" s="391"/>
      <c r="G28" s="391"/>
      <c r="H28" s="391"/>
      <c r="I28" s="391"/>
      <c r="J28" s="391"/>
      <c r="K28" s="258"/>
    </row>
    <row r="29" spans="2:11" s="1" customFormat="1" ht="12.75" customHeight="1">
      <c r="B29" s="261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1" customFormat="1" ht="15" customHeight="1">
      <c r="B30" s="261"/>
      <c r="C30" s="262"/>
      <c r="D30" s="391" t="s">
        <v>6399</v>
      </c>
      <c r="E30" s="391"/>
      <c r="F30" s="391"/>
      <c r="G30" s="391"/>
      <c r="H30" s="391"/>
      <c r="I30" s="391"/>
      <c r="J30" s="391"/>
      <c r="K30" s="258"/>
    </row>
    <row r="31" spans="2:11" s="1" customFormat="1" ht="15" customHeight="1">
      <c r="B31" s="261"/>
      <c r="C31" s="262"/>
      <c r="D31" s="391" t="s">
        <v>6400</v>
      </c>
      <c r="E31" s="391"/>
      <c r="F31" s="391"/>
      <c r="G31" s="391"/>
      <c r="H31" s="391"/>
      <c r="I31" s="391"/>
      <c r="J31" s="391"/>
      <c r="K31" s="258"/>
    </row>
    <row r="32" spans="2:11" s="1" customFormat="1" ht="12.75" customHeight="1">
      <c r="B32" s="261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1" customFormat="1" ht="15" customHeight="1">
      <c r="B33" s="261"/>
      <c r="C33" s="262"/>
      <c r="D33" s="391" t="s">
        <v>6401</v>
      </c>
      <c r="E33" s="391"/>
      <c r="F33" s="391"/>
      <c r="G33" s="391"/>
      <c r="H33" s="391"/>
      <c r="I33" s="391"/>
      <c r="J33" s="391"/>
      <c r="K33" s="258"/>
    </row>
    <row r="34" spans="2:11" s="1" customFormat="1" ht="15" customHeight="1">
      <c r="B34" s="261"/>
      <c r="C34" s="262"/>
      <c r="D34" s="391" t="s">
        <v>6402</v>
      </c>
      <c r="E34" s="391"/>
      <c r="F34" s="391"/>
      <c r="G34" s="391"/>
      <c r="H34" s="391"/>
      <c r="I34" s="391"/>
      <c r="J34" s="391"/>
      <c r="K34" s="258"/>
    </row>
    <row r="35" spans="2:11" s="1" customFormat="1" ht="15" customHeight="1">
      <c r="B35" s="261"/>
      <c r="C35" s="262"/>
      <c r="D35" s="391" t="s">
        <v>6403</v>
      </c>
      <c r="E35" s="391"/>
      <c r="F35" s="391"/>
      <c r="G35" s="391"/>
      <c r="H35" s="391"/>
      <c r="I35" s="391"/>
      <c r="J35" s="391"/>
      <c r="K35" s="258"/>
    </row>
    <row r="36" spans="2:11" s="1" customFormat="1" ht="15" customHeight="1">
      <c r="B36" s="261"/>
      <c r="C36" s="262"/>
      <c r="D36" s="260"/>
      <c r="E36" s="263" t="s">
        <v>157</v>
      </c>
      <c r="F36" s="260"/>
      <c r="G36" s="391" t="s">
        <v>6404</v>
      </c>
      <c r="H36" s="391"/>
      <c r="I36" s="391"/>
      <c r="J36" s="391"/>
      <c r="K36" s="258"/>
    </row>
    <row r="37" spans="2:11" s="1" customFormat="1" ht="30.75" customHeight="1">
      <c r="B37" s="261"/>
      <c r="C37" s="262"/>
      <c r="D37" s="260"/>
      <c r="E37" s="263" t="s">
        <v>6405</v>
      </c>
      <c r="F37" s="260"/>
      <c r="G37" s="391" t="s">
        <v>6406</v>
      </c>
      <c r="H37" s="391"/>
      <c r="I37" s="391"/>
      <c r="J37" s="391"/>
      <c r="K37" s="258"/>
    </row>
    <row r="38" spans="2:11" s="1" customFormat="1" ht="15" customHeight="1">
      <c r="B38" s="261"/>
      <c r="C38" s="262"/>
      <c r="D38" s="260"/>
      <c r="E38" s="263" t="s">
        <v>61</v>
      </c>
      <c r="F38" s="260"/>
      <c r="G38" s="391" t="s">
        <v>6407</v>
      </c>
      <c r="H38" s="391"/>
      <c r="I38" s="391"/>
      <c r="J38" s="391"/>
      <c r="K38" s="258"/>
    </row>
    <row r="39" spans="2:11" s="1" customFormat="1" ht="15" customHeight="1">
      <c r="B39" s="261"/>
      <c r="C39" s="262"/>
      <c r="D39" s="260"/>
      <c r="E39" s="263" t="s">
        <v>62</v>
      </c>
      <c r="F39" s="260"/>
      <c r="G39" s="391" t="s">
        <v>6408</v>
      </c>
      <c r="H39" s="391"/>
      <c r="I39" s="391"/>
      <c r="J39" s="391"/>
      <c r="K39" s="258"/>
    </row>
    <row r="40" spans="2:11" s="1" customFormat="1" ht="15" customHeight="1">
      <c r="B40" s="261"/>
      <c r="C40" s="262"/>
      <c r="D40" s="260"/>
      <c r="E40" s="263" t="s">
        <v>158</v>
      </c>
      <c r="F40" s="260"/>
      <c r="G40" s="391" t="s">
        <v>6409</v>
      </c>
      <c r="H40" s="391"/>
      <c r="I40" s="391"/>
      <c r="J40" s="391"/>
      <c r="K40" s="258"/>
    </row>
    <row r="41" spans="2:11" s="1" customFormat="1" ht="15" customHeight="1">
      <c r="B41" s="261"/>
      <c r="C41" s="262"/>
      <c r="D41" s="260"/>
      <c r="E41" s="263" t="s">
        <v>159</v>
      </c>
      <c r="F41" s="260"/>
      <c r="G41" s="391" t="s">
        <v>6410</v>
      </c>
      <c r="H41" s="391"/>
      <c r="I41" s="391"/>
      <c r="J41" s="391"/>
      <c r="K41" s="258"/>
    </row>
    <row r="42" spans="2:11" s="1" customFormat="1" ht="15" customHeight="1">
      <c r="B42" s="261"/>
      <c r="C42" s="262"/>
      <c r="D42" s="260"/>
      <c r="E42" s="263" t="s">
        <v>6411</v>
      </c>
      <c r="F42" s="260"/>
      <c r="G42" s="391" t="s">
        <v>6412</v>
      </c>
      <c r="H42" s="391"/>
      <c r="I42" s="391"/>
      <c r="J42" s="391"/>
      <c r="K42" s="258"/>
    </row>
    <row r="43" spans="2:11" s="1" customFormat="1" ht="15" customHeight="1">
      <c r="B43" s="261"/>
      <c r="C43" s="262"/>
      <c r="D43" s="260"/>
      <c r="E43" s="263"/>
      <c r="F43" s="260"/>
      <c r="G43" s="391" t="s">
        <v>6413</v>
      </c>
      <c r="H43" s="391"/>
      <c r="I43" s="391"/>
      <c r="J43" s="391"/>
      <c r="K43" s="258"/>
    </row>
    <row r="44" spans="2:11" s="1" customFormat="1" ht="15" customHeight="1">
      <c r="B44" s="261"/>
      <c r="C44" s="262"/>
      <c r="D44" s="260"/>
      <c r="E44" s="263" t="s">
        <v>6414</v>
      </c>
      <c r="F44" s="260"/>
      <c r="G44" s="391" t="s">
        <v>6415</v>
      </c>
      <c r="H44" s="391"/>
      <c r="I44" s="391"/>
      <c r="J44" s="391"/>
      <c r="K44" s="258"/>
    </row>
    <row r="45" spans="2:11" s="1" customFormat="1" ht="15" customHeight="1">
      <c r="B45" s="261"/>
      <c r="C45" s="262"/>
      <c r="D45" s="260"/>
      <c r="E45" s="263" t="s">
        <v>161</v>
      </c>
      <c r="F45" s="260"/>
      <c r="G45" s="391" t="s">
        <v>6416</v>
      </c>
      <c r="H45" s="391"/>
      <c r="I45" s="391"/>
      <c r="J45" s="391"/>
      <c r="K45" s="258"/>
    </row>
    <row r="46" spans="2:11" s="1" customFormat="1" ht="12.75" customHeight="1">
      <c r="B46" s="261"/>
      <c r="C46" s="262"/>
      <c r="D46" s="260"/>
      <c r="E46" s="260"/>
      <c r="F46" s="260"/>
      <c r="G46" s="260"/>
      <c r="H46" s="260"/>
      <c r="I46" s="260"/>
      <c r="J46" s="260"/>
      <c r="K46" s="258"/>
    </row>
    <row r="47" spans="2:11" s="1" customFormat="1" ht="15" customHeight="1">
      <c r="B47" s="261"/>
      <c r="C47" s="262"/>
      <c r="D47" s="391" t="s">
        <v>6417</v>
      </c>
      <c r="E47" s="391"/>
      <c r="F47" s="391"/>
      <c r="G47" s="391"/>
      <c r="H47" s="391"/>
      <c r="I47" s="391"/>
      <c r="J47" s="391"/>
      <c r="K47" s="258"/>
    </row>
    <row r="48" spans="2:11" s="1" customFormat="1" ht="15" customHeight="1">
      <c r="B48" s="261"/>
      <c r="C48" s="262"/>
      <c r="D48" s="262"/>
      <c r="E48" s="391" t="s">
        <v>6418</v>
      </c>
      <c r="F48" s="391"/>
      <c r="G48" s="391"/>
      <c r="H48" s="391"/>
      <c r="I48" s="391"/>
      <c r="J48" s="391"/>
      <c r="K48" s="258"/>
    </row>
    <row r="49" spans="2:11" s="1" customFormat="1" ht="15" customHeight="1">
      <c r="B49" s="261"/>
      <c r="C49" s="262"/>
      <c r="D49" s="262"/>
      <c r="E49" s="391" t="s">
        <v>6419</v>
      </c>
      <c r="F49" s="391"/>
      <c r="G49" s="391"/>
      <c r="H49" s="391"/>
      <c r="I49" s="391"/>
      <c r="J49" s="391"/>
      <c r="K49" s="258"/>
    </row>
    <row r="50" spans="2:11" s="1" customFormat="1" ht="15" customHeight="1">
      <c r="B50" s="261"/>
      <c r="C50" s="262"/>
      <c r="D50" s="262"/>
      <c r="E50" s="391" t="s">
        <v>6420</v>
      </c>
      <c r="F50" s="391"/>
      <c r="G50" s="391"/>
      <c r="H50" s="391"/>
      <c r="I50" s="391"/>
      <c r="J50" s="391"/>
      <c r="K50" s="258"/>
    </row>
    <row r="51" spans="2:11" s="1" customFormat="1" ht="15" customHeight="1">
      <c r="B51" s="261"/>
      <c r="C51" s="262"/>
      <c r="D51" s="391" t="s">
        <v>6421</v>
      </c>
      <c r="E51" s="391"/>
      <c r="F51" s="391"/>
      <c r="G51" s="391"/>
      <c r="H51" s="391"/>
      <c r="I51" s="391"/>
      <c r="J51" s="391"/>
      <c r="K51" s="258"/>
    </row>
    <row r="52" spans="2:11" s="1" customFormat="1" ht="25.5" customHeight="1">
      <c r="B52" s="257"/>
      <c r="C52" s="392" t="s">
        <v>6422</v>
      </c>
      <c r="D52" s="392"/>
      <c r="E52" s="392"/>
      <c r="F52" s="392"/>
      <c r="G52" s="392"/>
      <c r="H52" s="392"/>
      <c r="I52" s="392"/>
      <c r="J52" s="392"/>
      <c r="K52" s="258"/>
    </row>
    <row r="53" spans="2:11" s="1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1" customFormat="1" ht="15" customHeight="1">
      <c r="B54" s="257"/>
      <c r="C54" s="391" t="s">
        <v>6423</v>
      </c>
      <c r="D54" s="391"/>
      <c r="E54" s="391"/>
      <c r="F54" s="391"/>
      <c r="G54" s="391"/>
      <c r="H54" s="391"/>
      <c r="I54" s="391"/>
      <c r="J54" s="391"/>
      <c r="K54" s="258"/>
    </row>
    <row r="55" spans="2:11" s="1" customFormat="1" ht="15" customHeight="1">
      <c r="B55" s="257"/>
      <c r="C55" s="391" t="s">
        <v>6424</v>
      </c>
      <c r="D55" s="391"/>
      <c r="E55" s="391"/>
      <c r="F55" s="391"/>
      <c r="G55" s="391"/>
      <c r="H55" s="391"/>
      <c r="I55" s="391"/>
      <c r="J55" s="391"/>
      <c r="K55" s="258"/>
    </row>
    <row r="56" spans="2:11" s="1" customFormat="1" ht="12.75" customHeight="1">
      <c r="B56" s="257"/>
      <c r="C56" s="260"/>
      <c r="D56" s="260"/>
      <c r="E56" s="260"/>
      <c r="F56" s="260"/>
      <c r="G56" s="260"/>
      <c r="H56" s="260"/>
      <c r="I56" s="260"/>
      <c r="J56" s="260"/>
      <c r="K56" s="258"/>
    </row>
    <row r="57" spans="2:11" s="1" customFormat="1" ht="15" customHeight="1">
      <c r="B57" s="257"/>
      <c r="C57" s="391" t="s">
        <v>6425</v>
      </c>
      <c r="D57" s="391"/>
      <c r="E57" s="391"/>
      <c r="F57" s="391"/>
      <c r="G57" s="391"/>
      <c r="H57" s="391"/>
      <c r="I57" s="391"/>
      <c r="J57" s="391"/>
      <c r="K57" s="258"/>
    </row>
    <row r="58" spans="2:11" s="1" customFormat="1" ht="15" customHeight="1">
      <c r="B58" s="257"/>
      <c r="C58" s="262"/>
      <c r="D58" s="391" t="s">
        <v>6426</v>
      </c>
      <c r="E58" s="391"/>
      <c r="F58" s="391"/>
      <c r="G58" s="391"/>
      <c r="H58" s="391"/>
      <c r="I58" s="391"/>
      <c r="J58" s="391"/>
      <c r="K58" s="258"/>
    </row>
    <row r="59" spans="2:11" s="1" customFormat="1" ht="15" customHeight="1">
      <c r="B59" s="257"/>
      <c r="C59" s="262"/>
      <c r="D59" s="391" t="s">
        <v>6427</v>
      </c>
      <c r="E59" s="391"/>
      <c r="F59" s="391"/>
      <c r="G59" s="391"/>
      <c r="H59" s="391"/>
      <c r="I59" s="391"/>
      <c r="J59" s="391"/>
      <c r="K59" s="258"/>
    </row>
    <row r="60" spans="2:11" s="1" customFormat="1" ht="15" customHeight="1">
      <c r="B60" s="257"/>
      <c r="C60" s="262"/>
      <c r="D60" s="391" t="s">
        <v>6428</v>
      </c>
      <c r="E60" s="391"/>
      <c r="F60" s="391"/>
      <c r="G60" s="391"/>
      <c r="H60" s="391"/>
      <c r="I60" s="391"/>
      <c r="J60" s="391"/>
      <c r="K60" s="258"/>
    </row>
    <row r="61" spans="2:11" s="1" customFormat="1" ht="15" customHeight="1">
      <c r="B61" s="257"/>
      <c r="C61" s="262"/>
      <c r="D61" s="391" t="s">
        <v>6429</v>
      </c>
      <c r="E61" s="391"/>
      <c r="F61" s="391"/>
      <c r="G61" s="391"/>
      <c r="H61" s="391"/>
      <c r="I61" s="391"/>
      <c r="J61" s="391"/>
      <c r="K61" s="258"/>
    </row>
    <row r="62" spans="2:11" s="1" customFormat="1" ht="15" customHeight="1">
      <c r="B62" s="257"/>
      <c r="C62" s="262"/>
      <c r="D62" s="393" t="s">
        <v>6430</v>
      </c>
      <c r="E62" s="393"/>
      <c r="F62" s="393"/>
      <c r="G62" s="393"/>
      <c r="H62" s="393"/>
      <c r="I62" s="393"/>
      <c r="J62" s="393"/>
      <c r="K62" s="258"/>
    </row>
    <row r="63" spans="2:11" s="1" customFormat="1" ht="15" customHeight="1">
      <c r="B63" s="257"/>
      <c r="C63" s="262"/>
      <c r="D63" s="391" t="s">
        <v>6431</v>
      </c>
      <c r="E63" s="391"/>
      <c r="F63" s="391"/>
      <c r="G63" s="391"/>
      <c r="H63" s="391"/>
      <c r="I63" s="391"/>
      <c r="J63" s="391"/>
      <c r="K63" s="258"/>
    </row>
    <row r="64" spans="2:11" s="1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1" customFormat="1" ht="15" customHeight="1">
      <c r="B65" s="257"/>
      <c r="C65" s="262"/>
      <c r="D65" s="391" t="s">
        <v>6432</v>
      </c>
      <c r="E65" s="391"/>
      <c r="F65" s="391"/>
      <c r="G65" s="391"/>
      <c r="H65" s="391"/>
      <c r="I65" s="391"/>
      <c r="J65" s="391"/>
      <c r="K65" s="258"/>
    </row>
    <row r="66" spans="2:11" s="1" customFormat="1" ht="15" customHeight="1">
      <c r="B66" s="257"/>
      <c r="C66" s="262"/>
      <c r="D66" s="393" t="s">
        <v>6433</v>
      </c>
      <c r="E66" s="393"/>
      <c r="F66" s="393"/>
      <c r="G66" s="393"/>
      <c r="H66" s="393"/>
      <c r="I66" s="393"/>
      <c r="J66" s="393"/>
      <c r="K66" s="258"/>
    </row>
    <row r="67" spans="2:11" s="1" customFormat="1" ht="15" customHeight="1">
      <c r="B67" s="257"/>
      <c r="C67" s="262"/>
      <c r="D67" s="391" t="s">
        <v>6434</v>
      </c>
      <c r="E67" s="391"/>
      <c r="F67" s="391"/>
      <c r="G67" s="391"/>
      <c r="H67" s="391"/>
      <c r="I67" s="391"/>
      <c r="J67" s="391"/>
      <c r="K67" s="258"/>
    </row>
    <row r="68" spans="2:11" s="1" customFormat="1" ht="15" customHeight="1">
      <c r="B68" s="257"/>
      <c r="C68" s="262"/>
      <c r="D68" s="391" t="s">
        <v>6435</v>
      </c>
      <c r="E68" s="391"/>
      <c r="F68" s="391"/>
      <c r="G68" s="391"/>
      <c r="H68" s="391"/>
      <c r="I68" s="391"/>
      <c r="J68" s="391"/>
      <c r="K68" s="258"/>
    </row>
    <row r="69" spans="2:11" s="1" customFormat="1" ht="15" customHeight="1">
      <c r="B69" s="257"/>
      <c r="C69" s="262"/>
      <c r="D69" s="391" t="s">
        <v>6436</v>
      </c>
      <c r="E69" s="391"/>
      <c r="F69" s="391"/>
      <c r="G69" s="391"/>
      <c r="H69" s="391"/>
      <c r="I69" s="391"/>
      <c r="J69" s="391"/>
      <c r="K69" s="258"/>
    </row>
    <row r="70" spans="2:11" s="1" customFormat="1" ht="15" customHeight="1">
      <c r="B70" s="257"/>
      <c r="C70" s="262"/>
      <c r="D70" s="391" t="s">
        <v>6437</v>
      </c>
      <c r="E70" s="391"/>
      <c r="F70" s="391"/>
      <c r="G70" s="391"/>
      <c r="H70" s="391"/>
      <c r="I70" s="391"/>
      <c r="J70" s="391"/>
      <c r="K70" s="258"/>
    </row>
    <row r="71" spans="2:1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1" customFormat="1" ht="45" customHeight="1">
      <c r="B75" s="274"/>
      <c r="C75" s="386" t="s">
        <v>6438</v>
      </c>
      <c r="D75" s="386"/>
      <c r="E75" s="386"/>
      <c r="F75" s="386"/>
      <c r="G75" s="386"/>
      <c r="H75" s="386"/>
      <c r="I75" s="386"/>
      <c r="J75" s="386"/>
      <c r="K75" s="275"/>
    </row>
    <row r="76" spans="2:11" s="1" customFormat="1" ht="17.25" customHeight="1">
      <c r="B76" s="274"/>
      <c r="C76" s="276" t="s">
        <v>6439</v>
      </c>
      <c r="D76" s="276"/>
      <c r="E76" s="276"/>
      <c r="F76" s="276" t="s">
        <v>6440</v>
      </c>
      <c r="G76" s="277"/>
      <c r="H76" s="276" t="s">
        <v>62</v>
      </c>
      <c r="I76" s="276" t="s">
        <v>65</v>
      </c>
      <c r="J76" s="276" t="s">
        <v>6441</v>
      </c>
      <c r="K76" s="275"/>
    </row>
    <row r="77" spans="2:11" s="1" customFormat="1" ht="17.25" customHeight="1">
      <c r="B77" s="274"/>
      <c r="C77" s="278" t="s">
        <v>6442</v>
      </c>
      <c r="D77" s="278"/>
      <c r="E77" s="278"/>
      <c r="F77" s="279" t="s">
        <v>6443</v>
      </c>
      <c r="G77" s="280"/>
      <c r="H77" s="278"/>
      <c r="I77" s="278"/>
      <c r="J77" s="278" t="s">
        <v>6444</v>
      </c>
      <c r="K77" s="275"/>
    </row>
    <row r="78" spans="2:11" s="1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1" customFormat="1" ht="15" customHeight="1">
      <c r="B79" s="274"/>
      <c r="C79" s="263" t="s">
        <v>61</v>
      </c>
      <c r="D79" s="283"/>
      <c r="E79" s="283"/>
      <c r="F79" s="284" t="s">
        <v>6445</v>
      </c>
      <c r="G79" s="285"/>
      <c r="H79" s="263" t="s">
        <v>6446</v>
      </c>
      <c r="I79" s="263" t="s">
        <v>6447</v>
      </c>
      <c r="J79" s="263">
        <v>20</v>
      </c>
      <c r="K79" s="275"/>
    </row>
    <row r="80" spans="2:11" s="1" customFormat="1" ht="15" customHeight="1">
      <c r="B80" s="274"/>
      <c r="C80" s="263" t="s">
        <v>6448</v>
      </c>
      <c r="D80" s="263"/>
      <c r="E80" s="263"/>
      <c r="F80" s="284" t="s">
        <v>6445</v>
      </c>
      <c r="G80" s="285"/>
      <c r="H80" s="263" t="s">
        <v>6449</v>
      </c>
      <c r="I80" s="263" t="s">
        <v>6447</v>
      </c>
      <c r="J80" s="263">
        <v>120</v>
      </c>
      <c r="K80" s="275"/>
    </row>
    <row r="81" spans="2:11" s="1" customFormat="1" ht="15" customHeight="1">
      <c r="B81" s="286"/>
      <c r="C81" s="263" t="s">
        <v>6450</v>
      </c>
      <c r="D81" s="263"/>
      <c r="E81" s="263"/>
      <c r="F81" s="284" t="s">
        <v>6451</v>
      </c>
      <c r="G81" s="285"/>
      <c r="H81" s="263" t="s">
        <v>6452</v>
      </c>
      <c r="I81" s="263" t="s">
        <v>6447</v>
      </c>
      <c r="J81" s="263">
        <v>50</v>
      </c>
      <c r="K81" s="275"/>
    </row>
    <row r="82" spans="2:11" s="1" customFormat="1" ht="15" customHeight="1">
      <c r="B82" s="286"/>
      <c r="C82" s="263" t="s">
        <v>6453</v>
      </c>
      <c r="D82" s="263"/>
      <c r="E82" s="263"/>
      <c r="F82" s="284" t="s">
        <v>6445</v>
      </c>
      <c r="G82" s="285"/>
      <c r="H82" s="263" t="s">
        <v>6454</v>
      </c>
      <c r="I82" s="263" t="s">
        <v>6455</v>
      </c>
      <c r="J82" s="263"/>
      <c r="K82" s="275"/>
    </row>
    <row r="83" spans="2:11" s="1" customFormat="1" ht="15" customHeight="1">
      <c r="B83" s="286"/>
      <c r="C83" s="287" t="s">
        <v>6456</v>
      </c>
      <c r="D83" s="287"/>
      <c r="E83" s="287"/>
      <c r="F83" s="288" t="s">
        <v>6451</v>
      </c>
      <c r="G83" s="287"/>
      <c r="H83" s="287" t="s">
        <v>6457</v>
      </c>
      <c r="I83" s="287" t="s">
        <v>6447</v>
      </c>
      <c r="J83" s="287">
        <v>15</v>
      </c>
      <c r="K83" s="275"/>
    </row>
    <row r="84" spans="2:11" s="1" customFormat="1" ht="15" customHeight="1">
      <c r="B84" s="286"/>
      <c r="C84" s="287" t="s">
        <v>6458</v>
      </c>
      <c r="D84" s="287"/>
      <c r="E84" s="287"/>
      <c r="F84" s="288" t="s">
        <v>6451</v>
      </c>
      <c r="G84" s="287"/>
      <c r="H84" s="287" t="s">
        <v>6459</v>
      </c>
      <c r="I84" s="287" t="s">
        <v>6447</v>
      </c>
      <c r="J84" s="287">
        <v>15</v>
      </c>
      <c r="K84" s="275"/>
    </row>
    <row r="85" spans="2:11" s="1" customFormat="1" ht="15" customHeight="1">
      <c r="B85" s="286"/>
      <c r="C85" s="287" t="s">
        <v>6460</v>
      </c>
      <c r="D85" s="287"/>
      <c r="E85" s="287"/>
      <c r="F85" s="288" t="s">
        <v>6451</v>
      </c>
      <c r="G85" s="287"/>
      <c r="H85" s="287" t="s">
        <v>6461</v>
      </c>
      <c r="I85" s="287" t="s">
        <v>6447</v>
      </c>
      <c r="J85" s="287">
        <v>20</v>
      </c>
      <c r="K85" s="275"/>
    </row>
    <row r="86" spans="2:11" s="1" customFormat="1" ht="15" customHeight="1">
      <c r="B86" s="286"/>
      <c r="C86" s="287" t="s">
        <v>6462</v>
      </c>
      <c r="D86" s="287"/>
      <c r="E86" s="287"/>
      <c r="F86" s="288" t="s">
        <v>6451</v>
      </c>
      <c r="G86" s="287"/>
      <c r="H86" s="287" t="s">
        <v>6463</v>
      </c>
      <c r="I86" s="287" t="s">
        <v>6447</v>
      </c>
      <c r="J86" s="287">
        <v>20</v>
      </c>
      <c r="K86" s="275"/>
    </row>
    <row r="87" spans="2:11" s="1" customFormat="1" ht="15" customHeight="1">
      <c r="B87" s="286"/>
      <c r="C87" s="263" t="s">
        <v>6464</v>
      </c>
      <c r="D87" s="263"/>
      <c r="E87" s="263"/>
      <c r="F87" s="284" t="s">
        <v>6451</v>
      </c>
      <c r="G87" s="285"/>
      <c r="H87" s="263" t="s">
        <v>6465</v>
      </c>
      <c r="I87" s="263" t="s">
        <v>6447</v>
      </c>
      <c r="J87" s="263">
        <v>50</v>
      </c>
      <c r="K87" s="275"/>
    </row>
    <row r="88" spans="2:11" s="1" customFormat="1" ht="15" customHeight="1">
      <c r="B88" s="286"/>
      <c r="C88" s="263" t="s">
        <v>6466</v>
      </c>
      <c r="D88" s="263"/>
      <c r="E88" s="263"/>
      <c r="F88" s="284" t="s">
        <v>6451</v>
      </c>
      <c r="G88" s="285"/>
      <c r="H88" s="263" t="s">
        <v>6467</v>
      </c>
      <c r="I88" s="263" t="s">
        <v>6447</v>
      </c>
      <c r="J88" s="263">
        <v>20</v>
      </c>
      <c r="K88" s="275"/>
    </row>
    <row r="89" spans="2:11" s="1" customFormat="1" ht="15" customHeight="1">
      <c r="B89" s="286"/>
      <c r="C89" s="263" t="s">
        <v>6468</v>
      </c>
      <c r="D89" s="263"/>
      <c r="E89" s="263"/>
      <c r="F89" s="284" t="s">
        <v>6451</v>
      </c>
      <c r="G89" s="285"/>
      <c r="H89" s="263" t="s">
        <v>6469</v>
      </c>
      <c r="I89" s="263" t="s">
        <v>6447</v>
      </c>
      <c r="J89" s="263">
        <v>20</v>
      </c>
      <c r="K89" s="275"/>
    </row>
    <row r="90" spans="2:11" s="1" customFormat="1" ht="15" customHeight="1">
      <c r="B90" s="286"/>
      <c r="C90" s="263" t="s">
        <v>6470</v>
      </c>
      <c r="D90" s="263"/>
      <c r="E90" s="263"/>
      <c r="F90" s="284" t="s">
        <v>6451</v>
      </c>
      <c r="G90" s="285"/>
      <c r="H90" s="263" t="s">
        <v>6471</v>
      </c>
      <c r="I90" s="263" t="s">
        <v>6447</v>
      </c>
      <c r="J90" s="263">
        <v>50</v>
      </c>
      <c r="K90" s="275"/>
    </row>
    <row r="91" spans="2:11" s="1" customFormat="1" ht="15" customHeight="1">
      <c r="B91" s="286"/>
      <c r="C91" s="263" t="s">
        <v>6472</v>
      </c>
      <c r="D91" s="263"/>
      <c r="E91" s="263"/>
      <c r="F91" s="284" t="s">
        <v>6451</v>
      </c>
      <c r="G91" s="285"/>
      <c r="H91" s="263" t="s">
        <v>6472</v>
      </c>
      <c r="I91" s="263" t="s">
        <v>6447</v>
      </c>
      <c r="J91" s="263">
        <v>50</v>
      </c>
      <c r="K91" s="275"/>
    </row>
    <row r="92" spans="2:11" s="1" customFormat="1" ht="15" customHeight="1">
      <c r="B92" s="286"/>
      <c r="C92" s="263" t="s">
        <v>6473</v>
      </c>
      <c r="D92" s="263"/>
      <c r="E92" s="263"/>
      <c r="F92" s="284" t="s">
        <v>6451</v>
      </c>
      <c r="G92" s="285"/>
      <c r="H92" s="263" t="s">
        <v>6474</v>
      </c>
      <c r="I92" s="263" t="s">
        <v>6447</v>
      </c>
      <c r="J92" s="263">
        <v>255</v>
      </c>
      <c r="K92" s="275"/>
    </row>
    <row r="93" spans="2:11" s="1" customFormat="1" ht="15" customHeight="1">
      <c r="B93" s="286"/>
      <c r="C93" s="263" t="s">
        <v>6475</v>
      </c>
      <c r="D93" s="263"/>
      <c r="E93" s="263"/>
      <c r="F93" s="284" t="s">
        <v>6445</v>
      </c>
      <c r="G93" s="285"/>
      <c r="H93" s="263" t="s">
        <v>6476</v>
      </c>
      <c r="I93" s="263" t="s">
        <v>6477</v>
      </c>
      <c r="J93" s="263"/>
      <c r="K93" s="275"/>
    </row>
    <row r="94" spans="2:11" s="1" customFormat="1" ht="15" customHeight="1">
      <c r="B94" s="286"/>
      <c r="C94" s="263" t="s">
        <v>6478</v>
      </c>
      <c r="D94" s="263"/>
      <c r="E94" s="263"/>
      <c r="F94" s="284" t="s">
        <v>6445</v>
      </c>
      <c r="G94" s="285"/>
      <c r="H94" s="263" t="s">
        <v>6479</v>
      </c>
      <c r="I94" s="263" t="s">
        <v>6480</v>
      </c>
      <c r="J94" s="263"/>
      <c r="K94" s="275"/>
    </row>
    <row r="95" spans="2:11" s="1" customFormat="1" ht="15" customHeight="1">
      <c r="B95" s="286"/>
      <c r="C95" s="263" t="s">
        <v>6481</v>
      </c>
      <c r="D95" s="263"/>
      <c r="E95" s="263"/>
      <c r="F95" s="284" t="s">
        <v>6445</v>
      </c>
      <c r="G95" s="285"/>
      <c r="H95" s="263" t="s">
        <v>6481</v>
      </c>
      <c r="I95" s="263" t="s">
        <v>6480</v>
      </c>
      <c r="J95" s="263"/>
      <c r="K95" s="275"/>
    </row>
    <row r="96" spans="2:11" s="1" customFormat="1" ht="15" customHeight="1">
      <c r="B96" s="286"/>
      <c r="C96" s="263" t="s">
        <v>46</v>
      </c>
      <c r="D96" s="263"/>
      <c r="E96" s="263"/>
      <c r="F96" s="284" t="s">
        <v>6445</v>
      </c>
      <c r="G96" s="285"/>
      <c r="H96" s="263" t="s">
        <v>6482</v>
      </c>
      <c r="I96" s="263" t="s">
        <v>6480</v>
      </c>
      <c r="J96" s="263"/>
      <c r="K96" s="275"/>
    </row>
    <row r="97" spans="2:11" s="1" customFormat="1" ht="15" customHeight="1">
      <c r="B97" s="286"/>
      <c r="C97" s="263" t="s">
        <v>56</v>
      </c>
      <c r="D97" s="263"/>
      <c r="E97" s="263"/>
      <c r="F97" s="284" t="s">
        <v>6445</v>
      </c>
      <c r="G97" s="285"/>
      <c r="H97" s="263" t="s">
        <v>6483</v>
      </c>
      <c r="I97" s="263" t="s">
        <v>6480</v>
      </c>
      <c r="J97" s="263"/>
      <c r="K97" s="275"/>
    </row>
    <row r="98" spans="2:11" s="1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1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1" customFormat="1" ht="45" customHeight="1">
      <c r="B102" s="274"/>
      <c r="C102" s="386" t="s">
        <v>6484</v>
      </c>
      <c r="D102" s="386"/>
      <c r="E102" s="386"/>
      <c r="F102" s="386"/>
      <c r="G102" s="386"/>
      <c r="H102" s="386"/>
      <c r="I102" s="386"/>
      <c r="J102" s="386"/>
      <c r="K102" s="275"/>
    </row>
    <row r="103" spans="2:11" s="1" customFormat="1" ht="17.25" customHeight="1">
      <c r="B103" s="274"/>
      <c r="C103" s="276" t="s">
        <v>6439</v>
      </c>
      <c r="D103" s="276"/>
      <c r="E103" s="276"/>
      <c r="F103" s="276" t="s">
        <v>6440</v>
      </c>
      <c r="G103" s="277"/>
      <c r="H103" s="276" t="s">
        <v>62</v>
      </c>
      <c r="I103" s="276" t="s">
        <v>65</v>
      </c>
      <c r="J103" s="276" t="s">
        <v>6441</v>
      </c>
      <c r="K103" s="275"/>
    </row>
    <row r="104" spans="2:11" s="1" customFormat="1" ht="17.25" customHeight="1">
      <c r="B104" s="274"/>
      <c r="C104" s="278" t="s">
        <v>6442</v>
      </c>
      <c r="D104" s="278"/>
      <c r="E104" s="278"/>
      <c r="F104" s="279" t="s">
        <v>6443</v>
      </c>
      <c r="G104" s="280"/>
      <c r="H104" s="278"/>
      <c r="I104" s="278"/>
      <c r="J104" s="278" t="s">
        <v>6444</v>
      </c>
      <c r="K104" s="275"/>
    </row>
    <row r="105" spans="2:11" s="1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1" customFormat="1" ht="15" customHeight="1">
      <c r="B106" s="274"/>
      <c r="C106" s="263" t="s">
        <v>61</v>
      </c>
      <c r="D106" s="283"/>
      <c r="E106" s="283"/>
      <c r="F106" s="284" t="s">
        <v>6445</v>
      </c>
      <c r="G106" s="263"/>
      <c r="H106" s="263" t="s">
        <v>6485</v>
      </c>
      <c r="I106" s="263" t="s">
        <v>6447</v>
      </c>
      <c r="J106" s="263">
        <v>20</v>
      </c>
      <c r="K106" s="275"/>
    </row>
    <row r="107" spans="2:11" s="1" customFormat="1" ht="15" customHeight="1">
      <c r="B107" s="274"/>
      <c r="C107" s="263" t="s">
        <v>6448</v>
      </c>
      <c r="D107" s="263"/>
      <c r="E107" s="263"/>
      <c r="F107" s="284" t="s">
        <v>6445</v>
      </c>
      <c r="G107" s="263"/>
      <c r="H107" s="263" t="s">
        <v>6485</v>
      </c>
      <c r="I107" s="263" t="s">
        <v>6447</v>
      </c>
      <c r="J107" s="263">
        <v>120</v>
      </c>
      <c r="K107" s="275"/>
    </row>
    <row r="108" spans="2:11" s="1" customFormat="1" ht="15" customHeight="1">
      <c r="B108" s="286"/>
      <c r="C108" s="263" t="s">
        <v>6450</v>
      </c>
      <c r="D108" s="263"/>
      <c r="E108" s="263"/>
      <c r="F108" s="284" t="s">
        <v>6451</v>
      </c>
      <c r="G108" s="263"/>
      <c r="H108" s="263" t="s">
        <v>6485</v>
      </c>
      <c r="I108" s="263" t="s">
        <v>6447</v>
      </c>
      <c r="J108" s="263">
        <v>50</v>
      </c>
      <c r="K108" s="275"/>
    </row>
    <row r="109" spans="2:11" s="1" customFormat="1" ht="15" customHeight="1">
      <c r="B109" s="286"/>
      <c r="C109" s="263" t="s">
        <v>6453</v>
      </c>
      <c r="D109" s="263"/>
      <c r="E109" s="263"/>
      <c r="F109" s="284" t="s">
        <v>6445</v>
      </c>
      <c r="G109" s="263"/>
      <c r="H109" s="263" t="s">
        <v>6485</v>
      </c>
      <c r="I109" s="263" t="s">
        <v>6455</v>
      </c>
      <c r="J109" s="263"/>
      <c r="K109" s="275"/>
    </row>
    <row r="110" spans="2:11" s="1" customFormat="1" ht="15" customHeight="1">
      <c r="B110" s="286"/>
      <c r="C110" s="263" t="s">
        <v>6464</v>
      </c>
      <c r="D110" s="263"/>
      <c r="E110" s="263"/>
      <c r="F110" s="284" t="s">
        <v>6451</v>
      </c>
      <c r="G110" s="263"/>
      <c r="H110" s="263" t="s">
        <v>6485</v>
      </c>
      <c r="I110" s="263" t="s">
        <v>6447</v>
      </c>
      <c r="J110" s="263">
        <v>50</v>
      </c>
      <c r="K110" s="275"/>
    </row>
    <row r="111" spans="2:11" s="1" customFormat="1" ht="15" customHeight="1">
      <c r="B111" s="286"/>
      <c r="C111" s="263" t="s">
        <v>6472</v>
      </c>
      <c r="D111" s="263"/>
      <c r="E111" s="263"/>
      <c r="F111" s="284" t="s">
        <v>6451</v>
      </c>
      <c r="G111" s="263"/>
      <c r="H111" s="263" t="s">
        <v>6485</v>
      </c>
      <c r="I111" s="263" t="s">
        <v>6447</v>
      </c>
      <c r="J111" s="263">
        <v>50</v>
      </c>
      <c r="K111" s="275"/>
    </row>
    <row r="112" spans="2:11" s="1" customFormat="1" ht="15" customHeight="1">
      <c r="B112" s="286"/>
      <c r="C112" s="263" t="s">
        <v>6470</v>
      </c>
      <c r="D112" s="263"/>
      <c r="E112" s="263"/>
      <c r="F112" s="284" t="s">
        <v>6451</v>
      </c>
      <c r="G112" s="263"/>
      <c r="H112" s="263" t="s">
        <v>6485</v>
      </c>
      <c r="I112" s="263" t="s">
        <v>6447</v>
      </c>
      <c r="J112" s="263">
        <v>50</v>
      </c>
      <c r="K112" s="275"/>
    </row>
    <row r="113" spans="2:11" s="1" customFormat="1" ht="15" customHeight="1">
      <c r="B113" s="286"/>
      <c r="C113" s="263" t="s">
        <v>61</v>
      </c>
      <c r="D113" s="263"/>
      <c r="E113" s="263"/>
      <c r="F113" s="284" t="s">
        <v>6445</v>
      </c>
      <c r="G113" s="263"/>
      <c r="H113" s="263" t="s">
        <v>6486</v>
      </c>
      <c r="I113" s="263" t="s">
        <v>6447</v>
      </c>
      <c r="J113" s="263">
        <v>20</v>
      </c>
      <c r="K113" s="275"/>
    </row>
    <row r="114" spans="2:11" s="1" customFormat="1" ht="15" customHeight="1">
      <c r="B114" s="286"/>
      <c r="C114" s="263" t="s">
        <v>6487</v>
      </c>
      <c r="D114" s="263"/>
      <c r="E114" s="263"/>
      <c r="F114" s="284" t="s">
        <v>6445</v>
      </c>
      <c r="G114" s="263"/>
      <c r="H114" s="263" t="s">
        <v>6488</v>
      </c>
      <c r="I114" s="263" t="s">
        <v>6447</v>
      </c>
      <c r="J114" s="263">
        <v>120</v>
      </c>
      <c r="K114" s="275"/>
    </row>
    <row r="115" spans="2:11" s="1" customFormat="1" ht="15" customHeight="1">
      <c r="B115" s="286"/>
      <c r="C115" s="263" t="s">
        <v>46</v>
      </c>
      <c r="D115" s="263"/>
      <c r="E115" s="263"/>
      <c r="F115" s="284" t="s">
        <v>6445</v>
      </c>
      <c r="G115" s="263"/>
      <c r="H115" s="263" t="s">
        <v>6489</v>
      </c>
      <c r="I115" s="263" t="s">
        <v>6480</v>
      </c>
      <c r="J115" s="263"/>
      <c r="K115" s="275"/>
    </row>
    <row r="116" spans="2:11" s="1" customFormat="1" ht="15" customHeight="1">
      <c r="B116" s="286"/>
      <c r="C116" s="263" t="s">
        <v>56</v>
      </c>
      <c r="D116" s="263"/>
      <c r="E116" s="263"/>
      <c r="F116" s="284" t="s">
        <v>6445</v>
      </c>
      <c r="G116" s="263"/>
      <c r="H116" s="263" t="s">
        <v>6490</v>
      </c>
      <c r="I116" s="263" t="s">
        <v>6480</v>
      </c>
      <c r="J116" s="263"/>
      <c r="K116" s="275"/>
    </row>
    <row r="117" spans="2:11" s="1" customFormat="1" ht="15" customHeight="1">
      <c r="B117" s="286"/>
      <c r="C117" s="263" t="s">
        <v>65</v>
      </c>
      <c r="D117" s="263"/>
      <c r="E117" s="263"/>
      <c r="F117" s="284" t="s">
        <v>6445</v>
      </c>
      <c r="G117" s="263"/>
      <c r="H117" s="263" t="s">
        <v>6491</v>
      </c>
      <c r="I117" s="263" t="s">
        <v>6492</v>
      </c>
      <c r="J117" s="263"/>
      <c r="K117" s="275"/>
    </row>
    <row r="118" spans="2:11" s="1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1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1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1" customFormat="1" ht="45" customHeight="1">
      <c r="B122" s="302"/>
      <c r="C122" s="387" t="s">
        <v>6493</v>
      </c>
      <c r="D122" s="387"/>
      <c r="E122" s="387"/>
      <c r="F122" s="387"/>
      <c r="G122" s="387"/>
      <c r="H122" s="387"/>
      <c r="I122" s="387"/>
      <c r="J122" s="387"/>
      <c r="K122" s="303"/>
    </row>
    <row r="123" spans="2:11" s="1" customFormat="1" ht="17.25" customHeight="1">
      <c r="B123" s="304"/>
      <c r="C123" s="276" t="s">
        <v>6439</v>
      </c>
      <c r="D123" s="276"/>
      <c r="E123" s="276"/>
      <c r="F123" s="276" t="s">
        <v>6440</v>
      </c>
      <c r="G123" s="277"/>
      <c r="H123" s="276" t="s">
        <v>62</v>
      </c>
      <c r="I123" s="276" t="s">
        <v>65</v>
      </c>
      <c r="J123" s="276" t="s">
        <v>6441</v>
      </c>
      <c r="K123" s="305"/>
    </row>
    <row r="124" spans="2:11" s="1" customFormat="1" ht="17.25" customHeight="1">
      <c r="B124" s="304"/>
      <c r="C124" s="278" t="s">
        <v>6442</v>
      </c>
      <c r="D124" s="278"/>
      <c r="E124" s="278"/>
      <c r="F124" s="279" t="s">
        <v>6443</v>
      </c>
      <c r="G124" s="280"/>
      <c r="H124" s="278"/>
      <c r="I124" s="278"/>
      <c r="J124" s="278" t="s">
        <v>6444</v>
      </c>
      <c r="K124" s="305"/>
    </row>
    <row r="125" spans="2:11" s="1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1" customFormat="1" ht="15" customHeight="1">
      <c r="B126" s="306"/>
      <c r="C126" s="263" t="s">
        <v>6448</v>
      </c>
      <c r="D126" s="283"/>
      <c r="E126" s="283"/>
      <c r="F126" s="284" t="s">
        <v>6445</v>
      </c>
      <c r="G126" s="263"/>
      <c r="H126" s="263" t="s">
        <v>6485</v>
      </c>
      <c r="I126" s="263" t="s">
        <v>6447</v>
      </c>
      <c r="J126" s="263">
        <v>120</v>
      </c>
      <c r="K126" s="309"/>
    </row>
    <row r="127" spans="2:11" s="1" customFormat="1" ht="15" customHeight="1">
      <c r="B127" s="306"/>
      <c r="C127" s="263" t="s">
        <v>6494</v>
      </c>
      <c r="D127" s="263"/>
      <c r="E127" s="263"/>
      <c r="F127" s="284" t="s">
        <v>6445</v>
      </c>
      <c r="G127" s="263"/>
      <c r="H127" s="263" t="s">
        <v>6495</v>
      </c>
      <c r="I127" s="263" t="s">
        <v>6447</v>
      </c>
      <c r="J127" s="263" t="s">
        <v>6496</v>
      </c>
      <c r="K127" s="309"/>
    </row>
    <row r="128" spans="2:11" s="1" customFormat="1" ht="15" customHeight="1">
      <c r="B128" s="306"/>
      <c r="C128" s="263" t="s">
        <v>122</v>
      </c>
      <c r="D128" s="263"/>
      <c r="E128" s="263"/>
      <c r="F128" s="284" t="s">
        <v>6445</v>
      </c>
      <c r="G128" s="263"/>
      <c r="H128" s="263" t="s">
        <v>6497</v>
      </c>
      <c r="I128" s="263" t="s">
        <v>6447</v>
      </c>
      <c r="J128" s="263" t="s">
        <v>6496</v>
      </c>
      <c r="K128" s="309"/>
    </row>
    <row r="129" spans="2:11" s="1" customFormat="1" ht="15" customHeight="1">
      <c r="B129" s="306"/>
      <c r="C129" s="263" t="s">
        <v>6456</v>
      </c>
      <c r="D129" s="263"/>
      <c r="E129" s="263"/>
      <c r="F129" s="284" t="s">
        <v>6451</v>
      </c>
      <c r="G129" s="263"/>
      <c r="H129" s="263" t="s">
        <v>6457</v>
      </c>
      <c r="I129" s="263" t="s">
        <v>6447</v>
      </c>
      <c r="J129" s="263">
        <v>15</v>
      </c>
      <c r="K129" s="309"/>
    </row>
    <row r="130" spans="2:11" s="1" customFormat="1" ht="15" customHeight="1">
      <c r="B130" s="306"/>
      <c r="C130" s="287" t="s">
        <v>6458</v>
      </c>
      <c r="D130" s="287"/>
      <c r="E130" s="287"/>
      <c r="F130" s="288" t="s">
        <v>6451</v>
      </c>
      <c r="G130" s="287"/>
      <c r="H130" s="287" t="s">
        <v>6459</v>
      </c>
      <c r="I130" s="287" t="s">
        <v>6447</v>
      </c>
      <c r="J130" s="287">
        <v>15</v>
      </c>
      <c r="K130" s="309"/>
    </row>
    <row r="131" spans="2:11" s="1" customFormat="1" ht="15" customHeight="1">
      <c r="B131" s="306"/>
      <c r="C131" s="287" t="s">
        <v>6460</v>
      </c>
      <c r="D131" s="287"/>
      <c r="E131" s="287"/>
      <c r="F131" s="288" t="s">
        <v>6451</v>
      </c>
      <c r="G131" s="287"/>
      <c r="H131" s="287" t="s">
        <v>6461</v>
      </c>
      <c r="I131" s="287" t="s">
        <v>6447</v>
      </c>
      <c r="J131" s="287">
        <v>20</v>
      </c>
      <c r="K131" s="309"/>
    </row>
    <row r="132" spans="2:11" s="1" customFormat="1" ht="15" customHeight="1">
      <c r="B132" s="306"/>
      <c r="C132" s="287" t="s">
        <v>6462</v>
      </c>
      <c r="D132" s="287"/>
      <c r="E132" s="287"/>
      <c r="F132" s="288" t="s">
        <v>6451</v>
      </c>
      <c r="G132" s="287"/>
      <c r="H132" s="287" t="s">
        <v>6463</v>
      </c>
      <c r="I132" s="287" t="s">
        <v>6447</v>
      </c>
      <c r="J132" s="287">
        <v>20</v>
      </c>
      <c r="K132" s="309"/>
    </row>
    <row r="133" spans="2:11" s="1" customFormat="1" ht="15" customHeight="1">
      <c r="B133" s="306"/>
      <c r="C133" s="263" t="s">
        <v>6450</v>
      </c>
      <c r="D133" s="263"/>
      <c r="E133" s="263"/>
      <c r="F133" s="284" t="s">
        <v>6451</v>
      </c>
      <c r="G133" s="263"/>
      <c r="H133" s="263" t="s">
        <v>6485</v>
      </c>
      <c r="I133" s="263" t="s">
        <v>6447</v>
      </c>
      <c r="J133" s="263">
        <v>50</v>
      </c>
      <c r="K133" s="309"/>
    </row>
    <row r="134" spans="2:11" s="1" customFormat="1" ht="15" customHeight="1">
      <c r="B134" s="306"/>
      <c r="C134" s="263" t="s">
        <v>6464</v>
      </c>
      <c r="D134" s="263"/>
      <c r="E134" s="263"/>
      <c r="F134" s="284" t="s">
        <v>6451</v>
      </c>
      <c r="G134" s="263"/>
      <c r="H134" s="263" t="s">
        <v>6485</v>
      </c>
      <c r="I134" s="263" t="s">
        <v>6447</v>
      </c>
      <c r="J134" s="263">
        <v>50</v>
      </c>
      <c r="K134" s="309"/>
    </row>
    <row r="135" spans="2:11" s="1" customFormat="1" ht="15" customHeight="1">
      <c r="B135" s="306"/>
      <c r="C135" s="263" t="s">
        <v>6470</v>
      </c>
      <c r="D135" s="263"/>
      <c r="E135" s="263"/>
      <c r="F135" s="284" t="s">
        <v>6451</v>
      </c>
      <c r="G135" s="263"/>
      <c r="H135" s="263" t="s">
        <v>6485</v>
      </c>
      <c r="I135" s="263" t="s">
        <v>6447</v>
      </c>
      <c r="J135" s="263">
        <v>50</v>
      </c>
      <c r="K135" s="309"/>
    </row>
    <row r="136" spans="2:11" s="1" customFormat="1" ht="15" customHeight="1">
      <c r="B136" s="306"/>
      <c r="C136" s="263" t="s">
        <v>6472</v>
      </c>
      <c r="D136" s="263"/>
      <c r="E136" s="263"/>
      <c r="F136" s="284" t="s">
        <v>6451</v>
      </c>
      <c r="G136" s="263"/>
      <c r="H136" s="263" t="s">
        <v>6485</v>
      </c>
      <c r="I136" s="263" t="s">
        <v>6447</v>
      </c>
      <c r="J136" s="263">
        <v>50</v>
      </c>
      <c r="K136" s="309"/>
    </row>
    <row r="137" spans="2:11" s="1" customFormat="1" ht="15" customHeight="1">
      <c r="B137" s="306"/>
      <c r="C137" s="263" t="s">
        <v>6473</v>
      </c>
      <c r="D137" s="263"/>
      <c r="E137" s="263"/>
      <c r="F137" s="284" t="s">
        <v>6451</v>
      </c>
      <c r="G137" s="263"/>
      <c r="H137" s="263" t="s">
        <v>6498</v>
      </c>
      <c r="I137" s="263" t="s">
        <v>6447</v>
      </c>
      <c r="J137" s="263">
        <v>255</v>
      </c>
      <c r="K137" s="309"/>
    </row>
    <row r="138" spans="2:11" s="1" customFormat="1" ht="15" customHeight="1">
      <c r="B138" s="306"/>
      <c r="C138" s="263" t="s">
        <v>6475</v>
      </c>
      <c r="D138" s="263"/>
      <c r="E138" s="263"/>
      <c r="F138" s="284" t="s">
        <v>6445</v>
      </c>
      <c r="G138" s="263"/>
      <c r="H138" s="263" t="s">
        <v>6499</v>
      </c>
      <c r="I138" s="263" t="s">
        <v>6477</v>
      </c>
      <c r="J138" s="263"/>
      <c r="K138" s="309"/>
    </row>
    <row r="139" spans="2:11" s="1" customFormat="1" ht="15" customHeight="1">
      <c r="B139" s="306"/>
      <c r="C139" s="263" t="s">
        <v>6478</v>
      </c>
      <c r="D139" s="263"/>
      <c r="E139" s="263"/>
      <c r="F139" s="284" t="s">
        <v>6445</v>
      </c>
      <c r="G139" s="263"/>
      <c r="H139" s="263" t="s">
        <v>6500</v>
      </c>
      <c r="I139" s="263" t="s">
        <v>6480</v>
      </c>
      <c r="J139" s="263"/>
      <c r="K139" s="309"/>
    </row>
    <row r="140" spans="2:11" s="1" customFormat="1" ht="15" customHeight="1">
      <c r="B140" s="306"/>
      <c r="C140" s="263" t="s">
        <v>6481</v>
      </c>
      <c r="D140" s="263"/>
      <c r="E140" s="263"/>
      <c r="F140" s="284" t="s">
        <v>6445</v>
      </c>
      <c r="G140" s="263"/>
      <c r="H140" s="263" t="s">
        <v>6481</v>
      </c>
      <c r="I140" s="263" t="s">
        <v>6480</v>
      </c>
      <c r="J140" s="263"/>
      <c r="K140" s="309"/>
    </row>
    <row r="141" spans="2:11" s="1" customFormat="1" ht="15" customHeight="1">
      <c r="B141" s="306"/>
      <c r="C141" s="263" t="s">
        <v>46</v>
      </c>
      <c r="D141" s="263"/>
      <c r="E141" s="263"/>
      <c r="F141" s="284" t="s">
        <v>6445</v>
      </c>
      <c r="G141" s="263"/>
      <c r="H141" s="263" t="s">
        <v>6501</v>
      </c>
      <c r="I141" s="263" t="s">
        <v>6480</v>
      </c>
      <c r="J141" s="263"/>
      <c r="K141" s="309"/>
    </row>
    <row r="142" spans="2:11" s="1" customFormat="1" ht="15" customHeight="1">
      <c r="B142" s="306"/>
      <c r="C142" s="263" t="s">
        <v>6502</v>
      </c>
      <c r="D142" s="263"/>
      <c r="E142" s="263"/>
      <c r="F142" s="284" t="s">
        <v>6445</v>
      </c>
      <c r="G142" s="263"/>
      <c r="H142" s="263" t="s">
        <v>6503</v>
      </c>
      <c r="I142" s="263" t="s">
        <v>6480</v>
      </c>
      <c r="J142" s="263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1" customFormat="1" ht="45" customHeight="1">
      <c r="B147" s="274"/>
      <c r="C147" s="386" t="s">
        <v>6504</v>
      </c>
      <c r="D147" s="386"/>
      <c r="E147" s="386"/>
      <c r="F147" s="386"/>
      <c r="G147" s="386"/>
      <c r="H147" s="386"/>
      <c r="I147" s="386"/>
      <c r="J147" s="386"/>
      <c r="K147" s="275"/>
    </row>
    <row r="148" spans="2:11" s="1" customFormat="1" ht="17.25" customHeight="1">
      <c r="B148" s="274"/>
      <c r="C148" s="276" t="s">
        <v>6439</v>
      </c>
      <c r="D148" s="276"/>
      <c r="E148" s="276"/>
      <c r="F148" s="276" t="s">
        <v>6440</v>
      </c>
      <c r="G148" s="277"/>
      <c r="H148" s="276" t="s">
        <v>62</v>
      </c>
      <c r="I148" s="276" t="s">
        <v>65</v>
      </c>
      <c r="J148" s="276" t="s">
        <v>6441</v>
      </c>
      <c r="K148" s="275"/>
    </row>
    <row r="149" spans="2:11" s="1" customFormat="1" ht="17.25" customHeight="1">
      <c r="B149" s="274"/>
      <c r="C149" s="278" t="s">
        <v>6442</v>
      </c>
      <c r="D149" s="278"/>
      <c r="E149" s="278"/>
      <c r="F149" s="279" t="s">
        <v>6443</v>
      </c>
      <c r="G149" s="280"/>
      <c r="H149" s="278"/>
      <c r="I149" s="278"/>
      <c r="J149" s="278" t="s">
        <v>6444</v>
      </c>
      <c r="K149" s="275"/>
    </row>
    <row r="150" spans="2:11" s="1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1" customFormat="1" ht="15" customHeight="1">
      <c r="B151" s="286"/>
      <c r="C151" s="313" t="s">
        <v>6448</v>
      </c>
      <c r="D151" s="263"/>
      <c r="E151" s="263"/>
      <c r="F151" s="314" t="s">
        <v>6445</v>
      </c>
      <c r="G151" s="263"/>
      <c r="H151" s="313" t="s">
        <v>6485</v>
      </c>
      <c r="I151" s="313" t="s">
        <v>6447</v>
      </c>
      <c r="J151" s="313">
        <v>120</v>
      </c>
      <c r="K151" s="309"/>
    </row>
    <row r="152" spans="2:11" s="1" customFormat="1" ht="15" customHeight="1">
      <c r="B152" s="286"/>
      <c r="C152" s="313" t="s">
        <v>6494</v>
      </c>
      <c r="D152" s="263"/>
      <c r="E152" s="263"/>
      <c r="F152" s="314" t="s">
        <v>6445</v>
      </c>
      <c r="G152" s="263"/>
      <c r="H152" s="313" t="s">
        <v>6505</v>
      </c>
      <c r="I152" s="313" t="s">
        <v>6447</v>
      </c>
      <c r="J152" s="313" t="s">
        <v>6496</v>
      </c>
      <c r="K152" s="309"/>
    </row>
    <row r="153" spans="2:11" s="1" customFormat="1" ht="15" customHeight="1">
      <c r="B153" s="286"/>
      <c r="C153" s="313" t="s">
        <v>122</v>
      </c>
      <c r="D153" s="263"/>
      <c r="E153" s="263"/>
      <c r="F153" s="314" t="s">
        <v>6445</v>
      </c>
      <c r="G153" s="263"/>
      <c r="H153" s="313" t="s">
        <v>6506</v>
      </c>
      <c r="I153" s="313" t="s">
        <v>6447</v>
      </c>
      <c r="J153" s="313" t="s">
        <v>6496</v>
      </c>
      <c r="K153" s="309"/>
    </row>
    <row r="154" spans="2:11" s="1" customFormat="1" ht="15" customHeight="1">
      <c r="B154" s="286"/>
      <c r="C154" s="313" t="s">
        <v>6450</v>
      </c>
      <c r="D154" s="263"/>
      <c r="E154" s="263"/>
      <c r="F154" s="314" t="s">
        <v>6451</v>
      </c>
      <c r="G154" s="263"/>
      <c r="H154" s="313" t="s">
        <v>6485</v>
      </c>
      <c r="I154" s="313" t="s">
        <v>6447</v>
      </c>
      <c r="J154" s="313">
        <v>50</v>
      </c>
      <c r="K154" s="309"/>
    </row>
    <row r="155" spans="2:11" s="1" customFormat="1" ht="15" customHeight="1">
      <c r="B155" s="286"/>
      <c r="C155" s="313" t="s">
        <v>6453</v>
      </c>
      <c r="D155" s="263"/>
      <c r="E155" s="263"/>
      <c r="F155" s="314" t="s">
        <v>6445</v>
      </c>
      <c r="G155" s="263"/>
      <c r="H155" s="313" t="s">
        <v>6485</v>
      </c>
      <c r="I155" s="313" t="s">
        <v>6455</v>
      </c>
      <c r="J155" s="313"/>
      <c r="K155" s="309"/>
    </row>
    <row r="156" spans="2:11" s="1" customFormat="1" ht="15" customHeight="1">
      <c r="B156" s="286"/>
      <c r="C156" s="313" t="s">
        <v>6464</v>
      </c>
      <c r="D156" s="263"/>
      <c r="E156" s="263"/>
      <c r="F156" s="314" t="s">
        <v>6451</v>
      </c>
      <c r="G156" s="263"/>
      <c r="H156" s="313" t="s">
        <v>6485</v>
      </c>
      <c r="I156" s="313" t="s">
        <v>6447</v>
      </c>
      <c r="J156" s="313">
        <v>50</v>
      </c>
      <c r="K156" s="309"/>
    </row>
    <row r="157" spans="2:11" s="1" customFormat="1" ht="15" customHeight="1">
      <c r="B157" s="286"/>
      <c r="C157" s="313" t="s">
        <v>6472</v>
      </c>
      <c r="D157" s="263"/>
      <c r="E157" s="263"/>
      <c r="F157" s="314" t="s">
        <v>6451</v>
      </c>
      <c r="G157" s="263"/>
      <c r="H157" s="313" t="s">
        <v>6485</v>
      </c>
      <c r="I157" s="313" t="s">
        <v>6447</v>
      </c>
      <c r="J157" s="313">
        <v>50</v>
      </c>
      <c r="K157" s="309"/>
    </row>
    <row r="158" spans="2:11" s="1" customFormat="1" ht="15" customHeight="1">
      <c r="B158" s="286"/>
      <c r="C158" s="313" t="s">
        <v>6470</v>
      </c>
      <c r="D158" s="263"/>
      <c r="E158" s="263"/>
      <c r="F158" s="314" t="s">
        <v>6451</v>
      </c>
      <c r="G158" s="263"/>
      <c r="H158" s="313" t="s">
        <v>6485</v>
      </c>
      <c r="I158" s="313" t="s">
        <v>6447</v>
      </c>
      <c r="J158" s="313">
        <v>50</v>
      </c>
      <c r="K158" s="309"/>
    </row>
    <row r="159" spans="2:11" s="1" customFormat="1" ht="15" customHeight="1">
      <c r="B159" s="286"/>
      <c r="C159" s="313" t="s">
        <v>140</v>
      </c>
      <c r="D159" s="263"/>
      <c r="E159" s="263"/>
      <c r="F159" s="314" t="s">
        <v>6445</v>
      </c>
      <c r="G159" s="263"/>
      <c r="H159" s="313" t="s">
        <v>6507</v>
      </c>
      <c r="I159" s="313" t="s">
        <v>6447</v>
      </c>
      <c r="J159" s="313" t="s">
        <v>6508</v>
      </c>
      <c r="K159" s="309"/>
    </row>
    <row r="160" spans="2:11" s="1" customFormat="1" ht="15" customHeight="1">
      <c r="B160" s="286"/>
      <c r="C160" s="313" t="s">
        <v>6509</v>
      </c>
      <c r="D160" s="263"/>
      <c r="E160" s="263"/>
      <c r="F160" s="314" t="s">
        <v>6445</v>
      </c>
      <c r="G160" s="263"/>
      <c r="H160" s="313" t="s">
        <v>6510</v>
      </c>
      <c r="I160" s="313" t="s">
        <v>6480</v>
      </c>
      <c r="J160" s="313"/>
      <c r="K160" s="309"/>
    </row>
    <row r="161" spans="2:11" s="1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1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1" customFormat="1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spans="2:11" s="1" customFormat="1" ht="45" customHeight="1">
      <c r="B165" s="255"/>
      <c r="C165" s="387" t="s">
        <v>6511</v>
      </c>
      <c r="D165" s="387"/>
      <c r="E165" s="387"/>
      <c r="F165" s="387"/>
      <c r="G165" s="387"/>
      <c r="H165" s="387"/>
      <c r="I165" s="387"/>
      <c r="J165" s="387"/>
      <c r="K165" s="256"/>
    </row>
    <row r="166" spans="2:11" s="1" customFormat="1" ht="17.25" customHeight="1">
      <c r="B166" s="255"/>
      <c r="C166" s="276" t="s">
        <v>6439</v>
      </c>
      <c r="D166" s="276"/>
      <c r="E166" s="276"/>
      <c r="F166" s="276" t="s">
        <v>6440</v>
      </c>
      <c r="G166" s="318"/>
      <c r="H166" s="319" t="s">
        <v>62</v>
      </c>
      <c r="I166" s="319" t="s">
        <v>65</v>
      </c>
      <c r="J166" s="276" t="s">
        <v>6441</v>
      </c>
      <c r="K166" s="256"/>
    </row>
    <row r="167" spans="2:11" s="1" customFormat="1" ht="17.25" customHeight="1">
      <c r="B167" s="257"/>
      <c r="C167" s="278" t="s">
        <v>6442</v>
      </c>
      <c r="D167" s="278"/>
      <c r="E167" s="278"/>
      <c r="F167" s="279" t="s">
        <v>6443</v>
      </c>
      <c r="G167" s="320"/>
      <c r="H167" s="321"/>
      <c r="I167" s="321"/>
      <c r="J167" s="278" t="s">
        <v>6444</v>
      </c>
      <c r="K167" s="258"/>
    </row>
    <row r="168" spans="2:11" s="1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1" customFormat="1" ht="15" customHeight="1">
      <c r="B169" s="286"/>
      <c r="C169" s="263" t="s">
        <v>6448</v>
      </c>
      <c r="D169" s="263"/>
      <c r="E169" s="263"/>
      <c r="F169" s="284" t="s">
        <v>6445</v>
      </c>
      <c r="G169" s="263"/>
      <c r="H169" s="263" t="s">
        <v>6485</v>
      </c>
      <c r="I169" s="263" t="s">
        <v>6447</v>
      </c>
      <c r="J169" s="263">
        <v>120</v>
      </c>
      <c r="K169" s="309"/>
    </row>
    <row r="170" spans="2:11" s="1" customFormat="1" ht="15" customHeight="1">
      <c r="B170" s="286"/>
      <c r="C170" s="263" t="s">
        <v>6494</v>
      </c>
      <c r="D170" s="263"/>
      <c r="E170" s="263"/>
      <c r="F170" s="284" t="s">
        <v>6445</v>
      </c>
      <c r="G170" s="263"/>
      <c r="H170" s="263" t="s">
        <v>6495</v>
      </c>
      <c r="I170" s="263" t="s">
        <v>6447</v>
      </c>
      <c r="J170" s="263" t="s">
        <v>6496</v>
      </c>
      <c r="K170" s="309"/>
    </row>
    <row r="171" spans="2:11" s="1" customFormat="1" ht="15" customHeight="1">
      <c r="B171" s="286"/>
      <c r="C171" s="263" t="s">
        <v>122</v>
      </c>
      <c r="D171" s="263"/>
      <c r="E171" s="263"/>
      <c r="F171" s="284" t="s">
        <v>6445</v>
      </c>
      <c r="G171" s="263"/>
      <c r="H171" s="263" t="s">
        <v>6512</v>
      </c>
      <c r="I171" s="263" t="s">
        <v>6447</v>
      </c>
      <c r="J171" s="263" t="s">
        <v>6496</v>
      </c>
      <c r="K171" s="309"/>
    </row>
    <row r="172" spans="2:11" s="1" customFormat="1" ht="15" customHeight="1">
      <c r="B172" s="286"/>
      <c r="C172" s="263" t="s">
        <v>6450</v>
      </c>
      <c r="D172" s="263"/>
      <c r="E172" s="263"/>
      <c r="F172" s="284" t="s">
        <v>6451</v>
      </c>
      <c r="G172" s="263"/>
      <c r="H172" s="263" t="s">
        <v>6512</v>
      </c>
      <c r="I172" s="263" t="s">
        <v>6447</v>
      </c>
      <c r="J172" s="263">
        <v>50</v>
      </c>
      <c r="K172" s="309"/>
    </row>
    <row r="173" spans="2:11" s="1" customFormat="1" ht="15" customHeight="1">
      <c r="B173" s="286"/>
      <c r="C173" s="263" t="s">
        <v>6453</v>
      </c>
      <c r="D173" s="263"/>
      <c r="E173" s="263"/>
      <c r="F173" s="284" t="s">
        <v>6445</v>
      </c>
      <c r="G173" s="263"/>
      <c r="H173" s="263" t="s">
        <v>6512</v>
      </c>
      <c r="I173" s="263" t="s">
        <v>6455</v>
      </c>
      <c r="J173" s="263"/>
      <c r="K173" s="309"/>
    </row>
    <row r="174" spans="2:11" s="1" customFormat="1" ht="15" customHeight="1">
      <c r="B174" s="286"/>
      <c r="C174" s="263" t="s">
        <v>6464</v>
      </c>
      <c r="D174" s="263"/>
      <c r="E174" s="263"/>
      <c r="F174" s="284" t="s">
        <v>6451</v>
      </c>
      <c r="G174" s="263"/>
      <c r="H174" s="263" t="s">
        <v>6512</v>
      </c>
      <c r="I174" s="263" t="s">
        <v>6447</v>
      </c>
      <c r="J174" s="263">
        <v>50</v>
      </c>
      <c r="K174" s="309"/>
    </row>
    <row r="175" spans="2:11" s="1" customFormat="1" ht="15" customHeight="1">
      <c r="B175" s="286"/>
      <c r="C175" s="263" t="s">
        <v>6472</v>
      </c>
      <c r="D175" s="263"/>
      <c r="E175" s="263"/>
      <c r="F175" s="284" t="s">
        <v>6451</v>
      </c>
      <c r="G175" s="263"/>
      <c r="H175" s="263" t="s">
        <v>6512</v>
      </c>
      <c r="I175" s="263" t="s">
        <v>6447</v>
      </c>
      <c r="J175" s="263">
        <v>50</v>
      </c>
      <c r="K175" s="309"/>
    </row>
    <row r="176" spans="2:11" s="1" customFormat="1" ht="15" customHeight="1">
      <c r="B176" s="286"/>
      <c r="C176" s="263" t="s">
        <v>6470</v>
      </c>
      <c r="D176" s="263"/>
      <c r="E176" s="263"/>
      <c r="F176" s="284" t="s">
        <v>6451</v>
      </c>
      <c r="G176" s="263"/>
      <c r="H176" s="263" t="s">
        <v>6512</v>
      </c>
      <c r="I176" s="263" t="s">
        <v>6447</v>
      </c>
      <c r="J176" s="263">
        <v>50</v>
      </c>
      <c r="K176" s="309"/>
    </row>
    <row r="177" spans="2:11" s="1" customFormat="1" ht="15" customHeight="1">
      <c r="B177" s="286"/>
      <c r="C177" s="263" t="s">
        <v>157</v>
      </c>
      <c r="D177" s="263"/>
      <c r="E177" s="263"/>
      <c r="F177" s="284" t="s">
        <v>6445</v>
      </c>
      <c r="G177" s="263"/>
      <c r="H177" s="263" t="s">
        <v>6513</v>
      </c>
      <c r="I177" s="263" t="s">
        <v>6514</v>
      </c>
      <c r="J177" s="263"/>
      <c r="K177" s="309"/>
    </row>
    <row r="178" spans="2:11" s="1" customFormat="1" ht="15" customHeight="1">
      <c r="B178" s="286"/>
      <c r="C178" s="263" t="s">
        <v>65</v>
      </c>
      <c r="D178" s="263"/>
      <c r="E178" s="263"/>
      <c r="F178" s="284" t="s">
        <v>6445</v>
      </c>
      <c r="G178" s="263"/>
      <c r="H178" s="263" t="s">
        <v>6515</v>
      </c>
      <c r="I178" s="263" t="s">
        <v>6516</v>
      </c>
      <c r="J178" s="263">
        <v>1</v>
      </c>
      <c r="K178" s="309"/>
    </row>
    <row r="179" spans="2:11" s="1" customFormat="1" ht="15" customHeight="1">
      <c r="B179" s="286"/>
      <c r="C179" s="263" t="s">
        <v>61</v>
      </c>
      <c r="D179" s="263"/>
      <c r="E179" s="263"/>
      <c r="F179" s="284" t="s">
        <v>6445</v>
      </c>
      <c r="G179" s="263"/>
      <c r="H179" s="263" t="s">
        <v>6517</v>
      </c>
      <c r="I179" s="263" t="s">
        <v>6447</v>
      </c>
      <c r="J179" s="263">
        <v>20</v>
      </c>
      <c r="K179" s="309"/>
    </row>
    <row r="180" spans="2:11" s="1" customFormat="1" ht="15" customHeight="1">
      <c r="B180" s="286"/>
      <c r="C180" s="263" t="s">
        <v>62</v>
      </c>
      <c r="D180" s="263"/>
      <c r="E180" s="263"/>
      <c r="F180" s="284" t="s">
        <v>6445</v>
      </c>
      <c r="G180" s="263"/>
      <c r="H180" s="263" t="s">
        <v>6518</v>
      </c>
      <c r="I180" s="263" t="s">
        <v>6447</v>
      </c>
      <c r="J180" s="263">
        <v>255</v>
      </c>
      <c r="K180" s="309"/>
    </row>
    <row r="181" spans="2:11" s="1" customFormat="1" ht="15" customHeight="1">
      <c r="B181" s="286"/>
      <c r="C181" s="263" t="s">
        <v>158</v>
      </c>
      <c r="D181" s="263"/>
      <c r="E181" s="263"/>
      <c r="F181" s="284" t="s">
        <v>6445</v>
      </c>
      <c r="G181" s="263"/>
      <c r="H181" s="263" t="s">
        <v>6409</v>
      </c>
      <c r="I181" s="263" t="s">
        <v>6447</v>
      </c>
      <c r="J181" s="263">
        <v>10</v>
      </c>
      <c r="K181" s="309"/>
    </row>
    <row r="182" spans="2:11" s="1" customFormat="1" ht="15" customHeight="1">
      <c r="B182" s="286"/>
      <c r="C182" s="263" t="s">
        <v>159</v>
      </c>
      <c r="D182" s="263"/>
      <c r="E182" s="263"/>
      <c r="F182" s="284" t="s">
        <v>6445</v>
      </c>
      <c r="G182" s="263"/>
      <c r="H182" s="263" t="s">
        <v>6519</v>
      </c>
      <c r="I182" s="263" t="s">
        <v>6480</v>
      </c>
      <c r="J182" s="263"/>
      <c r="K182" s="309"/>
    </row>
    <row r="183" spans="2:11" s="1" customFormat="1" ht="15" customHeight="1">
      <c r="B183" s="286"/>
      <c r="C183" s="263" t="s">
        <v>6520</v>
      </c>
      <c r="D183" s="263"/>
      <c r="E183" s="263"/>
      <c r="F183" s="284" t="s">
        <v>6445</v>
      </c>
      <c r="G183" s="263"/>
      <c r="H183" s="263" t="s">
        <v>6521</v>
      </c>
      <c r="I183" s="263" t="s">
        <v>6480</v>
      </c>
      <c r="J183" s="263"/>
      <c r="K183" s="309"/>
    </row>
    <row r="184" spans="2:11" s="1" customFormat="1" ht="15" customHeight="1">
      <c r="B184" s="286"/>
      <c r="C184" s="263" t="s">
        <v>6509</v>
      </c>
      <c r="D184" s="263"/>
      <c r="E184" s="263"/>
      <c r="F184" s="284" t="s">
        <v>6445</v>
      </c>
      <c r="G184" s="263"/>
      <c r="H184" s="263" t="s">
        <v>6522</v>
      </c>
      <c r="I184" s="263" t="s">
        <v>6480</v>
      </c>
      <c r="J184" s="263"/>
      <c r="K184" s="309"/>
    </row>
    <row r="185" spans="2:11" s="1" customFormat="1" ht="15" customHeight="1">
      <c r="B185" s="286"/>
      <c r="C185" s="263" t="s">
        <v>161</v>
      </c>
      <c r="D185" s="263"/>
      <c r="E185" s="263"/>
      <c r="F185" s="284" t="s">
        <v>6451</v>
      </c>
      <c r="G185" s="263"/>
      <c r="H185" s="263" t="s">
        <v>6523</v>
      </c>
      <c r="I185" s="263" t="s">
        <v>6447</v>
      </c>
      <c r="J185" s="263">
        <v>50</v>
      </c>
      <c r="K185" s="309"/>
    </row>
    <row r="186" spans="2:11" s="1" customFormat="1" ht="15" customHeight="1">
      <c r="B186" s="286"/>
      <c r="C186" s="263" t="s">
        <v>6524</v>
      </c>
      <c r="D186" s="263"/>
      <c r="E186" s="263"/>
      <c r="F186" s="284" t="s">
        <v>6451</v>
      </c>
      <c r="G186" s="263"/>
      <c r="H186" s="263" t="s">
        <v>6525</v>
      </c>
      <c r="I186" s="263" t="s">
        <v>6526</v>
      </c>
      <c r="J186" s="263"/>
      <c r="K186" s="309"/>
    </row>
    <row r="187" spans="2:11" s="1" customFormat="1" ht="15" customHeight="1">
      <c r="B187" s="286"/>
      <c r="C187" s="263" t="s">
        <v>6527</v>
      </c>
      <c r="D187" s="263"/>
      <c r="E187" s="263"/>
      <c r="F187" s="284" t="s">
        <v>6451</v>
      </c>
      <c r="G187" s="263"/>
      <c r="H187" s="263" t="s">
        <v>6528</v>
      </c>
      <c r="I187" s="263" t="s">
        <v>6526</v>
      </c>
      <c r="J187" s="263"/>
      <c r="K187" s="309"/>
    </row>
    <row r="188" spans="2:11" s="1" customFormat="1" ht="15" customHeight="1">
      <c r="B188" s="286"/>
      <c r="C188" s="263" t="s">
        <v>6529</v>
      </c>
      <c r="D188" s="263"/>
      <c r="E188" s="263"/>
      <c r="F188" s="284" t="s">
        <v>6451</v>
      </c>
      <c r="G188" s="263"/>
      <c r="H188" s="263" t="s">
        <v>6530</v>
      </c>
      <c r="I188" s="263" t="s">
        <v>6526</v>
      </c>
      <c r="J188" s="263"/>
      <c r="K188" s="309"/>
    </row>
    <row r="189" spans="2:11" s="1" customFormat="1" ht="15" customHeight="1">
      <c r="B189" s="286"/>
      <c r="C189" s="322" t="s">
        <v>6531</v>
      </c>
      <c r="D189" s="263"/>
      <c r="E189" s="263"/>
      <c r="F189" s="284" t="s">
        <v>6451</v>
      </c>
      <c r="G189" s="263"/>
      <c r="H189" s="263" t="s">
        <v>6532</v>
      </c>
      <c r="I189" s="263" t="s">
        <v>6533</v>
      </c>
      <c r="J189" s="323" t="s">
        <v>6534</v>
      </c>
      <c r="K189" s="309"/>
    </row>
    <row r="190" spans="2:11" s="1" customFormat="1" ht="15" customHeight="1">
      <c r="B190" s="286"/>
      <c r="C190" s="322" t="s">
        <v>50</v>
      </c>
      <c r="D190" s="263"/>
      <c r="E190" s="263"/>
      <c r="F190" s="284" t="s">
        <v>6445</v>
      </c>
      <c r="G190" s="263"/>
      <c r="H190" s="260" t="s">
        <v>6535</v>
      </c>
      <c r="I190" s="263" t="s">
        <v>6536</v>
      </c>
      <c r="J190" s="263"/>
      <c r="K190" s="309"/>
    </row>
    <row r="191" spans="2:11" s="1" customFormat="1" ht="15" customHeight="1">
      <c r="B191" s="286"/>
      <c r="C191" s="322" t="s">
        <v>6537</v>
      </c>
      <c r="D191" s="263"/>
      <c r="E191" s="263"/>
      <c r="F191" s="284" t="s">
        <v>6445</v>
      </c>
      <c r="G191" s="263"/>
      <c r="H191" s="263" t="s">
        <v>6538</v>
      </c>
      <c r="I191" s="263" t="s">
        <v>6480</v>
      </c>
      <c r="J191" s="263"/>
      <c r="K191" s="309"/>
    </row>
    <row r="192" spans="2:11" s="1" customFormat="1" ht="15" customHeight="1">
      <c r="B192" s="286"/>
      <c r="C192" s="322" t="s">
        <v>6539</v>
      </c>
      <c r="D192" s="263"/>
      <c r="E192" s="263"/>
      <c r="F192" s="284" t="s">
        <v>6445</v>
      </c>
      <c r="G192" s="263"/>
      <c r="H192" s="263" t="s">
        <v>6540</v>
      </c>
      <c r="I192" s="263" t="s">
        <v>6480</v>
      </c>
      <c r="J192" s="263"/>
      <c r="K192" s="309"/>
    </row>
    <row r="193" spans="2:11" s="1" customFormat="1" ht="15" customHeight="1">
      <c r="B193" s="286"/>
      <c r="C193" s="322" t="s">
        <v>6541</v>
      </c>
      <c r="D193" s="263"/>
      <c r="E193" s="263"/>
      <c r="F193" s="284" t="s">
        <v>6451</v>
      </c>
      <c r="G193" s="263"/>
      <c r="H193" s="263" t="s">
        <v>6542</v>
      </c>
      <c r="I193" s="263" t="s">
        <v>6480</v>
      </c>
      <c r="J193" s="263"/>
      <c r="K193" s="309"/>
    </row>
    <row r="194" spans="2:11" s="1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1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1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1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1" customFormat="1" ht="12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spans="2:11" s="1" customFormat="1" ht="22.2">
      <c r="B199" s="255"/>
      <c r="C199" s="387" t="s">
        <v>6543</v>
      </c>
      <c r="D199" s="387"/>
      <c r="E199" s="387"/>
      <c r="F199" s="387"/>
      <c r="G199" s="387"/>
      <c r="H199" s="387"/>
      <c r="I199" s="387"/>
      <c r="J199" s="387"/>
      <c r="K199" s="256"/>
    </row>
    <row r="200" spans="2:11" s="1" customFormat="1" ht="25.5" customHeight="1">
      <c r="B200" s="255"/>
      <c r="C200" s="325" t="s">
        <v>6544</v>
      </c>
      <c r="D200" s="325"/>
      <c r="E200" s="325"/>
      <c r="F200" s="325" t="s">
        <v>6545</v>
      </c>
      <c r="G200" s="326"/>
      <c r="H200" s="388" t="s">
        <v>6546</v>
      </c>
      <c r="I200" s="388"/>
      <c r="J200" s="388"/>
      <c r="K200" s="256"/>
    </row>
    <row r="201" spans="2:11" s="1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1" customFormat="1" ht="15" customHeight="1">
      <c r="B202" s="286"/>
      <c r="C202" s="263" t="s">
        <v>6536</v>
      </c>
      <c r="D202" s="263"/>
      <c r="E202" s="263"/>
      <c r="F202" s="284" t="s">
        <v>51</v>
      </c>
      <c r="G202" s="263"/>
      <c r="H202" s="389" t="s">
        <v>6547</v>
      </c>
      <c r="I202" s="389"/>
      <c r="J202" s="389"/>
      <c r="K202" s="309"/>
    </row>
    <row r="203" spans="2:11" s="1" customFormat="1" ht="15" customHeight="1">
      <c r="B203" s="286"/>
      <c r="C203" s="263"/>
      <c r="D203" s="263"/>
      <c r="E203" s="263"/>
      <c r="F203" s="284" t="s">
        <v>52</v>
      </c>
      <c r="G203" s="263"/>
      <c r="H203" s="389" t="s">
        <v>6548</v>
      </c>
      <c r="I203" s="389"/>
      <c r="J203" s="389"/>
      <c r="K203" s="309"/>
    </row>
    <row r="204" spans="2:11" s="1" customFormat="1" ht="15" customHeight="1">
      <c r="B204" s="286"/>
      <c r="C204" s="263"/>
      <c r="D204" s="263"/>
      <c r="E204" s="263"/>
      <c r="F204" s="284" t="s">
        <v>55</v>
      </c>
      <c r="G204" s="263"/>
      <c r="H204" s="389" t="s">
        <v>6549</v>
      </c>
      <c r="I204" s="389"/>
      <c r="J204" s="389"/>
      <c r="K204" s="309"/>
    </row>
    <row r="205" spans="2:11" s="1" customFormat="1" ht="15" customHeight="1">
      <c r="B205" s="286"/>
      <c r="C205" s="263"/>
      <c r="D205" s="263"/>
      <c r="E205" s="263"/>
      <c r="F205" s="284" t="s">
        <v>53</v>
      </c>
      <c r="G205" s="263"/>
      <c r="H205" s="389" t="s">
        <v>6550</v>
      </c>
      <c r="I205" s="389"/>
      <c r="J205" s="389"/>
      <c r="K205" s="309"/>
    </row>
    <row r="206" spans="2:11" s="1" customFormat="1" ht="15" customHeight="1">
      <c r="B206" s="286"/>
      <c r="C206" s="263"/>
      <c r="D206" s="263"/>
      <c r="E206" s="263"/>
      <c r="F206" s="284" t="s">
        <v>54</v>
      </c>
      <c r="G206" s="263"/>
      <c r="H206" s="389" t="s">
        <v>6551</v>
      </c>
      <c r="I206" s="389"/>
      <c r="J206" s="389"/>
      <c r="K206" s="309"/>
    </row>
    <row r="207" spans="2:11" s="1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1" customFormat="1" ht="15" customHeight="1">
      <c r="B208" s="286"/>
      <c r="C208" s="263" t="s">
        <v>6492</v>
      </c>
      <c r="D208" s="263"/>
      <c r="E208" s="263"/>
      <c r="F208" s="284" t="s">
        <v>87</v>
      </c>
      <c r="G208" s="263"/>
      <c r="H208" s="389" t="s">
        <v>6552</v>
      </c>
      <c r="I208" s="389"/>
      <c r="J208" s="389"/>
      <c r="K208" s="309"/>
    </row>
    <row r="209" spans="2:11" s="1" customFormat="1" ht="15" customHeight="1">
      <c r="B209" s="286"/>
      <c r="C209" s="263"/>
      <c r="D209" s="263"/>
      <c r="E209" s="263"/>
      <c r="F209" s="284" t="s">
        <v>6390</v>
      </c>
      <c r="G209" s="263"/>
      <c r="H209" s="389" t="s">
        <v>6391</v>
      </c>
      <c r="I209" s="389"/>
      <c r="J209" s="389"/>
      <c r="K209" s="309"/>
    </row>
    <row r="210" spans="2:11" s="1" customFormat="1" ht="15" customHeight="1">
      <c r="B210" s="286"/>
      <c r="C210" s="263"/>
      <c r="D210" s="263"/>
      <c r="E210" s="263"/>
      <c r="F210" s="284" t="s">
        <v>6388</v>
      </c>
      <c r="G210" s="263"/>
      <c r="H210" s="389" t="s">
        <v>6553</v>
      </c>
      <c r="I210" s="389"/>
      <c r="J210" s="389"/>
      <c r="K210" s="309"/>
    </row>
    <row r="211" spans="2:11" s="1" customFormat="1" ht="15" customHeight="1">
      <c r="B211" s="327"/>
      <c r="C211" s="263"/>
      <c r="D211" s="263"/>
      <c r="E211" s="263"/>
      <c r="F211" s="284" t="s">
        <v>133</v>
      </c>
      <c r="G211" s="322"/>
      <c r="H211" s="390" t="s">
        <v>134</v>
      </c>
      <c r="I211" s="390"/>
      <c r="J211" s="390"/>
      <c r="K211" s="328"/>
    </row>
    <row r="212" spans="2:11" s="1" customFormat="1" ht="15" customHeight="1">
      <c r="B212" s="327"/>
      <c r="C212" s="263"/>
      <c r="D212" s="263"/>
      <c r="E212" s="263"/>
      <c r="F212" s="284" t="s">
        <v>6392</v>
      </c>
      <c r="G212" s="322"/>
      <c r="H212" s="390" t="s">
        <v>6372</v>
      </c>
      <c r="I212" s="390"/>
      <c r="J212" s="390"/>
      <c r="K212" s="328"/>
    </row>
    <row r="213" spans="2:11" s="1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1" customFormat="1" ht="15" customHeight="1">
      <c r="B214" s="327"/>
      <c r="C214" s="263" t="s">
        <v>6516</v>
      </c>
      <c r="D214" s="263"/>
      <c r="E214" s="263"/>
      <c r="F214" s="284">
        <v>1</v>
      </c>
      <c r="G214" s="322"/>
      <c r="H214" s="390" t="s">
        <v>6554</v>
      </c>
      <c r="I214" s="390"/>
      <c r="J214" s="390"/>
      <c r="K214" s="328"/>
    </row>
    <row r="215" spans="2:11" s="1" customFormat="1" ht="15" customHeight="1">
      <c r="B215" s="327"/>
      <c r="C215" s="263"/>
      <c r="D215" s="263"/>
      <c r="E215" s="263"/>
      <c r="F215" s="284">
        <v>2</v>
      </c>
      <c r="G215" s="322"/>
      <c r="H215" s="390" t="s">
        <v>6555</v>
      </c>
      <c r="I215" s="390"/>
      <c r="J215" s="390"/>
      <c r="K215" s="328"/>
    </row>
    <row r="216" spans="2:11" s="1" customFormat="1" ht="15" customHeight="1">
      <c r="B216" s="327"/>
      <c r="C216" s="263"/>
      <c r="D216" s="263"/>
      <c r="E216" s="263"/>
      <c r="F216" s="284">
        <v>3</v>
      </c>
      <c r="G216" s="322"/>
      <c r="H216" s="390" t="s">
        <v>6556</v>
      </c>
      <c r="I216" s="390"/>
      <c r="J216" s="390"/>
      <c r="K216" s="328"/>
    </row>
    <row r="217" spans="2:11" s="1" customFormat="1" ht="15" customHeight="1">
      <c r="B217" s="327"/>
      <c r="C217" s="263"/>
      <c r="D217" s="263"/>
      <c r="E217" s="263"/>
      <c r="F217" s="284">
        <v>4</v>
      </c>
      <c r="G217" s="322"/>
      <c r="H217" s="390" t="s">
        <v>6557</v>
      </c>
      <c r="I217" s="390"/>
      <c r="J217" s="390"/>
      <c r="K217" s="328"/>
    </row>
    <row r="218" spans="2:11" s="1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33</vt:i4>
      </vt:variant>
    </vt:vector>
  </HeadingPairs>
  <TitlesOfParts>
    <vt:vector size="58" baseType="lpstr">
      <vt:lpstr>Rekapitulace stavby</vt:lpstr>
      <vt:lpstr>SO01 - SO 01 - Hlavní budova</vt:lpstr>
      <vt:lpstr>SO02 - SO 02 - Šatny</vt:lpstr>
      <vt:lpstr>SO03 - SO 03 - Nová těloc...</vt:lpstr>
      <vt:lpstr>SO04 - SO 04 - Jídelna</vt:lpstr>
      <vt:lpstr>SO05 - SO 05 - Dílny</vt:lpstr>
      <vt:lpstr>SO06 - SO 06 - Nízkopraho...</vt:lpstr>
      <vt:lpstr>SO07 - SO 07 - Budova A</vt:lpstr>
      <vt:lpstr>SO08 - SO 08 - Budova B</vt:lpstr>
      <vt:lpstr>SO09 - SO 09 - Stará tělo...</vt:lpstr>
      <vt:lpstr>SO10 - SO 10 - Stará škola</vt:lpstr>
      <vt:lpstr>SO11.1 - SO 11.1 - Odstra...</vt:lpstr>
      <vt:lpstr>SO11.2 - SO 11.2 - Zpevně...</vt:lpstr>
      <vt:lpstr>SO12 - SO 12 - Rekonstruk...</vt:lpstr>
      <vt:lpstr>SO15 - SO 15 - Hromosvod</vt:lpstr>
      <vt:lpstr>Rozpočet SO 01</vt:lpstr>
      <vt:lpstr>Rozpočet SO 02</vt:lpstr>
      <vt:lpstr>Rozpočet SO 03</vt:lpstr>
      <vt:lpstr>Rozpočet SO 04</vt:lpstr>
      <vt:lpstr>Rozpočet SO 05</vt:lpstr>
      <vt:lpstr>Rozpočet SO 06</vt:lpstr>
      <vt:lpstr>Rozpočet SO 07-8</vt:lpstr>
      <vt:lpstr>Rozpočet SO 09</vt:lpstr>
      <vt:lpstr>VON - Vedlejší a ostatní ...</vt:lpstr>
      <vt:lpstr>Pokyny pro vyplnění</vt:lpstr>
      <vt:lpstr>'Rekapitulace stavby'!Názvy_tisku</vt:lpstr>
      <vt:lpstr>'SO01 - SO 01 - Hlavní budova'!Názvy_tisku</vt:lpstr>
      <vt:lpstr>'SO02 - SO 02 - Šatny'!Názvy_tisku</vt:lpstr>
      <vt:lpstr>'SO03 - SO 03 - Nová těloc...'!Názvy_tisku</vt:lpstr>
      <vt:lpstr>'SO04 - SO 04 - Jídelna'!Názvy_tisku</vt:lpstr>
      <vt:lpstr>'SO05 - SO 05 - Dílny'!Názvy_tisku</vt:lpstr>
      <vt:lpstr>'SO06 - SO 06 - Nízkopraho...'!Názvy_tisku</vt:lpstr>
      <vt:lpstr>'SO07 - SO 07 - Budova A'!Názvy_tisku</vt:lpstr>
      <vt:lpstr>'SO08 - SO 08 - Budova B'!Názvy_tisku</vt:lpstr>
      <vt:lpstr>'SO09 - SO 09 - Stará tělo...'!Názvy_tisku</vt:lpstr>
      <vt:lpstr>'SO10 - SO 10 - Stará škola'!Názvy_tisku</vt:lpstr>
      <vt:lpstr>'SO11.1 - SO 11.1 - Odstra...'!Názvy_tisku</vt:lpstr>
      <vt:lpstr>'SO11.2 - SO 11.2 - Zpevně...'!Názvy_tisku</vt:lpstr>
      <vt:lpstr>'SO12 - SO 12 - Rekonstruk...'!Názvy_tisku</vt:lpstr>
      <vt:lpstr>'SO15 - SO 15 - Hromosvod'!Názvy_tisku</vt:lpstr>
      <vt:lpstr>'VON - Vedlejší a ostatní ...'!Názvy_tisku</vt:lpstr>
      <vt:lpstr>'Pokyny pro vyplnění'!Oblast_tisku</vt:lpstr>
      <vt:lpstr>'Rekapitulace stavby'!Oblast_tisku</vt:lpstr>
      <vt:lpstr>'SO01 - SO 01 - Hlavní budova'!Oblast_tisku</vt:lpstr>
      <vt:lpstr>'SO02 - SO 02 - Šatny'!Oblast_tisku</vt:lpstr>
      <vt:lpstr>'SO03 - SO 03 - Nová těloc...'!Oblast_tisku</vt:lpstr>
      <vt:lpstr>'SO04 - SO 04 - Jídelna'!Oblast_tisku</vt:lpstr>
      <vt:lpstr>'SO05 - SO 05 - Dílny'!Oblast_tisku</vt:lpstr>
      <vt:lpstr>'SO06 - SO 06 - Nízkopraho...'!Oblast_tisku</vt:lpstr>
      <vt:lpstr>'SO07 - SO 07 - Budova A'!Oblast_tisku</vt:lpstr>
      <vt:lpstr>'SO08 - SO 08 - Budova B'!Oblast_tisku</vt:lpstr>
      <vt:lpstr>'SO09 - SO 09 - Stará tělo...'!Oblast_tisku</vt:lpstr>
      <vt:lpstr>'SO10 - SO 10 - Stará škola'!Oblast_tisku</vt:lpstr>
      <vt:lpstr>'SO11.1 - SO 11.1 - Odstra...'!Oblast_tisku</vt:lpstr>
      <vt:lpstr>'SO11.2 - SO 11.2 - Zpevně...'!Oblast_tisku</vt:lpstr>
      <vt:lpstr>'SO12 - SO 12 - Rekonstruk...'!Oblast_tisku</vt:lpstr>
      <vt:lpstr>'SO15 - SO 15 - Hromosvod'!Oblast_tisku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2021-06-23T09:49:45Z</dcterms:created>
  <dcterms:modified xsi:type="dcterms:W3CDTF">2021-06-23T09:59:40Z</dcterms:modified>
</cp:coreProperties>
</file>