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- Stavební část" sheetId="2" r:id="rId2"/>
    <sheet name="EL - Elektromontáž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- Stavební část'!$C$130:$K$265</definedName>
    <definedName name="_xlnm.Print_Area" localSheetId="1">'SO - Stavební část'!$C$4:$J$76,'SO - Stavební část'!$C$82:$J$112,'SO - Stavební část'!$C$118:$K$265</definedName>
    <definedName name="_xlnm.Print_Titles" localSheetId="1">'SO - Stavební část'!$130:$130</definedName>
    <definedName name="_xlnm._FilterDatabase" localSheetId="2" hidden="1">'EL - Elektromontáže'!$C$126:$K$198</definedName>
    <definedName name="_xlnm.Print_Area" localSheetId="2">'EL - Elektromontáže'!$C$4:$J$76,'EL - Elektromontáže'!$C$82:$J$108,'EL - Elektromontáže'!$C$114:$K$198</definedName>
    <definedName name="_xlnm.Print_Titles" localSheetId="2">'EL - Elektromontáže'!$126:$126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98"/>
  <c r="BH198"/>
  <c r="BG198"/>
  <c r="BF198"/>
  <c r="T198"/>
  <c r="T197"/>
  <c r="R198"/>
  <c r="R197"/>
  <c r="P198"/>
  <c r="P197"/>
  <c r="BK198"/>
  <c r="BK197"/>
  <c r="J197"/>
  <c r="J198"/>
  <c r="BE198"/>
  <c r="J10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6"/>
  <c r="BI193"/>
  <c r="BH193"/>
  <c r="BG193"/>
  <c r="BF193"/>
  <c r="T193"/>
  <c r="T192"/>
  <c r="R193"/>
  <c r="R192"/>
  <c r="P193"/>
  <c r="P192"/>
  <c r="BK193"/>
  <c r="BK192"/>
  <c r="J192"/>
  <c r="J193"/>
  <c r="BE193"/>
  <c r="J105"/>
  <c r="BI191"/>
  <c r="BH191"/>
  <c r="BG191"/>
  <c r="BF191"/>
  <c r="T191"/>
  <c r="T190"/>
  <c r="T189"/>
  <c r="R191"/>
  <c r="R190"/>
  <c r="R189"/>
  <c r="P191"/>
  <c r="P190"/>
  <c r="P189"/>
  <c r="BK191"/>
  <c r="BK190"/>
  <c r="J190"/>
  <c r="BK189"/>
  <c r="J189"/>
  <c r="J191"/>
  <c r="BE191"/>
  <c r="J104"/>
  <c r="J103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02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99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F37"/>
  <c i="1" r="BD96"/>
  <c i="3" r="BH129"/>
  <c r="F36"/>
  <c i="1" r="BC96"/>
  <c i="3" r="BG129"/>
  <c r="F35"/>
  <c i="1" r="BB96"/>
  <c i="3" r="BF129"/>
  <c r="J34"/>
  <c i="1" r="AW96"/>
  <c i="3" r="F34"/>
  <c i="1" r="BA96"/>
  <c i="3" r="T129"/>
  <c r="T128"/>
  <c r="T127"/>
  <c r="R129"/>
  <c r="R128"/>
  <c r="R127"/>
  <c r="P129"/>
  <c r="P128"/>
  <c r="P127"/>
  <c i="1" r="AU96"/>
  <c i="3" r="BK129"/>
  <c r="BK128"/>
  <c r="J128"/>
  <c r="BK127"/>
  <c r="J127"/>
  <c r="J96"/>
  <c r="J30"/>
  <c i="1" r="AG96"/>
  <c i="3" r="J129"/>
  <c r="BE129"/>
  <c r="J33"/>
  <c i="1" r="AV96"/>
  <c i="3" r="F33"/>
  <c i="1" r="AZ96"/>
  <c i="3"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2" r="J37"/>
  <c r="J36"/>
  <c i="1" r="AY95"/>
  <c i="2" r="J35"/>
  <c i="1" r="AX95"/>
  <c i="2" r="BI265"/>
  <c r="BH265"/>
  <c r="BG265"/>
  <c r="BF265"/>
  <c r="T265"/>
  <c r="T264"/>
  <c r="R265"/>
  <c r="R264"/>
  <c r="P265"/>
  <c r="P264"/>
  <c r="BK265"/>
  <c r="BK264"/>
  <c r="J264"/>
  <c r="J265"/>
  <c r="BE265"/>
  <c r="J111"/>
  <c r="BI263"/>
  <c r="BH263"/>
  <c r="BG263"/>
  <c r="BF263"/>
  <c r="T263"/>
  <c r="T262"/>
  <c r="R263"/>
  <c r="R262"/>
  <c r="P263"/>
  <c r="P262"/>
  <c r="BK263"/>
  <c r="BK262"/>
  <c r="J262"/>
  <c r="J263"/>
  <c r="BE263"/>
  <c r="J110"/>
  <c r="BI261"/>
  <c r="BH261"/>
  <c r="BG261"/>
  <c r="BF261"/>
  <c r="T261"/>
  <c r="R261"/>
  <c r="P261"/>
  <c r="BK261"/>
  <c r="J261"/>
  <c r="BE261"/>
  <c r="BI260"/>
  <c r="BH260"/>
  <c r="BG260"/>
  <c r="BF260"/>
  <c r="T260"/>
  <c r="T259"/>
  <c r="T258"/>
  <c r="R260"/>
  <c r="R259"/>
  <c r="R258"/>
  <c r="P260"/>
  <c r="P259"/>
  <c r="P258"/>
  <c r="BK260"/>
  <c r="BK259"/>
  <c r="J259"/>
  <c r="BK258"/>
  <c r="J258"/>
  <c r="J260"/>
  <c r="BE260"/>
  <c r="J109"/>
  <c r="J108"/>
  <c r="BI256"/>
  <c r="BH256"/>
  <c r="BG256"/>
  <c r="BF256"/>
  <c r="T256"/>
  <c r="T255"/>
  <c r="R256"/>
  <c r="R255"/>
  <c r="P256"/>
  <c r="P255"/>
  <c r="BK256"/>
  <c r="BK255"/>
  <c r="J255"/>
  <c r="J256"/>
  <c r="BE256"/>
  <c r="J107"/>
  <c r="BI253"/>
  <c r="BH253"/>
  <c r="BG253"/>
  <c r="BF253"/>
  <c r="T253"/>
  <c r="R253"/>
  <c r="P253"/>
  <c r="BK253"/>
  <c r="J253"/>
  <c r="BE253"/>
  <c r="BI250"/>
  <c r="BH250"/>
  <c r="BG250"/>
  <c r="BF250"/>
  <c r="T250"/>
  <c r="T249"/>
  <c r="R250"/>
  <c r="R249"/>
  <c r="P250"/>
  <c r="P249"/>
  <c r="BK250"/>
  <c r="BK249"/>
  <c r="J249"/>
  <c r="J250"/>
  <c r="BE250"/>
  <c r="J106"/>
  <c r="BI247"/>
  <c r="BH247"/>
  <c r="BG247"/>
  <c r="BF247"/>
  <c r="T247"/>
  <c r="R247"/>
  <c r="P247"/>
  <c r="BK247"/>
  <c r="J247"/>
  <c r="BE247"/>
  <c r="BI245"/>
  <c r="BH245"/>
  <c r="BG245"/>
  <c r="BF245"/>
  <c r="T245"/>
  <c r="T244"/>
  <c r="T243"/>
  <c r="R245"/>
  <c r="R244"/>
  <c r="R243"/>
  <c r="P245"/>
  <c r="P244"/>
  <c r="P243"/>
  <c r="BK245"/>
  <c r="BK244"/>
  <c r="J244"/>
  <c r="BK243"/>
  <c r="J243"/>
  <c r="J245"/>
  <c r="BE245"/>
  <c r="J105"/>
  <c r="J104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103"/>
  <c r="BI230"/>
  <c r="BH230"/>
  <c r="BG230"/>
  <c r="BF230"/>
  <c r="T230"/>
  <c r="R230"/>
  <c r="P230"/>
  <c r="BK230"/>
  <c r="J230"/>
  <c r="BE230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102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10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T197"/>
  <c r="R198"/>
  <c r="R197"/>
  <c r="P198"/>
  <c r="P197"/>
  <c r="BK198"/>
  <c r="BK197"/>
  <c r="J197"/>
  <c r="J198"/>
  <c r="BE198"/>
  <c r="J100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99"/>
  <c r="BI173"/>
  <c r="BH173"/>
  <c r="BG173"/>
  <c r="BF173"/>
  <c r="T173"/>
  <c r="R173"/>
  <c r="P173"/>
  <c r="BK173"/>
  <c r="J173"/>
  <c r="BE173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4"/>
  <c r="F37"/>
  <c i="1" r="BD95"/>
  <c i="2" r="BH134"/>
  <c r="F36"/>
  <c i="1" r="BC95"/>
  <c i="2" r="BG134"/>
  <c r="F35"/>
  <c i="1" r="BB95"/>
  <c i="2" r="BF134"/>
  <c r="J34"/>
  <c i="1" r="AW95"/>
  <c i="2" r="F34"/>
  <c i="1" r="BA95"/>
  <c i="2" r="T134"/>
  <c r="T133"/>
  <c r="T132"/>
  <c r="T131"/>
  <c r="R134"/>
  <c r="R133"/>
  <c r="R132"/>
  <c r="R131"/>
  <c r="P134"/>
  <c r="P133"/>
  <c r="P132"/>
  <c r="P131"/>
  <c i="1" r="AU95"/>
  <c i="2" r="BK134"/>
  <c r="BK133"/>
  <c r="J133"/>
  <c r="BK132"/>
  <c r="J132"/>
  <c r="BK131"/>
  <c r="J131"/>
  <c r="J96"/>
  <c r="J30"/>
  <c i="1" r="AG95"/>
  <c i="2" r="J134"/>
  <c r="BE134"/>
  <c r="J33"/>
  <c i="1" r="AV95"/>
  <c i="2" r="F33"/>
  <c i="1" r="AZ95"/>
  <c i="2" r="J98"/>
  <c r="J97"/>
  <c r="J128"/>
  <c r="J127"/>
  <c r="F127"/>
  <c r="F125"/>
  <c r="E123"/>
  <c r="J92"/>
  <c r="J91"/>
  <c r="F91"/>
  <c r="F89"/>
  <c r="E87"/>
  <c r="J39"/>
  <c r="J18"/>
  <c r="E18"/>
  <c r="F128"/>
  <c r="F92"/>
  <c r="J17"/>
  <c r="J12"/>
  <c r="J125"/>
  <c r="J89"/>
  <c r="E7"/>
  <c r="E121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<sst xmlns="http://schemas.openxmlformats.org/spreadsheetml/2006/main">
  <si>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</si>
  <si>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</si>
  <si>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</si>
  <si>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</si>
  <si>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</si>
  <si>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{20effe6a-5c0d-47fe-b7f3-4ef32f12adaf}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</si>
  <si>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</si>
  <si>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</si>
  <si>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</si>
  <si>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</si>
  <si>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</si>
  <si>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</si>
  <si>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</si>
  <si>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</si>
  <si>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</si>
  <si>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</si>
  <si>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</si>
  <si>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CHODNÍKU S PŘEMOSTĚNÍM STÁVAJÍCÍCH INŽENÝRSKÝCH SÍTÍ - BŘEZINY U DĚČÍNA</t>
  </si>
  <si>
    <t>KSO:</t>
  </si>
  <si>
    <t>CC-CZ:</t>
  </si>
  <si>
    <t>Místo:</t>
  </si>
  <si>
    <t>p.p.č. 276/23 a 276/49</t>
  </si>
  <si>
    <t>Datum:</t>
  </si>
  <si>
    <t>1. 11. 2019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</si>
  <si>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</si>
  <si>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</si>
  <si>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</si>
  <si>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</si>
  <si>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</si>
  <si>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</si>
  <si>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</si>
  <si>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</si>
  <si>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</si>
  <si>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</si>
  <si>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J.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</si>
  <si>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</si>
  <si>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</si>
  <si>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</si>
  <si>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</si>
  <si>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</si>
  <si>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</si>
  <si>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</si>
  <si>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</si>
  <si>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</si>
  <si>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</si>
  <si>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</si>
  <si>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</si>
  <si>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</si>
  <si>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</si>
  <si>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</si>
  <si>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</si>
  <si>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</si>
  <si>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</si>
  <si>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</si>
  <si>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</si>
  <si>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</si>
  <si>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</si>
  <si>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</si>
  <si>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</si>
  <si>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</si>
  <si>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</si>
  <si>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</si>
  <si>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</si>
  <si>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</si>
  <si>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</si>
  <si>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</si>
  <si>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</si>
  <si>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</si>
  <si>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</si>
  <si>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</si>
  <si>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</si>
  <si>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</si>
  <si>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</si>
  <si>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</si>
  <si>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</si>
  <si>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</si>
  <si>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</si>
  <si>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</si>
  <si>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</si>
  <si>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</si>
  <si>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</si>
  <si>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</si>
  <si>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Stavební část</t>
  </si>
  <si>
    <t>STA</t>
  </si>
  <si>
    <t>1</t>
  </si>
  <si>
    <t>{1afdc8d2-4548-4dde-8c4b-2f11537ff278}</t>
  </si>
  <si>
    <t>2</t>
  </si>
  <si>
    <t>EL</t>
  </si>
  <si>
    <t>Elektromontáže</t>
  </si>
  <si>
    <t>{89796f69-45ac-4465-96db-9c4884ee42c5}</t>
  </si>
  <si>
    <t>odkop</t>
  </si>
  <si>
    <t>6,902</t>
  </si>
  <si>
    <t>rýhy</t>
  </si>
  <si>
    <t>9,828</t>
  </si>
  <si>
    <t>KRYCÍ LIST SOUPISU PRACÍ</t>
  </si>
  <si>
    <t>zásyp</t>
  </si>
  <si>
    <t>12,124</t>
  </si>
  <si>
    <t>odvoz</t>
  </si>
  <si>
    <t>4,606</t>
  </si>
  <si>
    <t>zakzed</t>
  </si>
  <si>
    <t>17,465</t>
  </si>
  <si>
    <t>V1</t>
  </si>
  <si>
    <t>1,9</t>
  </si>
  <si>
    <t>Objekt:</t>
  </si>
  <si>
    <t>V5</t>
  </si>
  <si>
    <t>11,88</t>
  </si>
  <si>
    <t>SO - Stavební část</t>
  </si>
  <si>
    <t>V6</t>
  </si>
  <si>
    <t>11,27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</si>
  <si>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</si>
  <si>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</si>
  <si>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</si>
  <si>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</si>
  <si>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</si>
  <si>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</si>
  <si>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</si>
  <si>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</si>
  <si>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</si>
  <si>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</si>
  <si>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</si>
  <si>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</si>
  <si>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</si>
  <si>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</si>
  <si>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771 - Podlahy z dlaždic</t>
  </si>
  <si>
    <t xml:space="preserve">    773 - Podlahy z litého teraca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</si>
  <si>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</si>
  <si>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</si>
  <si>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</si>
  <si>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</si>
  <si>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</si>
  <si>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</si>
  <si>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</si>
  <si>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</si>
  <si>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</si>
  <si>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</si>
  <si>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</si>
  <si>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</si>
  <si>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</si>
  <si>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</si>
  <si>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</si>
  <si>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</si>
  <si>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</si>
  <si>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</si>
  <si>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</si>
  <si>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</si>
  <si>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</si>
  <si>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</si>
  <si>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112201101</t>
  </si>
  <si>
    <t>Odstranění pařezů D do 300 mm</t>
  </si>
  <si>
    <t>kus</t>
  </si>
  <si>
    <t>CS ÚRS 2019 01</t>
  </si>
  <si>
    <t>4</t>
  </si>
  <si>
    <t>-1596034711</t>
  </si>
  <si>
    <t>113106121</t>
  </si>
  <si>
    <t>Rozebrání dlažeb z betonových nebo kamenných dlaždic komunikací pro pěší ručně</t>
  </si>
  <si>
    <t>m2</t>
  </si>
  <si>
    <t>-919810289</t>
  </si>
  <si>
    <t>VV</t>
  </si>
  <si>
    <t>vybourání stávajícího chodníku z betonové dlažby - pro další použití</t>
  </si>
  <si>
    <t>2,06*1</t>
  </si>
  <si>
    <t>3</t>
  </si>
  <si>
    <t>113106191</t>
  </si>
  <si>
    <t>Rozebrání vozovek ze silničních dílců se spárami zalitými živicí strojně pl do 50 m2</t>
  </si>
  <si>
    <t>1406206918</t>
  </si>
  <si>
    <t>odstranění stávajícího panelu</t>
  </si>
  <si>
    <t>1,5*1,5</t>
  </si>
  <si>
    <t>113107330</t>
  </si>
  <si>
    <t>Odstranění podkladu z betonu prostého tl 100 mm strojně pl do 50 m2</t>
  </si>
  <si>
    <t>-548337703</t>
  </si>
  <si>
    <t>vybourání stávajícího nedokončeného chodníku</t>
  </si>
  <si>
    <t>27,9*1,45</t>
  </si>
  <si>
    <t>5</t>
  </si>
  <si>
    <t>113202111</t>
  </si>
  <si>
    <t>Vytrhání obrub krajníků obrubníků stojatých</t>
  </si>
  <si>
    <t>m</t>
  </si>
  <si>
    <t>920030119</t>
  </si>
  <si>
    <t>27,9+29,9</t>
  </si>
  <si>
    <t>4*0,5</t>
  </si>
  <si>
    <t>Součet</t>
  </si>
  <si>
    <t>6</t>
  </si>
  <si>
    <t>122301101</t>
  </si>
  <si>
    <t>Odkopávky a prokopávky nezapažené v hornině tř. 4 objem do 100 m3</t>
  </si>
  <si>
    <t>m3</t>
  </si>
  <si>
    <t>388075564</t>
  </si>
  <si>
    <t>zemní práce v půdorysu nového chodníku</t>
  </si>
  <si>
    <t>(13,27*1,96+ "acad" 1,6)*0,25</t>
  </si>
  <si>
    <t>7</t>
  </si>
  <si>
    <t>132301101</t>
  </si>
  <si>
    <t>Hloubení rýh š do 600 mm v hornině tř. 4 objemu do 100 m3</t>
  </si>
  <si>
    <t>-1969519861</t>
  </si>
  <si>
    <t>zemní práce pro základy nového schodiště</t>
  </si>
  <si>
    <t>"acad" 13,1*0,3*2+0,3*(0,8+1,05+0,9+1,35)*1,6</t>
  </si>
  <si>
    <t>8</t>
  </si>
  <si>
    <t>162301421</t>
  </si>
  <si>
    <t>Vodorovné přemístění pařezů do 5 km D do 300 mm</t>
  </si>
  <si>
    <t>-17370278</t>
  </si>
  <si>
    <t>9</t>
  </si>
  <si>
    <t>162701105</t>
  </si>
  <si>
    <t>Vodorovné přemístění do 10000 m výkopku/sypaniny z horniny tř. 1 až 4</t>
  </si>
  <si>
    <t>781899808</t>
  </si>
  <si>
    <t>rýhy+odkop-zásyp</t>
  </si>
  <si>
    <t>10</t>
  </si>
  <si>
    <t>162701109</t>
  </si>
  <si>
    <t>Příplatek k vodorovnému přemístění výkopku/sypaniny z horniny tř. 1 až 4 ZKD 1000 m přes 10000 m</t>
  </si>
  <si>
    <t>-169620268</t>
  </si>
  <si>
    <t>odvoz*3</t>
  </si>
  <si>
    <t>11</t>
  </si>
  <si>
    <t>171201201</t>
  </si>
  <si>
    <t>Uložení sypaniny na skládky</t>
  </si>
  <si>
    <t>1061089945</t>
  </si>
  <si>
    <t>12</t>
  </si>
  <si>
    <t>171201211</t>
  </si>
  <si>
    <t>Poplatek za uložení stavebního odpadu - zeminy a kameniva na skládce</t>
  </si>
  <si>
    <t>t</t>
  </si>
  <si>
    <t>-419653473</t>
  </si>
  <si>
    <t>odvoz*1,85</t>
  </si>
  <si>
    <t>13</t>
  </si>
  <si>
    <t>174101101</t>
  </si>
  <si>
    <t>Zásyp jam, šachet rýh nebo kolem objektů sypaninou se zhutněním</t>
  </si>
  <si>
    <t>215191377</t>
  </si>
  <si>
    <t>zásyp pod základovou deskou</t>
  </si>
  <si>
    <t>"acad" (2,05+0,45+0,3)*1,7</t>
  </si>
  <si>
    <t>27,9*1,6*0,1</t>
  </si>
  <si>
    <t>terénní urovnávka vytěženou zeminou kolem nového schodiště</t>
  </si>
  <si>
    <t>"acad" (15+14)*0,1</t>
  </si>
  <si>
    <t>14</t>
  </si>
  <si>
    <t>174201201</t>
  </si>
  <si>
    <t>Zásyp jam po pařezech D pařezů do 300 mm</t>
  </si>
  <si>
    <t>2145640211</t>
  </si>
  <si>
    <t>Zakládání</t>
  </si>
  <si>
    <t>273311511</t>
  </si>
  <si>
    <t>Základové desky prokládané kamenem z betonu tř. C 12/15</t>
  </si>
  <si>
    <t>-1028344259</t>
  </si>
  <si>
    <t>podkladní beton</t>
  </si>
  <si>
    <t>1,7*(4,55+0,8+6,2)*0,05</t>
  </si>
  <si>
    <t>16</t>
  </si>
  <si>
    <t>273321311</t>
  </si>
  <si>
    <t>Základové desky ze ŽB bez zvýšených nároků na prostředí tř. C 16/20</t>
  </si>
  <si>
    <t>707007490</t>
  </si>
  <si>
    <t>základová deska</t>
  </si>
  <si>
    <t>2,06*0,15*(6,2+2,55+5,25)+2,06*0,17*0,3</t>
  </si>
  <si>
    <t>17</t>
  </si>
  <si>
    <t>273351121</t>
  </si>
  <si>
    <t>Zřízení bednění základových desek</t>
  </si>
  <si>
    <t>-1637746906</t>
  </si>
  <si>
    <t>0,15*(6,2+2,55+5,25)*2+2,06*0,17*4+2,06*(1,31+0,16)</t>
  </si>
  <si>
    <t>18</t>
  </si>
  <si>
    <t>273351122</t>
  </si>
  <si>
    <t>Odstranění bednění základových desek</t>
  </si>
  <si>
    <t>1173152009</t>
  </si>
  <si>
    <t>19</t>
  </si>
  <si>
    <t>273362021</t>
  </si>
  <si>
    <t>Výztuž základových desek svařovanými sítěmi Kari</t>
  </si>
  <si>
    <t>1121036651</t>
  </si>
  <si>
    <t>2,06*(6,2+2,55+5,25)*2*4,44*0,001</t>
  </si>
  <si>
    <t>20</t>
  </si>
  <si>
    <t>274313611</t>
  </si>
  <si>
    <t>Základové pásy z betonu tř. C 16/20</t>
  </si>
  <si>
    <t>-1710777760</t>
  </si>
  <si>
    <t>"acad" 9,5*0,3*2+1,6*(0,6+0,6+0,89+0,64)*0,3</t>
  </si>
  <si>
    <t>274351121</t>
  </si>
  <si>
    <t>Zřízení bednění základových pasů rovného</t>
  </si>
  <si>
    <t>1026711142</t>
  </si>
  <si>
    <t>1,6*(0,6+0,6+0,89+0,64)*2+0,3*2*5,9</t>
  </si>
  <si>
    <t>22</t>
  </si>
  <si>
    <t>274351122</t>
  </si>
  <si>
    <t>Odstranění bednění základových pasů rovného</t>
  </si>
  <si>
    <t>1478798121</t>
  </si>
  <si>
    <t>23</t>
  </si>
  <si>
    <t>279113132</t>
  </si>
  <si>
    <t>Základová zeď tl do 200 mm z tvárnic ztraceného bednění včetně výplně z betonu tř. C 16/20</t>
  </si>
  <si>
    <t>-1724227817</t>
  </si>
  <si>
    <t>1,7*(1,25+1,1*2)+ "acad" (3,2+2,6)*2</t>
  </si>
  <si>
    <t>24</t>
  </si>
  <si>
    <t>279361821</t>
  </si>
  <si>
    <t>Výztuž základových zdí nosných betonářskou ocelí 10 505</t>
  </si>
  <si>
    <t>1868305368</t>
  </si>
  <si>
    <t>zakzed*8*0,89*0,001+0,6*(3,9+1,35+0,7+2,9)*4*0,89*0,001</t>
  </si>
  <si>
    <t>Svislé a kompletní konstrukce</t>
  </si>
  <si>
    <t>25</t>
  </si>
  <si>
    <t>311321311</t>
  </si>
  <si>
    <t>Nosná zeď ze ŽB tř. C 16/20 bez výztuže</t>
  </si>
  <si>
    <t>1590549939</t>
  </si>
  <si>
    <t>zídka pro kotvení zábradlí</t>
  </si>
  <si>
    <t>"acad" (1,6+1,9)*0,15*2</t>
  </si>
  <si>
    <t>26</t>
  </si>
  <si>
    <t>311351311</t>
  </si>
  <si>
    <t>Zřízení jednostranného bednění nosných nadzákladových zdí</t>
  </si>
  <si>
    <t>-1937702510</t>
  </si>
  <si>
    <t>"acad" (1,6+1,9)*2*2+0,32*0,15*2+0,15*0,15*2+0,35*0,15*2+0,16*0,15*2</t>
  </si>
  <si>
    <t>27</t>
  </si>
  <si>
    <t>311351312</t>
  </si>
  <si>
    <t>Odstranění jednostranného bednění nosných nadzákladových zdí</t>
  </si>
  <si>
    <t>-1367555957</t>
  </si>
  <si>
    <t>28</t>
  </si>
  <si>
    <t>311361821</t>
  </si>
  <si>
    <t>Výztuž nosných zdí betonářskou ocelí 10 505</t>
  </si>
  <si>
    <t>1401593438</t>
  </si>
  <si>
    <t>zídka pro kotvení zábradlí - R10</t>
  </si>
  <si>
    <t>(4,9+0,35+5,9+0,34)*4*2*0,63*0,001</t>
  </si>
  <si>
    <t>zídka pro kotvení zábradlí - R6</t>
  </si>
  <si>
    <t>(4,9+0,35+5,9+0,34)*4*(0,48+0,48*0,09)*2*0,22*0,001</t>
  </si>
  <si>
    <t>Vodorovné konstrukce</t>
  </si>
  <si>
    <t>29</t>
  </si>
  <si>
    <t>434311114</t>
  </si>
  <si>
    <t>Schodišťové stupně dusané na terén z betonu tř. C 16/20 bez potěru</t>
  </si>
  <si>
    <t>1612223568</t>
  </si>
  <si>
    <t>(18+15)*1,8</t>
  </si>
  <si>
    <t>30</t>
  </si>
  <si>
    <t>434351141</t>
  </si>
  <si>
    <t>Zřízení bednění stupňů přímočarých schodišť</t>
  </si>
  <si>
    <t>-117738024</t>
  </si>
  <si>
    <t>(18+15)*0,17</t>
  </si>
  <si>
    <t>31</t>
  </si>
  <si>
    <t>434351142</t>
  </si>
  <si>
    <t>Odstranění bednění stupňů přímočarých schodišť</t>
  </si>
  <si>
    <t>-1642154486</t>
  </si>
  <si>
    <t>Komunikace pozemní</t>
  </si>
  <si>
    <t>32</t>
  </si>
  <si>
    <t>56475001R</t>
  </si>
  <si>
    <t xml:space="preserve">Podklad z kameniva drceného vel. 2-4 mm + 4-8 mm (1:1)  tl 150 mm</t>
  </si>
  <si>
    <t>-455300918</t>
  </si>
  <si>
    <t>V1+V5+V6</t>
  </si>
  <si>
    <t>33</t>
  </si>
  <si>
    <t>56630111R</t>
  </si>
  <si>
    <t>Úprava zpevněné plochy se štěrkovým povrchem v místě napojení</t>
  </si>
  <si>
    <t>578075805</t>
  </si>
  <si>
    <t>3*0,5</t>
  </si>
  <si>
    <t>34</t>
  </si>
  <si>
    <t>596211110</t>
  </si>
  <si>
    <t>Kladení zámkové dlažby komunikací pro pěší tl 60 mm skupiny A pl do 50 m2</t>
  </si>
  <si>
    <t>-599453913</t>
  </si>
  <si>
    <t>přeložka původní dlažby - V1</t>
  </si>
  <si>
    <t>1*1,9</t>
  </si>
  <si>
    <t>nové terénní schodiště - V5</t>
  </si>
  <si>
    <t>0,6*1,8*11</t>
  </si>
  <si>
    <t>nové úseky chodníků - V6</t>
  </si>
  <si>
    <t>4,65*1,8+"acad" 2,9</t>
  </si>
  <si>
    <t>35</t>
  </si>
  <si>
    <t>M</t>
  </si>
  <si>
    <t>59245018</t>
  </si>
  <si>
    <t>dlažba skladebná betonová 200x100x60mm přírodní</t>
  </si>
  <si>
    <t>-922384737</t>
  </si>
  <si>
    <t>V5+V6</t>
  </si>
  <si>
    <t>Ostatní konstrukce a práce, bourání</t>
  </si>
  <si>
    <t>36</t>
  </si>
  <si>
    <t>916131213</t>
  </si>
  <si>
    <t>Osazení silničního obrubníku betonového stojatého s boční opěrou do lože z betonu prostého</t>
  </si>
  <si>
    <t>73918812</t>
  </si>
  <si>
    <t>1*2+13,06*2+1,8*13+1,05+0,65+0,25</t>
  </si>
  <si>
    <t>37</t>
  </si>
  <si>
    <t>59217016</t>
  </si>
  <si>
    <t>obrubník betonový chodníkový 1000x80x250mm</t>
  </si>
  <si>
    <t>-591255539</t>
  </si>
  <si>
    <t>13,06*2+1,8*13+1,05+0,65+0,25</t>
  </si>
  <si>
    <t>38</t>
  </si>
  <si>
    <t>962042321</t>
  </si>
  <si>
    <t>Bourání zdiva nadzákladového z betonu prostého přes 1 m3</t>
  </si>
  <si>
    <t>-1310451921</t>
  </si>
  <si>
    <t>odstranění stávajícího bloku z betonu prostého</t>
  </si>
  <si>
    <t>1,3*0,3*0,4</t>
  </si>
  <si>
    <t>vybourání stávajícího schodiště</t>
  </si>
  <si>
    <t>"acad" 2,55*1,54+6,9*0,77*0,26*2+1,1*0,77*0,26+2,9*1,21*0,5</t>
  </si>
  <si>
    <t>PSV</t>
  </si>
  <si>
    <t>Práce a dodávky PSV</t>
  </si>
  <si>
    <t>767</t>
  </si>
  <si>
    <t>Konstrukce zámečnické</t>
  </si>
  <si>
    <t>39</t>
  </si>
  <si>
    <t>76716111R</t>
  </si>
  <si>
    <t>Zábradlí z ocelových trubek - včetně kotvení a povrchové úpravy</t>
  </si>
  <si>
    <t>-1427832672</t>
  </si>
  <si>
    <t>(6,3+2,5+4,9)*2</t>
  </si>
  <si>
    <t>40</t>
  </si>
  <si>
    <t>767161813</t>
  </si>
  <si>
    <t>Demontáž zábradlí rovného nerozebíratelného hmotnosti 1m zábradlí do 20 kg</t>
  </si>
  <si>
    <t>1187636410</t>
  </si>
  <si>
    <t>4,65*2+1,25</t>
  </si>
  <si>
    <t>771</t>
  </si>
  <si>
    <t>Podlahy z dlaždic</t>
  </si>
  <si>
    <t>41</t>
  </si>
  <si>
    <t>771554113</t>
  </si>
  <si>
    <t>Montáž podlah z dlaždic teracových lepených flexibilním lepidlem do 12 ks/m2</t>
  </si>
  <si>
    <t>-654574988</t>
  </si>
  <si>
    <t>nová lávka - přemostění vedení TERMO a UPC</t>
  </si>
  <si>
    <t>2,55*2,1</t>
  </si>
  <si>
    <t>42</t>
  </si>
  <si>
    <t>59247375</t>
  </si>
  <si>
    <t>dlaždice teracová 300x300x40mm</t>
  </si>
  <si>
    <t>1132042428</t>
  </si>
  <si>
    <t>5,355*1,1 'Přepočtené koeficientem množství</t>
  </si>
  <si>
    <t>773</t>
  </si>
  <si>
    <t>Podlahy z litého teraca</t>
  </si>
  <si>
    <t>43</t>
  </si>
  <si>
    <t>77321121R</t>
  </si>
  <si>
    <t>Obklady teracové stupňů rovných tl. 40 mm do mrazuvzdorného tmelu</t>
  </si>
  <si>
    <t>-533514893</t>
  </si>
  <si>
    <t>(18+15)*(0,17+0,34)*1,8</t>
  </si>
  <si>
    <t>VRN</t>
  </si>
  <si>
    <t>Vedlejší rozpočtové náklady</t>
  </si>
  <si>
    <t>VRN1</t>
  </si>
  <si>
    <t>Průzkumné, geodetické a projektové práce</t>
  </si>
  <si>
    <t>44</t>
  </si>
  <si>
    <t>012002000</t>
  </si>
  <si>
    <t>Geodetické práce - zaměření tras nových kabelových vedení</t>
  </si>
  <si>
    <t>Kč</t>
  </si>
  <si>
    <t>1024</t>
  </si>
  <si>
    <t>2073597350</t>
  </si>
  <si>
    <t>45</t>
  </si>
  <si>
    <t>013002000</t>
  </si>
  <si>
    <t>Projektové práce - dokumentace skutečného provedení</t>
  </si>
  <si>
    <t>643563835</t>
  </si>
  <si>
    <t>VRN3</t>
  </si>
  <si>
    <t>Zařízení staveniště</t>
  </si>
  <si>
    <t>46</t>
  </si>
  <si>
    <t>030001000</t>
  </si>
  <si>
    <t>-1517737707</t>
  </si>
  <si>
    <t>VRN6</t>
  </si>
  <si>
    <t>Územní vlivy</t>
  </si>
  <si>
    <t>47</t>
  </si>
  <si>
    <t>060001000</t>
  </si>
  <si>
    <t>1996648313</t>
  </si>
  <si>
    <t>EL - Elektromontáže</t>
  </si>
  <si>
    <t>Zdeněk Vácha</t>
  </si>
  <si>
    <t>D1 - Dodávky zařízení</t>
  </si>
  <si>
    <t>D2 - Materiál elektromontážní</t>
  </si>
  <si>
    <t>D3 - Materiál zemní+stavební</t>
  </si>
  <si>
    <t>D4 - Elektromontáže</t>
  </si>
  <si>
    <t>D5 - Zemní práce</t>
  </si>
  <si>
    <t>D6 - Ostatní náklady</t>
  </si>
  <si>
    <t xml:space="preserve">    VRN4 - Inženýrská činnost</t>
  </si>
  <si>
    <t xml:space="preserve">    VRN7 - Provozní vlivy</t>
  </si>
  <si>
    <t>D1</t>
  </si>
  <si>
    <t>Dodávky zařízení</t>
  </si>
  <si>
    <t>530001</t>
  </si>
  <si>
    <t>svítidlo Streetlight IP65 28W</t>
  </si>
  <si>
    <t>ks</t>
  </si>
  <si>
    <t>560007</t>
  </si>
  <si>
    <t>stožár osvětlov bezpatic K6-133/89/60Z žárZn</t>
  </si>
  <si>
    <t>560008</t>
  </si>
  <si>
    <t>stožár osvětlov bezpatic K7-133/89/60Z žárZn</t>
  </si>
  <si>
    <t>574126</t>
  </si>
  <si>
    <t>výložník osvětlovací lomený SK2-500/90Z žárZn</t>
  </si>
  <si>
    <t>D01001</t>
  </si>
  <si>
    <t>doprava dodávek</t>
  </si>
  <si>
    <t>%</t>
  </si>
  <si>
    <t>736691054</t>
  </si>
  <si>
    <t>D01002</t>
  </si>
  <si>
    <t>přesun dodávek</t>
  </si>
  <si>
    <t>-896681149</t>
  </si>
  <si>
    <t>D2</t>
  </si>
  <si>
    <t>Materiál elektromontážní</t>
  </si>
  <si>
    <t>101305</t>
  </si>
  <si>
    <t>kabel CYKY 5x1,5</t>
  </si>
  <si>
    <t>101210</t>
  </si>
  <si>
    <t>kabel CYKY 4x16</t>
  </si>
  <si>
    <t>295011</t>
  </si>
  <si>
    <t>vedení FeZn pr.10mm(0,63kg/m)</t>
  </si>
  <si>
    <t>579233</t>
  </si>
  <si>
    <t xml:space="preserve">stožárová výzbroj SV 6.16.5/2 průchozí/TNS  2xRSP4</t>
  </si>
  <si>
    <t>432013</t>
  </si>
  <si>
    <t>pojistková vložka T/4,0A keramická 5x20mm</t>
  </si>
  <si>
    <t>D02001</t>
  </si>
  <si>
    <t>prořez</t>
  </si>
  <si>
    <t>-1152894428</t>
  </si>
  <si>
    <t>D02002</t>
  </si>
  <si>
    <t>materiál podružný</t>
  </si>
  <si>
    <t>497560708</t>
  </si>
  <si>
    <t>D3</t>
  </si>
  <si>
    <t>Materiál zemní+stavební</t>
  </si>
  <si>
    <t>46114</t>
  </si>
  <si>
    <t>písek kopaný 0-2mm</t>
  </si>
  <si>
    <t>46383</t>
  </si>
  <si>
    <t>výstražná fólie šířka 0,34m</t>
  </si>
  <si>
    <t>46134</t>
  </si>
  <si>
    <t>beton B13,5</t>
  </si>
  <si>
    <t>46453</t>
  </si>
  <si>
    <t>stožárové pouzdro plast SP315/1000</t>
  </si>
  <si>
    <t>D4</t>
  </si>
  <si>
    <t>210810048</t>
  </si>
  <si>
    <t>kabel(-CYKY) pevně uložený do 3x6/4x4/7x2,5</t>
  </si>
  <si>
    <t>210810101</t>
  </si>
  <si>
    <t>kabel Cu(-1kV CYKY) pevně uložený do 3x35/4x25</t>
  </si>
  <si>
    <t>210100101</t>
  </si>
  <si>
    <t>ukončení na svorkovnici vodič do 16mm2</t>
  </si>
  <si>
    <t>210220022</t>
  </si>
  <si>
    <t>uzemňov.vedení v zemi úplná mtž FeZn pr.8-10mm</t>
  </si>
  <si>
    <t>210202104</t>
  </si>
  <si>
    <t>svítidlo výbojkové venkovní na sadový stožár</t>
  </si>
  <si>
    <t>210204002</t>
  </si>
  <si>
    <t>stožár osvětlovací sadový ocelový</t>
  </si>
  <si>
    <t>210204011</t>
  </si>
  <si>
    <t>stožár osvětlovací ocelový do 12m</t>
  </si>
  <si>
    <t>48</t>
  </si>
  <si>
    <t>210204105</t>
  </si>
  <si>
    <t>výložník na stožár 2-ramenný do 70kg</t>
  </si>
  <si>
    <t>50</t>
  </si>
  <si>
    <t>210204202</t>
  </si>
  <si>
    <t>elektrovýzbroj stožárů pro 2 okruhy</t>
  </si>
  <si>
    <t>52</t>
  </si>
  <si>
    <t>D4001</t>
  </si>
  <si>
    <t>PPV pro elektromontáže</t>
  </si>
  <si>
    <t>1008382425</t>
  </si>
  <si>
    <t>D5</t>
  </si>
  <si>
    <t>460420022</t>
  </si>
  <si>
    <t>kabelové lože 2x10cm kopaný písek šířka do 65cm</t>
  </si>
  <si>
    <t>54</t>
  </si>
  <si>
    <t>460490012</t>
  </si>
  <si>
    <t>výstražná fólie šířka nad 30cm</t>
  </si>
  <si>
    <t>56</t>
  </si>
  <si>
    <t>460560173</t>
  </si>
  <si>
    <t>zához kabelové rýhy šířka 35/hloubka 90cm tz.3</t>
  </si>
  <si>
    <t>58</t>
  </si>
  <si>
    <t>460600001</t>
  </si>
  <si>
    <t>odvoz zeminy do 10km vč.poplatku za skládku</t>
  </si>
  <si>
    <t>60</t>
  </si>
  <si>
    <t>460620013</t>
  </si>
  <si>
    <t>provizorní úprava terénu třída zeminy 3</t>
  </si>
  <si>
    <t>62</t>
  </si>
  <si>
    <t>460100003</t>
  </si>
  <si>
    <t>pouzdrový základ VO mimo trasu kabelu pr.0,3/1,5m</t>
  </si>
  <si>
    <t>64</t>
  </si>
  <si>
    <t>460050703</t>
  </si>
  <si>
    <t>výkop jámy do 2m3 pro stožár VO ruční tz.3/ko1.0</t>
  </si>
  <si>
    <t>66</t>
  </si>
  <si>
    <t>68</t>
  </si>
  <si>
    <t>70</t>
  </si>
  <si>
    <t>72</t>
  </si>
  <si>
    <t>74</t>
  </si>
  <si>
    <t>460010024</t>
  </si>
  <si>
    <t>vytyčení trasy kabelu v zastavěném prostoru vč.mat</t>
  </si>
  <si>
    <t>kpl</t>
  </si>
  <si>
    <t>76</t>
  </si>
  <si>
    <t>460710001</t>
  </si>
  <si>
    <t>geodetické zaměření skutečné polohy</t>
  </si>
  <si>
    <t>78</t>
  </si>
  <si>
    <t>460200273</t>
  </si>
  <si>
    <t>výkop kabel.rýhy šířka 50/hloubka 90cm tz.3/ko1.0</t>
  </si>
  <si>
    <t>80</t>
  </si>
  <si>
    <t>82</t>
  </si>
  <si>
    <t>84</t>
  </si>
  <si>
    <t>460560273</t>
  </si>
  <si>
    <t>zához kabelové rýhy šířka 50/hloubka 90cm tz.3</t>
  </si>
  <si>
    <t>86</t>
  </si>
  <si>
    <t>49</t>
  </si>
  <si>
    <t>88</t>
  </si>
  <si>
    <t>90</t>
  </si>
  <si>
    <t>51</t>
  </si>
  <si>
    <t>D5001</t>
  </si>
  <si>
    <t>PPV pro zemní práce</t>
  </si>
  <si>
    <t>-1713339890</t>
  </si>
  <si>
    <t>D6</t>
  </si>
  <si>
    <t>Ostatní náklady</t>
  </si>
  <si>
    <t>218009001</t>
  </si>
  <si>
    <t>poplatek za recyklaci svítidla</t>
  </si>
  <si>
    <t>92</t>
  </si>
  <si>
    <t>53</t>
  </si>
  <si>
    <t>219000701</t>
  </si>
  <si>
    <t>zřízení a odstranění lešení o výšce podl.nad 1,9m</t>
  </si>
  <si>
    <t>94</t>
  </si>
  <si>
    <t>219000103</t>
  </si>
  <si>
    <t>dozory správce sítě</t>
  </si>
  <si>
    <t>hod</t>
  </si>
  <si>
    <t>96</t>
  </si>
  <si>
    <t>55</t>
  </si>
  <si>
    <t>219000104</t>
  </si>
  <si>
    <t>součinnost správce sítě</t>
  </si>
  <si>
    <t>98</t>
  </si>
  <si>
    <t>013254000</t>
  </si>
  <si>
    <t>Dokumentace skutečného provedení stavby</t>
  </si>
  <si>
    <t>-1926583492</t>
  </si>
  <si>
    <t>57</t>
  </si>
  <si>
    <t>707216801</t>
  </si>
  <si>
    <t>VRN4</t>
  </si>
  <si>
    <t>Inženýrská činnost</t>
  </si>
  <si>
    <t>044002000</t>
  </si>
  <si>
    <t>Revize</t>
  </si>
  <si>
    <t>-1539908228</t>
  </si>
  <si>
    <t>59</t>
  </si>
  <si>
    <t>045002000</t>
  </si>
  <si>
    <t>Kompletační a koordinační činnost</t>
  </si>
  <si>
    <t>-828110321</t>
  </si>
  <si>
    <t>VRN7</t>
  </si>
  <si>
    <t>Provozní vlivy</t>
  </si>
  <si>
    <t>07110300R</t>
  </si>
  <si>
    <t>Investorská činnost</t>
  </si>
  <si>
    <t>1189360929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</si>
</sst>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167" fontId="36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51</v>
      </c>
      <c r="AI60" s="40"/>
      <c r="AJ60" s="40"/>
      <c r="AK60" s="40"/>
      <c r="AL60" s="40"/>
      <c r="AM60" s="59" t="s">
        <v>52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54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51</v>
      </c>
      <c r="AI75" s="40"/>
      <c r="AJ75" s="40"/>
      <c r="AK75" s="40"/>
      <c r="AL75" s="40"/>
      <c r="AM75" s="59" t="s">
        <v>52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19-42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PRODLOUŽENÍ CHODNÍKU S PŘEMOSTĚNÍM STÁVAJÍCÍCH INŽENÝRSKÝCH SÍTÍ - BŘEZINY U DĚČÍNA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p.p.č. 276/23 a 276/49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1. 11. 2019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Ing. Vladimír POLDA</v>
      </c>
      <c r="AN89" s="65"/>
      <c r="AO89" s="65"/>
      <c r="AP89" s="65"/>
      <c r="AQ89" s="38"/>
      <c r="AR89" s="42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J. Duben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57</v>
      </c>
      <c r="D92" s="88"/>
      <c r="E92" s="88"/>
      <c r="F92" s="88"/>
      <c r="G92" s="88"/>
      <c r="H92" s="89"/>
      <c r="I92" s="90" t="s">
        <v>58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59</v>
      </c>
      <c r="AH92" s="88"/>
      <c r="AI92" s="88"/>
      <c r="AJ92" s="88"/>
      <c r="AK92" s="88"/>
      <c r="AL92" s="88"/>
      <c r="AM92" s="88"/>
      <c r="AN92" s="90" t="s">
        <v>60</v>
      </c>
      <c r="AO92" s="88"/>
      <c r="AP92" s="92"/>
      <c r="AQ92" s="93" t="s">
        <v>61</v>
      </c>
      <c r="AR92" s="42"/>
      <c r="AS92" s="94" t="s">
        <v>62</v>
      </c>
      <c r="AT92" s="95" t="s">
        <v>63</v>
      </c>
      <c r="AU92" s="95" t="s">
        <v>64</v>
      </c>
      <c r="AV92" s="95" t="s">
        <v>65</v>
      </c>
      <c r="AW92" s="95" t="s">
        <v>66</v>
      </c>
      <c r="AX92" s="95" t="s">
        <v>67</v>
      </c>
      <c r="AY92" s="95" t="s">
        <v>68</v>
      </c>
      <c r="AZ92" s="95" t="s">
        <v>69</v>
      </c>
      <c r="BA92" s="95" t="s">
        <v>70</v>
      </c>
      <c r="BB92" s="95" t="s">
        <v>71</v>
      </c>
      <c r="BC92" s="95" t="s">
        <v>72</v>
      </c>
      <c r="BD92" s="96" t="s">
        <v>73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74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ROUND(SUM(AG95:AG96),2)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ROUND(SUM(AS95:AS96),2)</f>
        <v>0</v>
      </c>
      <c r="AT94" s="108">
        <f>ROUND(SUM(AV94:AW94),2)</f>
        <v>0</v>
      </c>
      <c r="AU94" s="109">
        <f>ROUND(SUM(AU95:AU96),5)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ROUND(SUM(AZ95:AZ96),2)</f>
        <v>0</v>
      </c>
      <c r="BA94" s="108">
        <f>ROUND(SUM(BA95:BA96),2)</f>
        <v>0</v>
      </c>
      <c r="BB94" s="108">
        <f>ROUND(SUM(BB95:BB96),2)</f>
        <v>0</v>
      </c>
      <c r="BC94" s="108">
        <f>ROUND(SUM(BC95:BC96),2)</f>
        <v>0</v>
      </c>
      <c r="BD94" s="110">
        <f>ROUND(SUM(BD95:BD96),2)</f>
        <v>0</v>
      </c>
      <c r="BS94" s="111" t="s">
        <v>75</v>
      </c>
      <c r="BT94" s="111" t="s">
        <v>76</v>
      </c>
      <c r="BU94" s="112" t="s">
        <v>77</v>
      </c>
      <c r="BV94" s="111" t="s">
        <v>78</v>
      </c>
      <c r="BW94" s="111" t="s">
        <v>5</v>
      </c>
      <c r="BX94" s="111" t="s">
        <v>79</v>
      </c>
      <c r="CL94" s="111" t="s">
        <v>1</v>
      </c>
    </row>
    <row r="95" s="6" customFormat="1" ht="16.5" customHeight="1">
      <c r="A95" s="113" t="s">
        <v>80</v>
      </c>
      <c r="B95" s="114"/>
      <c r="C95" s="115"/>
      <c r="D95" s="116" t="s">
        <v>81</v>
      </c>
      <c r="E95" s="116"/>
      <c r="F95" s="116"/>
      <c r="G95" s="116"/>
      <c r="H95" s="116"/>
      <c r="I95" s="117"/>
      <c r="J95" s="116" t="s">
        <v>82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- Stavební část'!J30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83</v>
      </c>
      <c r="AR95" s="120"/>
      <c r="AS95" s="121">
        <v>0</v>
      </c>
      <c r="AT95" s="122">
        <f>ROUND(SUM(AV95:AW95),2)</f>
        <v>0</v>
      </c>
      <c r="AU95" s="123">
        <f>'SO - Stavební část'!P131</f>
        <v>0</v>
      </c>
      <c r="AV95" s="122">
        <f>'SO - Stavební část'!J33</f>
        <v>0</v>
      </c>
      <c r="AW95" s="122">
        <f>'SO - Stavební část'!J34</f>
        <v>0</v>
      </c>
      <c r="AX95" s="122">
        <f>'SO - Stavební část'!J35</f>
        <v>0</v>
      </c>
      <c r="AY95" s="122">
        <f>'SO - Stavební část'!J36</f>
        <v>0</v>
      </c>
      <c r="AZ95" s="122">
        <f>'SO - Stavební část'!F33</f>
        <v>0</v>
      </c>
      <c r="BA95" s="122">
        <f>'SO - Stavební část'!F34</f>
        <v>0</v>
      </c>
      <c r="BB95" s="122">
        <f>'SO - Stavební část'!F35</f>
        <v>0</v>
      </c>
      <c r="BC95" s="122">
        <f>'SO - Stavební část'!F36</f>
        <v>0</v>
      </c>
      <c r="BD95" s="124">
        <f>'SO - Stavební část'!F37</f>
        <v>0</v>
      </c>
      <c r="BT95" s="125" t="s">
        <v>84</v>
      </c>
      <c r="BV95" s="125" t="s">
        <v>78</v>
      </c>
      <c r="BW95" s="125" t="s">
        <v>85</v>
      </c>
      <c r="BX95" s="125" t="s">
        <v>5</v>
      </c>
      <c r="CL95" s="125" t="s">
        <v>1</v>
      </c>
      <c r="CM95" s="125" t="s">
        <v>86</v>
      </c>
    </row>
    <row r="96" s="6" customFormat="1" ht="16.5" customHeight="1">
      <c r="A96" s="113" t="s">
        <v>80</v>
      </c>
      <c r="B96" s="114"/>
      <c r="C96" s="115"/>
      <c r="D96" s="116" t="s">
        <v>87</v>
      </c>
      <c r="E96" s="116"/>
      <c r="F96" s="116"/>
      <c r="G96" s="116"/>
      <c r="H96" s="116"/>
      <c r="I96" s="117"/>
      <c r="J96" s="116" t="s">
        <v>88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'EL - Elektromontáže'!J30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83</v>
      </c>
      <c r="AR96" s="120"/>
      <c r="AS96" s="126">
        <v>0</v>
      </c>
      <c r="AT96" s="127">
        <f>ROUND(SUM(AV96:AW96),2)</f>
        <v>0</v>
      </c>
      <c r="AU96" s="128">
        <f>'EL - Elektromontáže'!P127</f>
        <v>0</v>
      </c>
      <c r="AV96" s="127">
        <f>'EL - Elektromontáže'!J33</f>
        <v>0</v>
      </c>
      <c r="AW96" s="127">
        <f>'EL - Elektromontáže'!J34</f>
        <v>0</v>
      </c>
      <c r="AX96" s="127">
        <f>'EL - Elektromontáže'!J35</f>
        <v>0</v>
      </c>
      <c r="AY96" s="127">
        <f>'EL - Elektromontáže'!J36</f>
        <v>0</v>
      </c>
      <c r="AZ96" s="127">
        <f>'EL - Elektromontáže'!F33</f>
        <v>0</v>
      </c>
      <c r="BA96" s="127">
        <f>'EL - Elektromontáže'!F34</f>
        <v>0</v>
      </c>
      <c r="BB96" s="127">
        <f>'EL - Elektromontáže'!F35</f>
        <v>0</v>
      </c>
      <c r="BC96" s="127">
        <f>'EL - Elektromontáže'!F36</f>
        <v>0</v>
      </c>
      <c r="BD96" s="129">
        <f>'EL - Elektromontáže'!F37</f>
        <v>0</v>
      </c>
      <c r="BT96" s="125" t="s">
        <v>84</v>
      </c>
      <c r="BV96" s="125" t="s">
        <v>78</v>
      </c>
      <c r="BW96" s="125" t="s">
        <v>89</v>
      </c>
      <c r="BX96" s="125" t="s">
        <v>5</v>
      </c>
      <c r="CL96" s="125" t="s">
        <v>1</v>
      </c>
      <c r="CM96" s="125" t="s">
        <v>86</v>
      </c>
    </row>
    <row r="97" s="1" customFormat="1" ht="30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42"/>
    </row>
  </sheetData>
  <sheetProtection sheet="1" formatColumns="0" formatRows="0" objects="1" scenarios="1" spinCount="100000" saltValue="zx2hYVxqO/E30jUERbXJWT/snZbqsHZHNEyr1k0RRMndVM4cjaK6U6tvO2VI5U1kd8treEpiZRU/3pdrN1kGtQ==" hashValue="cdjP9mlAJvJUKe9Z3mhp0bVgHyR39zt49XovszNTYgRrV7WJ4QtvAavL36VWfePJZvtGhnQwoypzw7vn2fSWJ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SO - Stavební část'!C2" display="/"/>
    <hyperlink ref="A96" location="'EL - Elektromontá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  <c r="AZ2" s="131" t="s">
        <v>90</v>
      </c>
      <c r="BA2" s="131" t="s">
        <v>1</v>
      </c>
      <c r="BB2" s="131" t="s">
        <v>1</v>
      </c>
      <c r="BC2" s="131" t="s">
        <v>91</v>
      </c>
      <c r="BD2" s="131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86</v>
      </c>
      <c r="AZ3" s="131" t="s">
        <v>92</v>
      </c>
      <c r="BA3" s="131" t="s">
        <v>1</v>
      </c>
      <c r="BB3" s="131" t="s">
        <v>1</v>
      </c>
      <c r="BC3" s="131" t="s">
        <v>93</v>
      </c>
      <c r="BD3" s="131" t="s">
        <v>86</v>
      </c>
    </row>
    <row r="4" ht="24.96" customHeight="1">
      <c r="B4" s="19"/>
      <c r="D4" s="135" t="s">
        <v>94</v>
      </c>
      <c r="L4" s="19"/>
      <c r="M4" s="136" t="s">
        <v>10</v>
      </c>
      <c r="AT4" s="16" t="s">
        <v>4</v>
      </c>
      <c r="AZ4" s="131" t="s">
        <v>95</v>
      </c>
      <c r="BA4" s="131" t="s">
        <v>1</v>
      </c>
      <c r="BB4" s="131" t="s">
        <v>1</v>
      </c>
      <c r="BC4" s="131" t="s">
        <v>96</v>
      </c>
      <c r="BD4" s="131" t="s">
        <v>86</v>
      </c>
    </row>
    <row r="5" ht="6.96" customHeight="1">
      <c r="B5" s="19"/>
      <c r="L5" s="19"/>
      <c r="AZ5" s="131" t="s">
        <v>97</v>
      </c>
      <c r="BA5" s="131" t="s">
        <v>1</v>
      </c>
      <c r="BB5" s="131" t="s">
        <v>1</v>
      </c>
      <c r="BC5" s="131" t="s">
        <v>98</v>
      </c>
      <c r="BD5" s="131" t="s">
        <v>86</v>
      </c>
    </row>
    <row r="6" ht="12" customHeight="1">
      <c r="B6" s="19"/>
      <c r="D6" s="137" t="s">
        <v>16</v>
      </c>
      <c r="L6" s="19"/>
      <c r="AZ6" s="131" t="s">
        <v>99</v>
      </c>
      <c r="BA6" s="131" t="s">
        <v>1</v>
      </c>
      <c r="BB6" s="131" t="s">
        <v>1</v>
      </c>
      <c r="BC6" s="131" t="s">
        <v>100</v>
      </c>
      <c r="BD6" s="131" t="s">
        <v>86</v>
      </c>
    </row>
    <row r="7" ht="16.5" customHeight="1">
      <c r="B7" s="19"/>
      <c r="E7" s="138" t="str">
        <f>'Rekapitulace stavby'!K6</f>
        <v>PRODLOUŽENÍ CHODNÍKU S PŘEMOSTĚNÍM STÁVAJÍCÍCH INŽENÝRSKÝCH SÍTÍ - BŘEZINY U DĚČÍNA</v>
      </c>
      <c r="F7" s="137"/>
      <c r="G7" s="137"/>
      <c r="H7" s="137"/>
      <c r="L7" s="19"/>
      <c r="AZ7" s="131" t="s">
        <v>101</v>
      </c>
      <c r="BA7" s="131" t="s">
        <v>1</v>
      </c>
      <c r="BB7" s="131" t="s">
        <v>1</v>
      </c>
      <c r="BC7" s="131" t="s">
        <v>102</v>
      </c>
      <c r="BD7" s="131" t="s">
        <v>86</v>
      </c>
    </row>
    <row r="8" s="1" customFormat="1" ht="12" customHeight="1">
      <c r="B8" s="42"/>
      <c r="D8" s="137" t="s">
        <v>103</v>
      </c>
      <c r="I8" s="139"/>
      <c r="L8" s="42"/>
      <c r="AZ8" s="131" t="s">
        <v>104</v>
      </c>
      <c r="BA8" s="131" t="s">
        <v>1</v>
      </c>
      <c r="BB8" s="131" t="s">
        <v>1</v>
      </c>
      <c r="BC8" s="131" t="s">
        <v>105</v>
      </c>
      <c r="BD8" s="131" t="s">
        <v>86</v>
      </c>
    </row>
    <row r="9" s="1" customFormat="1" ht="36.96" customHeight="1">
      <c r="B9" s="42"/>
      <c r="E9" s="140" t="s">
        <v>106</v>
      </c>
      <c r="F9" s="1"/>
      <c r="G9" s="1"/>
      <c r="H9" s="1"/>
      <c r="I9" s="139"/>
      <c r="L9" s="42"/>
      <c r="AZ9" s="131" t="s">
        <v>107</v>
      </c>
      <c r="BA9" s="131" t="s">
        <v>1</v>
      </c>
      <c r="BB9" s="131" t="s">
        <v>1</v>
      </c>
      <c r="BC9" s="131" t="s">
        <v>108</v>
      </c>
      <c r="BD9" s="131" t="s">
        <v>86</v>
      </c>
    </row>
    <row r="10" s="1" customFormat="1">
      <c r="B10" s="42"/>
      <c r="I10" s="139"/>
      <c r="L10" s="42"/>
    </row>
    <row r="11" s="1" customFormat="1" ht="12" customHeight="1">
      <c r="B11" s="42"/>
      <c r="D11" s="137" t="s">
        <v>18</v>
      </c>
      <c r="F11" s="141" t="s">
        <v>1</v>
      </c>
      <c r="I11" s="142" t="s">
        <v>19</v>
      </c>
      <c r="J11" s="141" t="s">
        <v>1</v>
      </c>
      <c r="L11" s="42"/>
    </row>
    <row r="12" s="1" customFormat="1" ht="12" customHeight="1">
      <c r="B12" s="42"/>
      <c r="D12" s="137" t="s">
        <v>20</v>
      </c>
      <c r="F12" s="141" t="s">
        <v>21</v>
      </c>
      <c r="I12" s="142" t="s">
        <v>22</v>
      </c>
      <c r="J12" s="143" t="str">
        <f>'Rekapitulace stavby'!AN8</f>
        <v>1. 11. 2019</v>
      </c>
      <c r="L12" s="42"/>
    </row>
    <row r="13" s="1" customFormat="1" ht="10.8" customHeight="1">
      <c r="B13" s="42"/>
      <c r="I13" s="139"/>
      <c r="L13" s="42"/>
    </row>
    <row r="14" s="1" customFormat="1" ht="12" customHeight="1">
      <c r="B14" s="42"/>
      <c r="D14" s="137" t="s">
        <v>24</v>
      </c>
      <c r="I14" s="142" t="s">
        <v>25</v>
      </c>
      <c r="J14" s="141" t="s">
        <v>1</v>
      </c>
      <c r="L14" s="42"/>
    </row>
    <row r="15" s="1" customFormat="1" ht="18" customHeight="1">
      <c r="B15" s="42"/>
      <c r="E15" s="141" t="s">
        <v>26</v>
      </c>
      <c r="I15" s="142" t="s">
        <v>27</v>
      </c>
      <c r="J15" s="141" t="s">
        <v>1</v>
      </c>
      <c r="L15" s="42"/>
    </row>
    <row r="16" s="1" customFormat="1" ht="6.96" customHeight="1">
      <c r="B16" s="42"/>
      <c r="I16" s="139"/>
      <c r="L16" s="42"/>
    </row>
    <row r="17" s="1" customFormat="1" ht="12" customHeight="1">
      <c r="B17" s="42"/>
      <c r="D17" s="137" t="s">
        <v>28</v>
      </c>
      <c r="I17" s="14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9"/>
      <c r="L19" s="42"/>
    </row>
    <row r="20" s="1" customFormat="1" ht="12" customHeight="1">
      <c r="B20" s="42"/>
      <c r="D20" s="137" t="s">
        <v>30</v>
      </c>
      <c r="I20" s="142" t="s">
        <v>25</v>
      </c>
      <c r="J20" s="141" t="s">
        <v>1</v>
      </c>
      <c r="L20" s="42"/>
    </row>
    <row r="21" s="1" customFormat="1" ht="18" customHeight="1">
      <c r="B21" s="42"/>
      <c r="E21" s="141" t="s">
        <v>31</v>
      </c>
      <c r="I21" s="142" t="s">
        <v>27</v>
      </c>
      <c r="J21" s="141" t="s">
        <v>1</v>
      </c>
      <c r="L21" s="42"/>
    </row>
    <row r="22" s="1" customFormat="1" ht="6.96" customHeight="1">
      <c r="B22" s="42"/>
      <c r="I22" s="139"/>
      <c r="L22" s="42"/>
    </row>
    <row r="23" s="1" customFormat="1" ht="12" customHeight="1">
      <c r="B23" s="42"/>
      <c r="D23" s="137" t="s">
        <v>33</v>
      </c>
      <c r="I23" s="142" t="s">
        <v>25</v>
      </c>
      <c r="J23" s="141" t="s">
        <v>1</v>
      </c>
      <c r="L23" s="42"/>
    </row>
    <row r="24" s="1" customFormat="1" ht="18" customHeight="1">
      <c r="B24" s="42"/>
      <c r="E24" s="141" t="s">
        <v>34</v>
      </c>
      <c r="I24" s="142" t="s">
        <v>27</v>
      </c>
      <c r="J24" s="141" t="s">
        <v>1</v>
      </c>
      <c r="L24" s="42"/>
    </row>
    <row r="25" s="1" customFormat="1" ht="6.96" customHeight="1">
      <c r="B25" s="42"/>
      <c r="I25" s="139"/>
      <c r="L25" s="42"/>
    </row>
    <row r="26" s="1" customFormat="1" ht="12" customHeight="1">
      <c r="B26" s="42"/>
      <c r="D26" s="137" t="s">
        <v>35</v>
      </c>
      <c r="I26" s="139"/>
      <c r="L26" s="42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2"/>
      <c r="I28" s="13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7"/>
      <c r="J29" s="77"/>
      <c r="K29" s="77"/>
      <c r="L29" s="42"/>
    </row>
    <row r="30" s="1" customFormat="1" ht="25.44" customHeight="1">
      <c r="B30" s="42"/>
      <c r="D30" s="148" t="s">
        <v>36</v>
      </c>
      <c r="I30" s="139"/>
      <c r="J30" s="149">
        <f>ROUND(J131,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7"/>
      <c r="J31" s="77"/>
      <c r="K31" s="77"/>
      <c r="L31" s="42"/>
    </row>
    <row r="32" s="1" customFormat="1" ht="14.4" customHeight="1">
      <c r="B32" s="42"/>
      <c r="F32" s="150" t="s">
        <v>38</v>
      </c>
      <c r="I32" s="151" t="s">
        <v>37</v>
      </c>
      <c r="J32" s="150" t="s">
        <v>39</v>
      </c>
      <c r="L32" s="42"/>
    </row>
    <row r="33" s="1" customFormat="1" ht="14.4" customHeight="1">
      <c r="B33" s="42"/>
      <c r="D33" s="152" t="s">
        <v>40</v>
      </c>
      <c r="E33" s="137" t="s">
        <v>41</v>
      </c>
      <c r="F33" s="153">
        <f>ROUND((SUM(BE131:BE265)),  2)</f>
        <v>0</v>
      </c>
      <c r="I33" s="154">
        <v>0.20999999999999999</v>
      </c>
      <c r="J33" s="153">
        <f>ROUND(((SUM(BE131:BE265))*I33),  2)</f>
        <v>0</v>
      </c>
      <c r="L33" s="42"/>
    </row>
    <row r="34" s="1" customFormat="1" ht="14.4" customHeight="1">
      <c r="B34" s="42"/>
      <c r="E34" s="137" t="s">
        <v>42</v>
      </c>
      <c r="F34" s="153">
        <f>ROUND((SUM(BF131:BF265)),  2)</f>
        <v>0</v>
      </c>
      <c r="I34" s="154">
        <v>0.14999999999999999</v>
      </c>
      <c r="J34" s="153">
        <f>ROUND(((SUM(BF131:BF265))*I34),  2)</f>
        <v>0</v>
      </c>
      <c r="L34" s="42"/>
    </row>
    <row r="35" hidden="1" s="1" customFormat="1" ht="14.4" customHeight="1">
      <c r="B35" s="42"/>
      <c r="E35" s="137" t="s">
        <v>43</v>
      </c>
      <c r="F35" s="153">
        <f>ROUND((SUM(BG131:BG265)),  2)</f>
        <v>0</v>
      </c>
      <c r="I35" s="154">
        <v>0.20999999999999999</v>
      </c>
      <c r="J35" s="153">
        <f>0</f>
        <v>0</v>
      </c>
      <c r="L35" s="42"/>
    </row>
    <row r="36" hidden="1" s="1" customFormat="1" ht="14.4" customHeight="1">
      <c r="B36" s="42"/>
      <c r="E36" s="137" t="s">
        <v>44</v>
      </c>
      <c r="F36" s="153">
        <f>ROUND((SUM(BH131:BH265)),  2)</f>
        <v>0</v>
      </c>
      <c r="I36" s="154">
        <v>0.14999999999999999</v>
      </c>
      <c r="J36" s="153">
        <f>0</f>
        <v>0</v>
      </c>
      <c r="L36" s="42"/>
    </row>
    <row r="37" hidden="1" s="1" customFormat="1" ht="14.4" customHeight="1">
      <c r="B37" s="42"/>
      <c r="E37" s="137" t="s">
        <v>45</v>
      </c>
      <c r="F37" s="153">
        <f>ROUND((SUM(BI131:BI265)),  2)</f>
        <v>0</v>
      </c>
      <c r="I37" s="154">
        <v>0</v>
      </c>
      <c r="J37" s="153">
        <f>0</f>
        <v>0</v>
      </c>
      <c r="L37" s="42"/>
    </row>
    <row r="38" s="1" customFormat="1" ht="6.96" customHeight="1">
      <c r="B38" s="42"/>
      <c r="I38" s="139"/>
      <c r="L38" s="42"/>
    </row>
    <row r="39" s="1" customFormat="1" ht="25.44" customHeight="1">
      <c r="B39" s="42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60"/>
      <c r="J39" s="161">
        <f>SUM(J30:J37)</f>
        <v>0</v>
      </c>
      <c r="K39" s="162"/>
      <c r="L39" s="42"/>
    </row>
    <row r="40" s="1" customFormat="1" ht="14.4" customHeight="1">
      <c r="B40" s="42"/>
      <c r="I40" s="13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3" t="s">
        <v>49</v>
      </c>
      <c r="E50" s="164"/>
      <c r="F50" s="164"/>
      <c r="G50" s="163" t="s">
        <v>50</v>
      </c>
      <c r="H50" s="164"/>
      <c r="I50" s="165"/>
      <c r="J50" s="164"/>
      <c r="K50" s="164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6" t="s">
        <v>51</v>
      </c>
      <c r="E61" s="167"/>
      <c r="F61" s="168" t="s">
        <v>52</v>
      </c>
      <c r="G61" s="166" t="s">
        <v>51</v>
      </c>
      <c r="H61" s="167"/>
      <c r="I61" s="169"/>
      <c r="J61" s="170" t="s">
        <v>52</v>
      </c>
      <c r="K61" s="167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3" t="s">
        <v>53</v>
      </c>
      <c r="E65" s="164"/>
      <c r="F65" s="164"/>
      <c r="G65" s="163" t="s">
        <v>54</v>
      </c>
      <c r="H65" s="164"/>
      <c r="I65" s="165"/>
      <c r="J65" s="164"/>
      <c r="K65" s="164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6" t="s">
        <v>51</v>
      </c>
      <c r="E76" s="167"/>
      <c r="F76" s="168" t="s">
        <v>52</v>
      </c>
      <c r="G76" s="166" t="s">
        <v>51</v>
      </c>
      <c r="H76" s="167"/>
      <c r="I76" s="169"/>
      <c r="J76" s="170" t="s">
        <v>52</v>
      </c>
      <c r="K76" s="167"/>
      <c r="L76" s="42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2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3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9"/>
      <c r="J84" s="38"/>
      <c r="K84" s="38"/>
      <c r="L84" s="42"/>
    </row>
    <row r="85" s="1" customFormat="1" ht="16.5" customHeight="1">
      <c r="B85" s="37"/>
      <c r="C85" s="38"/>
      <c r="D85" s="38"/>
      <c r="E85" s="177" t="str">
        <f>E7</f>
        <v>PRODLOUŽENÍ CHODNÍKU S PŘEMOSTĚNÍM STÁVAJÍCÍCH INŽENÝRSKÝCH SÍTÍ - BŘEZINY U DĚČÍNA</v>
      </c>
      <c r="F85" s="31"/>
      <c r="G85" s="31"/>
      <c r="H85" s="31"/>
      <c r="I85" s="139"/>
      <c r="J85" s="38"/>
      <c r="K85" s="38"/>
      <c r="L85" s="42"/>
    </row>
    <row r="86" s="1" customFormat="1" ht="12" customHeight="1">
      <c r="B86" s="37"/>
      <c r="C86" s="31" t="s">
        <v>103</v>
      </c>
      <c r="D86" s="38"/>
      <c r="E86" s="38"/>
      <c r="F86" s="38"/>
      <c r="G86" s="38"/>
      <c r="H86" s="38"/>
      <c r="I86" s="13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- Stavební část</v>
      </c>
      <c r="F87" s="38"/>
      <c r="G87" s="38"/>
      <c r="H87" s="38"/>
      <c r="I87" s="13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p.p.č. 276/23 a 276/49</v>
      </c>
      <c r="G89" s="38"/>
      <c r="H89" s="38"/>
      <c r="I89" s="142" t="s">
        <v>22</v>
      </c>
      <c r="J89" s="73" t="str">
        <f>IF(J12="","",J12)</f>
        <v>1. 11. 2019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9"/>
      <c r="J90" s="38"/>
      <c r="K90" s="38"/>
      <c r="L90" s="42"/>
    </row>
    <row r="91" s="1" customFormat="1" ht="27.9" customHeight="1">
      <c r="B91" s="37"/>
      <c r="C91" s="31" t="s">
        <v>24</v>
      </c>
      <c r="D91" s="38"/>
      <c r="E91" s="38"/>
      <c r="F91" s="26" t="str">
        <f>E15</f>
        <v>STATUTÁRNÍ MĚSTO DĚČÍN</v>
      </c>
      <c r="G91" s="38"/>
      <c r="H91" s="38"/>
      <c r="I91" s="142" t="s">
        <v>30</v>
      </c>
      <c r="J91" s="35" t="str">
        <f>E21</f>
        <v>Ing. Vladimír POLDA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2" t="s">
        <v>33</v>
      </c>
      <c r="J92" s="35" t="str">
        <f>E24</f>
        <v>J. Duben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9"/>
      <c r="J93" s="38"/>
      <c r="K93" s="38"/>
      <c r="L93" s="42"/>
    </row>
    <row r="94" s="1" customFormat="1" ht="29.28" customHeight="1">
      <c r="B94" s="37"/>
      <c r="C94" s="178" t="s">
        <v>110</v>
      </c>
      <c r="D94" s="179"/>
      <c r="E94" s="179"/>
      <c r="F94" s="179"/>
      <c r="G94" s="179"/>
      <c r="H94" s="179"/>
      <c r="I94" s="180"/>
      <c r="J94" s="181" t="s">
        <v>111</v>
      </c>
      <c r="K94" s="179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9"/>
      <c r="J95" s="38"/>
      <c r="K95" s="38"/>
      <c r="L95" s="42"/>
    </row>
    <row r="96" s="1" customFormat="1" ht="22.8" customHeight="1">
      <c r="B96" s="37"/>
      <c r="C96" s="182" t="s">
        <v>112</v>
      </c>
      <c r="D96" s="38"/>
      <c r="E96" s="38"/>
      <c r="F96" s="38"/>
      <c r="G96" s="38"/>
      <c r="H96" s="38"/>
      <c r="I96" s="139"/>
      <c r="J96" s="104">
        <f>J131</f>
        <v>0</v>
      </c>
      <c r="K96" s="38"/>
      <c r="L96" s="42"/>
      <c r="AU96" s="16" t="s">
        <v>113</v>
      </c>
    </row>
    <row r="97" s="8" customFormat="1" ht="24.96" customHeight="1">
      <c r="B97" s="183"/>
      <c r="C97" s="184"/>
      <c r="D97" s="185" t="s">
        <v>114</v>
      </c>
      <c r="E97" s="186"/>
      <c r="F97" s="186"/>
      <c r="G97" s="186"/>
      <c r="H97" s="186"/>
      <c r="I97" s="187"/>
      <c r="J97" s="188">
        <f>J132</f>
        <v>0</v>
      </c>
      <c r="K97" s="184"/>
      <c r="L97" s="189"/>
    </row>
    <row r="98" s="9" customFormat="1" ht="19.92" customHeight="1">
      <c r="B98" s="190"/>
      <c r="C98" s="191"/>
      <c r="D98" s="192" t="s">
        <v>115</v>
      </c>
      <c r="E98" s="193"/>
      <c r="F98" s="193"/>
      <c r="G98" s="193"/>
      <c r="H98" s="193"/>
      <c r="I98" s="194"/>
      <c r="J98" s="195">
        <f>J133</f>
        <v>0</v>
      </c>
      <c r="K98" s="191"/>
      <c r="L98" s="196"/>
    </row>
    <row r="99" s="9" customFormat="1" ht="19.92" customHeight="1">
      <c r="B99" s="190"/>
      <c r="C99" s="191"/>
      <c r="D99" s="192" t="s">
        <v>116</v>
      </c>
      <c r="E99" s="193"/>
      <c r="F99" s="193"/>
      <c r="G99" s="193"/>
      <c r="H99" s="193"/>
      <c r="I99" s="194"/>
      <c r="J99" s="195">
        <f>J174</f>
        <v>0</v>
      </c>
      <c r="K99" s="191"/>
      <c r="L99" s="196"/>
    </row>
    <row r="100" s="9" customFormat="1" ht="19.92" customHeight="1">
      <c r="B100" s="190"/>
      <c r="C100" s="191"/>
      <c r="D100" s="192" t="s">
        <v>117</v>
      </c>
      <c r="E100" s="193"/>
      <c r="F100" s="193"/>
      <c r="G100" s="193"/>
      <c r="H100" s="193"/>
      <c r="I100" s="194"/>
      <c r="J100" s="195">
        <f>J197</f>
        <v>0</v>
      </c>
      <c r="K100" s="191"/>
      <c r="L100" s="196"/>
    </row>
    <row r="101" s="9" customFormat="1" ht="19.92" customHeight="1">
      <c r="B101" s="190"/>
      <c r="C101" s="191"/>
      <c r="D101" s="192" t="s">
        <v>118</v>
      </c>
      <c r="E101" s="193"/>
      <c r="F101" s="193"/>
      <c r="G101" s="193"/>
      <c r="H101" s="193"/>
      <c r="I101" s="194"/>
      <c r="J101" s="195">
        <f>J211</f>
        <v>0</v>
      </c>
      <c r="K101" s="191"/>
      <c r="L101" s="196"/>
    </row>
    <row r="102" s="9" customFormat="1" ht="19.92" customHeight="1">
      <c r="B102" s="190"/>
      <c r="C102" s="191"/>
      <c r="D102" s="192" t="s">
        <v>119</v>
      </c>
      <c r="E102" s="193"/>
      <c r="F102" s="193"/>
      <c r="G102" s="193"/>
      <c r="H102" s="193"/>
      <c r="I102" s="194"/>
      <c r="J102" s="195">
        <f>J217</f>
        <v>0</v>
      </c>
      <c r="K102" s="191"/>
      <c r="L102" s="196"/>
    </row>
    <row r="103" s="9" customFormat="1" ht="19.92" customHeight="1">
      <c r="B103" s="190"/>
      <c r="C103" s="191"/>
      <c r="D103" s="192" t="s">
        <v>120</v>
      </c>
      <c r="E103" s="193"/>
      <c r="F103" s="193"/>
      <c r="G103" s="193"/>
      <c r="H103" s="193"/>
      <c r="I103" s="194"/>
      <c r="J103" s="195">
        <f>J232</f>
        <v>0</v>
      </c>
      <c r="K103" s="191"/>
      <c r="L103" s="196"/>
    </row>
    <row r="104" s="8" customFormat="1" ht="24.96" customHeight="1">
      <c r="B104" s="183"/>
      <c r="C104" s="184"/>
      <c r="D104" s="185" t="s">
        <v>121</v>
      </c>
      <c r="E104" s="186"/>
      <c r="F104" s="186"/>
      <c r="G104" s="186"/>
      <c r="H104" s="186"/>
      <c r="I104" s="187"/>
      <c r="J104" s="188">
        <f>J243</f>
        <v>0</v>
      </c>
      <c r="K104" s="184"/>
      <c r="L104" s="189"/>
    </row>
    <row r="105" s="9" customFormat="1" ht="19.92" customHeight="1">
      <c r="B105" s="190"/>
      <c r="C105" s="191"/>
      <c r="D105" s="192" t="s">
        <v>122</v>
      </c>
      <c r="E105" s="193"/>
      <c r="F105" s="193"/>
      <c r="G105" s="193"/>
      <c r="H105" s="193"/>
      <c r="I105" s="194"/>
      <c r="J105" s="195">
        <f>J244</f>
        <v>0</v>
      </c>
      <c r="K105" s="191"/>
      <c r="L105" s="196"/>
    </row>
    <row r="106" s="9" customFormat="1" ht="19.92" customHeight="1">
      <c r="B106" s="190"/>
      <c r="C106" s="191"/>
      <c r="D106" s="192" t="s">
        <v>123</v>
      </c>
      <c r="E106" s="193"/>
      <c r="F106" s="193"/>
      <c r="G106" s="193"/>
      <c r="H106" s="193"/>
      <c r="I106" s="194"/>
      <c r="J106" s="195">
        <f>J249</f>
        <v>0</v>
      </c>
      <c r="K106" s="191"/>
      <c r="L106" s="196"/>
    </row>
    <row r="107" s="9" customFormat="1" ht="19.92" customHeight="1">
      <c r="B107" s="190"/>
      <c r="C107" s="191"/>
      <c r="D107" s="192" t="s">
        <v>124</v>
      </c>
      <c r="E107" s="193"/>
      <c r="F107" s="193"/>
      <c r="G107" s="193"/>
      <c r="H107" s="193"/>
      <c r="I107" s="194"/>
      <c r="J107" s="195">
        <f>J255</f>
        <v>0</v>
      </c>
      <c r="K107" s="191"/>
      <c r="L107" s="196"/>
    </row>
    <row r="108" s="8" customFormat="1" ht="24.96" customHeight="1">
      <c r="B108" s="183"/>
      <c r="C108" s="184"/>
      <c r="D108" s="185" t="s">
        <v>125</v>
      </c>
      <c r="E108" s="186"/>
      <c r="F108" s="186"/>
      <c r="G108" s="186"/>
      <c r="H108" s="186"/>
      <c r="I108" s="187"/>
      <c r="J108" s="188">
        <f>J258</f>
        <v>0</v>
      </c>
      <c r="K108" s="184"/>
      <c r="L108" s="189"/>
    </row>
    <row r="109" s="9" customFormat="1" ht="19.92" customHeight="1">
      <c r="B109" s="190"/>
      <c r="C109" s="191"/>
      <c r="D109" s="192" t="s">
        <v>126</v>
      </c>
      <c r="E109" s="193"/>
      <c r="F109" s="193"/>
      <c r="G109" s="193"/>
      <c r="H109" s="193"/>
      <c r="I109" s="194"/>
      <c r="J109" s="195">
        <f>J259</f>
        <v>0</v>
      </c>
      <c r="K109" s="191"/>
      <c r="L109" s="196"/>
    </row>
    <row r="110" s="9" customFormat="1" ht="19.92" customHeight="1">
      <c r="B110" s="190"/>
      <c r="C110" s="191"/>
      <c r="D110" s="192" t="s">
        <v>127</v>
      </c>
      <c r="E110" s="193"/>
      <c r="F110" s="193"/>
      <c r="G110" s="193"/>
      <c r="H110" s="193"/>
      <c r="I110" s="194"/>
      <c r="J110" s="195">
        <f>J262</f>
        <v>0</v>
      </c>
      <c r="K110" s="191"/>
      <c r="L110" s="196"/>
    </row>
    <row r="111" s="9" customFormat="1" ht="19.92" customHeight="1">
      <c r="B111" s="190"/>
      <c r="C111" s="191"/>
      <c r="D111" s="192" t="s">
        <v>128</v>
      </c>
      <c r="E111" s="193"/>
      <c r="F111" s="193"/>
      <c r="G111" s="193"/>
      <c r="H111" s="193"/>
      <c r="I111" s="194"/>
      <c r="J111" s="195">
        <f>J264</f>
        <v>0</v>
      </c>
      <c r="K111" s="191"/>
      <c r="L111" s="196"/>
    </row>
    <row r="112" s="1" customFormat="1" ht="21.84" customHeight="1">
      <c r="B112" s="37"/>
      <c r="C112" s="38"/>
      <c r="D112" s="38"/>
      <c r="E112" s="38"/>
      <c r="F112" s="38"/>
      <c r="G112" s="38"/>
      <c r="H112" s="38"/>
      <c r="I112" s="139"/>
      <c r="J112" s="38"/>
      <c r="K112" s="38"/>
      <c r="L112" s="42"/>
    </row>
    <row r="113" s="1" customFormat="1" ht="6.96" customHeight="1">
      <c r="B113" s="60"/>
      <c r="C113" s="61"/>
      <c r="D113" s="61"/>
      <c r="E113" s="61"/>
      <c r="F113" s="61"/>
      <c r="G113" s="61"/>
      <c r="H113" s="61"/>
      <c r="I113" s="173"/>
      <c r="J113" s="61"/>
      <c r="K113" s="61"/>
      <c r="L113" s="42"/>
    </row>
    <row r="117" s="1" customFormat="1" ht="6.96" customHeight="1">
      <c r="B117" s="62"/>
      <c r="C117" s="63"/>
      <c r="D117" s="63"/>
      <c r="E117" s="63"/>
      <c r="F117" s="63"/>
      <c r="G117" s="63"/>
      <c r="H117" s="63"/>
      <c r="I117" s="176"/>
      <c r="J117" s="63"/>
      <c r="K117" s="63"/>
      <c r="L117" s="42"/>
    </row>
    <row r="118" s="1" customFormat="1" ht="24.96" customHeight="1">
      <c r="B118" s="37"/>
      <c r="C118" s="22" t="s">
        <v>129</v>
      </c>
      <c r="D118" s="38"/>
      <c r="E118" s="38"/>
      <c r="F118" s="38"/>
      <c r="G118" s="38"/>
      <c r="H118" s="38"/>
      <c r="I118" s="139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39"/>
      <c r="J119" s="38"/>
      <c r="K119" s="38"/>
      <c r="L119" s="42"/>
    </row>
    <row r="120" s="1" customFormat="1" ht="12" customHeight="1">
      <c r="B120" s="37"/>
      <c r="C120" s="31" t="s">
        <v>16</v>
      </c>
      <c r="D120" s="38"/>
      <c r="E120" s="38"/>
      <c r="F120" s="38"/>
      <c r="G120" s="38"/>
      <c r="H120" s="38"/>
      <c r="I120" s="139"/>
      <c r="J120" s="38"/>
      <c r="K120" s="38"/>
      <c r="L120" s="42"/>
    </row>
    <row r="121" s="1" customFormat="1" ht="16.5" customHeight="1">
      <c r="B121" s="37"/>
      <c r="C121" s="38"/>
      <c r="D121" s="38"/>
      <c r="E121" s="177" t="str">
        <f>E7</f>
        <v>PRODLOUŽENÍ CHODNÍKU S PŘEMOSTĚNÍM STÁVAJÍCÍCH INŽENÝRSKÝCH SÍTÍ - BŘEZINY U DĚČÍNA</v>
      </c>
      <c r="F121" s="31"/>
      <c r="G121" s="31"/>
      <c r="H121" s="31"/>
      <c r="I121" s="139"/>
      <c r="J121" s="38"/>
      <c r="K121" s="38"/>
      <c r="L121" s="42"/>
    </row>
    <row r="122" s="1" customFormat="1" ht="12" customHeight="1">
      <c r="B122" s="37"/>
      <c r="C122" s="31" t="s">
        <v>103</v>
      </c>
      <c r="D122" s="38"/>
      <c r="E122" s="38"/>
      <c r="F122" s="38"/>
      <c r="G122" s="38"/>
      <c r="H122" s="38"/>
      <c r="I122" s="13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E9</f>
        <v>SO - Stavební část</v>
      </c>
      <c r="F123" s="38"/>
      <c r="G123" s="38"/>
      <c r="H123" s="38"/>
      <c r="I123" s="13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3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F12</f>
        <v>p.p.č. 276/23 a 276/49</v>
      </c>
      <c r="G125" s="38"/>
      <c r="H125" s="38"/>
      <c r="I125" s="142" t="s">
        <v>22</v>
      </c>
      <c r="J125" s="73" t="str">
        <f>IF(J12="","",J12)</f>
        <v>1. 11. 2019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39"/>
      <c r="J126" s="38"/>
      <c r="K126" s="38"/>
      <c r="L126" s="42"/>
    </row>
    <row r="127" s="1" customFormat="1" ht="27.9" customHeight="1">
      <c r="B127" s="37"/>
      <c r="C127" s="31" t="s">
        <v>24</v>
      </c>
      <c r="D127" s="38"/>
      <c r="E127" s="38"/>
      <c r="F127" s="26" t="str">
        <f>E15</f>
        <v>STATUTÁRNÍ MĚSTO DĚČÍN</v>
      </c>
      <c r="G127" s="38"/>
      <c r="H127" s="38"/>
      <c r="I127" s="142" t="s">
        <v>30</v>
      </c>
      <c r="J127" s="35" t="str">
        <f>E21</f>
        <v>Ing. Vladimír POLDA</v>
      </c>
      <c r="K127" s="38"/>
      <c r="L127" s="42"/>
    </row>
    <row r="128" s="1" customFormat="1" ht="15.15" customHeight="1">
      <c r="B128" s="37"/>
      <c r="C128" s="31" t="s">
        <v>28</v>
      </c>
      <c r="D128" s="38"/>
      <c r="E128" s="38"/>
      <c r="F128" s="26" t="str">
        <f>IF(E18="","",E18)</f>
        <v>Vyplň údaj</v>
      </c>
      <c r="G128" s="38"/>
      <c r="H128" s="38"/>
      <c r="I128" s="142" t="s">
        <v>33</v>
      </c>
      <c r="J128" s="35" t="str">
        <f>E24</f>
        <v>J. Duben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39"/>
      <c r="J129" s="38"/>
      <c r="K129" s="38"/>
      <c r="L129" s="42"/>
    </row>
    <row r="130" s="10" customFormat="1" ht="29.28" customHeight="1">
      <c r="B130" s="197"/>
      <c r="C130" s="198" t="s">
        <v>130</v>
      </c>
      <c r="D130" s="199" t="s">
        <v>61</v>
      </c>
      <c r="E130" s="199" t="s">
        <v>57</v>
      </c>
      <c r="F130" s="199" t="s">
        <v>58</v>
      </c>
      <c r="G130" s="199" t="s">
        <v>131</v>
      </c>
      <c r="H130" s="199" t="s">
        <v>132</v>
      </c>
      <c r="I130" s="200" t="s">
        <v>133</v>
      </c>
      <c r="J130" s="201" t="s">
        <v>111</v>
      </c>
      <c r="K130" s="202" t="s">
        <v>134</v>
      </c>
      <c r="L130" s="203"/>
      <c r="M130" s="94" t="s">
        <v>1</v>
      </c>
      <c r="N130" s="95" t="s">
        <v>40</v>
      </c>
      <c r="O130" s="95" t="s">
        <v>135</v>
      </c>
      <c r="P130" s="95" t="s">
        <v>136</v>
      </c>
      <c r="Q130" s="95" t="s">
        <v>137</v>
      </c>
      <c r="R130" s="95" t="s">
        <v>138</v>
      </c>
      <c r="S130" s="95" t="s">
        <v>139</v>
      </c>
      <c r="T130" s="96" t="s">
        <v>140</v>
      </c>
    </row>
    <row r="131" s="1" customFormat="1" ht="22.8" customHeight="1">
      <c r="B131" s="37"/>
      <c r="C131" s="101" t="s">
        <v>141</v>
      </c>
      <c r="D131" s="38"/>
      <c r="E131" s="38"/>
      <c r="F131" s="38"/>
      <c r="G131" s="38"/>
      <c r="H131" s="38"/>
      <c r="I131" s="139"/>
      <c r="J131" s="204">
        <f>BK131</f>
        <v>0</v>
      </c>
      <c r="K131" s="38"/>
      <c r="L131" s="42"/>
      <c r="M131" s="97"/>
      <c r="N131" s="98"/>
      <c r="O131" s="98"/>
      <c r="P131" s="205">
        <f>P132+P243+P258</f>
        <v>0</v>
      </c>
      <c r="Q131" s="98"/>
      <c r="R131" s="205">
        <f>R132+R243+R258</f>
        <v>63.137875369999996</v>
      </c>
      <c r="S131" s="98"/>
      <c r="T131" s="206">
        <f>T132+T243+T258</f>
        <v>42.458999999999996</v>
      </c>
      <c r="AT131" s="16" t="s">
        <v>75</v>
      </c>
      <c r="AU131" s="16" t="s">
        <v>113</v>
      </c>
      <c r="BK131" s="207">
        <f>BK132+BK243+BK258</f>
        <v>0</v>
      </c>
    </row>
    <row r="132" s="11" customFormat="1" ht="25.92" customHeight="1">
      <c r="B132" s="208"/>
      <c r="C132" s="209"/>
      <c r="D132" s="210" t="s">
        <v>75</v>
      </c>
      <c r="E132" s="211" t="s">
        <v>142</v>
      </c>
      <c r="F132" s="211" t="s">
        <v>143</v>
      </c>
      <c r="G132" s="209"/>
      <c r="H132" s="209"/>
      <c r="I132" s="212"/>
      <c r="J132" s="213">
        <f>BK132</f>
        <v>0</v>
      </c>
      <c r="K132" s="209"/>
      <c r="L132" s="214"/>
      <c r="M132" s="215"/>
      <c r="N132" s="216"/>
      <c r="O132" s="216"/>
      <c r="P132" s="217">
        <f>P133+P174+P197+P211+P217+P232</f>
        <v>0</v>
      </c>
      <c r="Q132" s="216"/>
      <c r="R132" s="217">
        <f>R133+R174+R197+R211+R217+R232</f>
        <v>60.680393369999997</v>
      </c>
      <c r="S132" s="216"/>
      <c r="T132" s="218">
        <f>T133+T174+T197+T211+T217+T232</f>
        <v>42.290199999999999</v>
      </c>
      <c r="AR132" s="219" t="s">
        <v>84</v>
      </c>
      <c r="AT132" s="220" t="s">
        <v>75</v>
      </c>
      <c r="AU132" s="220" t="s">
        <v>76</v>
      </c>
      <c r="AY132" s="219" t="s">
        <v>144</v>
      </c>
      <c r="BK132" s="221">
        <f>BK133+BK174+BK197+BK211+BK217+BK232</f>
        <v>0</v>
      </c>
    </row>
    <row r="133" s="11" customFormat="1" ht="22.8" customHeight="1">
      <c r="B133" s="208"/>
      <c r="C133" s="209"/>
      <c r="D133" s="210" t="s">
        <v>75</v>
      </c>
      <c r="E133" s="222" t="s">
        <v>84</v>
      </c>
      <c r="F133" s="222" t="s">
        <v>145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SUM(P134:P173)</f>
        <v>0</v>
      </c>
      <c r="Q133" s="216"/>
      <c r="R133" s="217">
        <f>SUM(R134:R173)</f>
        <v>0.00040000000000000002</v>
      </c>
      <c r="S133" s="216"/>
      <c r="T133" s="218">
        <f>SUM(T134:T173)</f>
        <v>22.886199999999995</v>
      </c>
      <c r="AR133" s="219" t="s">
        <v>84</v>
      </c>
      <c r="AT133" s="220" t="s">
        <v>75</v>
      </c>
      <c r="AU133" s="220" t="s">
        <v>84</v>
      </c>
      <c r="AY133" s="219" t="s">
        <v>144</v>
      </c>
      <c r="BK133" s="221">
        <f>SUM(BK134:BK173)</f>
        <v>0</v>
      </c>
    </row>
    <row r="134" s="1" customFormat="1" ht="16.5" customHeight="1">
      <c r="B134" s="37"/>
      <c r="C134" s="224" t="s">
        <v>84</v>
      </c>
      <c r="D134" s="224" t="s">
        <v>146</v>
      </c>
      <c r="E134" s="225" t="s">
        <v>147</v>
      </c>
      <c r="F134" s="226" t="s">
        <v>148</v>
      </c>
      <c r="G134" s="227" t="s">
        <v>149</v>
      </c>
      <c r="H134" s="228">
        <v>8</v>
      </c>
      <c r="I134" s="229"/>
      <c r="J134" s="230">
        <f>ROUND(I134*H134,2)</f>
        <v>0</v>
      </c>
      <c r="K134" s="226" t="s">
        <v>150</v>
      </c>
      <c r="L134" s="42"/>
      <c r="M134" s="231" t="s">
        <v>1</v>
      </c>
      <c r="N134" s="232" t="s">
        <v>41</v>
      </c>
      <c r="O134" s="85"/>
      <c r="P134" s="233">
        <f>O134*H134</f>
        <v>0</v>
      </c>
      <c r="Q134" s="233">
        <v>5.0000000000000002E-05</v>
      </c>
      <c r="R134" s="233">
        <f>Q134*H134</f>
        <v>0.00040000000000000002</v>
      </c>
      <c r="S134" s="233">
        <v>0</v>
      </c>
      <c r="T134" s="234">
        <f>S134*H134</f>
        <v>0</v>
      </c>
      <c r="AR134" s="235" t="s">
        <v>151</v>
      </c>
      <c r="AT134" s="235" t="s">
        <v>146</v>
      </c>
      <c r="AU134" s="235" t="s">
        <v>86</v>
      </c>
      <c r="AY134" s="16" t="s">
        <v>144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84</v>
      </c>
      <c r="BK134" s="236">
        <f>ROUND(I134*H134,2)</f>
        <v>0</v>
      </c>
      <c r="BL134" s="16" t="s">
        <v>151</v>
      </c>
      <c r="BM134" s="235" t="s">
        <v>152</v>
      </c>
    </row>
    <row r="135" s="1" customFormat="1" ht="24" customHeight="1">
      <c r="B135" s="37"/>
      <c r="C135" s="224" t="s">
        <v>86</v>
      </c>
      <c r="D135" s="224" t="s">
        <v>146</v>
      </c>
      <c r="E135" s="225" t="s">
        <v>153</v>
      </c>
      <c r="F135" s="226" t="s">
        <v>154</v>
      </c>
      <c r="G135" s="227" t="s">
        <v>155</v>
      </c>
      <c r="H135" s="228">
        <v>2.0600000000000001</v>
      </c>
      <c r="I135" s="229"/>
      <c r="J135" s="230">
        <f>ROUND(I135*H135,2)</f>
        <v>0</v>
      </c>
      <c r="K135" s="226" t="s">
        <v>150</v>
      </c>
      <c r="L135" s="42"/>
      <c r="M135" s="231" t="s">
        <v>1</v>
      </c>
      <c r="N135" s="232" t="s">
        <v>41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151</v>
      </c>
      <c r="AT135" s="235" t="s">
        <v>146</v>
      </c>
      <c r="AU135" s="235" t="s">
        <v>86</v>
      </c>
      <c r="AY135" s="16" t="s">
        <v>144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84</v>
      </c>
      <c r="BK135" s="236">
        <f>ROUND(I135*H135,2)</f>
        <v>0</v>
      </c>
      <c r="BL135" s="16" t="s">
        <v>151</v>
      </c>
      <c r="BM135" s="235" t="s">
        <v>156</v>
      </c>
    </row>
    <row r="136" s="12" customFormat="1">
      <c r="B136" s="237"/>
      <c r="C136" s="238"/>
      <c r="D136" s="239" t="s">
        <v>157</v>
      </c>
      <c r="E136" s="240" t="s">
        <v>1</v>
      </c>
      <c r="F136" s="241" t="s">
        <v>158</v>
      </c>
      <c r="G136" s="238"/>
      <c r="H136" s="240" t="s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157</v>
      </c>
      <c r="AU136" s="247" t="s">
        <v>86</v>
      </c>
      <c r="AV136" s="12" t="s">
        <v>84</v>
      </c>
      <c r="AW136" s="12" t="s">
        <v>32</v>
      </c>
      <c r="AX136" s="12" t="s">
        <v>76</v>
      </c>
      <c r="AY136" s="247" t="s">
        <v>144</v>
      </c>
    </row>
    <row r="137" s="13" customFormat="1">
      <c r="B137" s="248"/>
      <c r="C137" s="249"/>
      <c r="D137" s="239" t="s">
        <v>157</v>
      </c>
      <c r="E137" s="250" t="s">
        <v>1</v>
      </c>
      <c r="F137" s="251" t="s">
        <v>159</v>
      </c>
      <c r="G137" s="249"/>
      <c r="H137" s="252">
        <v>2.0600000000000001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157</v>
      </c>
      <c r="AU137" s="258" t="s">
        <v>86</v>
      </c>
      <c r="AV137" s="13" t="s">
        <v>86</v>
      </c>
      <c r="AW137" s="13" t="s">
        <v>32</v>
      </c>
      <c r="AX137" s="13" t="s">
        <v>84</v>
      </c>
      <c r="AY137" s="258" t="s">
        <v>144</v>
      </c>
    </row>
    <row r="138" s="1" customFormat="1" ht="24" customHeight="1">
      <c r="B138" s="37"/>
      <c r="C138" s="224" t="s">
        <v>160</v>
      </c>
      <c r="D138" s="224" t="s">
        <v>146</v>
      </c>
      <c r="E138" s="225" t="s">
        <v>161</v>
      </c>
      <c r="F138" s="226" t="s">
        <v>162</v>
      </c>
      <c r="G138" s="227" t="s">
        <v>155</v>
      </c>
      <c r="H138" s="228">
        <v>2.25</v>
      </c>
      <c r="I138" s="229"/>
      <c r="J138" s="230">
        <f>ROUND(I138*H138,2)</f>
        <v>0</v>
      </c>
      <c r="K138" s="226" t="s">
        <v>150</v>
      </c>
      <c r="L138" s="42"/>
      <c r="M138" s="231" t="s">
        <v>1</v>
      </c>
      <c r="N138" s="232" t="s">
        <v>41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0.40799999999999997</v>
      </c>
      <c r="T138" s="234">
        <f>S138*H138</f>
        <v>0.91799999999999993</v>
      </c>
      <c r="AR138" s="235" t="s">
        <v>151</v>
      </c>
      <c r="AT138" s="235" t="s">
        <v>146</v>
      </c>
      <c r="AU138" s="235" t="s">
        <v>86</v>
      </c>
      <c r="AY138" s="16" t="s">
        <v>144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84</v>
      </c>
      <c r="BK138" s="236">
        <f>ROUND(I138*H138,2)</f>
        <v>0</v>
      </c>
      <c r="BL138" s="16" t="s">
        <v>151</v>
      </c>
      <c r="BM138" s="235" t="s">
        <v>163</v>
      </c>
    </row>
    <row r="139" s="12" customFormat="1">
      <c r="B139" s="237"/>
      <c r="C139" s="238"/>
      <c r="D139" s="239" t="s">
        <v>157</v>
      </c>
      <c r="E139" s="240" t="s">
        <v>1</v>
      </c>
      <c r="F139" s="241" t="s">
        <v>164</v>
      </c>
      <c r="G139" s="238"/>
      <c r="H139" s="240" t="s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157</v>
      </c>
      <c r="AU139" s="247" t="s">
        <v>86</v>
      </c>
      <c r="AV139" s="12" t="s">
        <v>84</v>
      </c>
      <c r="AW139" s="12" t="s">
        <v>32</v>
      </c>
      <c r="AX139" s="12" t="s">
        <v>76</v>
      </c>
      <c r="AY139" s="247" t="s">
        <v>144</v>
      </c>
    </row>
    <row r="140" s="13" customFormat="1">
      <c r="B140" s="248"/>
      <c r="C140" s="249"/>
      <c r="D140" s="239" t="s">
        <v>157</v>
      </c>
      <c r="E140" s="250" t="s">
        <v>1</v>
      </c>
      <c r="F140" s="251" t="s">
        <v>165</v>
      </c>
      <c r="G140" s="249"/>
      <c r="H140" s="252">
        <v>2.25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157</v>
      </c>
      <c r="AU140" s="258" t="s">
        <v>86</v>
      </c>
      <c r="AV140" s="13" t="s">
        <v>86</v>
      </c>
      <c r="AW140" s="13" t="s">
        <v>32</v>
      </c>
      <c r="AX140" s="13" t="s">
        <v>84</v>
      </c>
      <c r="AY140" s="258" t="s">
        <v>144</v>
      </c>
    </row>
    <row r="141" s="1" customFormat="1" ht="24" customHeight="1">
      <c r="B141" s="37"/>
      <c r="C141" s="224" t="s">
        <v>151</v>
      </c>
      <c r="D141" s="224" t="s">
        <v>146</v>
      </c>
      <c r="E141" s="225" t="s">
        <v>166</v>
      </c>
      <c r="F141" s="226" t="s">
        <v>167</v>
      </c>
      <c r="G141" s="227" t="s">
        <v>155</v>
      </c>
      <c r="H141" s="228">
        <v>40.454999999999998</v>
      </c>
      <c r="I141" s="229"/>
      <c r="J141" s="230">
        <f>ROUND(I141*H141,2)</f>
        <v>0</v>
      </c>
      <c r="K141" s="226" t="s">
        <v>150</v>
      </c>
      <c r="L141" s="42"/>
      <c r="M141" s="231" t="s">
        <v>1</v>
      </c>
      <c r="N141" s="232" t="s">
        <v>41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0.23999999999999999</v>
      </c>
      <c r="T141" s="234">
        <f>S141*H141</f>
        <v>9.7091999999999992</v>
      </c>
      <c r="AR141" s="235" t="s">
        <v>151</v>
      </c>
      <c r="AT141" s="235" t="s">
        <v>146</v>
      </c>
      <c r="AU141" s="235" t="s">
        <v>86</v>
      </c>
      <c r="AY141" s="16" t="s">
        <v>144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84</v>
      </c>
      <c r="BK141" s="236">
        <f>ROUND(I141*H141,2)</f>
        <v>0</v>
      </c>
      <c r="BL141" s="16" t="s">
        <v>151</v>
      </c>
      <c r="BM141" s="235" t="s">
        <v>168</v>
      </c>
    </row>
    <row r="142" s="12" customFormat="1">
      <c r="B142" s="237"/>
      <c r="C142" s="238"/>
      <c r="D142" s="239" t="s">
        <v>157</v>
      </c>
      <c r="E142" s="240" t="s">
        <v>1</v>
      </c>
      <c r="F142" s="241" t="s">
        <v>169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157</v>
      </c>
      <c r="AU142" s="247" t="s">
        <v>86</v>
      </c>
      <c r="AV142" s="12" t="s">
        <v>84</v>
      </c>
      <c r="AW142" s="12" t="s">
        <v>32</v>
      </c>
      <c r="AX142" s="12" t="s">
        <v>76</v>
      </c>
      <c r="AY142" s="247" t="s">
        <v>144</v>
      </c>
    </row>
    <row r="143" s="13" customFormat="1">
      <c r="B143" s="248"/>
      <c r="C143" s="249"/>
      <c r="D143" s="239" t="s">
        <v>157</v>
      </c>
      <c r="E143" s="250" t="s">
        <v>1</v>
      </c>
      <c r="F143" s="251" t="s">
        <v>170</v>
      </c>
      <c r="G143" s="249"/>
      <c r="H143" s="252">
        <v>40.454999999999998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157</v>
      </c>
      <c r="AU143" s="258" t="s">
        <v>86</v>
      </c>
      <c r="AV143" s="13" t="s">
        <v>86</v>
      </c>
      <c r="AW143" s="13" t="s">
        <v>32</v>
      </c>
      <c r="AX143" s="13" t="s">
        <v>84</v>
      </c>
      <c r="AY143" s="258" t="s">
        <v>144</v>
      </c>
    </row>
    <row r="144" s="1" customFormat="1" ht="16.5" customHeight="1">
      <c r="B144" s="37"/>
      <c r="C144" s="224" t="s">
        <v>171</v>
      </c>
      <c r="D144" s="224" t="s">
        <v>146</v>
      </c>
      <c r="E144" s="225" t="s">
        <v>172</v>
      </c>
      <c r="F144" s="226" t="s">
        <v>173</v>
      </c>
      <c r="G144" s="227" t="s">
        <v>174</v>
      </c>
      <c r="H144" s="228">
        <v>59.799999999999997</v>
      </c>
      <c r="I144" s="229"/>
      <c r="J144" s="230">
        <f>ROUND(I144*H144,2)</f>
        <v>0</v>
      </c>
      <c r="K144" s="226" t="s">
        <v>150</v>
      </c>
      <c r="L144" s="42"/>
      <c r="M144" s="231" t="s">
        <v>1</v>
      </c>
      <c r="N144" s="232" t="s">
        <v>41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0.20499999999999999</v>
      </c>
      <c r="T144" s="234">
        <f>S144*H144</f>
        <v>12.258999999999999</v>
      </c>
      <c r="AR144" s="235" t="s">
        <v>151</v>
      </c>
      <c r="AT144" s="235" t="s">
        <v>146</v>
      </c>
      <c r="AU144" s="235" t="s">
        <v>86</v>
      </c>
      <c r="AY144" s="16" t="s">
        <v>144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84</v>
      </c>
      <c r="BK144" s="236">
        <f>ROUND(I144*H144,2)</f>
        <v>0</v>
      </c>
      <c r="BL144" s="16" t="s">
        <v>151</v>
      </c>
      <c r="BM144" s="235" t="s">
        <v>175</v>
      </c>
    </row>
    <row r="145" s="12" customFormat="1">
      <c r="B145" s="237"/>
      <c r="C145" s="238"/>
      <c r="D145" s="239" t="s">
        <v>157</v>
      </c>
      <c r="E145" s="240" t="s">
        <v>1</v>
      </c>
      <c r="F145" s="241" t="s">
        <v>169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157</v>
      </c>
      <c r="AU145" s="247" t="s">
        <v>86</v>
      </c>
      <c r="AV145" s="12" t="s">
        <v>84</v>
      </c>
      <c r="AW145" s="12" t="s">
        <v>32</v>
      </c>
      <c r="AX145" s="12" t="s">
        <v>76</v>
      </c>
      <c r="AY145" s="247" t="s">
        <v>144</v>
      </c>
    </row>
    <row r="146" s="13" customFormat="1">
      <c r="B146" s="248"/>
      <c r="C146" s="249"/>
      <c r="D146" s="239" t="s">
        <v>157</v>
      </c>
      <c r="E146" s="250" t="s">
        <v>1</v>
      </c>
      <c r="F146" s="251" t="s">
        <v>176</v>
      </c>
      <c r="G146" s="249"/>
      <c r="H146" s="252">
        <v>57.799999999999997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157</v>
      </c>
      <c r="AU146" s="258" t="s">
        <v>86</v>
      </c>
      <c r="AV146" s="13" t="s">
        <v>86</v>
      </c>
      <c r="AW146" s="13" t="s">
        <v>32</v>
      </c>
      <c r="AX146" s="13" t="s">
        <v>76</v>
      </c>
      <c r="AY146" s="258" t="s">
        <v>144</v>
      </c>
    </row>
    <row r="147" s="12" customFormat="1">
      <c r="B147" s="237"/>
      <c r="C147" s="238"/>
      <c r="D147" s="239" t="s">
        <v>157</v>
      </c>
      <c r="E147" s="240" t="s">
        <v>1</v>
      </c>
      <c r="F147" s="241" t="s">
        <v>158</v>
      </c>
      <c r="G147" s="238"/>
      <c r="H147" s="240" t="s">
        <v>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157</v>
      </c>
      <c r="AU147" s="247" t="s">
        <v>86</v>
      </c>
      <c r="AV147" s="12" t="s">
        <v>84</v>
      </c>
      <c r="AW147" s="12" t="s">
        <v>32</v>
      </c>
      <c r="AX147" s="12" t="s">
        <v>76</v>
      </c>
      <c r="AY147" s="247" t="s">
        <v>144</v>
      </c>
    </row>
    <row r="148" s="13" customFormat="1">
      <c r="B148" s="248"/>
      <c r="C148" s="249"/>
      <c r="D148" s="239" t="s">
        <v>157</v>
      </c>
      <c r="E148" s="250" t="s">
        <v>1</v>
      </c>
      <c r="F148" s="251" t="s">
        <v>177</v>
      </c>
      <c r="G148" s="249"/>
      <c r="H148" s="252">
        <v>2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157</v>
      </c>
      <c r="AU148" s="258" t="s">
        <v>86</v>
      </c>
      <c r="AV148" s="13" t="s">
        <v>86</v>
      </c>
      <c r="AW148" s="13" t="s">
        <v>32</v>
      </c>
      <c r="AX148" s="13" t="s">
        <v>76</v>
      </c>
      <c r="AY148" s="258" t="s">
        <v>144</v>
      </c>
    </row>
    <row r="149" s="14" customFormat="1">
      <c r="B149" s="259"/>
      <c r="C149" s="260"/>
      <c r="D149" s="239" t="s">
        <v>157</v>
      </c>
      <c r="E149" s="261" t="s">
        <v>1</v>
      </c>
      <c r="F149" s="262" t="s">
        <v>178</v>
      </c>
      <c r="G149" s="260"/>
      <c r="H149" s="263">
        <v>59.799999999999997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AT149" s="269" t="s">
        <v>157</v>
      </c>
      <c r="AU149" s="269" t="s">
        <v>86</v>
      </c>
      <c r="AV149" s="14" t="s">
        <v>151</v>
      </c>
      <c r="AW149" s="14" t="s">
        <v>32</v>
      </c>
      <c r="AX149" s="14" t="s">
        <v>84</v>
      </c>
      <c r="AY149" s="269" t="s">
        <v>144</v>
      </c>
    </row>
    <row r="150" s="1" customFormat="1" ht="24" customHeight="1">
      <c r="B150" s="37"/>
      <c r="C150" s="224" t="s">
        <v>179</v>
      </c>
      <c r="D150" s="224" t="s">
        <v>146</v>
      </c>
      <c r="E150" s="225" t="s">
        <v>180</v>
      </c>
      <c r="F150" s="226" t="s">
        <v>181</v>
      </c>
      <c r="G150" s="227" t="s">
        <v>182</v>
      </c>
      <c r="H150" s="228">
        <v>6.9020000000000001</v>
      </c>
      <c r="I150" s="229"/>
      <c r="J150" s="230">
        <f>ROUND(I150*H150,2)</f>
        <v>0</v>
      </c>
      <c r="K150" s="226" t="s">
        <v>150</v>
      </c>
      <c r="L150" s="42"/>
      <c r="M150" s="231" t="s">
        <v>1</v>
      </c>
      <c r="N150" s="232" t="s">
        <v>41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151</v>
      </c>
      <c r="AT150" s="235" t="s">
        <v>146</v>
      </c>
      <c r="AU150" s="235" t="s">
        <v>86</v>
      </c>
      <c r="AY150" s="16" t="s">
        <v>144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84</v>
      </c>
      <c r="BK150" s="236">
        <f>ROUND(I150*H150,2)</f>
        <v>0</v>
      </c>
      <c r="BL150" s="16" t="s">
        <v>151</v>
      </c>
      <c r="BM150" s="235" t="s">
        <v>183</v>
      </c>
    </row>
    <row r="151" s="12" customFormat="1">
      <c r="B151" s="237"/>
      <c r="C151" s="238"/>
      <c r="D151" s="239" t="s">
        <v>157</v>
      </c>
      <c r="E151" s="240" t="s">
        <v>1</v>
      </c>
      <c r="F151" s="241" t="s">
        <v>184</v>
      </c>
      <c r="G151" s="238"/>
      <c r="H151" s="240" t="s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157</v>
      </c>
      <c r="AU151" s="247" t="s">
        <v>86</v>
      </c>
      <c r="AV151" s="12" t="s">
        <v>84</v>
      </c>
      <c r="AW151" s="12" t="s">
        <v>32</v>
      </c>
      <c r="AX151" s="12" t="s">
        <v>76</v>
      </c>
      <c r="AY151" s="247" t="s">
        <v>144</v>
      </c>
    </row>
    <row r="152" s="13" customFormat="1">
      <c r="B152" s="248"/>
      <c r="C152" s="249"/>
      <c r="D152" s="239" t="s">
        <v>157</v>
      </c>
      <c r="E152" s="250" t="s">
        <v>90</v>
      </c>
      <c r="F152" s="251" t="s">
        <v>185</v>
      </c>
      <c r="G152" s="249"/>
      <c r="H152" s="252">
        <v>6.9020000000000001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157</v>
      </c>
      <c r="AU152" s="258" t="s">
        <v>86</v>
      </c>
      <c r="AV152" s="13" t="s">
        <v>86</v>
      </c>
      <c r="AW152" s="13" t="s">
        <v>32</v>
      </c>
      <c r="AX152" s="13" t="s">
        <v>84</v>
      </c>
      <c r="AY152" s="258" t="s">
        <v>144</v>
      </c>
    </row>
    <row r="153" s="1" customFormat="1" ht="24" customHeight="1">
      <c r="B153" s="37"/>
      <c r="C153" s="224" t="s">
        <v>186</v>
      </c>
      <c r="D153" s="224" t="s">
        <v>146</v>
      </c>
      <c r="E153" s="225" t="s">
        <v>187</v>
      </c>
      <c r="F153" s="226" t="s">
        <v>188</v>
      </c>
      <c r="G153" s="227" t="s">
        <v>182</v>
      </c>
      <c r="H153" s="228">
        <v>9.8279999999999994</v>
      </c>
      <c r="I153" s="229"/>
      <c r="J153" s="230">
        <f>ROUND(I153*H153,2)</f>
        <v>0</v>
      </c>
      <c r="K153" s="226" t="s">
        <v>150</v>
      </c>
      <c r="L153" s="42"/>
      <c r="M153" s="231" t="s">
        <v>1</v>
      </c>
      <c r="N153" s="232" t="s">
        <v>41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151</v>
      </c>
      <c r="AT153" s="235" t="s">
        <v>146</v>
      </c>
      <c r="AU153" s="235" t="s">
        <v>86</v>
      </c>
      <c r="AY153" s="16" t="s">
        <v>144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84</v>
      </c>
      <c r="BK153" s="236">
        <f>ROUND(I153*H153,2)</f>
        <v>0</v>
      </c>
      <c r="BL153" s="16" t="s">
        <v>151</v>
      </c>
      <c r="BM153" s="235" t="s">
        <v>189</v>
      </c>
    </row>
    <row r="154" s="12" customFormat="1">
      <c r="B154" s="237"/>
      <c r="C154" s="238"/>
      <c r="D154" s="239" t="s">
        <v>157</v>
      </c>
      <c r="E154" s="240" t="s">
        <v>1</v>
      </c>
      <c r="F154" s="241" t="s">
        <v>190</v>
      </c>
      <c r="G154" s="238"/>
      <c r="H154" s="240" t="s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157</v>
      </c>
      <c r="AU154" s="247" t="s">
        <v>86</v>
      </c>
      <c r="AV154" s="12" t="s">
        <v>84</v>
      </c>
      <c r="AW154" s="12" t="s">
        <v>32</v>
      </c>
      <c r="AX154" s="12" t="s">
        <v>76</v>
      </c>
      <c r="AY154" s="247" t="s">
        <v>144</v>
      </c>
    </row>
    <row r="155" s="13" customFormat="1">
      <c r="B155" s="248"/>
      <c r="C155" s="249"/>
      <c r="D155" s="239" t="s">
        <v>157</v>
      </c>
      <c r="E155" s="250" t="s">
        <v>92</v>
      </c>
      <c r="F155" s="251" t="s">
        <v>191</v>
      </c>
      <c r="G155" s="249"/>
      <c r="H155" s="252">
        <v>9.8279999999999994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157</v>
      </c>
      <c r="AU155" s="258" t="s">
        <v>86</v>
      </c>
      <c r="AV155" s="13" t="s">
        <v>86</v>
      </c>
      <c r="AW155" s="13" t="s">
        <v>32</v>
      </c>
      <c r="AX155" s="13" t="s">
        <v>84</v>
      </c>
      <c r="AY155" s="258" t="s">
        <v>144</v>
      </c>
    </row>
    <row r="156" s="1" customFormat="1" ht="16.5" customHeight="1">
      <c r="B156" s="37"/>
      <c r="C156" s="224" t="s">
        <v>192</v>
      </c>
      <c r="D156" s="224" t="s">
        <v>146</v>
      </c>
      <c r="E156" s="225" t="s">
        <v>193</v>
      </c>
      <c r="F156" s="226" t="s">
        <v>194</v>
      </c>
      <c r="G156" s="227" t="s">
        <v>149</v>
      </c>
      <c r="H156" s="228">
        <v>8</v>
      </c>
      <c r="I156" s="229"/>
      <c r="J156" s="230">
        <f>ROUND(I156*H156,2)</f>
        <v>0</v>
      </c>
      <c r="K156" s="226" t="s">
        <v>150</v>
      </c>
      <c r="L156" s="42"/>
      <c r="M156" s="231" t="s">
        <v>1</v>
      </c>
      <c r="N156" s="232" t="s">
        <v>41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151</v>
      </c>
      <c r="AT156" s="235" t="s">
        <v>146</v>
      </c>
      <c r="AU156" s="235" t="s">
        <v>86</v>
      </c>
      <c r="AY156" s="16" t="s">
        <v>144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84</v>
      </c>
      <c r="BK156" s="236">
        <f>ROUND(I156*H156,2)</f>
        <v>0</v>
      </c>
      <c r="BL156" s="16" t="s">
        <v>151</v>
      </c>
      <c r="BM156" s="235" t="s">
        <v>195</v>
      </c>
    </row>
    <row r="157" s="1" customFormat="1" ht="24" customHeight="1">
      <c r="B157" s="37"/>
      <c r="C157" s="224" t="s">
        <v>196</v>
      </c>
      <c r="D157" s="224" t="s">
        <v>146</v>
      </c>
      <c r="E157" s="225" t="s">
        <v>197</v>
      </c>
      <c r="F157" s="226" t="s">
        <v>198</v>
      </c>
      <c r="G157" s="227" t="s">
        <v>182</v>
      </c>
      <c r="H157" s="228">
        <v>4.6059999999999999</v>
      </c>
      <c r="I157" s="229"/>
      <c r="J157" s="230">
        <f>ROUND(I157*H157,2)</f>
        <v>0</v>
      </c>
      <c r="K157" s="226" t="s">
        <v>150</v>
      </c>
      <c r="L157" s="42"/>
      <c r="M157" s="231" t="s">
        <v>1</v>
      </c>
      <c r="N157" s="232" t="s">
        <v>41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151</v>
      </c>
      <c r="AT157" s="235" t="s">
        <v>146</v>
      </c>
      <c r="AU157" s="235" t="s">
        <v>86</v>
      </c>
      <c r="AY157" s="16" t="s">
        <v>144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84</v>
      </c>
      <c r="BK157" s="236">
        <f>ROUND(I157*H157,2)</f>
        <v>0</v>
      </c>
      <c r="BL157" s="16" t="s">
        <v>151</v>
      </c>
      <c r="BM157" s="235" t="s">
        <v>199</v>
      </c>
    </row>
    <row r="158" s="13" customFormat="1">
      <c r="B158" s="248"/>
      <c r="C158" s="249"/>
      <c r="D158" s="239" t="s">
        <v>157</v>
      </c>
      <c r="E158" s="250" t="s">
        <v>97</v>
      </c>
      <c r="F158" s="251" t="s">
        <v>200</v>
      </c>
      <c r="G158" s="249"/>
      <c r="H158" s="252">
        <v>4.6059999999999999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157</v>
      </c>
      <c r="AU158" s="258" t="s">
        <v>86</v>
      </c>
      <c r="AV158" s="13" t="s">
        <v>86</v>
      </c>
      <c r="AW158" s="13" t="s">
        <v>32</v>
      </c>
      <c r="AX158" s="13" t="s">
        <v>84</v>
      </c>
      <c r="AY158" s="258" t="s">
        <v>144</v>
      </c>
    </row>
    <row r="159" s="1" customFormat="1" ht="24" customHeight="1">
      <c r="B159" s="37"/>
      <c r="C159" s="224" t="s">
        <v>201</v>
      </c>
      <c r="D159" s="224" t="s">
        <v>146</v>
      </c>
      <c r="E159" s="225" t="s">
        <v>202</v>
      </c>
      <c r="F159" s="226" t="s">
        <v>203</v>
      </c>
      <c r="G159" s="227" t="s">
        <v>182</v>
      </c>
      <c r="H159" s="228">
        <v>13.818</v>
      </c>
      <c r="I159" s="229"/>
      <c r="J159" s="230">
        <f>ROUND(I159*H159,2)</f>
        <v>0</v>
      </c>
      <c r="K159" s="226" t="s">
        <v>150</v>
      </c>
      <c r="L159" s="42"/>
      <c r="M159" s="231" t="s">
        <v>1</v>
      </c>
      <c r="N159" s="232" t="s">
        <v>41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151</v>
      </c>
      <c r="AT159" s="235" t="s">
        <v>146</v>
      </c>
      <c r="AU159" s="235" t="s">
        <v>86</v>
      </c>
      <c r="AY159" s="16" t="s">
        <v>144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84</v>
      </c>
      <c r="BK159" s="236">
        <f>ROUND(I159*H159,2)</f>
        <v>0</v>
      </c>
      <c r="BL159" s="16" t="s">
        <v>151</v>
      </c>
      <c r="BM159" s="235" t="s">
        <v>204</v>
      </c>
    </row>
    <row r="160" s="13" customFormat="1">
      <c r="B160" s="248"/>
      <c r="C160" s="249"/>
      <c r="D160" s="239" t="s">
        <v>157</v>
      </c>
      <c r="E160" s="250" t="s">
        <v>1</v>
      </c>
      <c r="F160" s="251" t="s">
        <v>205</v>
      </c>
      <c r="G160" s="249"/>
      <c r="H160" s="252">
        <v>13.818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157</v>
      </c>
      <c r="AU160" s="258" t="s">
        <v>86</v>
      </c>
      <c r="AV160" s="13" t="s">
        <v>86</v>
      </c>
      <c r="AW160" s="13" t="s">
        <v>32</v>
      </c>
      <c r="AX160" s="13" t="s">
        <v>84</v>
      </c>
      <c r="AY160" s="258" t="s">
        <v>144</v>
      </c>
    </row>
    <row r="161" s="1" customFormat="1" ht="16.5" customHeight="1">
      <c r="B161" s="37"/>
      <c r="C161" s="224" t="s">
        <v>206</v>
      </c>
      <c r="D161" s="224" t="s">
        <v>146</v>
      </c>
      <c r="E161" s="225" t="s">
        <v>207</v>
      </c>
      <c r="F161" s="226" t="s">
        <v>208</v>
      </c>
      <c r="G161" s="227" t="s">
        <v>182</v>
      </c>
      <c r="H161" s="228">
        <v>4.6059999999999999</v>
      </c>
      <c r="I161" s="229"/>
      <c r="J161" s="230">
        <f>ROUND(I161*H161,2)</f>
        <v>0</v>
      </c>
      <c r="K161" s="226" t="s">
        <v>150</v>
      </c>
      <c r="L161" s="42"/>
      <c r="M161" s="231" t="s">
        <v>1</v>
      </c>
      <c r="N161" s="232" t="s">
        <v>41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151</v>
      </c>
      <c r="AT161" s="235" t="s">
        <v>146</v>
      </c>
      <c r="AU161" s="235" t="s">
        <v>86</v>
      </c>
      <c r="AY161" s="16" t="s">
        <v>144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84</v>
      </c>
      <c r="BK161" s="236">
        <f>ROUND(I161*H161,2)</f>
        <v>0</v>
      </c>
      <c r="BL161" s="16" t="s">
        <v>151</v>
      </c>
      <c r="BM161" s="235" t="s">
        <v>209</v>
      </c>
    </row>
    <row r="162" s="13" customFormat="1">
      <c r="B162" s="248"/>
      <c r="C162" s="249"/>
      <c r="D162" s="239" t="s">
        <v>157</v>
      </c>
      <c r="E162" s="250" t="s">
        <v>1</v>
      </c>
      <c r="F162" s="251" t="s">
        <v>97</v>
      </c>
      <c r="G162" s="249"/>
      <c r="H162" s="252">
        <v>4.6059999999999999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157</v>
      </c>
      <c r="AU162" s="258" t="s">
        <v>86</v>
      </c>
      <c r="AV162" s="13" t="s">
        <v>86</v>
      </c>
      <c r="AW162" s="13" t="s">
        <v>32</v>
      </c>
      <c r="AX162" s="13" t="s">
        <v>84</v>
      </c>
      <c r="AY162" s="258" t="s">
        <v>144</v>
      </c>
    </row>
    <row r="163" s="1" customFormat="1" ht="24" customHeight="1">
      <c r="B163" s="37"/>
      <c r="C163" s="224" t="s">
        <v>210</v>
      </c>
      <c r="D163" s="224" t="s">
        <v>146</v>
      </c>
      <c r="E163" s="225" t="s">
        <v>211</v>
      </c>
      <c r="F163" s="226" t="s">
        <v>212</v>
      </c>
      <c r="G163" s="227" t="s">
        <v>213</v>
      </c>
      <c r="H163" s="228">
        <v>8.5210000000000008</v>
      </c>
      <c r="I163" s="229"/>
      <c r="J163" s="230">
        <f>ROUND(I163*H163,2)</f>
        <v>0</v>
      </c>
      <c r="K163" s="226" t="s">
        <v>150</v>
      </c>
      <c r="L163" s="42"/>
      <c r="M163" s="231" t="s">
        <v>1</v>
      </c>
      <c r="N163" s="232" t="s">
        <v>41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151</v>
      </c>
      <c r="AT163" s="235" t="s">
        <v>146</v>
      </c>
      <c r="AU163" s="235" t="s">
        <v>86</v>
      </c>
      <c r="AY163" s="16" t="s">
        <v>144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84</v>
      </c>
      <c r="BK163" s="236">
        <f>ROUND(I163*H163,2)</f>
        <v>0</v>
      </c>
      <c r="BL163" s="16" t="s">
        <v>151</v>
      </c>
      <c r="BM163" s="235" t="s">
        <v>214</v>
      </c>
    </row>
    <row r="164" s="13" customFormat="1">
      <c r="B164" s="248"/>
      <c r="C164" s="249"/>
      <c r="D164" s="239" t="s">
        <v>157</v>
      </c>
      <c r="E164" s="250" t="s">
        <v>1</v>
      </c>
      <c r="F164" s="251" t="s">
        <v>215</v>
      </c>
      <c r="G164" s="249"/>
      <c r="H164" s="252">
        <v>8.5210000000000008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157</v>
      </c>
      <c r="AU164" s="258" t="s">
        <v>86</v>
      </c>
      <c r="AV164" s="13" t="s">
        <v>86</v>
      </c>
      <c r="AW164" s="13" t="s">
        <v>32</v>
      </c>
      <c r="AX164" s="13" t="s">
        <v>84</v>
      </c>
      <c r="AY164" s="258" t="s">
        <v>144</v>
      </c>
    </row>
    <row r="165" s="1" customFormat="1" ht="24" customHeight="1">
      <c r="B165" s="37"/>
      <c r="C165" s="224" t="s">
        <v>216</v>
      </c>
      <c r="D165" s="224" t="s">
        <v>146</v>
      </c>
      <c r="E165" s="225" t="s">
        <v>217</v>
      </c>
      <c r="F165" s="226" t="s">
        <v>218</v>
      </c>
      <c r="G165" s="227" t="s">
        <v>182</v>
      </c>
      <c r="H165" s="228">
        <v>12.124000000000001</v>
      </c>
      <c r="I165" s="229"/>
      <c r="J165" s="230">
        <f>ROUND(I165*H165,2)</f>
        <v>0</v>
      </c>
      <c r="K165" s="226" t="s">
        <v>150</v>
      </c>
      <c r="L165" s="42"/>
      <c r="M165" s="231" t="s">
        <v>1</v>
      </c>
      <c r="N165" s="232" t="s">
        <v>41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151</v>
      </c>
      <c r="AT165" s="235" t="s">
        <v>146</v>
      </c>
      <c r="AU165" s="235" t="s">
        <v>86</v>
      </c>
      <c r="AY165" s="16" t="s">
        <v>144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84</v>
      </c>
      <c r="BK165" s="236">
        <f>ROUND(I165*H165,2)</f>
        <v>0</v>
      </c>
      <c r="BL165" s="16" t="s">
        <v>151</v>
      </c>
      <c r="BM165" s="235" t="s">
        <v>219</v>
      </c>
    </row>
    <row r="166" s="12" customFormat="1">
      <c r="B166" s="237"/>
      <c r="C166" s="238"/>
      <c r="D166" s="239" t="s">
        <v>157</v>
      </c>
      <c r="E166" s="240" t="s">
        <v>1</v>
      </c>
      <c r="F166" s="241" t="s">
        <v>220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157</v>
      </c>
      <c r="AU166" s="247" t="s">
        <v>86</v>
      </c>
      <c r="AV166" s="12" t="s">
        <v>84</v>
      </c>
      <c r="AW166" s="12" t="s">
        <v>32</v>
      </c>
      <c r="AX166" s="12" t="s">
        <v>76</v>
      </c>
      <c r="AY166" s="247" t="s">
        <v>144</v>
      </c>
    </row>
    <row r="167" s="13" customFormat="1">
      <c r="B167" s="248"/>
      <c r="C167" s="249"/>
      <c r="D167" s="239" t="s">
        <v>157</v>
      </c>
      <c r="E167" s="250" t="s">
        <v>1</v>
      </c>
      <c r="F167" s="251" t="s">
        <v>221</v>
      </c>
      <c r="G167" s="249"/>
      <c r="H167" s="252">
        <v>4.7599999999999998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157</v>
      </c>
      <c r="AU167" s="258" t="s">
        <v>86</v>
      </c>
      <c r="AV167" s="13" t="s">
        <v>86</v>
      </c>
      <c r="AW167" s="13" t="s">
        <v>32</v>
      </c>
      <c r="AX167" s="13" t="s">
        <v>76</v>
      </c>
      <c r="AY167" s="258" t="s">
        <v>144</v>
      </c>
    </row>
    <row r="168" s="12" customFormat="1">
      <c r="B168" s="237"/>
      <c r="C168" s="238"/>
      <c r="D168" s="239" t="s">
        <v>157</v>
      </c>
      <c r="E168" s="240" t="s">
        <v>1</v>
      </c>
      <c r="F168" s="241" t="s">
        <v>169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157</v>
      </c>
      <c r="AU168" s="247" t="s">
        <v>86</v>
      </c>
      <c r="AV168" s="12" t="s">
        <v>84</v>
      </c>
      <c r="AW168" s="12" t="s">
        <v>32</v>
      </c>
      <c r="AX168" s="12" t="s">
        <v>76</v>
      </c>
      <c r="AY168" s="247" t="s">
        <v>144</v>
      </c>
    </row>
    <row r="169" s="13" customFormat="1">
      <c r="B169" s="248"/>
      <c r="C169" s="249"/>
      <c r="D169" s="239" t="s">
        <v>157</v>
      </c>
      <c r="E169" s="250" t="s">
        <v>1</v>
      </c>
      <c r="F169" s="251" t="s">
        <v>222</v>
      </c>
      <c r="G169" s="249"/>
      <c r="H169" s="252">
        <v>4.4640000000000004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157</v>
      </c>
      <c r="AU169" s="258" t="s">
        <v>86</v>
      </c>
      <c r="AV169" s="13" t="s">
        <v>86</v>
      </c>
      <c r="AW169" s="13" t="s">
        <v>32</v>
      </c>
      <c r="AX169" s="13" t="s">
        <v>76</v>
      </c>
      <c r="AY169" s="258" t="s">
        <v>144</v>
      </c>
    </row>
    <row r="170" s="12" customFormat="1">
      <c r="B170" s="237"/>
      <c r="C170" s="238"/>
      <c r="D170" s="239" t="s">
        <v>157</v>
      </c>
      <c r="E170" s="240" t="s">
        <v>1</v>
      </c>
      <c r="F170" s="241" t="s">
        <v>223</v>
      </c>
      <c r="G170" s="238"/>
      <c r="H170" s="240" t="s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157</v>
      </c>
      <c r="AU170" s="247" t="s">
        <v>86</v>
      </c>
      <c r="AV170" s="12" t="s">
        <v>84</v>
      </c>
      <c r="AW170" s="12" t="s">
        <v>32</v>
      </c>
      <c r="AX170" s="12" t="s">
        <v>76</v>
      </c>
      <c r="AY170" s="247" t="s">
        <v>144</v>
      </c>
    </row>
    <row r="171" s="13" customFormat="1">
      <c r="B171" s="248"/>
      <c r="C171" s="249"/>
      <c r="D171" s="239" t="s">
        <v>157</v>
      </c>
      <c r="E171" s="250" t="s">
        <v>1</v>
      </c>
      <c r="F171" s="251" t="s">
        <v>224</v>
      </c>
      <c r="G171" s="249"/>
      <c r="H171" s="252">
        <v>2.8999999999999999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157</v>
      </c>
      <c r="AU171" s="258" t="s">
        <v>86</v>
      </c>
      <c r="AV171" s="13" t="s">
        <v>86</v>
      </c>
      <c r="AW171" s="13" t="s">
        <v>32</v>
      </c>
      <c r="AX171" s="13" t="s">
        <v>76</v>
      </c>
      <c r="AY171" s="258" t="s">
        <v>144</v>
      </c>
    </row>
    <row r="172" s="14" customFormat="1">
      <c r="B172" s="259"/>
      <c r="C172" s="260"/>
      <c r="D172" s="239" t="s">
        <v>157</v>
      </c>
      <c r="E172" s="261" t="s">
        <v>95</v>
      </c>
      <c r="F172" s="262" t="s">
        <v>178</v>
      </c>
      <c r="G172" s="260"/>
      <c r="H172" s="263">
        <v>12.124000000000001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157</v>
      </c>
      <c r="AU172" s="269" t="s">
        <v>86</v>
      </c>
      <c r="AV172" s="14" t="s">
        <v>151</v>
      </c>
      <c r="AW172" s="14" t="s">
        <v>32</v>
      </c>
      <c r="AX172" s="14" t="s">
        <v>84</v>
      </c>
      <c r="AY172" s="269" t="s">
        <v>144</v>
      </c>
    </row>
    <row r="173" s="1" customFormat="1" ht="16.5" customHeight="1">
      <c r="B173" s="37"/>
      <c r="C173" s="224" t="s">
        <v>225</v>
      </c>
      <c r="D173" s="224" t="s">
        <v>146</v>
      </c>
      <c r="E173" s="225" t="s">
        <v>226</v>
      </c>
      <c r="F173" s="226" t="s">
        <v>227</v>
      </c>
      <c r="G173" s="227" t="s">
        <v>149</v>
      </c>
      <c r="H173" s="228">
        <v>8</v>
      </c>
      <c r="I173" s="229"/>
      <c r="J173" s="230">
        <f>ROUND(I173*H173,2)</f>
        <v>0</v>
      </c>
      <c r="K173" s="226" t="s">
        <v>150</v>
      </c>
      <c r="L173" s="42"/>
      <c r="M173" s="231" t="s">
        <v>1</v>
      </c>
      <c r="N173" s="232" t="s">
        <v>41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151</v>
      </c>
      <c r="AT173" s="235" t="s">
        <v>146</v>
      </c>
      <c r="AU173" s="235" t="s">
        <v>86</v>
      </c>
      <c r="AY173" s="16" t="s">
        <v>144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84</v>
      </c>
      <c r="BK173" s="236">
        <f>ROUND(I173*H173,2)</f>
        <v>0</v>
      </c>
      <c r="BL173" s="16" t="s">
        <v>151</v>
      </c>
      <c r="BM173" s="235" t="s">
        <v>228</v>
      </c>
    </row>
    <row r="174" s="11" customFormat="1" ht="22.8" customHeight="1">
      <c r="B174" s="208"/>
      <c r="C174" s="209"/>
      <c r="D174" s="210" t="s">
        <v>75</v>
      </c>
      <c r="E174" s="222" t="s">
        <v>86</v>
      </c>
      <c r="F174" s="222" t="s">
        <v>229</v>
      </c>
      <c r="G174" s="209"/>
      <c r="H174" s="209"/>
      <c r="I174" s="212"/>
      <c r="J174" s="223">
        <f>BK174</f>
        <v>0</v>
      </c>
      <c r="K174" s="209"/>
      <c r="L174" s="214"/>
      <c r="M174" s="215"/>
      <c r="N174" s="216"/>
      <c r="O174" s="216"/>
      <c r="P174" s="217">
        <f>SUM(P175:P196)</f>
        <v>0</v>
      </c>
      <c r="Q174" s="216"/>
      <c r="R174" s="217">
        <f>SUM(R175:R196)</f>
        <v>36.200836940000002</v>
      </c>
      <c r="S174" s="216"/>
      <c r="T174" s="218">
        <f>SUM(T175:T196)</f>
        <v>0</v>
      </c>
      <c r="AR174" s="219" t="s">
        <v>84</v>
      </c>
      <c r="AT174" s="220" t="s">
        <v>75</v>
      </c>
      <c r="AU174" s="220" t="s">
        <v>84</v>
      </c>
      <c r="AY174" s="219" t="s">
        <v>144</v>
      </c>
      <c r="BK174" s="221">
        <f>SUM(BK175:BK196)</f>
        <v>0</v>
      </c>
    </row>
    <row r="175" s="1" customFormat="1" ht="24" customHeight="1">
      <c r="B175" s="37"/>
      <c r="C175" s="224" t="s">
        <v>8</v>
      </c>
      <c r="D175" s="224" t="s">
        <v>146</v>
      </c>
      <c r="E175" s="225" t="s">
        <v>230</v>
      </c>
      <c r="F175" s="226" t="s">
        <v>231</v>
      </c>
      <c r="G175" s="227" t="s">
        <v>182</v>
      </c>
      <c r="H175" s="228">
        <v>0.98199999999999998</v>
      </c>
      <c r="I175" s="229"/>
      <c r="J175" s="230">
        <f>ROUND(I175*H175,2)</f>
        <v>0</v>
      </c>
      <c r="K175" s="226" t="s">
        <v>150</v>
      </c>
      <c r="L175" s="42"/>
      <c r="M175" s="231" t="s">
        <v>1</v>
      </c>
      <c r="N175" s="232" t="s">
        <v>41</v>
      </c>
      <c r="O175" s="85"/>
      <c r="P175" s="233">
        <f>O175*H175</f>
        <v>0</v>
      </c>
      <c r="Q175" s="233">
        <v>2.47214</v>
      </c>
      <c r="R175" s="233">
        <f>Q175*H175</f>
        <v>2.4276414800000001</v>
      </c>
      <c r="S175" s="233">
        <v>0</v>
      </c>
      <c r="T175" s="234">
        <f>S175*H175</f>
        <v>0</v>
      </c>
      <c r="AR175" s="235" t="s">
        <v>151</v>
      </c>
      <c r="AT175" s="235" t="s">
        <v>146</v>
      </c>
      <c r="AU175" s="235" t="s">
        <v>86</v>
      </c>
      <c r="AY175" s="16" t="s">
        <v>144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84</v>
      </c>
      <c r="BK175" s="236">
        <f>ROUND(I175*H175,2)</f>
        <v>0</v>
      </c>
      <c r="BL175" s="16" t="s">
        <v>151</v>
      </c>
      <c r="BM175" s="235" t="s">
        <v>232</v>
      </c>
    </row>
    <row r="176" s="12" customFormat="1">
      <c r="B176" s="237"/>
      <c r="C176" s="238"/>
      <c r="D176" s="239" t="s">
        <v>157</v>
      </c>
      <c r="E176" s="240" t="s">
        <v>1</v>
      </c>
      <c r="F176" s="241" t="s">
        <v>233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157</v>
      </c>
      <c r="AU176" s="247" t="s">
        <v>86</v>
      </c>
      <c r="AV176" s="12" t="s">
        <v>84</v>
      </c>
      <c r="AW176" s="12" t="s">
        <v>32</v>
      </c>
      <c r="AX176" s="12" t="s">
        <v>76</v>
      </c>
      <c r="AY176" s="247" t="s">
        <v>144</v>
      </c>
    </row>
    <row r="177" s="13" customFormat="1">
      <c r="B177" s="248"/>
      <c r="C177" s="249"/>
      <c r="D177" s="239" t="s">
        <v>157</v>
      </c>
      <c r="E177" s="250" t="s">
        <v>1</v>
      </c>
      <c r="F177" s="251" t="s">
        <v>234</v>
      </c>
      <c r="G177" s="249"/>
      <c r="H177" s="252">
        <v>0.98199999999999998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157</v>
      </c>
      <c r="AU177" s="258" t="s">
        <v>86</v>
      </c>
      <c r="AV177" s="13" t="s">
        <v>86</v>
      </c>
      <c r="AW177" s="13" t="s">
        <v>32</v>
      </c>
      <c r="AX177" s="13" t="s">
        <v>84</v>
      </c>
      <c r="AY177" s="258" t="s">
        <v>144</v>
      </c>
    </row>
    <row r="178" s="1" customFormat="1" ht="24" customHeight="1">
      <c r="B178" s="37"/>
      <c r="C178" s="224" t="s">
        <v>235</v>
      </c>
      <c r="D178" s="224" t="s">
        <v>146</v>
      </c>
      <c r="E178" s="225" t="s">
        <v>236</v>
      </c>
      <c r="F178" s="226" t="s">
        <v>237</v>
      </c>
      <c r="G178" s="227" t="s">
        <v>182</v>
      </c>
      <c r="H178" s="228">
        <v>4.431</v>
      </c>
      <c r="I178" s="229"/>
      <c r="J178" s="230">
        <f>ROUND(I178*H178,2)</f>
        <v>0</v>
      </c>
      <c r="K178" s="226" t="s">
        <v>150</v>
      </c>
      <c r="L178" s="42"/>
      <c r="M178" s="231" t="s">
        <v>1</v>
      </c>
      <c r="N178" s="232" t="s">
        <v>41</v>
      </c>
      <c r="O178" s="85"/>
      <c r="P178" s="233">
        <f>O178*H178</f>
        <v>0</v>
      </c>
      <c r="Q178" s="233">
        <v>2.2563399999999998</v>
      </c>
      <c r="R178" s="233">
        <f>Q178*H178</f>
        <v>9.9978425399999988</v>
      </c>
      <c r="S178" s="233">
        <v>0</v>
      </c>
      <c r="T178" s="234">
        <f>S178*H178</f>
        <v>0</v>
      </c>
      <c r="AR178" s="235" t="s">
        <v>151</v>
      </c>
      <c r="AT178" s="235" t="s">
        <v>146</v>
      </c>
      <c r="AU178" s="235" t="s">
        <v>86</v>
      </c>
      <c r="AY178" s="16" t="s">
        <v>144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84</v>
      </c>
      <c r="BK178" s="236">
        <f>ROUND(I178*H178,2)</f>
        <v>0</v>
      </c>
      <c r="BL178" s="16" t="s">
        <v>151</v>
      </c>
      <c r="BM178" s="235" t="s">
        <v>238</v>
      </c>
    </row>
    <row r="179" s="12" customFormat="1">
      <c r="B179" s="237"/>
      <c r="C179" s="238"/>
      <c r="D179" s="239" t="s">
        <v>157</v>
      </c>
      <c r="E179" s="240" t="s">
        <v>1</v>
      </c>
      <c r="F179" s="241" t="s">
        <v>239</v>
      </c>
      <c r="G179" s="238"/>
      <c r="H179" s="240" t="s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157</v>
      </c>
      <c r="AU179" s="247" t="s">
        <v>86</v>
      </c>
      <c r="AV179" s="12" t="s">
        <v>84</v>
      </c>
      <c r="AW179" s="12" t="s">
        <v>32</v>
      </c>
      <c r="AX179" s="12" t="s">
        <v>76</v>
      </c>
      <c r="AY179" s="247" t="s">
        <v>144</v>
      </c>
    </row>
    <row r="180" s="13" customFormat="1">
      <c r="B180" s="248"/>
      <c r="C180" s="249"/>
      <c r="D180" s="239" t="s">
        <v>157</v>
      </c>
      <c r="E180" s="250" t="s">
        <v>1</v>
      </c>
      <c r="F180" s="251" t="s">
        <v>240</v>
      </c>
      <c r="G180" s="249"/>
      <c r="H180" s="252">
        <v>4.431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157</v>
      </c>
      <c r="AU180" s="258" t="s">
        <v>86</v>
      </c>
      <c r="AV180" s="13" t="s">
        <v>86</v>
      </c>
      <c r="AW180" s="13" t="s">
        <v>32</v>
      </c>
      <c r="AX180" s="13" t="s">
        <v>84</v>
      </c>
      <c r="AY180" s="258" t="s">
        <v>144</v>
      </c>
    </row>
    <row r="181" s="1" customFormat="1" ht="16.5" customHeight="1">
      <c r="B181" s="37"/>
      <c r="C181" s="224" t="s">
        <v>241</v>
      </c>
      <c r="D181" s="224" t="s">
        <v>146</v>
      </c>
      <c r="E181" s="225" t="s">
        <v>242</v>
      </c>
      <c r="F181" s="226" t="s">
        <v>243</v>
      </c>
      <c r="G181" s="227" t="s">
        <v>155</v>
      </c>
      <c r="H181" s="228">
        <v>8.6289999999999996</v>
      </c>
      <c r="I181" s="229"/>
      <c r="J181" s="230">
        <f>ROUND(I181*H181,2)</f>
        <v>0</v>
      </c>
      <c r="K181" s="226" t="s">
        <v>150</v>
      </c>
      <c r="L181" s="42"/>
      <c r="M181" s="231" t="s">
        <v>1</v>
      </c>
      <c r="N181" s="232" t="s">
        <v>41</v>
      </c>
      <c r="O181" s="85"/>
      <c r="P181" s="233">
        <f>O181*H181</f>
        <v>0</v>
      </c>
      <c r="Q181" s="233">
        <v>0.00247</v>
      </c>
      <c r="R181" s="233">
        <f>Q181*H181</f>
        <v>0.02131363</v>
      </c>
      <c r="S181" s="233">
        <v>0</v>
      </c>
      <c r="T181" s="234">
        <f>S181*H181</f>
        <v>0</v>
      </c>
      <c r="AR181" s="235" t="s">
        <v>151</v>
      </c>
      <c r="AT181" s="235" t="s">
        <v>146</v>
      </c>
      <c r="AU181" s="235" t="s">
        <v>86</v>
      </c>
      <c r="AY181" s="16" t="s">
        <v>144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84</v>
      </c>
      <c r="BK181" s="236">
        <f>ROUND(I181*H181,2)</f>
        <v>0</v>
      </c>
      <c r="BL181" s="16" t="s">
        <v>151</v>
      </c>
      <c r="BM181" s="235" t="s">
        <v>244</v>
      </c>
    </row>
    <row r="182" s="12" customFormat="1">
      <c r="B182" s="237"/>
      <c r="C182" s="238"/>
      <c r="D182" s="239" t="s">
        <v>157</v>
      </c>
      <c r="E182" s="240" t="s">
        <v>1</v>
      </c>
      <c r="F182" s="241" t="s">
        <v>239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157</v>
      </c>
      <c r="AU182" s="247" t="s">
        <v>86</v>
      </c>
      <c r="AV182" s="12" t="s">
        <v>84</v>
      </c>
      <c r="AW182" s="12" t="s">
        <v>32</v>
      </c>
      <c r="AX182" s="12" t="s">
        <v>76</v>
      </c>
      <c r="AY182" s="247" t="s">
        <v>144</v>
      </c>
    </row>
    <row r="183" s="13" customFormat="1">
      <c r="B183" s="248"/>
      <c r="C183" s="249"/>
      <c r="D183" s="239" t="s">
        <v>157</v>
      </c>
      <c r="E183" s="250" t="s">
        <v>1</v>
      </c>
      <c r="F183" s="251" t="s">
        <v>245</v>
      </c>
      <c r="G183" s="249"/>
      <c r="H183" s="252">
        <v>8.6289999999999996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157</v>
      </c>
      <c r="AU183" s="258" t="s">
        <v>86</v>
      </c>
      <c r="AV183" s="13" t="s">
        <v>86</v>
      </c>
      <c r="AW183" s="13" t="s">
        <v>32</v>
      </c>
      <c r="AX183" s="13" t="s">
        <v>84</v>
      </c>
      <c r="AY183" s="258" t="s">
        <v>144</v>
      </c>
    </row>
    <row r="184" s="1" customFormat="1" ht="16.5" customHeight="1">
      <c r="B184" s="37"/>
      <c r="C184" s="224" t="s">
        <v>246</v>
      </c>
      <c r="D184" s="224" t="s">
        <v>146</v>
      </c>
      <c r="E184" s="225" t="s">
        <v>247</v>
      </c>
      <c r="F184" s="226" t="s">
        <v>248</v>
      </c>
      <c r="G184" s="227" t="s">
        <v>155</v>
      </c>
      <c r="H184" s="228">
        <v>8.6289999999999996</v>
      </c>
      <c r="I184" s="229"/>
      <c r="J184" s="230">
        <f>ROUND(I184*H184,2)</f>
        <v>0</v>
      </c>
      <c r="K184" s="226" t="s">
        <v>150</v>
      </c>
      <c r="L184" s="42"/>
      <c r="M184" s="231" t="s">
        <v>1</v>
      </c>
      <c r="N184" s="232" t="s">
        <v>41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151</v>
      </c>
      <c r="AT184" s="235" t="s">
        <v>146</v>
      </c>
      <c r="AU184" s="235" t="s">
        <v>86</v>
      </c>
      <c r="AY184" s="16" t="s">
        <v>144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84</v>
      </c>
      <c r="BK184" s="236">
        <f>ROUND(I184*H184,2)</f>
        <v>0</v>
      </c>
      <c r="BL184" s="16" t="s">
        <v>151</v>
      </c>
      <c r="BM184" s="235" t="s">
        <v>249</v>
      </c>
    </row>
    <row r="185" s="1" customFormat="1" ht="16.5" customHeight="1">
      <c r="B185" s="37"/>
      <c r="C185" s="224" t="s">
        <v>250</v>
      </c>
      <c r="D185" s="224" t="s">
        <v>146</v>
      </c>
      <c r="E185" s="225" t="s">
        <v>251</v>
      </c>
      <c r="F185" s="226" t="s">
        <v>252</v>
      </c>
      <c r="G185" s="227" t="s">
        <v>213</v>
      </c>
      <c r="H185" s="228">
        <v>0.25600000000000001</v>
      </c>
      <c r="I185" s="229"/>
      <c r="J185" s="230">
        <f>ROUND(I185*H185,2)</f>
        <v>0</v>
      </c>
      <c r="K185" s="226" t="s">
        <v>150</v>
      </c>
      <c r="L185" s="42"/>
      <c r="M185" s="231" t="s">
        <v>1</v>
      </c>
      <c r="N185" s="232" t="s">
        <v>41</v>
      </c>
      <c r="O185" s="85"/>
      <c r="P185" s="233">
        <f>O185*H185</f>
        <v>0</v>
      </c>
      <c r="Q185" s="233">
        <v>1.06277</v>
      </c>
      <c r="R185" s="233">
        <f>Q185*H185</f>
        <v>0.27206912</v>
      </c>
      <c r="S185" s="233">
        <v>0</v>
      </c>
      <c r="T185" s="234">
        <f>S185*H185</f>
        <v>0</v>
      </c>
      <c r="AR185" s="235" t="s">
        <v>151</v>
      </c>
      <c r="AT185" s="235" t="s">
        <v>146</v>
      </c>
      <c r="AU185" s="235" t="s">
        <v>86</v>
      </c>
      <c r="AY185" s="16" t="s">
        <v>144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84</v>
      </c>
      <c r="BK185" s="236">
        <f>ROUND(I185*H185,2)</f>
        <v>0</v>
      </c>
      <c r="BL185" s="16" t="s">
        <v>151</v>
      </c>
      <c r="BM185" s="235" t="s">
        <v>253</v>
      </c>
    </row>
    <row r="186" s="12" customFormat="1">
      <c r="B186" s="237"/>
      <c r="C186" s="238"/>
      <c r="D186" s="239" t="s">
        <v>157</v>
      </c>
      <c r="E186" s="240" t="s">
        <v>1</v>
      </c>
      <c r="F186" s="241" t="s">
        <v>239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157</v>
      </c>
      <c r="AU186" s="247" t="s">
        <v>86</v>
      </c>
      <c r="AV186" s="12" t="s">
        <v>84</v>
      </c>
      <c r="AW186" s="12" t="s">
        <v>32</v>
      </c>
      <c r="AX186" s="12" t="s">
        <v>76</v>
      </c>
      <c r="AY186" s="247" t="s">
        <v>144</v>
      </c>
    </row>
    <row r="187" s="13" customFormat="1">
      <c r="B187" s="248"/>
      <c r="C187" s="249"/>
      <c r="D187" s="239" t="s">
        <v>157</v>
      </c>
      <c r="E187" s="250" t="s">
        <v>1</v>
      </c>
      <c r="F187" s="251" t="s">
        <v>254</v>
      </c>
      <c r="G187" s="249"/>
      <c r="H187" s="252">
        <v>0.25600000000000001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157</v>
      </c>
      <c r="AU187" s="258" t="s">
        <v>86</v>
      </c>
      <c r="AV187" s="13" t="s">
        <v>86</v>
      </c>
      <c r="AW187" s="13" t="s">
        <v>32</v>
      </c>
      <c r="AX187" s="13" t="s">
        <v>84</v>
      </c>
      <c r="AY187" s="258" t="s">
        <v>144</v>
      </c>
    </row>
    <row r="188" s="1" customFormat="1" ht="16.5" customHeight="1">
      <c r="B188" s="37"/>
      <c r="C188" s="224" t="s">
        <v>255</v>
      </c>
      <c r="D188" s="224" t="s">
        <v>146</v>
      </c>
      <c r="E188" s="225" t="s">
        <v>256</v>
      </c>
      <c r="F188" s="226" t="s">
        <v>257</v>
      </c>
      <c r="G188" s="227" t="s">
        <v>182</v>
      </c>
      <c r="H188" s="228">
        <v>7.0099999999999998</v>
      </c>
      <c r="I188" s="229"/>
      <c r="J188" s="230">
        <f>ROUND(I188*H188,2)</f>
        <v>0</v>
      </c>
      <c r="K188" s="226" t="s">
        <v>150</v>
      </c>
      <c r="L188" s="42"/>
      <c r="M188" s="231" t="s">
        <v>1</v>
      </c>
      <c r="N188" s="232" t="s">
        <v>41</v>
      </c>
      <c r="O188" s="85"/>
      <c r="P188" s="233">
        <f>O188*H188</f>
        <v>0</v>
      </c>
      <c r="Q188" s="233">
        <v>2.2563399999999998</v>
      </c>
      <c r="R188" s="233">
        <f>Q188*H188</f>
        <v>15.816943399999998</v>
      </c>
      <c r="S188" s="233">
        <v>0</v>
      </c>
      <c r="T188" s="234">
        <f>S188*H188</f>
        <v>0</v>
      </c>
      <c r="AR188" s="235" t="s">
        <v>151</v>
      </c>
      <c r="AT188" s="235" t="s">
        <v>146</v>
      </c>
      <c r="AU188" s="235" t="s">
        <v>86</v>
      </c>
      <c r="AY188" s="16" t="s">
        <v>144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84</v>
      </c>
      <c r="BK188" s="236">
        <f>ROUND(I188*H188,2)</f>
        <v>0</v>
      </c>
      <c r="BL188" s="16" t="s">
        <v>151</v>
      </c>
      <c r="BM188" s="235" t="s">
        <v>258</v>
      </c>
    </row>
    <row r="189" s="13" customFormat="1">
      <c r="B189" s="248"/>
      <c r="C189" s="249"/>
      <c r="D189" s="239" t="s">
        <v>157</v>
      </c>
      <c r="E189" s="250" t="s">
        <v>1</v>
      </c>
      <c r="F189" s="251" t="s">
        <v>259</v>
      </c>
      <c r="G189" s="249"/>
      <c r="H189" s="252">
        <v>7.0099999999999998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157</v>
      </c>
      <c r="AU189" s="258" t="s">
        <v>86</v>
      </c>
      <c r="AV189" s="13" t="s">
        <v>86</v>
      </c>
      <c r="AW189" s="13" t="s">
        <v>32</v>
      </c>
      <c r="AX189" s="13" t="s">
        <v>84</v>
      </c>
      <c r="AY189" s="258" t="s">
        <v>144</v>
      </c>
    </row>
    <row r="190" s="1" customFormat="1" ht="16.5" customHeight="1">
      <c r="B190" s="37"/>
      <c r="C190" s="224" t="s">
        <v>7</v>
      </c>
      <c r="D190" s="224" t="s">
        <v>146</v>
      </c>
      <c r="E190" s="225" t="s">
        <v>260</v>
      </c>
      <c r="F190" s="226" t="s">
        <v>261</v>
      </c>
      <c r="G190" s="227" t="s">
        <v>155</v>
      </c>
      <c r="H190" s="228">
        <v>12.276</v>
      </c>
      <c r="I190" s="229"/>
      <c r="J190" s="230">
        <f>ROUND(I190*H190,2)</f>
        <v>0</v>
      </c>
      <c r="K190" s="226" t="s">
        <v>150</v>
      </c>
      <c r="L190" s="42"/>
      <c r="M190" s="231" t="s">
        <v>1</v>
      </c>
      <c r="N190" s="232" t="s">
        <v>41</v>
      </c>
      <c r="O190" s="85"/>
      <c r="P190" s="233">
        <f>O190*H190</f>
        <v>0</v>
      </c>
      <c r="Q190" s="233">
        <v>0.0026900000000000001</v>
      </c>
      <c r="R190" s="233">
        <f>Q190*H190</f>
        <v>0.03302244</v>
      </c>
      <c r="S190" s="233">
        <v>0</v>
      </c>
      <c r="T190" s="234">
        <f>S190*H190</f>
        <v>0</v>
      </c>
      <c r="AR190" s="235" t="s">
        <v>151</v>
      </c>
      <c r="AT190" s="235" t="s">
        <v>146</v>
      </c>
      <c r="AU190" s="235" t="s">
        <v>86</v>
      </c>
      <c r="AY190" s="16" t="s">
        <v>144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84</v>
      </c>
      <c r="BK190" s="236">
        <f>ROUND(I190*H190,2)</f>
        <v>0</v>
      </c>
      <c r="BL190" s="16" t="s">
        <v>151</v>
      </c>
      <c r="BM190" s="235" t="s">
        <v>262</v>
      </c>
    </row>
    <row r="191" s="13" customFormat="1">
      <c r="B191" s="248"/>
      <c r="C191" s="249"/>
      <c r="D191" s="239" t="s">
        <v>157</v>
      </c>
      <c r="E191" s="250" t="s">
        <v>1</v>
      </c>
      <c r="F191" s="251" t="s">
        <v>263</v>
      </c>
      <c r="G191" s="249"/>
      <c r="H191" s="252">
        <v>12.276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157</v>
      </c>
      <c r="AU191" s="258" t="s">
        <v>86</v>
      </c>
      <c r="AV191" s="13" t="s">
        <v>86</v>
      </c>
      <c r="AW191" s="13" t="s">
        <v>32</v>
      </c>
      <c r="AX191" s="13" t="s">
        <v>84</v>
      </c>
      <c r="AY191" s="258" t="s">
        <v>144</v>
      </c>
    </row>
    <row r="192" s="1" customFormat="1" ht="16.5" customHeight="1">
      <c r="B192" s="37"/>
      <c r="C192" s="224" t="s">
        <v>264</v>
      </c>
      <c r="D192" s="224" t="s">
        <v>146</v>
      </c>
      <c r="E192" s="225" t="s">
        <v>265</v>
      </c>
      <c r="F192" s="226" t="s">
        <v>266</v>
      </c>
      <c r="G192" s="227" t="s">
        <v>155</v>
      </c>
      <c r="H192" s="228">
        <v>12.276</v>
      </c>
      <c r="I192" s="229"/>
      <c r="J192" s="230">
        <f>ROUND(I192*H192,2)</f>
        <v>0</v>
      </c>
      <c r="K192" s="226" t="s">
        <v>150</v>
      </c>
      <c r="L192" s="42"/>
      <c r="M192" s="231" t="s">
        <v>1</v>
      </c>
      <c r="N192" s="232" t="s">
        <v>41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151</v>
      </c>
      <c r="AT192" s="235" t="s">
        <v>146</v>
      </c>
      <c r="AU192" s="235" t="s">
        <v>86</v>
      </c>
      <c r="AY192" s="16" t="s">
        <v>144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84</v>
      </c>
      <c r="BK192" s="236">
        <f>ROUND(I192*H192,2)</f>
        <v>0</v>
      </c>
      <c r="BL192" s="16" t="s">
        <v>151</v>
      </c>
      <c r="BM192" s="235" t="s">
        <v>267</v>
      </c>
    </row>
    <row r="193" s="1" customFormat="1" ht="24" customHeight="1">
      <c r="B193" s="37"/>
      <c r="C193" s="224" t="s">
        <v>268</v>
      </c>
      <c r="D193" s="224" t="s">
        <v>146</v>
      </c>
      <c r="E193" s="225" t="s">
        <v>269</v>
      </c>
      <c r="F193" s="226" t="s">
        <v>270</v>
      </c>
      <c r="G193" s="227" t="s">
        <v>155</v>
      </c>
      <c r="H193" s="228">
        <v>17.465</v>
      </c>
      <c r="I193" s="229"/>
      <c r="J193" s="230">
        <f>ROUND(I193*H193,2)</f>
        <v>0</v>
      </c>
      <c r="K193" s="226" t="s">
        <v>150</v>
      </c>
      <c r="L193" s="42"/>
      <c r="M193" s="231" t="s">
        <v>1</v>
      </c>
      <c r="N193" s="232" t="s">
        <v>41</v>
      </c>
      <c r="O193" s="85"/>
      <c r="P193" s="233">
        <f>O193*H193</f>
        <v>0</v>
      </c>
      <c r="Q193" s="233">
        <v>0.42831999999999998</v>
      </c>
      <c r="R193" s="233">
        <f>Q193*H193</f>
        <v>7.4806087999999997</v>
      </c>
      <c r="S193" s="233">
        <v>0</v>
      </c>
      <c r="T193" s="234">
        <f>S193*H193</f>
        <v>0</v>
      </c>
      <c r="AR193" s="235" t="s">
        <v>151</v>
      </c>
      <c r="AT193" s="235" t="s">
        <v>146</v>
      </c>
      <c r="AU193" s="235" t="s">
        <v>86</v>
      </c>
      <c r="AY193" s="16" t="s">
        <v>144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84</v>
      </c>
      <c r="BK193" s="236">
        <f>ROUND(I193*H193,2)</f>
        <v>0</v>
      </c>
      <c r="BL193" s="16" t="s">
        <v>151</v>
      </c>
      <c r="BM193" s="235" t="s">
        <v>271</v>
      </c>
    </row>
    <row r="194" s="13" customFormat="1">
      <c r="B194" s="248"/>
      <c r="C194" s="249"/>
      <c r="D194" s="239" t="s">
        <v>157</v>
      </c>
      <c r="E194" s="250" t="s">
        <v>99</v>
      </c>
      <c r="F194" s="251" t="s">
        <v>272</v>
      </c>
      <c r="G194" s="249"/>
      <c r="H194" s="252">
        <v>17.465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157</v>
      </c>
      <c r="AU194" s="258" t="s">
        <v>86</v>
      </c>
      <c r="AV194" s="13" t="s">
        <v>86</v>
      </c>
      <c r="AW194" s="13" t="s">
        <v>32</v>
      </c>
      <c r="AX194" s="13" t="s">
        <v>84</v>
      </c>
      <c r="AY194" s="258" t="s">
        <v>144</v>
      </c>
    </row>
    <row r="195" s="1" customFormat="1" ht="24" customHeight="1">
      <c r="B195" s="37"/>
      <c r="C195" s="224" t="s">
        <v>273</v>
      </c>
      <c r="D195" s="224" t="s">
        <v>146</v>
      </c>
      <c r="E195" s="225" t="s">
        <v>274</v>
      </c>
      <c r="F195" s="226" t="s">
        <v>275</v>
      </c>
      <c r="G195" s="227" t="s">
        <v>213</v>
      </c>
      <c r="H195" s="228">
        <v>0.14299999999999999</v>
      </c>
      <c r="I195" s="229"/>
      <c r="J195" s="230">
        <f>ROUND(I195*H195,2)</f>
        <v>0</v>
      </c>
      <c r="K195" s="226" t="s">
        <v>150</v>
      </c>
      <c r="L195" s="42"/>
      <c r="M195" s="231" t="s">
        <v>1</v>
      </c>
      <c r="N195" s="232" t="s">
        <v>41</v>
      </c>
      <c r="O195" s="85"/>
      <c r="P195" s="233">
        <f>O195*H195</f>
        <v>0</v>
      </c>
      <c r="Q195" s="233">
        <v>1.05871</v>
      </c>
      <c r="R195" s="233">
        <f>Q195*H195</f>
        <v>0.15139553</v>
      </c>
      <c r="S195" s="233">
        <v>0</v>
      </c>
      <c r="T195" s="234">
        <f>S195*H195</f>
        <v>0</v>
      </c>
      <c r="AR195" s="235" t="s">
        <v>151</v>
      </c>
      <c r="AT195" s="235" t="s">
        <v>146</v>
      </c>
      <c r="AU195" s="235" t="s">
        <v>86</v>
      </c>
      <c r="AY195" s="16" t="s">
        <v>144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84</v>
      </c>
      <c r="BK195" s="236">
        <f>ROUND(I195*H195,2)</f>
        <v>0</v>
      </c>
      <c r="BL195" s="16" t="s">
        <v>151</v>
      </c>
      <c r="BM195" s="235" t="s">
        <v>276</v>
      </c>
    </row>
    <row r="196" s="13" customFormat="1">
      <c r="B196" s="248"/>
      <c r="C196" s="249"/>
      <c r="D196" s="239" t="s">
        <v>157</v>
      </c>
      <c r="E196" s="250" t="s">
        <v>1</v>
      </c>
      <c r="F196" s="251" t="s">
        <v>277</v>
      </c>
      <c r="G196" s="249"/>
      <c r="H196" s="252">
        <v>0.14299999999999999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157</v>
      </c>
      <c r="AU196" s="258" t="s">
        <v>86</v>
      </c>
      <c r="AV196" s="13" t="s">
        <v>86</v>
      </c>
      <c r="AW196" s="13" t="s">
        <v>32</v>
      </c>
      <c r="AX196" s="13" t="s">
        <v>84</v>
      </c>
      <c r="AY196" s="258" t="s">
        <v>144</v>
      </c>
    </row>
    <row r="197" s="11" customFormat="1" ht="22.8" customHeight="1">
      <c r="B197" s="208"/>
      <c r="C197" s="209"/>
      <c r="D197" s="210" t="s">
        <v>75</v>
      </c>
      <c r="E197" s="222" t="s">
        <v>160</v>
      </c>
      <c r="F197" s="222" t="s">
        <v>278</v>
      </c>
      <c r="G197" s="209"/>
      <c r="H197" s="209"/>
      <c r="I197" s="212"/>
      <c r="J197" s="223">
        <f>BK197</f>
        <v>0</v>
      </c>
      <c r="K197" s="209"/>
      <c r="L197" s="214"/>
      <c r="M197" s="215"/>
      <c r="N197" s="216"/>
      <c r="O197" s="216"/>
      <c r="P197" s="217">
        <f>SUM(P198:P210)</f>
        <v>0</v>
      </c>
      <c r="Q197" s="216"/>
      <c r="R197" s="217">
        <f>SUM(R198:R210)</f>
        <v>2.4909821300000003</v>
      </c>
      <c r="S197" s="216"/>
      <c r="T197" s="218">
        <f>SUM(T198:T210)</f>
        <v>0</v>
      </c>
      <c r="AR197" s="219" t="s">
        <v>84</v>
      </c>
      <c r="AT197" s="220" t="s">
        <v>75</v>
      </c>
      <c r="AU197" s="220" t="s">
        <v>84</v>
      </c>
      <c r="AY197" s="219" t="s">
        <v>144</v>
      </c>
      <c r="BK197" s="221">
        <f>SUM(BK198:BK210)</f>
        <v>0</v>
      </c>
    </row>
    <row r="198" s="1" customFormat="1" ht="16.5" customHeight="1">
      <c r="B198" s="37"/>
      <c r="C198" s="224" t="s">
        <v>279</v>
      </c>
      <c r="D198" s="224" t="s">
        <v>146</v>
      </c>
      <c r="E198" s="225" t="s">
        <v>280</v>
      </c>
      <c r="F198" s="226" t="s">
        <v>281</v>
      </c>
      <c r="G198" s="227" t="s">
        <v>182</v>
      </c>
      <c r="H198" s="228">
        <v>1.05</v>
      </c>
      <c r="I198" s="229"/>
      <c r="J198" s="230">
        <f>ROUND(I198*H198,2)</f>
        <v>0</v>
      </c>
      <c r="K198" s="226" t="s">
        <v>150</v>
      </c>
      <c r="L198" s="42"/>
      <c r="M198" s="231" t="s">
        <v>1</v>
      </c>
      <c r="N198" s="232" t="s">
        <v>41</v>
      </c>
      <c r="O198" s="85"/>
      <c r="P198" s="233">
        <f>O198*H198</f>
        <v>0</v>
      </c>
      <c r="Q198" s="233">
        <v>2.2563399999999998</v>
      </c>
      <c r="R198" s="233">
        <f>Q198*H198</f>
        <v>2.369157</v>
      </c>
      <c r="S198" s="233">
        <v>0</v>
      </c>
      <c r="T198" s="234">
        <f>S198*H198</f>
        <v>0</v>
      </c>
      <c r="AR198" s="235" t="s">
        <v>151</v>
      </c>
      <c r="AT198" s="235" t="s">
        <v>146</v>
      </c>
      <c r="AU198" s="235" t="s">
        <v>86</v>
      </c>
      <c r="AY198" s="16" t="s">
        <v>144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84</v>
      </c>
      <c r="BK198" s="236">
        <f>ROUND(I198*H198,2)</f>
        <v>0</v>
      </c>
      <c r="BL198" s="16" t="s">
        <v>151</v>
      </c>
      <c r="BM198" s="235" t="s">
        <v>282</v>
      </c>
    </row>
    <row r="199" s="12" customFormat="1">
      <c r="B199" s="237"/>
      <c r="C199" s="238"/>
      <c r="D199" s="239" t="s">
        <v>157</v>
      </c>
      <c r="E199" s="240" t="s">
        <v>1</v>
      </c>
      <c r="F199" s="241" t="s">
        <v>283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157</v>
      </c>
      <c r="AU199" s="247" t="s">
        <v>86</v>
      </c>
      <c r="AV199" s="12" t="s">
        <v>84</v>
      </c>
      <c r="AW199" s="12" t="s">
        <v>32</v>
      </c>
      <c r="AX199" s="12" t="s">
        <v>76</v>
      </c>
      <c r="AY199" s="247" t="s">
        <v>144</v>
      </c>
    </row>
    <row r="200" s="13" customFormat="1">
      <c r="B200" s="248"/>
      <c r="C200" s="249"/>
      <c r="D200" s="239" t="s">
        <v>157</v>
      </c>
      <c r="E200" s="250" t="s">
        <v>1</v>
      </c>
      <c r="F200" s="251" t="s">
        <v>284</v>
      </c>
      <c r="G200" s="249"/>
      <c r="H200" s="252">
        <v>1.05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157</v>
      </c>
      <c r="AU200" s="258" t="s">
        <v>86</v>
      </c>
      <c r="AV200" s="13" t="s">
        <v>86</v>
      </c>
      <c r="AW200" s="13" t="s">
        <v>32</v>
      </c>
      <c r="AX200" s="13" t="s">
        <v>84</v>
      </c>
      <c r="AY200" s="258" t="s">
        <v>144</v>
      </c>
    </row>
    <row r="201" s="1" customFormat="1" ht="24" customHeight="1">
      <c r="B201" s="37"/>
      <c r="C201" s="224" t="s">
        <v>285</v>
      </c>
      <c r="D201" s="224" t="s">
        <v>146</v>
      </c>
      <c r="E201" s="225" t="s">
        <v>286</v>
      </c>
      <c r="F201" s="226" t="s">
        <v>287</v>
      </c>
      <c r="G201" s="227" t="s">
        <v>155</v>
      </c>
      <c r="H201" s="228">
        <v>14.294000000000001</v>
      </c>
      <c r="I201" s="229"/>
      <c r="J201" s="230">
        <f>ROUND(I201*H201,2)</f>
        <v>0</v>
      </c>
      <c r="K201" s="226" t="s">
        <v>150</v>
      </c>
      <c r="L201" s="42"/>
      <c r="M201" s="231" t="s">
        <v>1</v>
      </c>
      <c r="N201" s="232" t="s">
        <v>41</v>
      </c>
      <c r="O201" s="85"/>
      <c r="P201" s="233">
        <f>O201*H201</f>
        <v>0</v>
      </c>
      <c r="Q201" s="233">
        <v>0.00346</v>
      </c>
      <c r="R201" s="233">
        <f>Q201*H201</f>
        <v>0.04945724</v>
      </c>
      <c r="S201" s="233">
        <v>0</v>
      </c>
      <c r="T201" s="234">
        <f>S201*H201</f>
        <v>0</v>
      </c>
      <c r="AR201" s="235" t="s">
        <v>151</v>
      </c>
      <c r="AT201" s="235" t="s">
        <v>146</v>
      </c>
      <c r="AU201" s="235" t="s">
        <v>86</v>
      </c>
      <c r="AY201" s="16" t="s">
        <v>144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84</v>
      </c>
      <c r="BK201" s="236">
        <f>ROUND(I201*H201,2)</f>
        <v>0</v>
      </c>
      <c r="BL201" s="16" t="s">
        <v>151</v>
      </c>
      <c r="BM201" s="235" t="s">
        <v>288</v>
      </c>
    </row>
    <row r="202" s="12" customFormat="1">
      <c r="B202" s="237"/>
      <c r="C202" s="238"/>
      <c r="D202" s="239" t="s">
        <v>157</v>
      </c>
      <c r="E202" s="240" t="s">
        <v>1</v>
      </c>
      <c r="F202" s="241" t="s">
        <v>283</v>
      </c>
      <c r="G202" s="238"/>
      <c r="H202" s="240" t="s">
        <v>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157</v>
      </c>
      <c r="AU202" s="247" t="s">
        <v>86</v>
      </c>
      <c r="AV202" s="12" t="s">
        <v>84</v>
      </c>
      <c r="AW202" s="12" t="s">
        <v>32</v>
      </c>
      <c r="AX202" s="12" t="s">
        <v>76</v>
      </c>
      <c r="AY202" s="247" t="s">
        <v>144</v>
      </c>
    </row>
    <row r="203" s="13" customFormat="1">
      <c r="B203" s="248"/>
      <c r="C203" s="249"/>
      <c r="D203" s="239" t="s">
        <v>157</v>
      </c>
      <c r="E203" s="250" t="s">
        <v>1</v>
      </c>
      <c r="F203" s="251" t="s">
        <v>289</v>
      </c>
      <c r="G203" s="249"/>
      <c r="H203" s="252">
        <v>14.294000000000001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157</v>
      </c>
      <c r="AU203" s="258" t="s">
        <v>86</v>
      </c>
      <c r="AV203" s="13" t="s">
        <v>86</v>
      </c>
      <c r="AW203" s="13" t="s">
        <v>32</v>
      </c>
      <c r="AX203" s="13" t="s">
        <v>84</v>
      </c>
      <c r="AY203" s="258" t="s">
        <v>144</v>
      </c>
    </row>
    <row r="204" s="1" customFormat="1" ht="24" customHeight="1">
      <c r="B204" s="37"/>
      <c r="C204" s="224" t="s">
        <v>290</v>
      </c>
      <c r="D204" s="224" t="s">
        <v>146</v>
      </c>
      <c r="E204" s="225" t="s">
        <v>291</v>
      </c>
      <c r="F204" s="226" t="s">
        <v>292</v>
      </c>
      <c r="G204" s="227" t="s">
        <v>155</v>
      </c>
      <c r="H204" s="228">
        <v>14.294000000000001</v>
      </c>
      <c r="I204" s="229"/>
      <c r="J204" s="230">
        <f>ROUND(I204*H204,2)</f>
        <v>0</v>
      </c>
      <c r="K204" s="226" t="s">
        <v>150</v>
      </c>
      <c r="L204" s="42"/>
      <c r="M204" s="231" t="s">
        <v>1</v>
      </c>
      <c r="N204" s="232" t="s">
        <v>41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151</v>
      </c>
      <c r="AT204" s="235" t="s">
        <v>146</v>
      </c>
      <c r="AU204" s="235" t="s">
        <v>86</v>
      </c>
      <c r="AY204" s="16" t="s">
        <v>144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84</v>
      </c>
      <c r="BK204" s="236">
        <f>ROUND(I204*H204,2)</f>
        <v>0</v>
      </c>
      <c r="BL204" s="16" t="s">
        <v>151</v>
      </c>
      <c r="BM204" s="235" t="s">
        <v>293</v>
      </c>
    </row>
    <row r="205" s="1" customFormat="1" ht="16.5" customHeight="1">
      <c r="B205" s="37"/>
      <c r="C205" s="224" t="s">
        <v>294</v>
      </c>
      <c r="D205" s="224" t="s">
        <v>146</v>
      </c>
      <c r="E205" s="225" t="s">
        <v>295</v>
      </c>
      <c r="F205" s="226" t="s">
        <v>296</v>
      </c>
      <c r="G205" s="227" t="s">
        <v>213</v>
      </c>
      <c r="H205" s="228">
        <v>0.069000000000000006</v>
      </c>
      <c r="I205" s="229"/>
      <c r="J205" s="230">
        <f>ROUND(I205*H205,2)</f>
        <v>0</v>
      </c>
      <c r="K205" s="226" t="s">
        <v>150</v>
      </c>
      <c r="L205" s="42"/>
      <c r="M205" s="231" t="s">
        <v>1</v>
      </c>
      <c r="N205" s="232" t="s">
        <v>41</v>
      </c>
      <c r="O205" s="85"/>
      <c r="P205" s="233">
        <f>O205*H205</f>
        <v>0</v>
      </c>
      <c r="Q205" s="233">
        <v>1.04881</v>
      </c>
      <c r="R205" s="233">
        <f>Q205*H205</f>
        <v>0.072367890000000004</v>
      </c>
      <c r="S205" s="233">
        <v>0</v>
      </c>
      <c r="T205" s="234">
        <f>S205*H205</f>
        <v>0</v>
      </c>
      <c r="AR205" s="235" t="s">
        <v>151</v>
      </c>
      <c r="AT205" s="235" t="s">
        <v>146</v>
      </c>
      <c r="AU205" s="235" t="s">
        <v>86</v>
      </c>
      <c r="AY205" s="16" t="s">
        <v>144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84</v>
      </c>
      <c r="BK205" s="236">
        <f>ROUND(I205*H205,2)</f>
        <v>0</v>
      </c>
      <c r="BL205" s="16" t="s">
        <v>151</v>
      </c>
      <c r="BM205" s="235" t="s">
        <v>297</v>
      </c>
    </row>
    <row r="206" s="12" customFormat="1">
      <c r="B206" s="237"/>
      <c r="C206" s="238"/>
      <c r="D206" s="239" t="s">
        <v>157</v>
      </c>
      <c r="E206" s="240" t="s">
        <v>1</v>
      </c>
      <c r="F206" s="241" t="s">
        <v>298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157</v>
      </c>
      <c r="AU206" s="247" t="s">
        <v>86</v>
      </c>
      <c r="AV206" s="12" t="s">
        <v>84</v>
      </c>
      <c r="AW206" s="12" t="s">
        <v>32</v>
      </c>
      <c r="AX206" s="12" t="s">
        <v>76</v>
      </c>
      <c r="AY206" s="247" t="s">
        <v>144</v>
      </c>
    </row>
    <row r="207" s="13" customFormat="1">
      <c r="B207" s="248"/>
      <c r="C207" s="249"/>
      <c r="D207" s="239" t="s">
        <v>157</v>
      </c>
      <c r="E207" s="250" t="s">
        <v>1</v>
      </c>
      <c r="F207" s="251" t="s">
        <v>299</v>
      </c>
      <c r="G207" s="249"/>
      <c r="H207" s="252">
        <v>0.058000000000000003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157</v>
      </c>
      <c r="AU207" s="258" t="s">
        <v>86</v>
      </c>
      <c r="AV207" s="13" t="s">
        <v>86</v>
      </c>
      <c r="AW207" s="13" t="s">
        <v>32</v>
      </c>
      <c r="AX207" s="13" t="s">
        <v>76</v>
      </c>
      <c r="AY207" s="258" t="s">
        <v>144</v>
      </c>
    </row>
    <row r="208" s="12" customFormat="1">
      <c r="B208" s="237"/>
      <c r="C208" s="238"/>
      <c r="D208" s="239" t="s">
        <v>157</v>
      </c>
      <c r="E208" s="240" t="s">
        <v>1</v>
      </c>
      <c r="F208" s="241" t="s">
        <v>300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157</v>
      </c>
      <c r="AU208" s="247" t="s">
        <v>86</v>
      </c>
      <c r="AV208" s="12" t="s">
        <v>84</v>
      </c>
      <c r="AW208" s="12" t="s">
        <v>32</v>
      </c>
      <c r="AX208" s="12" t="s">
        <v>76</v>
      </c>
      <c r="AY208" s="247" t="s">
        <v>144</v>
      </c>
    </row>
    <row r="209" s="13" customFormat="1">
      <c r="B209" s="248"/>
      <c r="C209" s="249"/>
      <c r="D209" s="239" t="s">
        <v>157</v>
      </c>
      <c r="E209" s="250" t="s">
        <v>1</v>
      </c>
      <c r="F209" s="251" t="s">
        <v>301</v>
      </c>
      <c r="G209" s="249"/>
      <c r="H209" s="252">
        <v>0.010999999999999999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157</v>
      </c>
      <c r="AU209" s="258" t="s">
        <v>86</v>
      </c>
      <c r="AV209" s="13" t="s">
        <v>86</v>
      </c>
      <c r="AW209" s="13" t="s">
        <v>32</v>
      </c>
      <c r="AX209" s="13" t="s">
        <v>76</v>
      </c>
      <c r="AY209" s="258" t="s">
        <v>144</v>
      </c>
    </row>
    <row r="210" s="14" customFormat="1">
      <c r="B210" s="259"/>
      <c r="C210" s="260"/>
      <c r="D210" s="239" t="s">
        <v>157</v>
      </c>
      <c r="E210" s="261" t="s">
        <v>1</v>
      </c>
      <c r="F210" s="262" t="s">
        <v>178</v>
      </c>
      <c r="G210" s="260"/>
      <c r="H210" s="263">
        <v>0.069000000000000006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AT210" s="269" t="s">
        <v>157</v>
      </c>
      <c r="AU210" s="269" t="s">
        <v>86</v>
      </c>
      <c r="AV210" s="14" t="s">
        <v>151</v>
      </c>
      <c r="AW210" s="14" t="s">
        <v>32</v>
      </c>
      <c r="AX210" s="14" t="s">
        <v>84</v>
      </c>
      <c r="AY210" s="269" t="s">
        <v>144</v>
      </c>
    </row>
    <row r="211" s="11" customFormat="1" ht="22.8" customHeight="1">
      <c r="B211" s="208"/>
      <c r="C211" s="209"/>
      <c r="D211" s="210" t="s">
        <v>75</v>
      </c>
      <c r="E211" s="222" t="s">
        <v>151</v>
      </c>
      <c r="F211" s="222" t="s">
        <v>302</v>
      </c>
      <c r="G211" s="209"/>
      <c r="H211" s="209"/>
      <c r="I211" s="212"/>
      <c r="J211" s="223">
        <f>BK211</f>
        <v>0</v>
      </c>
      <c r="K211" s="209"/>
      <c r="L211" s="214"/>
      <c r="M211" s="215"/>
      <c r="N211" s="216"/>
      <c r="O211" s="216"/>
      <c r="P211" s="217">
        <f>SUM(P212:P216)</f>
        <v>0</v>
      </c>
      <c r="Q211" s="216"/>
      <c r="R211" s="217">
        <f>SUM(R212:R216)</f>
        <v>6.0719537999999993</v>
      </c>
      <c r="S211" s="216"/>
      <c r="T211" s="218">
        <f>SUM(T212:T216)</f>
        <v>0</v>
      </c>
      <c r="AR211" s="219" t="s">
        <v>84</v>
      </c>
      <c r="AT211" s="220" t="s">
        <v>75</v>
      </c>
      <c r="AU211" s="220" t="s">
        <v>84</v>
      </c>
      <c r="AY211" s="219" t="s">
        <v>144</v>
      </c>
      <c r="BK211" s="221">
        <f>SUM(BK212:BK216)</f>
        <v>0</v>
      </c>
    </row>
    <row r="212" s="1" customFormat="1" ht="24" customHeight="1">
      <c r="B212" s="37"/>
      <c r="C212" s="224" t="s">
        <v>303</v>
      </c>
      <c r="D212" s="224" t="s">
        <v>146</v>
      </c>
      <c r="E212" s="225" t="s">
        <v>304</v>
      </c>
      <c r="F212" s="226" t="s">
        <v>305</v>
      </c>
      <c r="G212" s="227" t="s">
        <v>174</v>
      </c>
      <c r="H212" s="228">
        <v>59.399999999999999</v>
      </c>
      <c r="I212" s="229"/>
      <c r="J212" s="230">
        <f>ROUND(I212*H212,2)</f>
        <v>0</v>
      </c>
      <c r="K212" s="226" t="s">
        <v>150</v>
      </c>
      <c r="L212" s="42"/>
      <c r="M212" s="231" t="s">
        <v>1</v>
      </c>
      <c r="N212" s="232" t="s">
        <v>41</v>
      </c>
      <c r="O212" s="85"/>
      <c r="P212" s="233">
        <f>O212*H212</f>
        <v>0</v>
      </c>
      <c r="Q212" s="233">
        <v>0.1016</v>
      </c>
      <c r="R212" s="233">
        <f>Q212*H212</f>
        <v>6.0350399999999995</v>
      </c>
      <c r="S212" s="233">
        <v>0</v>
      </c>
      <c r="T212" s="234">
        <f>S212*H212</f>
        <v>0</v>
      </c>
      <c r="AR212" s="235" t="s">
        <v>151</v>
      </c>
      <c r="AT212" s="235" t="s">
        <v>146</v>
      </c>
      <c r="AU212" s="235" t="s">
        <v>86</v>
      </c>
      <c r="AY212" s="16" t="s">
        <v>144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84</v>
      </c>
      <c r="BK212" s="236">
        <f>ROUND(I212*H212,2)</f>
        <v>0</v>
      </c>
      <c r="BL212" s="16" t="s">
        <v>151</v>
      </c>
      <c r="BM212" s="235" t="s">
        <v>306</v>
      </c>
    </row>
    <row r="213" s="13" customFormat="1">
      <c r="B213" s="248"/>
      <c r="C213" s="249"/>
      <c r="D213" s="239" t="s">
        <v>157</v>
      </c>
      <c r="E213" s="250" t="s">
        <v>1</v>
      </c>
      <c r="F213" s="251" t="s">
        <v>307</v>
      </c>
      <c r="G213" s="249"/>
      <c r="H213" s="252">
        <v>59.399999999999999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157</v>
      </c>
      <c r="AU213" s="258" t="s">
        <v>86</v>
      </c>
      <c r="AV213" s="13" t="s">
        <v>86</v>
      </c>
      <c r="AW213" s="13" t="s">
        <v>32</v>
      </c>
      <c r="AX213" s="13" t="s">
        <v>84</v>
      </c>
      <c r="AY213" s="258" t="s">
        <v>144</v>
      </c>
    </row>
    <row r="214" s="1" customFormat="1" ht="16.5" customHeight="1">
      <c r="B214" s="37"/>
      <c r="C214" s="224" t="s">
        <v>308</v>
      </c>
      <c r="D214" s="224" t="s">
        <v>146</v>
      </c>
      <c r="E214" s="225" t="s">
        <v>309</v>
      </c>
      <c r="F214" s="226" t="s">
        <v>310</v>
      </c>
      <c r="G214" s="227" t="s">
        <v>155</v>
      </c>
      <c r="H214" s="228">
        <v>5.6100000000000003</v>
      </c>
      <c r="I214" s="229"/>
      <c r="J214" s="230">
        <f>ROUND(I214*H214,2)</f>
        <v>0</v>
      </c>
      <c r="K214" s="226" t="s">
        <v>150</v>
      </c>
      <c r="L214" s="42"/>
      <c r="M214" s="231" t="s">
        <v>1</v>
      </c>
      <c r="N214" s="232" t="s">
        <v>41</v>
      </c>
      <c r="O214" s="85"/>
      <c r="P214" s="233">
        <f>O214*H214</f>
        <v>0</v>
      </c>
      <c r="Q214" s="233">
        <v>0.0065799999999999999</v>
      </c>
      <c r="R214" s="233">
        <f>Q214*H214</f>
        <v>0.036913800000000004</v>
      </c>
      <c r="S214" s="233">
        <v>0</v>
      </c>
      <c r="T214" s="234">
        <f>S214*H214</f>
        <v>0</v>
      </c>
      <c r="AR214" s="235" t="s">
        <v>151</v>
      </c>
      <c r="AT214" s="235" t="s">
        <v>146</v>
      </c>
      <c r="AU214" s="235" t="s">
        <v>86</v>
      </c>
      <c r="AY214" s="16" t="s">
        <v>144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84</v>
      </c>
      <c r="BK214" s="236">
        <f>ROUND(I214*H214,2)</f>
        <v>0</v>
      </c>
      <c r="BL214" s="16" t="s">
        <v>151</v>
      </c>
      <c r="BM214" s="235" t="s">
        <v>311</v>
      </c>
    </row>
    <row r="215" s="13" customFormat="1">
      <c r="B215" s="248"/>
      <c r="C215" s="249"/>
      <c r="D215" s="239" t="s">
        <v>157</v>
      </c>
      <c r="E215" s="250" t="s">
        <v>1</v>
      </c>
      <c r="F215" s="251" t="s">
        <v>312</v>
      </c>
      <c r="G215" s="249"/>
      <c r="H215" s="252">
        <v>5.6100000000000003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157</v>
      </c>
      <c r="AU215" s="258" t="s">
        <v>86</v>
      </c>
      <c r="AV215" s="13" t="s">
        <v>86</v>
      </c>
      <c r="AW215" s="13" t="s">
        <v>32</v>
      </c>
      <c r="AX215" s="13" t="s">
        <v>84</v>
      </c>
      <c r="AY215" s="258" t="s">
        <v>144</v>
      </c>
    </row>
    <row r="216" s="1" customFormat="1" ht="16.5" customHeight="1">
      <c r="B216" s="37"/>
      <c r="C216" s="224" t="s">
        <v>313</v>
      </c>
      <c r="D216" s="224" t="s">
        <v>146</v>
      </c>
      <c r="E216" s="225" t="s">
        <v>314</v>
      </c>
      <c r="F216" s="226" t="s">
        <v>315</v>
      </c>
      <c r="G216" s="227" t="s">
        <v>155</v>
      </c>
      <c r="H216" s="228">
        <v>5.6100000000000003</v>
      </c>
      <c r="I216" s="229"/>
      <c r="J216" s="230">
        <f>ROUND(I216*H216,2)</f>
        <v>0</v>
      </c>
      <c r="K216" s="226" t="s">
        <v>150</v>
      </c>
      <c r="L216" s="42"/>
      <c r="M216" s="231" t="s">
        <v>1</v>
      </c>
      <c r="N216" s="232" t="s">
        <v>41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151</v>
      </c>
      <c r="AT216" s="235" t="s">
        <v>146</v>
      </c>
      <c r="AU216" s="235" t="s">
        <v>86</v>
      </c>
      <c r="AY216" s="16" t="s">
        <v>144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84</v>
      </c>
      <c r="BK216" s="236">
        <f>ROUND(I216*H216,2)</f>
        <v>0</v>
      </c>
      <c r="BL216" s="16" t="s">
        <v>151</v>
      </c>
      <c r="BM216" s="235" t="s">
        <v>316</v>
      </c>
    </row>
    <row r="217" s="11" customFormat="1" ht="22.8" customHeight="1">
      <c r="B217" s="208"/>
      <c r="C217" s="209"/>
      <c r="D217" s="210" t="s">
        <v>75</v>
      </c>
      <c r="E217" s="222" t="s">
        <v>171</v>
      </c>
      <c r="F217" s="222" t="s">
        <v>317</v>
      </c>
      <c r="G217" s="209"/>
      <c r="H217" s="209"/>
      <c r="I217" s="212"/>
      <c r="J217" s="223">
        <f>BK217</f>
        <v>0</v>
      </c>
      <c r="K217" s="209"/>
      <c r="L217" s="214"/>
      <c r="M217" s="215"/>
      <c r="N217" s="216"/>
      <c r="O217" s="216"/>
      <c r="P217" s="217">
        <f>SUM(P218:P231)</f>
        <v>0</v>
      </c>
      <c r="Q217" s="216"/>
      <c r="R217" s="217">
        <f>SUM(R218:R231)</f>
        <v>5.2908325000000005</v>
      </c>
      <c r="S217" s="216"/>
      <c r="T217" s="218">
        <f>SUM(T218:T231)</f>
        <v>0</v>
      </c>
      <c r="AR217" s="219" t="s">
        <v>84</v>
      </c>
      <c r="AT217" s="220" t="s">
        <v>75</v>
      </c>
      <c r="AU217" s="220" t="s">
        <v>84</v>
      </c>
      <c r="AY217" s="219" t="s">
        <v>144</v>
      </c>
      <c r="BK217" s="221">
        <f>SUM(BK218:BK231)</f>
        <v>0</v>
      </c>
    </row>
    <row r="218" s="1" customFormat="1" ht="24" customHeight="1">
      <c r="B218" s="37"/>
      <c r="C218" s="224" t="s">
        <v>318</v>
      </c>
      <c r="D218" s="224" t="s">
        <v>146</v>
      </c>
      <c r="E218" s="225" t="s">
        <v>319</v>
      </c>
      <c r="F218" s="226" t="s">
        <v>320</v>
      </c>
      <c r="G218" s="227" t="s">
        <v>155</v>
      </c>
      <c r="H218" s="228">
        <v>25.050000000000001</v>
      </c>
      <c r="I218" s="229"/>
      <c r="J218" s="230">
        <f>ROUND(I218*H218,2)</f>
        <v>0</v>
      </c>
      <c r="K218" s="226" t="s">
        <v>1</v>
      </c>
      <c r="L218" s="42"/>
      <c r="M218" s="231" t="s">
        <v>1</v>
      </c>
      <c r="N218" s="232" t="s">
        <v>41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151</v>
      </c>
      <c r="AT218" s="235" t="s">
        <v>146</v>
      </c>
      <c r="AU218" s="235" t="s">
        <v>86</v>
      </c>
      <c r="AY218" s="16" t="s">
        <v>144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84</v>
      </c>
      <c r="BK218" s="236">
        <f>ROUND(I218*H218,2)</f>
        <v>0</v>
      </c>
      <c r="BL218" s="16" t="s">
        <v>151</v>
      </c>
      <c r="BM218" s="235" t="s">
        <v>321</v>
      </c>
    </row>
    <row r="219" s="13" customFormat="1">
      <c r="B219" s="248"/>
      <c r="C219" s="249"/>
      <c r="D219" s="239" t="s">
        <v>157</v>
      </c>
      <c r="E219" s="250" t="s">
        <v>1</v>
      </c>
      <c r="F219" s="251" t="s">
        <v>322</v>
      </c>
      <c r="G219" s="249"/>
      <c r="H219" s="252">
        <v>25.050000000000001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157</v>
      </c>
      <c r="AU219" s="258" t="s">
        <v>86</v>
      </c>
      <c r="AV219" s="13" t="s">
        <v>86</v>
      </c>
      <c r="AW219" s="13" t="s">
        <v>32</v>
      </c>
      <c r="AX219" s="13" t="s">
        <v>84</v>
      </c>
      <c r="AY219" s="258" t="s">
        <v>144</v>
      </c>
    </row>
    <row r="220" s="1" customFormat="1" ht="24" customHeight="1">
      <c r="B220" s="37"/>
      <c r="C220" s="224" t="s">
        <v>323</v>
      </c>
      <c r="D220" s="224" t="s">
        <v>146</v>
      </c>
      <c r="E220" s="225" t="s">
        <v>324</v>
      </c>
      <c r="F220" s="226" t="s">
        <v>325</v>
      </c>
      <c r="G220" s="227" t="s">
        <v>155</v>
      </c>
      <c r="H220" s="228">
        <v>1.5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41</v>
      </c>
      <c r="O220" s="85"/>
      <c r="P220" s="233">
        <f>O220*H220</f>
        <v>0</v>
      </c>
      <c r="Q220" s="233">
        <v>0.098479999999999998</v>
      </c>
      <c r="R220" s="233">
        <f>Q220*H220</f>
        <v>0.14771999999999999</v>
      </c>
      <c r="S220" s="233">
        <v>0</v>
      </c>
      <c r="T220" s="234">
        <f>S220*H220</f>
        <v>0</v>
      </c>
      <c r="AR220" s="235" t="s">
        <v>151</v>
      </c>
      <c r="AT220" s="235" t="s">
        <v>146</v>
      </c>
      <c r="AU220" s="235" t="s">
        <v>86</v>
      </c>
      <c r="AY220" s="16" t="s">
        <v>144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84</v>
      </c>
      <c r="BK220" s="236">
        <f>ROUND(I220*H220,2)</f>
        <v>0</v>
      </c>
      <c r="BL220" s="16" t="s">
        <v>151</v>
      </c>
      <c r="BM220" s="235" t="s">
        <v>326</v>
      </c>
    </row>
    <row r="221" s="13" customFormat="1">
      <c r="B221" s="248"/>
      <c r="C221" s="249"/>
      <c r="D221" s="239" t="s">
        <v>157</v>
      </c>
      <c r="E221" s="250" t="s">
        <v>1</v>
      </c>
      <c r="F221" s="251" t="s">
        <v>327</v>
      </c>
      <c r="G221" s="249"/>
      <c r="H221" s="252">
        <v>1.5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157</v>
      </c>
      <c r="AU221" s="258" t="s">
        <v>86</v>
      </c>
      <c r="AV221" s="13" t="s">
        <v>86</v>
      </c>
      <c r="AW221" s="13" t="s">
        <v>32</v>
      </c>
      <c r="AX221" s="13" t="s">
        <v>84</v>
      </c>
      <c r="AY221" s="258" t="s">
        <v>144</v>
      </c>
    </row>
    <row r="222" s="1" customFormat="1" ht="24" customHeight="1">
      <c r="B222" s="37"/>
      <c r="C222" s="224" t="s">
        <v>328</v>
      </c>
      <c r="D222" s="224" t="s">
        <v>146</v>
      </c>
      <c r="E222" s="225" t="s">
        <v>329</v>
      </c>
      <c r="F222" s="226" t="s">
        <v>330</v>
      </c>
      <c r="G222" s="227" t="s">
        <v>155</v>
      </c>
      <c r="H222" s="228">
        <v>25.050000000000001</v>
      </c>
      <c r="I222" s="229"/>
      <c r="J222" s="230">
        <f>ROUND(I222*H222,2)</f>
        <v>0</v>
      </c>
      <c r="K222" s="226" t="s">
        <v>150</v>
      </c>
      <c r="L222" s="42"/>
      <c r="M222" s="231" t="s">
        <v>1</v>
      </c>
      <c r="N222" s="232" t="s">
        <v>41</v>
      </c>
      <c r="O222" s="85"/>
      <c r="P222" s="233">
        <f>O222*H222</f>
        <v>0</v>
      </c>
      <c r="Q222" s="233">
        <v>0.084250000000000005</v>
      </c>
      <c r="R222" s="233">
        <f>Q222*H222</f>
        <v>2.1104625000000001</v>
      </c>
      <c r="S222" s="233">
        <v>0</v>
      </c>
      <c r="T222" s="234">
        <f>S222*H222</f>
        <v>0</v>
      </c>
      <c r="AR222" s="235" t="s">
        <v>151</v>
      </c>
      <c r="AT222" s="235" t="s">
        <v>146</v>
      </c>
      <c r="AU222" s="235" t="s">
        <v>86</v>
      </c>
      <c r="AY222" s="16" t="s">
        <v>144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84</v>
      </c>
      <c r="BK222" s="236">
        <f>ROUND(I222*H222,2)</f>
        <v>0</v>
      </c>
      <c r="BL222" s="16" t="s">
        <v>151</v>
      </c>
      <c r="BM222" s="235" t="s">
        <v>331</v>
      </c>
    </row>
    <row r="223" s="12" customFormat="1">
      <c r="B223" s="237"/>
      <c r="C223" s="238"/>
      <c r="D223" s="239" t="s">
        <v>157</v>
      </c>
      <c r="E223" s="240" t="s">
        <v>1</v>
      </c>
      <c r="F223" s="241" t="s">
        <v>332</v>
      </c>
      <c r="G223" s="238"/>
      <c r="H223" s="240" t="s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157</v>
      </c>
      <c r="AU223" s="247" t="s">
        <v>86</v>
      </c>
      <c r="AV223" s="12" t="s">
        <v>84</v>
      </c>
      <c r="AW223" s="12" t="s">
        <v>32</v>
      </c>
      <c r="AX223" s="12" t="s">
        <v>76</v>
      </c>
      <c r="AY223" s="247" t="s">
        <v>144</v>
      </c>
    </row>
    <row r="224" s="13" customFormat="1">
      <c r="B224" s="248"/>
      <c r="C224" s="249"/>
      <c r="D224" s="239" t="s">
        <v>157</v>
      </c>
      <c r="E224" s="250" t="s">
        <v>101</v>
      </c>
      <c r="F224" s="251" t="s">
        <v>333</v>
      </c>
      <c r="G224" s="249"/>
      <c r="H224" s="252">
        <v>1.8999999999999999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157</v>
      </c>
      <c r="AU224" s="258" t="s">
        <v>86</v>
      </c>
      <c r="AV224" s="13" t="s">
        <v>86</v>
      </c>
      <c r="AW224" s="13" t="s">
        <v>32</v>
      </c>
      <c r="AX224" s="13" t="s">
        <v>76</v>
      </c>
      <c r="AY224" s="258" t="s">
        <v>144</v>
      </c>
    </row>
    <row r="225" s="12" customFormat="1">
      <c r="B225" s="237"/>
      <c r="C225" s="238"/>
      <c r="D225" s="239" t="s">
        <v>157</v>
      </c>
      <c r="E225" s="240" t="s">
        <v>1</v>
      </c>
      <c r="F225" s="241" t="s">
        <v>334</v>
      </c>
      <c r="G225" s="238"/>
      <c r="H225" s="240" t="s">
        <v>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157</v>
      </c>
      <c r="AU225" s="247" t="s">
        <v>86</v>
      </c>
      <c r="AV225" s="12" t="s">
        <v>84</v>
      </c>
      <c r="AW225" s="12" t="s">
        <v>32</v>
      </c>
      <c r="AX225" s="12" t="s">
        <v>76</v>
      </c>
      <c r="AY225" s="247" t="s">
        <v>144</v>
      </c>
    </row>
    <row r="226" s="13" customFormat="1">
      <c r="B226" s="248"/>
      <c r="C226" s="249"/>
      <c r="D226" s="239" t="s">
        <v>157</v>
      </c>
      <c r="E226" s="250" t="s">
        <v>104</v>
      </c>
      <c r="F226" s="251" t="s">
        <v>335</v>
      </c>
      <c r="G226" s="249"/>
      <c r="H226" s="252">
        <v>11.880000000000001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157</v>
      </c>
      <c r="AU226" s="258" t="s">
        <v>86</v>
      </c>
      <c r="AV226" s="13" t="s">
        <v>86</v>
      </c>
      <c r="AW226" s="13" t="s">
        <v>32</v>
      </c>
      <c r="AX226" s="13" t="s">
        <v>76</v>
      </c>
      <c r="AY226" s="258" t="s">
        <v>144</v>
      </c>
    </row>
    <row r="227" s="12" customFormat="1">
      <c r="B227" s="237"/>
      <c r="C227" s="238"/>
      <c r="D227" s="239" t="s">
        <v>157</v>
      </c>
      <c r="E227" s="240" t="s">
        <v>1</v>
      </c>
      <c r="F227" s="241" t="s">
        <v>336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157</v>
      </c>
      <c r="AU227" s="247" t="s">
        <v>86</v>
      </c>
      <c r="AV227" s="12" t="s">
        <v>84</v>
      </c>
      <c r="AW227" s="12" t="s">
        <v>32</v>
      </c>
      <c r="AX227" s="12" t="s">
        <v>76</v>
      </c>
      <c r="AY227" s="247" t="s">
        <v>144</v>
      </c>
    </row>
    <row r="228" s="13" customFormat="1">
      <c r="B228" s="248"/>
      <c r="C228" s="249"/>
      <c r="D228" s="239" t="s">
        <v>157</v>
      </c>
      <c r="E228" s="250" t="s">
        <v>107</v>
      </c>
      <c r="F228" s="251" t="s">
        <v>337</v>
      </c>
      <c r="G228" s="249"/>
      <c r="H228" s="252">
        <v>11.27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157</v>
      </c>
      <c r="AU228" s="258" t="s">
        <v>86</v>
      </c>
      <c r="AV228" s="13" t="s">
        <v>86</v>
      </c>
      <c r="AW228" s="13" t="s">
        <v>32</v>
      </c>
      <c r="AX228" s="13" t="s">
        <v>76</v>
      </c>
      <c r="AY228" s="258" t="s">
        <v>144</v>
      </c>
    </row>
    <row r="229" s="14" customFormat="1">
      <c r="B229" s="259"/>
      <c r="C229" s="260"/>
      <c r="D229" s="239" t="s">
        <v>157</v>
      </c>
      <c r="E229" s="261" t="s">
        <v>1</v>
      </c>
      <c r="F229" s="262" t="s">
        <v>178</v>
      </c>
      <c r="G229" s="260"/>
      <c r="H229" s="263">
        <v>25.050000000000001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157</v>
      </c>
      <c r="AU229" s="269" t="s">
        <v>86</v>
      </c>
      <c r="AV229" s="14" t="s">
        <v>151</v>
      </c>
      <c r="AW229" s="14" t="s">
        <v>32</v>
      </c>
      <c r="AX229" s="14" t="s">
        <v>84</v>
      </c>
      <c r="AY229" s="269" t="s">
        <v>144</v>
      </c>
    </row>
    <row r="230" s="1" customFormat="1" ht="16.5" customHeight="1">
      <c r="B230" s="37"/>
      <c r="C230" s="270" t="s">
        <v>338</v>
      </c>
      <c r="D230" s="270" t="s">
        <v>339</v>
      </c>
      <c r="E230" s="271" t="s">
        <v>340</v>
      </c>
      <c r="F230" s="272" t="s">
        <v>341</v>
      </c>
      <c r="G230" s="273" t="s">
        <v>155</v>
      </c>
      <c r="H230" s="274">
        <v>23.149999999999999</v>
      </c>
      <c r="I230" s="275"/>
      <c r="J230" s="276">
        <f>ROUND(I230*H230,2)</f>
        <v>0</v>
      </c>
      <c r="K230" s="272" t="s">
        <v>150</v>
      </c>
      <c r="L230" s="277"/>
      <c r="M230" s="278" t="s">
        <v>1</v>
      </c>
      <c r="N230" s="279" t="s">
        <v>41</v>
      </c>
      <c r="O230" s="85"/>
      <c r="P230" s="233">
        <f>O230*H230</f>
        <v>0</v>
      </c>
      <c r="Q230" s="233">
        <v>0.13100000000000001</v>
      </c>
      <c r="R230" s="233">
        <f>Q230*H230</f>
        <v>3.0326499999999998</v>
      </c>
      <c r="S230" s="233">
        <v>0</v>
      </c>
      <c r="T230" s="234">
        <f>S230*H230</f>
        <v>0</v>
      </c>
      <c r="AR230" s="235" t="s">
        <v>192</v>
      </c>
      <c r="AT230" s="235" t="s">
        <v>339</v>
      </c>
      <c r="AU230" s="235" t="s">
        <v>86</v>
      </c>
      <c r="AY230" s="16" t="s">
        <v>144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6" t="s">
        <v>84</v>
      </c>
      <c r="BK230" s="236">
        <f>ROUND(I230*H230,2)</f>
        <v>0</v>
      </c>
      <c r="BL230" s="16" t="s">
        <v>151</v>
      </c>
      <c r="BM230" s="235" t="s">
        <v>342</v>
      </c>
    </row>
    <row r="231" s="13" customFormat="1">
      <c r="B231" s="248"/>
      <c r="C231" s="249"/>
      <c r="D231" s="239" t="s">
        <v>157</v>
      </c>
      <c r="E231" s="250" t="s">
        <v>1</v>
      </c>
      <c r="F231" s="251" t="s">
        <v>343</v>
      </c>
      <c r="G231" s="249"/>
      <c r="H231" s="252">
        <v>23.149999999999999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157</v>
      </c>
      <c r="AU231" s="258" t="s">
        <v>86</v>
      </c>
      <c r="AV231" s="13" t="s">
        <v>86</v>
      </c>
      <c r="AW231" s="13" t="s">
        <v>32</v>
      </c>
      <c r="AX231" s="13" t="s">
        <v>84</v>
      </c>
      <c r="AY231" s="258" t="s">
        <v>144</v>
      </c>
    </row>
    <row r="232" s="11" customFormat="1" ht="22.8" customHeight="1">
      <c r="B232" s="208"/>
      <c r="C232" s="209"/>
      <c r="D232" s="210" t="s">
        <v>75</v>
      </c>
      <c r="E232" s="222" t="s">
        <v>196</v>
      </c>
      <c r="F232" s="222" t="s">
        <v>344</v>
      </c>
      <c r="G232" s="209"/>
      <c r="H232" s="209"/>
      <c r="I232" s="212"/>
      <c r="J232" s="223">
        <f>BK232</f>
        <v>0</v>
      </c>
      <c r="K232" s="209"/>
      <c r="L232" s="214"/>
      <c r="M232" s="215"/>
      <c r="N232" s="216"/>
      <c r="O232" s="216"/>
      <c r="P232" s="217">
        <f>SUM(P233:P242)</f>
        <v>0</v>
      </c>
      <c r="Q232" s="216"/>
      <c r="R232" s="217">
        <f>SUM(R233:R242)</f>
        <v>10.625388000000001</v>
      </c>
      <c r="S232" s="216"/>
      <c r="T232" s="218">
        <f>SUM(T233:T242)</f>
        <v>19.404000000000003</v>
      </c>
      <c r="AR232" s="219" t="s">
        <v>84</v>
      </c>
      <c r="AT232" s="220" t="s">
        <v>75</v>
      </c>
      <c r="AU232" s="220" t="s">
        <v>84</v>
      </c>
      <c r="AY232" s="219" t="s">
        <v>144</v>
      </c>
      <c r="BK232" s="221">
        <f>SUM(BK233:BK242)</f>
        <v>0</v>
      </c>
    </row>
    <row r="233" s="1" customFormat="1" ht="24" customHeight="1">
      <c r="B233" s="37"/>
      <c r="C233" s="224" t="s">
        <v>345</v>
      </c>
      <c r="D233" s="224" t="s">
        <v>146</v>
      </c>
      <c r="E233" s="225" t="s">
        <v>346</v>
      </c>
      <c r="F233" s="226" t="s">
        <v>347</v>
      </c>
      <c r="G233" s="227" t="s">
        <v>174</v>
      </c>
      <c r="H233" s="228">
        <v>53.469999999999999</v>
      </c>
      <c r="I233" s="229"/>
      <c r="J233" s="230">
        <f>ROUND(I233*H233,2)</f>
        <v>0</v>
      </c>
      <c r="K233" s="226" t="s">
        <v>150</v>
      </c>
      <c r="L233" s="42"/>
      <c r="M233" s="231" t="s">
        <v>1</v>
      </c>
      <c r="N233" s="232" t="s">
        <v>41</v>
      </c>
      <c r="O233" s="85"/>
      <c r="P233" s="233">
        <f>O233*H233</f>
        <v>0</v>
      </c>
      <c r="Q233" s="233">
        <v>0.15540000000000001</v>
      </c>
      <c r="R233" s="233">
        <f>Q233*H233</f>
        <v>8.3092380000000006</v>
      </c>
      <c r="S233" s="233">
        <v>0</v>
      </c>
      <c r="T233" s="234">
        <f>S233*H233</f>
        <v>0</v>
      </c>
      <c r="AR233" s="235" t="s">
        <v>151</v>
      </c>
      <c r="AT233" s="235" t="s">
        <v>146</v>
      </c>
      <c r="AU233" s="235" t="s">
        <v>86</v>
      </c>
      <c r="AY233" s="16" t="s">
        <v>144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84</v>
      </c>
      <c r="BK233" s="236">
        <f>ROUND(I233*H233,2)</f>
        <v>0</v>
      </c>
      <c r="BL233" s="16" t="s">
        <v>151</v>
      </c>
      <c r="BM233" s="235" t="s">
        <v>348</v>
      </c>
    </row>
    <row r="234" s="13" customFormat="1">
      <c r="B234" s="248"/>
      <c r="C234" s="249"/>
      <c r="D234" s="239" t="s">
        <v>157</v>
      </c>
      <c r="E234" s="250" t="s">
        <v>1</v>
      </c>
      <c r="F234" s="251" t="s">
        <v>349</v>
      </c>
      <c r="G234" s="249"/>
      <c r="H234" s="252">
        <v>53.469999999999999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157</v>
      </c>
      <c r="AU234" s="258" t="s">
        <v>86</v>
      </c>
      <c r="AV234" s="13" t="s">
        <v>86</v>
      </c>
      <c r="AW234" s="13" t="s">
        <v>32</v>
      </c>
      <c r="AX234" s="13" t="s">
        <v>84</v>
      </c>
      <c r="AY234" s="258" t="s">
        <v>144</v>
      </c>
    </row>
    <row r="235" s="1" customFormat="1" ht="16.5" customHeight="1">
      <c r="B235" s="37"/>
      <c r="C235" s="270" t="s">
        <v>350</v>
      </c>
      <c r="D235" s="270" t="s">
        <v>339</v>
      </c>
      <c r="E235" s="271" t="s">
        <v>351</v>
      </c>
      <c r="F235" s="272" t="s">
        <v>352</v>
      </c>
      <c r="G235" s="273" t="s">
        <v>174</v>
      </c>
      <c r="H235" s="274">
        <v>51.469999999999999</v>
      </c>
      <c r="I235" s="275"/>
      <c r="J235" s="276">
        <f>ROUND(I235*H235,2)</f>
        <v>0</v>
      </c>
      <c r="K235" s="272" t="s">
        <v>150</v>
      </c>
      <c r="L235" s="277"/>
      <c r="M235" s="278" t="s">
        <v>1</v>
      </c>
      <c r="N235" s="279" t="s">
        <v>41</v>
      </c>
      <c r="O235" s="85"/>
      <c r="P235" s="233">
        <f>O235*H235</f>
        <v>0</v>
      </c>
      <c r="Q235" s="233">
        <v>0.044999999999999998</v>
      </c>
      <c r="R235" s="233">
        <f>Q235*H235</f>
        <v>2.3161499999999999</v>
      </c>
      <c r="S235" s="233">
        <v>0</v>
      </c>
      <c r="T235" s="234">
        <f>S235*H235</f>
        <v>0</v>
      </c>
      <c r="AR235" s="235" t="s">
        <v>192</v>
      </c>
      <c r="AT235" s="235" t="s">
        <v>339</v>
      </c>
      <c r="AU235" s="235" t="s">
        <v>86</v>
      </c>
      <c r="AY235" s="16" t="s">
        <v>144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84</v>
      </c>
      <c r="BK235" s="236">
        <f>ROUND(I235*H235,2)</f>
        <v>0</v>
      </c>
      <c r="BL235" s="16" t="s">
        <v>151</v>
      </c>
      <c r="BM235" s="235" t="s">
        <v>353</v>
      </c>
    </row>
    <row r="236" s="13" customFormat="1">
      <c r="B236" s="248"/>
      <c r="C236" s="249"/>
      <c r="D236" s="239" t="s">
        <v>157</v>
      </c>
      <c r="E236" s="250" t="s">
        <v>1</v>
      </c>
      <c r="F236" s="251" t="s">
        <v>354</v>
      </c>
      <c r="G236" s="249"/>
      <c r="H236" s="252">
        <v>51.469999999999999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157</v>
      </c>
      <c r="AU236" s="258" t="s">
        <v>86</v>
      </c>
      <c r="AV236" s="13" t="s">
        <v>86</v>
      </c>
      <c r="AW236" s="13" t="s">
        <v>32</v>
      </c>
      <c r="AX236" s="13" t="s">
        <v>84</v>
      </c>
      <c r="AY236" s="258" t="s">
        <v>144</v>
      </c>
    </row>
    <row r="237" s="1" customFormat="1" ht="24" customHeight="1">
      <c r="B237" s="37"/>
      <c r="C237" s="224" t="s">
        <v>355</v>
      </c>
      <c r="D237" s="224" t="s">
        <v>146</v>
      </c>
      <c r="E237" s="225" t="s">
        <v>356</v>
      </c>
      <c r="F237" s="226" t="s">
        <v>357</v>
      </c>
      <c r="G237" s="227" t="s">
        <v>182</v>
      </c>
      <c r="H237" s="228">
        <v>8.8200000000000003</v>
      </c>
      <c r="I237" s="229"/>
      <c r="J237" s="230">
        <f>ROUND(I237*H237,2)</f>
        <v>0</v>
      </c>
      <c r="K237" s="226" t="s">
        <v>150</v>
      </c>
      <c r="L237" s="42"/>
      <c r="M237" s="231" t="s">
        <v>1</v>
      </c>
      <c r="N237" s="232" t="s">
        <v>41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2.2000000000000002</v>
      </c>
      <c r="T237" s="234">
        <f>S237*H237</f>
        <v>19.404000000000003</v>
      </c>
      <c r="AR237" s="235" t="s">
        <v>151</v>
      </c>
      <c r="AT237" s="235" t="s">
        <v>146</v>
      </c>
      <c r="AU237" s="235" t="s">
        <v>86</v>
      </c>
      <c r="AY237" s="16" t="s">
        <v>144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84</v>
      </c>
      <c r="BK237" s="236">
        <f>ROUND(I237*H237,2)</f>
        <v>0</v>
      </c>
      <c r="BL237" s="16" t="s">
        <v>151</v>
      </c>
      <c r="BM237" s="235" t="s">
        <v>358</v>
      </c>
    </row>
    <row r="238" s="12" customFormat="1">
      <c r="B238" s="237"/>
      <c r="C238" s="238"/>
      <c r="D238" s="239" t="s">
        <v>157</v>
      </c>
      <c r="E238" s="240" t="s">
        <v>1</v>
      </c>
      <c r="F238" s="241" t="s">
        <v>359</v>
      </c>
      <c r="G238" s="238"/>
      <c r="H238" s="240" t="s">
        <v>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157</v>
      </c>
      <c r="AU238" s="247" t="s">
        <v>86</v>
      </c>
      <c r="AV238" s="12" t="s">
        <v>84</v>
      </c>
      <c r="AW238" s="12" t="s">
        <v>32</v>
      </c>
      <c r="AX238" s="12" t="s">
        <v>76</v>
      </c>
      <c r="AY238" s="247" t="s">
        <v>144</v>
      </c>
    </row>
    <row r="239" s="13" customFormat="1">
      <c r="B239" s="248"/>
      <c r="C239" s="249"/>
      <c r="D239" s="239" t="s">
        <v>157</v>
      </c>
      <c r="E239" s="250" t="s">
        <v>1</v>
      </c>
      <c r="F239" s="251" t="s">
        <v>360</v>
      </c>
      <c r="G239" s="249"/>
      <c r="H239" s="252">
        <v>0.156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157</v>
      </c>
      <c r="AU239" s="258" t="s">
        <v>86</v>
      </c>
      <c r="AV239" s="13" t="s">
        <v>86</v>
      </c>
      <c r="AW239" s="13" t="s">
        <v>32</v>
      </c>
      <c r="AX239" s="13" t="s">
        <v>76</v>
      </c>
      <c r="AY239" s="258" t="s">
        <v>144</v>
      </c>
    </row>
    <row r="240" s="12" customFormat="1">
      <c r="B240" s="237"/>
      <c r="C240" s="238"/>
      <c r="D240" s="239" t="s">
        <v>157</v>
      </c>
      <c r="E240" s="240" t="s">
        <v>1</v>
      </c>
      <c r="F240" s="241" t="s">
        <v>361</v>
      </c>
      <c r="G240" s="238"/>
      <c r="H240" s="240" t="s">
        <v>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157</v>
      </c>
      <c r="AU240" s="247" t="s">
        <v>86</v>
      </c>
      <c r="AV240" s="12" t="s">
        <v>84</v>
      </c>
      <c r="AW240" s="12" t="s">
        <v>32</v>
      </c>
      <c r="AX240" s="12" t="s">
        <v>76</v>
      </c>
      <c r="AY240" s="247" t="s">
        <v>144</v>
      </c>
    </row>
    <row r="241" s="13" customFormat="1">
      <c r="B241" s="248"/>
      <c r="C241" s="249"/>
      <c r="D241" s="239" t="s">
        <v>157</v>
      </c>
      <c r="E241" s="250" t="s">
        <v>1</v>
      </c>
      <c r="F241" s="251" t="s">
        <v>362</v>
      </c>
      <c r="G241" s="249"/>
      <c r="H241" s="252">
        <v>8.6639999999999997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157</v>
      </c>
      <c r="AU241" s="258" t="s">
        <v>86</v>
      </c>
      <c r="AV241" s="13" t="s">
        <v>86</v>
      </c>
      <c r="AW241" s="13" t="s">
        <v>32</v>
      </c>
      <c r="AX241" s="13" t="s">
        <v>76</v>
      </c>
      <c r="AY241" s="258" t="s">
        <v>144</v>
      </c>
    </row>
    <row r="242" s="14" customFormat="1">
      <c r="B242" s="259"/>
      <c r="C242" s="260"/>
      <c r="D242" s="239" t="s">
        <v>157</v>
      </c>
      <c r="E242" s="261" t="s">
        <v>1</v>
      </c>
      <c r="F242" s="262" t="s">
        <v>178</v>
      </c>
      <c r="G242" s="260"/>
      <c r="H242" s="263">
        <v>8.8200000000000003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AT242" s="269" t="s">
        <v>157</v>
      </c>
      <c r="AU242" s="269" t="s">
        <v>86</v>
      </c>
      <c r="AV242" s="14" t="s">
        <v>151</v>
      </c>
      <c r="AW242" s="14" t="s">
        <v>32</v>
      </c>
      <c r="AX242" s="14" t="s">
        <v>84</v>
      </c>
      <c r="AY242" s="269" t="s">
        <v>144</v>
      </c>
    </row>
    <row r="243" s="11" customFormat="1" ht="25.92" customHeight="1">
      <c r="B243" s="208"/>
      <c r="C243" s="209"/>
      <c r="D243" s="210" t="s">
        <v>75</v>
      </c>
      <c r="E243" s="211" t="s">
        <v>363</v>
      </c>
      <c r="F243" s="211" t="s">
        <v>364</v>
      </c>
      <c r="G243" s="209"/>
      <c r="H243" s="209"/>
      <c r="I243" s="212"/>
      <c r="J243" s="213">
        <f>BK243</f>
        <v>0</v>
      </c>
      <c r="K243" s="209"/>
      <c r="L243" s="214"/>
      <c r="M243" s="215"/>
      <c r="N243" s="216"/>
      <c r="O243" s="216"/>
      <c r="P243" s="217">
        <f>P244+P249+P255</f>
        <v>0</v>
      </c>
      <c r="Q243" s="216"/>
      <c r="R243" s="217">
        <f>R244+R249+R255</f>
        <v>2.4574820000000002</v>
      </c>
      <c r="S243" s="216"/>
      <c r="T243" s="218">
        <f>T244+T249+T255</f>
        <v>0.16880000000000001</v>
      </c>
      <c r="AR243" s="219" t="s">
        <v>86</v>
      </c>
      <c r="AT243" s="220" t="s">
        <v>75</v>
      </c>
      <c r="AU243" s="220" t="s">
        <v>76</v>
      </c>
      <c r="AY243" s="219" t="s">
        <v>144</v>
      </c>
      <c r="BK243" s="221">
        <f>BK244+BK249+BK255</f>
        <v>0</v>
      </c>
    </row>
    <row r="244" s="11" customFormat="1" ht="22.8" customHeight="1">
      <c r="B244" s="208"/>
      <c r="C244" s="209"/>
      <c r="D244" s="210" t="s">
        <v>75</v>
      </c>
      <c r="E244" s="222" t="s">
        <v>365</v>
      </c>
      <c r="F244" s="222" t="s">
        <v>366</v>
      </c>
      <c r="G244" s="209"/>
      <c r="H244" s="209"/>
      <c r="I244" s="212"/>
      <c r="J244" s="223">
        <f>BK244</f>
        <v>0</v>
      </c>
      <c r="K244" s="209"/>
      <c r="L244" s="214"/>
      <c r="M244" s="215"/>
      <c r="N244" s="216"/>
      <c r="O244" s="216"/>
      <c r="P244" s="217">
        <f>SUM(P245:P248)</f>
        <v>0</v>
      </c>
      <c r="Q244" s="216"/>
      <c r="R244" s="217">
        <f>SUM(R245:R248)</f>
        <v>0.0016440000000000001</v>
      </c>
      <c r="S244" s="216"/>
      <c r="T244" s="218">
        <f>SUM(T245:T248)</f>
        <v>0.16880000000000001</v>
      </c>
      <c r="AR244" s="219" t="s">
        <v>86</v>
      </c>
      <c r="AT244" s="220" t="s">
        <v>75</v>
      </c>
      <c r="AU244" s="220" t="s">
        <v>84</v>
      </c>
      <c r="AY244" s="219" t="s">
        <v>144</v>
      </c>
      <c r="BK244" s="221">
        <f>SUM(BK245:BK248)</f>
        <v>0</v>
      </c>
    </row>
    <row r="245" s="1" customFormat="1" ht="24" customHeight="1">
      <c r="B245" s="37"/>
      <c r="C245" s="224" t="s">
        <v>367</v>
      </c>
      <c r="D245" s="224" t="s">
        <v>146</v>
      </c>
      <c r="E245" s="225" t="s">
        <v>368</v>
      </c>
      <c r="F245" s="226" t="s">
        <v>369</v>
      </c>
      <c r="G245" s="227" t="s">
        <v>174</v>
      </c>
      <c r="H245" s="228">
        <v>27.399999999999999</v>
      </c>
      <c r="I245" s="229"/>
      <c r="J245" s="230">
        <f>ROUND(I245*H245,2)</f>
        <v>0</v>
      </c>
      <c r="K245" s="226" t="s">
        <v>1</v>
      </c>
      <c r="L245" s="42"/>
      <c r="M245" s="231" t="s">
        <v>1</v>
      </c>
      <c r="N245" s="232" t="s">
        <v>41</v>
      </c>
      <c r="O245" s="85"/>
      <c r="P245" s="233">
        <f>O245*H245</f>
        <v>0</v>
      </c>
      <c r="Q245" s="233">
        <v>6.0000000000000002E-05</v>
      </c>
      <c r="R245" s="233">
        <f>Q245*H245</f>
        <v>0.0016440000000000001</v>
      </c>
      <c r="S245" s="233">
        <v>0</v>
      </c>
      <c r="T245" s="234">
        <f>S245*H245</f>
        <v>0</v>
      </c>
      <c r="AR245" s="235" t="s">
        <v>235</v>
      </c>
      <c r="AT245" s="235" t="s">
        <v>146</v>
      </c>
      <c r="AU245" s="235" t="s">
        <v>86</v>
      </c>
      <c r="AY245" s="16" t="s">
        <v>144</v>
      </c>
      <c r="BE245" s="236">
        <f>IF(N245="základní",J245,0)</f>
        <v>0</v>
      </c>
      <c r="BF245" s="236">
        <f>IF(N245="snížená",J245,0)</f>
        <v>0</v>
      </c>
      <c r="BG245" s="236">
        <f>IF(N245="zákl. přenesená",J245,0)</f>
        <v>0</v>
      </c>
      <c r="BH245" s="236">
        <f>IF(N245="sníž. přenesená",J245,0)</f>
        <v>0</v>
      </c>
      <c r="BI245" s="236">
        <f>IF(N245="nulová",J245,0)</f>
        <v>0</v>
      </c>
      <c r="BJ245" s="16" t="s">
        <v>84</v>
      </c>
      <c r="BK245" s="236">
        <f>ROUND(I245*H245,2)</f>
        <v>0</v>
      </c>
      <c r="BL245" s="16" t="s">
        <v>235</v>
      </c>
      <c r="BM245" s="235" t="s">
        <v>370</v>
      </c>
    </row>
    <row r="246" s="13" customFormat="1">
      <c r="B246" s="248"/>
      <c r="C246" s="249"/>
      <c r="D246" s="239" t="s">
        <v>157</v>
      </c>
      <c r="E246" s="250" t="s">
        <v>1</v>
      </c>
      <c r="F246" s="251" t="s">
        <v>371</v>
      </c>
      <c r="G246" s="249"/>
      <c r="H246" s="252">
        <v>27.399999999999999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157</v>
      </c>
      <c r="AU246" s="258" t="s">
        <v>86</v>
      </c>
      <c r="AV246" s="13" t="s">
        <v>86</v>
      </c>
      <c r="AW246" s="13" t="s">
        <v>32</v>
      </c>
      <c r="AX246" s="13" t="s">
        <v>84</v>
      </c>
      <c r="AY246" s="258" t="s">
        <v>144</v>
      </c>
    </row>
    <row r="247" s="1" customFormat="1" ht="24" customHeight="1">
      <c r="B247" s="37"/>
      <c r="C247" s="224" t="s">
        <v>372</v>
      </c>
      <c r="D247" s="224" t="s">
        <v>146</v>
      </c>
      <c r="E247" s="225" t="s">
        <v>373</v>
      </c>
      <c r="F247" s="226" t="s">
        <v>374</v>
      </c>
      <c r="G247" s="227" t="s">
        <v>174</v>
      </c>
      <c r="H247" s="228">
        <v>10.550000000000001</v>
      </c>
      <c r="I247" s="229"/>
      <c r="J247" s="230">
        <f>ROUND(I247*H247,2)</f>
        <v>0</v>
      </c>
      <c r="K247" s="226" t="s">
        <v>150</v>
      </c>
      <c r="L247" s="42"/>
      <c r="M247" s="231" t="s">
        <v>1</v>
      </c>
      <c r="N247" s="232" t="s">
        <v>41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0.016</v>
      </c>
      <c r="T247" s="234">
        <f>S247*H247</f>
        <v>0.16880000000000001</v>
      </c>
      <c r="AR247" s="235" t="s">
        <v>235</v>
      </c>
      <c r="AT247" s="235" t="s">
        <v>146</v>
      </c>
      <c r="AU247" s="235" t="s">
        <v>86</v>
      </c>
      <c r="AY247" s="16" t="s">
        <v>144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84</v>
      </c>
      <c r="BK247" s="236">
        <f>ROUND(I247*H247,2)</f>
        <v>0</v>
      </c>
      <c r="BL247" s="16" t="s">
        <v>235</v>
      </c>
      <c r="BM247" s="235" t="s">
        <v>375</v>
      </c>
    </row>
    <row r="248" s="13" customFormat="1">
      <c r="B248" s="248"/>
      <c r="C248" s="249"/>
      <c r="D248" s="239" t="s">
        <v>157</v>
      </c>
      <c r="E248" s="250" t="s">
        <v>1</v>
      </c>
      <c r="F248" s="251" t="s">
        <v>376</v>
      </c>
      <c r="G248" s="249"/>
      <c r="H248" s="252">
        <v>10.550000000000001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157</v>
      </c>
      <c r="AU248" s="258" t="s">
        <v>86</v>
      </c>
      <c r="AV248" s="13" t="s">
        <v>86</v>
      </c>
      <c r="AW248" s="13" t="s">
        <v>32</v>
      </c>
      <c r="AX248" s="13" t="s">
        <v>84</v>
      </c>
      <c r="AY248" s="258" t="s">
        <v>144</v>
      </c>
    </row>
    <row r="249" s="11" customFormat="1" ht="22.8" customHeight="1">
      <c r="B249" s="208"/>
      <c r="C249" s="209"/>
      <c r="D249" s="210" t="s">
        <v>75</v>
      </c>
      <c r="E249" s="222" t="s">
        <v>377</v>
      </c>
      <c r="F249" s="222" t="s">
        <v>378</v>
      </c>
      <c r="G249" s="209"/>
      <c r="H249" s="209"/>
      <c r="I249" s="212"/>
      <c r="J249" s="223">
        <f>BK249</f>
        <v>0</v>
      </c>
      <c r="K249" s="209"/>
      <c r="L249" s="214"/>
      <c r="M249" s="215"/>
      <c r="N249" s="216"/>
      <c r="O249" s="216"/>
      <c r="P249" s="217">
        <f>SUM(P250:P254)</f>
        <v>0</v>
      </c>
      <c r="Q249" s="216"/>
      <c r="R249" s="217">
        <f>SUM(R250:R254)</f>
        <v>0.44128700000000004</v>
      </c>
      <c r="S249" s="216"/>
      <c r="T249" s="218">
        <f>SUM(T250:T254)</f>
        <v>0</v>
      </c>
      <c r="AR249" s="219" t="s">
        <v>86</v>
      </c>
      <c r="AT249" s="220" t="s">
        <v>75</v>
      </c>
      <c r="AU249" s="220" t="s">
        <v>84</v>
      </c>
      <c r="AY249" s="219" t="s">
        <v>144</v>
      </c>
      <c r="BK249" s="221">
        <f>SUM(BK250:BK254)</f>
        <v>0</v>
      </c>
    </row>
    <row r="250" s="1" customFormat="1" ht="24" customHeight="1">
      <c r="B250" s="37"/>
      <c r="C250" s="224" t="s">
        <v>379</v>
      </c>
      <c r="D250" s="224" t="s">
        <v>146</v>
      </c>
      <c r="E250" s="225" t="s">
        <v>380</v>
      </c>
      <c r="F250" s="226" t="s">
        <v>381</v>
      </c>
      <c r="G250" s="227" t="s">
        <v>155</v>
      </c>
      <c r="H250" s="228">
        <v>5.3550000000000004</v>
      </c>
      <c r="I250" s="229"/>
      <c r="J250" s="230">
        <f>ROUND(I250*H250,2)</f>
        <v>0</v>
      </c>
      <c r="K250" s="226" t="s">
        <v>150</v>
      </c>
      <c r="L250" s="42"/>
      <c r="M250" s="231" t="s">
        <v>1</v>
      </c>
      <c r="N250" s="232" t="s">
        <v>41</v>
      </c>
      <c r="O250" s="85"/>
      <c r="P250" s="233">
        <f>O250*H250</f>
        <v>0</v>
      </c>
      <c r="Q250" s="233">
        <v>0.0054000000000000003</v>
      </c>
      <c r="R250" s="233">
        <f>Q250*H250</f>
        <v>0.028917000000000005</v>
      </c>
      <c r="S250" s="233">
        <v>0</v>
      </c>
      <c r="T250" s="234">
        <f>S250*H250</f>
        <v>0</v>
      </c>
      <c r="AR250" s="235" t="s">
        <v>235</v>
      </c>
      <c r="AT250" s="235" t="s">
        <v>146</v>
      </c>
      <c r="AU250" s="235" t="s">
        <v>86</v>
      </c>
      <c r="AY250" s="16" t="s">
        <v>144</v>
      </c>
      <c r="BE250" s="236">
        <f>IF(N250="základní",J250,0)</f>
        <v>0</v>
      </c>
      <c r="BF250" s="236">
        <f>IF(N250="snížená",J250,0)</f>
        <v>0</v>
      </c>
      <c r="BG250" s="236">
        <f>IF(N250="zákl. přenesená",J250,0)</f>
        <v>0</v>
      </c>
      <c r="BH250" s="236">
        <f>IF(N250="sníž. přenesená",J250,0)</f>
        <v>0</v>
      </c>
      <c r="BI250" s="236">
        <f>IF(N250="nulová",J250,0)</f>
        <v>0</v>
      </c>
      <c r="BJ250" s="16" t="s">
        <v>84</v>
      </c>
      <c r="BK250" s="236">
        <f>ROUND(I250*H250,2)</f>
        <v>0</v>
      </c>
      <c r="BL250" s="16" t="s">
        <v>235</v>
      </c>
      <c r="BM250" s="235" t="s">
        <v>382</v>
      </c>
    </row>
    <row r="251" s="12" customFormat="1">
      <c r="B251" s="237"/>
      <c r="C251" s="238"/>
      <c r="D251" s="239" t="s">
        <v>157</v>
      </c>
      <c r="E251" s="240" t="s">
        <v>1</v>
      </c>
      <c r="F251" s="241" t="s">
        <v>383</v>
      </c>
      <c r="G251" s="238"/>
      <c r="H251" s="240" t="s">
        <v>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157</v>
      </c>
      <c r="AU251" s="247" t="s">
        <v>86</v>
      </c>
      <c r="AV251" s="12" t="s">
        <v>84</v>
      </c>
      <c r="AW251" s="12" t="s">
        <v>32</v>
      </c>
      <c r="AX251" s="12" t="s">
        <v>76</v>
      </c>
      <c r="AY251" s="247" t="s">
        <v>144</v>
      </c>
    </row>
    <row r="252" s="13" customFormat="1">
      <c r="B252" s="248"/>
      <c r="C252" s="249"/>
      <c r="D252" s="239" t="s">
        <v>157</v>
      </c>
      <c r="E252" s="250" t="s">
        <v>1</v>
      </c>
      <c r="F252" s="251" t="s">
        <v>384</v>
      </c>
      <c r="G252" s="249"/>
      <c r="H252" s="252">
        <v>5.3550000000000004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157</v>
      </c>
      <c r="AU252" s="258" t="s">
        <v>86</v>
      </c>
      <c r="AV252" s="13" t="s">
        <v>86</v>
      </c>
      <c r="AW252" s="13" t="s">
        <v>32</v>
      </c>
      <c r="AX252" s="13" t="s">
        <v>84</v>
      </c>
      <c r="AY252" s="258" t="s">
        <v>144</v>
      </c>
    </row>
    <row r="253" s="1" customFormat="1" ht="16.5" customHeight="1">
      <c r="B253" s="37"/>
      <c r="C253" s="270" t="s">
        <v>385</v>
      </c>
      <c r="D253" s="270" t="s">
        <v>339</v>
      </c>
      <c r="E253" s="271" t="s">
        <v>386</v>
      </c>
      <c r="F253" s="272" t="s">
        <v>387</v>
      </c>
      <c r="G253" s="273" t="s">
        <v>155</v>
      </c>
      <c r="H253" s="274">
        <v>5.891</v>
      </c>
      <c r="I253" s="275"/>
      <c r="J253" s="276">
        <f>ROUND(I253*H253,2)</f>
        <v>0</v>
      </c>
      <c r="K253" s="272" t="s">
        <v>1</v>
      </c>
      <c r="L253" s="277"/>
      <c r="M253" s="278" t="s">
        <v>1</v>
      </c>
      <c r="N253" s="279" t="s">
        <v>41</v>
      </c>
      <c r="O253" s="85"/>
      <c r="P253" s="233">
        <f>O253*H253</f>
        <v>0</v>
      </c>
      <c r="Q253" s="233">
        <v>0.070000000000000007</v>
      </c>
      <c r="R253" s="233">
        <f>Q253*H253</f>
        <v>0.41237000000000001</v>
      </c>
      <c r="S253" s="233">
        <v>0</v>
      </c>
      <c r="T253" s="234">
        <f>S253*H253</f>
        <v>0</v>
      </c>
      <c r="AR253" s="235" t="s">
        <v>318</v>
      </c>
      <c r="AT253" s="235" t="s">
        <v>339</v>
      </c>
      <c r="AU253" s="235" t="s">
        <v>86</v>
      </c>
      <c r="AY253" s="16" t="s">
        <v>144</v>
      </c>
      <c r="BE253" s="236">
        <f>IF(N253="základní",J253,0)</f>
        <v>0</v>
      </c>
      <c r="BF253" s="236">
        <f>IF(N253="snížená",J253,0)</f>
        <v>0</v>
      </c>
      <c r="BG253" s="236">
        <f>IF(N253="zákl. přenesená",J253,0)</f>
        <v>0</v>
      </c>
      <c r="BH253" s="236">
        <f>IF(N253="sníž. přenesená",J253,0)</f>
        <v>0</v>
      </c>
      <c r="BI253" s="236">
        <f>IF(N253="nulová",J253,0)</f>
        <v>0</v>
      </c>
      <c r="BJ253" s="16" t="s">
        <v>84</v>
      </c>
      <c r="BK253" s="236">
        <f>ROUND(I253*H253,2)</f>
        <v>0</v>
      </c>
      <c r="BL253" s="16" t="s">
        <v>235</v>
      </c>
      <c r="BM253" s="235" t="s">
        <v>388</v>
      </c>
    </row>
    <row r="254" s="13" customFormat="1">
      <c r="B254" s="248"/>
      <c r="C254" s="249"/>
      <c r="D254" s="239" t="s">
        <v>157</v>
      </c>
      <c r="E254" s="249"/>
      <c r="F254" s="251" t="s">
        <v>389</v>
      </c>
      <c r="G254" s="249"/>
      <c r="H254" s="252">
        <v>5.891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157</v>
      </c>
      <c r="AU254" s="258" t="s">
        <v>86</v>
      </c>
      <c r="AV254" s="13" t="s">
        <v>86</v>
      </c>
      <c r="AW254" s="13" t="s">
        <v>4</v>
      </c>
      <c r="AX254" s="13" t="s">
        <v>84</v>
      </c>
      <c r="AY254" s="258" t="s">
        <v>144</v>
      </c>
    </row>
    <row r="255" s="11" customFormat="1" ht="22.8" customHeight="1">
      <c r="B255" s="208"/>
      <c r="C255" s="209"/>
      <c r="D255" s="210" t="s">
        <v>75</v>
      </c>
      <c r="E255" s="222" t="s">
        <v>390</v>
      </c>
      <c r="F255" s="222" t="s">
        <v>391</v>
      </c>
      <c r="G255" s="209"/>
      <c r="H255" s="209"/>
      <c r="I255" s="212"/>
      <c r="J255" s="223">
        <f>BK255</f>
        <v>0</v>
      </c>
      <c r="K255" s="209"/>
      <c r="L255" s="214"/>
      <c r="M255" s="215"/>
      <c r="N255" s="216"/>
      <c r="O255" s="216"/>
      <c r="P255" s="217">
        <f>SUM(P256:P257)</f>
        <v>0</v>
      </c>
      <c r="Q255" s="216"/>
      <c r="R255" s="217">
        <f>SUM(R256:R257)</f>
        <v>2.014551</v>
      </c>
      <c r="S255" s="216"/>
      <c r="T255" s="218">
        <f>SUM(T256:T257)</f>
        <v>0</v>
      </c>
      <c r="AR255" s="219" t="s">
        <v>86</v>
      </c>
      <c r="AT255" s="220" t="s">
        <v>75</v>
      </c>
      <c r="AU255" s="220" t="s">
        <v>84</v>
      </c>
      <c r="AY255" s="219" t="s">
        <v>144</v>
      </c>
      <c r="BK255" s="221">
        <f>SUM(BK256:BK257)</f>
        <v>0</v>
      </c>
    </row>
    <row r="256" s="1" customFormat="1" ht="24" customHeight="1">
      <c r="B256" s="37"/>
      <c r="C256" s="224" t="s">
        <v>392</v>
      </c>
      <c r="D256" s="224" t="s">
        <v>146</v>
      </c>
      <c r="E256" s="225" t="s">
        <v>393</v>
      </c>
      <c r="F256" s="226" t="s">
        <v>394</v>
      </c>
      <c r="G256" s="227" t="s">
        <v>155</v>
      </c>
      <c r="H256" s="228">
        <v>30.294</v>
      </c>
      <c r="I256" s="229"/>
      <c r="J256" s="230">
        <f>ROUND(I256*H256,2)</f>
        <v>0</v>
      </c>
      <c r="K256" s="226" t="s">
        <v>1</v>
      </c>
      <c r="L256" s="42"/>
      <c r="M256" s="231" t="s">
        <v>1</v>
      </c>
      <c r="N256" s="232" t="s">
        <v>41</v>
      </c>
      <c r="O256" s="85"/>
      <c r="P256" s="233">
        <f>O256*H256</f>
        <v>0</v>
      </c>
      <c r="Q256" s="233">
        <v>0.066500000000000004</v>
      </c>
      <c r="R256" s="233">
        <f>Q256*H256</f>
        <v>2.014551</v>
      </c>
      <c r="S256" s="233">
        <v>0</v>
      </c>
      <c r="T256" s="234">
        <f>S256*H256</f>
        <v>0</v>
      </c>
      <c r="AR256" s="235" t="s">
        <v>235</v>
      </c>
      <c r="AT256" s="235" t="s">
        <v>146</v>
      </c>
      <c r="AU256" s="235" t="s">
        <v>86</v>
      </c>
      <c r="AY256" s="16" t="s">
        <v>144</v>
      </c>
      <c r="BE256" s="236">
        <f>IF(N256="základní",J256,0)</f>
        <v>0</v>
      </c>
      <c r="BF256" s="236">
        <f>IF(N256="snížená",J256,0)</f>
        <v>0</v>
      </c>
      <c r="BG256" s="236">
        <f>IF(N256="zákl. přenesená",J256,0)</f>
        <v>0</v>
      </c>
      <c r="BH256" s="236">
        <f>IF(N256="sníž. přenesená",J256,0)</f>
        <v>0</v>
      </c>
      <c r="BI256" s="236">
        <f>IF(N256="nulová",J256,0)</f>
        <v>0</v>
      </c>
      <c r="BJ256" s="16" t="s">
        <v>84</v>
      </c>
      <c r="BK256" s="236">
        <f>ROUND(I256*H256,2)</f>
        <v>0</v>
      </c>
      <c r="BL256" s="16" t="s">
        <v>235</v>
      </c>
      <c r="BM256" s="235" t="s">
        <v>395</v>
      </c>
    </row>
    <row r="257" s="13" customFormat="1">
      <c r="B257" s="248"/>
      <c r="C257" s="249"/>
      <c r="D257" s="239" t="s">
        <v>157</v>
      </c>
      <c r="E257" s="250" t="s">
        <v>1</v>
      </c>
      <c r="F257" s="251" t="s">
        <v>396</v>
      </c>
      <c r="G257" s="249"/>
      <c r="H257" s="252">
        <v>30.294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157</v>
      </c>
      <c r="AU257" s="258" t="s">
        <v>86</v>
      </c>
      <c r="AV257" s="13" t="s">
        <v>86</v>
      </c>
      <c r="AW257" s="13" t="s">
        <v>32</v>
      </c>
      <c r="AX257" s="13" t="s">
        <v>84</v>
      </c>
      <c r="AY257" s="258" t="s">
        <v>144</v>
      </c>
    </row>
    <row r="258" s="11" customFormat="1" ht="25.92" customHeight="1">
      <c r="B258" s="208"/>
      <c r="C258" s="209"/>
      <c r="D258" s="210" t="s">
        <v>75</v>
      </c>
      <c r="E258" s="211" t="s">
        <v>397</v>
      </c>
      <c r="F258" s="211" t="s">
        <v>398</v>
      </c>
      <c r="G258" s="209"/>
      <c r="H258" s="209"/>
      <c r="I258" s="212"/>
      <c r="J258" s="213">
        <f>BK258</f>
        <v>0</v>
      </c>
      <c r="K258" s="209"/>
      <c r="L258" s="214"/>
      <c r="M258" s="215"/>
      <c r="N258" s="216"/>
      <c r="O258" s="216"/>
      <c r="P258" s="217">
        <f>P259+P262+P264</f>
        <v>0</v>
      </c>
      <c r="Q258" s="216"/>
      <c r="R258" s="217">
        <f>R259+R262+R264</f>
        <v>0</v>
      </c>
      <c r="S258" s="216"/>
      <c r="T258" s="218">
        <f>T259+T262+T264</f>
        <v>0</v>
      </c>
      <c r="AR258" s="219" t="s">
        <v>171</v>
      </c>
      <c r="AT258" s="220" t="s">
        <v>75</v>
      </c>
      <c r="AU258" s="220" t="s">
        <v>76</v>
      </c>
      <c r="AY258" s="219" t="s">
        <v>144</v>
      </c>
      <c r="BK258" s="221">
        <f>BK259+BK262+BK264</f>
        <v>0</v>
      </c>
    </row>
    <row r="259" s="11" customFormat="1" ht="22.8" customHeight="1">
      <c r="B259" s="208"/>
      <c r="C259" s="209"/>
      <c r="D259" s="210" t="s">
        <v>75</v>
      </c>
      <c r="E259" s="222" t="s">
        <v>399</v>
      </c>
      <c r="F259" s="222" t="s">
        <v>400</v>
      </c>
      <c r="G259" s="209"/>
      <c r="H259" s="209"/>
      <c r="I259" s="212"/>
      <c r="J259" s="223">
        <f>BK259</f>
        <v>0</v>
      </c>
      <c r="K259" s="209"/>
      <c r="L259" s="214"/>
      <c r="M259" s="215"/>
      <c r="N259" s="216"/>
      <c r="O259" s="216"/>
      <c r="P259" s="217">
        <f>SUM(P260:P261)</f>
        <v>0</v>
      </c>
      <c r="Q259" s="216"/>
      <c r="R259" s="217">
        <f>SUM(R260:R261)</f>
        <v>0</v>
      </c>
      <c r="S259" s="216"/>
      <c r="T259" s="218">
        <f>SUM(T260:T261)</f>
        <v>0</v>
      </c>
      <c r="AR259" s="219" t="s">
        <v>171</v>
      </c>
      <c r="AT259" s="220" t="s">
        <v>75</v>
      </c>
      <c r="AU259" s="220" t="s">
        <v>84</v>
      </c>
      <c r="AY259" s="219" t="s">
        <v>144</v>
      </c>
      <c r="BK259" s="221">
        <f>SUM(BK260:BK261)</f>
        <v>0</v>
      </c>
    </row>
    <row r="260" s="1" customFormat="1" ht="24" customHeight="1">
      <c r="B260" s="37"/>
      <c r="C260" s="224" t="s">
        <v>401</v>
      </c>
      <c r="D260" s="224" t="s">
        <v>146</v>
      </c>
      <c r="E260" s="225" t="s">
        <v>402</v>
      </c>
      <c r="F260" s="226" t="s">
        <v>403</v>
      </c>
      <c r="G260" s="227" t="s">
        <v>404</v>
      </c>
      <c r="H260" s="228">
        <v>1</v>
      </c>
      <c r="I260" s="229"/>
      <c r="J260" s="230">
        <f>ROUND(I260*H260,2)</f>
        <v>0</v>
      </c>
      <c r="K260" s="226" t="s">
        <v>150</v>
      </c>
      <c r="L260" s="42"/>
      <c r="M260" s="231" t="s">
        <v>1</v>
      </c>
      <c r="N260" s="232" t="s">
        <v>41</v>
      </c>
      <c r="O260" s="85"/>
      <c r="P260" s="233">
        <f>O260*H260</f>
        <v>0</v>
      </c>
      <c r="Q260" s="233">
        <v>0</v>
      </c>
      <c r="R260" s="233">
        <f>Q260*H260</f>
        <v>0</v>
      </c>
      <c r="S260" s="233">
        <v>0</v>
      </c>
      <c r="T260" s="234">
        <f>S260*H260</f>
        <v>0</v>
      </c>
      <c r="AR260" s="235" t="s">
        <v>405</v>
      </c>
      <c r="AT260" s="235" t="s">
        <v>146</v>
      </c>
      <c r="AU260" s="235" t="s">
        <v>86</v>
      </c>
      <c r="AY260" s="16" t="s">
        <v>144</v>
      </c>
      <c r="BE260" s="236">
        <f>IF(N260="základní",J260,0)</f>
        <v>0</v>
      </c>
      <c r="BF260" s="236">
        <f>IF(N260="snížená",J260,0)</f>
        <v>0</v>
      </c>
      <c r="BG260" s="236">
        <f>IF(N260="zákl. přenesená",J260,0)</f>
        <v>0</v>
      </c>
      <c r="BH260" s="236">
        <f>IF(N260="sníž. přenesená",J260,0)</f>
        <v>0</v>
      </c>
      <c r="BI260" s="236">
        <f>IF(N260="nulová",J260,0)</f>
        <v>0</v>
      </c>
      <c r="BJ260" s="16" t="s">
        <v>84</v>
      </c>
      <c r="BK260" s="236">
        <f>ROUND(I260*H260,2)</f>
        <v>0</v>
      </c>
      <c r="BL260" s="16" t="s">
        <v>405</v>
      </c>
      <c r="BM260" s="235" t="s">
        <v>406</v>
      </c>
    </row>
    <row r="261" s="1" customFormat="1" ht="24" customHeight="1">
      <c r="B261" s="37"/>
      <c r="C261" s="224" t="s">
        <v>407</v>
      </c>
      <c r="D261" s="224" t="s">
        <v>146</v>
      </c>
      <c r="E261" s="225" t="s">
        <v>408</v>
      </c>
      <c r="F261" s="226" t="s">
        <v>409</v>
      </c>
      <c r="G261" s="227" t="s">
        <v>404</v>
      </c>
      <c r="H261" s="228">
        <v>1</v>
      </c>
      <c r="I261" s="229"/>
      <c r="J261" s="230">
        <f>ROUND(I261*H261,2)</f>
        <v>0</v>
      </c>
      <c r="K261" s="226" t="s">
        <v>150</v>
      </c>
      <c r="L261" s="42"/>
      <c r="M261" s="231" t="s">
        <v>1</v>
      </c>
      <c r="N261" s="232" t="s">
        <v>41</v>
      </c>
      <c r="O261" s="85"/>
      <c r="P261" s="233">
        <f>O261*H261</f>
        <v>0</v>
      </c>
      <c r="Q261" s="233">
        <v>0</v>
      </c>
      <c r="R261" s="233">
        <f>Q261*H261</f>
        <v>0</v>
      </c>
      <c r="S261" s="233">
        <v>0</v>
      </c>
      <c r="T261" s="234">
        <f>S261*H261</f>
        <v>0</v>
      </c>
      <c r="AR261" s="235" t="s">
        <v>405</v>
      </c>
      <c r="AT261" s="235" t="s">
        <v>146</v>
      </c>
      <c r="AU261" s="235" t="s">
        <v>86</v>
      </c>
      <c r="AY261" s="16" t="s">
        <v>144</v>
      </c>
      <c r="BE261" s="236">
        <f>IF(N261="základní",J261,0)</f>
        <v>0</v>
      </c>
      <c r="BF261" s="236">
        <f>IF(N261="snížená",J261,0)</f>
        <v>0</v>
      </c>
      <c r="BG261" s="236">
        <f>IF(N261="zákl. přenesená",J261,0)</f>
        <v>0</v>
      </c>
      <c r="BH261" s="236">
        <f>IF(N261="sníž. přenesená",J261,0)</f>
        <v>0</v>
      </c>
      <c r="BI261" s="236">
        <f>IF(N261="nulová",J261,0)</f>
        <v>0</v>
      </c>
      <c r="BJ261" s="16" t="s">
        <v>84</v>
      </c>
      <c r="BK261" s="236">
        <f>ROUND(I261*H261,2)</f>
        <v>0</v>
      </c>
      <c r="BL261" s="16" t="s">
        <v>405</v>
      </c>
      <c r="BM261" s="235" t="s">
        <v>410</v>
      </c>
    </row>
    <row r="262" s="11" customFormat="1" ht="22.8" customHeight="1">
      <c r="B262" s="208"/>
      <c r="C262" s="209"/>
      <c r="D262" s="210" t="s">
        <v>75</v>
      </c>
      <c r="E262" s="222" t="s">
        <v>411</v>
      </c>
      <c r="F262" s="222" t="s">
        <v>412</v>
      </c>
      <c r="G262" s="209"/>
      <c r="H262" s="209"/>
      <c r="I262" s="212"/>
      <c r="J262" s="223">
        <f>BK262</f>
        <v>0</v>
      </c>
      <c r="K262" s="209"/>
      <c r="L262" s="214"/>
      <c r="M262" s="215"/>
      <c r="N262" s="216"/>
      <c r="O262" s="216"/>
      <c r="P262" s="217">
        <f>P263</f>
        <v>0</v>
      </c>
      <c r="Q262" s="216"/>
      <c r="R262" s="217">
        <f>R263</f>
        <v>0</v>
      </c>
      <c r="S262" s="216"/>
      <c r="T262" s="218">
        <f>T263</f>
        <v>0</v>
      </c>
      <c r="AR262" s="219" t="s">
        <v>171</v>
      </c>
      <c r="AT262" s="220" t="s">
        <v>75</v>
      </c>
      <c r="AU262" s="220" t="s">
        <v>84</v>
      </c>
      <c r="AY262" s="219" t="s">
        <v>144</v>
      </c>
      <c r="BK262" s="221">
        <f>BK263</f>
        <v>0</v>
      </c>
    </row>
    <row r="263" s="1" customFormat="1" ht="16.5" customHeight="1">
      <c r="B263" s="37"/>
      <c r="C263" s="224" t="s">
        <v>413</v>
      </c>
      <c r="D263" s="224" t="s">
        <v>146</v>
      </c>
      <c r="E263" s="225" t="s">
        <v>414</v>
      </c>
      <c r="F263" s="226" t="s">
        <v>412</v>
      </c>
      <c r="G263" s="227" t="s">
        <v>404</v>
      </c>
      <c r="H263" s="228">
        <v>1</v>
      </c>
      <c r="I263" s="229"/>
      <c r="J263" s="230">
        <f>ROUND(I263*H263,2)</f>
        <v>0</v>
      </c>
      <c r="K263" s="226" t="s">
        <v>150</v>
      </c>
      <c r="L263" s="42"/>
      <c r="M263" s="231" t="s">
        <v>1</v>
      </c>
      <c r="N263" s="232" t="s">
        <v>41</v>
      </c>
      <c r="O263" s="85"/>
      <c r="P263" s="233">
        <f>O263*H263</f>
        <v>0</v>
      </c>
      <c r="Q263" s="233">
        <v>0</v>
      </c>
      <c r="R263" s="233">
        <f>Q263*H263</f>
        <v>0</v>
      </c>
      <c r="S263" s="233">
        <v>0</v>
      </c>
      <c r="T263" s="234">
        <f>S263*H263</f>
        <v>0</v>
      </c>
      <c r="AR263" s="235" t="s">
        <v>405</v>
      </c>
      <c r="AT263" s="235" t="s">
        <v>146</v>
      </c>
      <c r="AU263" s="235" t="s">
        <v>86</v>
      </c>
      <c r="AY263" s="16" t="s">
        <v>144</v>
      </c>
      <c r="BE263" s="236">
        <f>IF(N263="základní",J263,0)</f>
        <v>0</v>
      </c>
      <c r="BF263" s="236">
        <f>IF(N263="snížená",J263,0)</f>
        <v>0</v>
      </c>
      <c r="BG263" s="236">
        <f>IF(N263="zákl. přenesená",J263,0)</f>
        <v>0</v>
      </c>
      <c r="BH263" s="236">
        <f>IF(N263="sníž. přenesená",J263,0)</f>
        <v>0</v>
      </c>
      <c r="BI263" s="236">
        <f>IF(N263="nulová",J263,0)</f>
        <v>0</v>
      </c>
      <c r="BJ263" s="16" t="s">
        <v>84</v>
      </c>
      <c r="BK263" s="236">
        <f>ROUND(I263*H263,2)</f>
        <v>0</v>
      </c>
      <c r="BL263" s="16" t="s">
        <v>405</v>
      </c>
      <c r="BM263" s="235" t="s">
        <v>415</v>
      </c>
    </row>
    <row r="264" s="11" customFormat="1" ht="22.8" customHeight="1">
      <c r="B264" s="208"/>
      <c r="C264" s="209"/>
      <c r="D264" s="210" t="s">
        <v>75</v>
      </c>
      <c r="E264" s="222" t="s">
        <v>416</v>
      </c>
      <c r="F264" s="222" t="s">
        <v>417</v>
      </c>
      <c r="G264" s="209"/>
      <c r="H264" s="209"/>
      <c r="I264" s="212"/>
      <c r="J264" s="223">
        <f>BK264</f>
        <v>0</v>
      </c>
      <c r="K264" s="209"/>
      <c r="L264" s="214"/>
      <c r="M264" s="215"/>
      <c r="N264" s="216"/>
      <c r="O264" s="216"/>
      <c r="P264" s="217">
        <f>P265</f>
        <v>0</v>
      </c>
      <c r="Q264" s="216"/>
      <c r="R264" s="217">
        <f>R265</f>
        <v>0</v>
      </c>
      <c r="S264" s="216"/>
      <c r="T264" s="218">
        <f>T265</f>
        <v>0</v>
      </c>
      <c r="AR264" s="219" t="s">
        <v>171</v>
      </c>
      <c r="AT264" s="220" t="s">
        <v>75</v>
      </c>
      <c r="AU264" s="220" t="s">
        <v>84</v>
      </c>
      <c r="AY264" s="219" t="s">
        <v>144</v>
      </c>
      <c r="BK264" s="221">
        <f>BK265</f>
        <v>0</v>
      </c>
    </row>
    <row r="265" s="1" customFormat="1" ht="16.5" customHeight="1">
      <c r="B265" s="37"/>
      <c r="C265" s="224" t="s">
        <v>418</v>
      </c>
      <c r="D265" s="224" t="s">
        <v>146</v>
      </c>
      <c r="E265" s="225" t="s">
        <v>419</v>
      </c>
      <c r="F265" s="226" t="s">
        <v>417</v>
      </c>
      <c r="G265" s="227" t="s">
        <v>404</v>
      </c>
      <c r="H265" s="228">
        <v>1</v>
      </c>
      <c r="I265" s="229"/>
      <c r="J265" s="230">
        <f>ROUND(I265*H265,2)</f>
        <v>0</v>
      </c>
      <c r="K265" s="226" t="s">
        <v>150</v>
      </c>
      <c r="L265" s="42"/>
      <c r="M265" s="280" t="s">
        <v>1</v>
      </c>
      <c r="N265" s="281" t="s">
        <v>41</v>
      </c>
      <c r="O265" s="282"/>
      <c r="P265" s="283">
        <f>O265*H265</f>
        <v>0</v>
      </c>
      <c r="Q265" s="283">
        <v>0</v>
      </c>
      <c r="R265" s="283">
        <f>Q265*H265</f>
        <v>0</v>
      </c>
      <c r="S265" s="283">
        <v>0</v>
      </c>
      <c r="T265" s="284">
        <f>S265*H265</f>
        <v>0</v>
      </c>
      <c r="AR265" s="235" t="s">
        <v>405</v>
      </c>
      <c r="AT265" s="235" t="s">
        <v>146</v>
      </c>
      <c r="AU265" s="235" t="s">
        <v>86</v>
      </c>
      <c r="AY265" s="16" t="s">
        <v>144</v>
      </c>
      <c r="BE265" s="236">
        <f>IF(N265="základní",J265,0)</f>
        <v>0</v>
      </c>
      <c r="BF265" s="236">
        <f>IF(N265="snížená",J265,0)</f>
        <v>0</v>
      </c>
      <c r="BG265" s="236">
        <f>IF(N265="zákl. přenesená",J265,0)</f>
        <v>0</v>
      </c>
      <c r="BH265" s="236">
        <f>IF(N265="sníž. přenesená",J265,0)</f>
        <v>0</v>
      </c>
      <c r="BI265" s="236">
        <f>IF(N265="nulová",J265,0)</f>
        <v>0</v>
      </c>
      <c r="BJ265" s="16" t="s">
        <v>84</v>
      </c>
      <c r="BK265" s="236">
        <f>ROUND(I265*H265,2)</f>
        <v>0</v>
      </c>
      <c r="BL265" s="16" t="s">
        <v>405</v>
      </c>
      <c r="BM265" s="235" t="s">
        <v>420</v>
      </c>
    </row>
    <row r="266" s="1" customFormat="1" ht="6.96" customHeight="1">
      <c r="B266" s="60"/>
      <c r="C266" s="61"/>
      <c r="D266" s="61"/>
      <c r="E266" s="61"/>
      <c r="F266" s="61"/>
      <c r="G266" s="61"/>
      <c r="H266" s="61"/>
      <c r="I266" s="173"/>
      <c r="J266" s="61"/>
      <c r="K266" s="61"/>
      <c r="L266" s="42"/>
    </row>
  </sheetData>
  <sheetProtection sheet="1" autoFilter="0" formatColumns="0" formatRows="0" objects="1" scenarios="1" spinCount="100000" saltValue="f4rl4LQYLeDksNc9OLrj5SBIjt05maTRuejbFkpqqYHEJArel8Z9Zqo7ehEQy2Sh/WNv3wI8k52NC57f0bDlCQ==" hashValue="UFxV+xnNmdCbBtFIWzMPkkE2iRTwwZqZBpd/+bRsT9prmx+dUt8DTg9bJyWmJs/VJ+x0G+etrssmWj67nCy88w==" algorithmName="SHA-512" password="CC35"/>
  <autoFilter ref="C130:K26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86</v>
      </c>
    </row>
    <row r="4" ht="24.96" customHeight="1">
      <c r="B4" s="19"/>
      <c r="D4" s="135" t="s">
        <v>94</v>
      </c>
      <c r="L4" s="19"/>
      <c r="M4" s="13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7" t="s">
        <v>16</v>
      </c>
      <c r="L6" s="19"/>
    </row>
    <row r="7" ht="16.5" customHeight="1">
      <c r="B7" s="19"/>
      <c r="E7" s="138" t="str">
        <f>'Rekapitulace stavby'!K6</f>
        <v>PRODLOUŽENÍ CHODNÍKU S PŘEMOSTĚNÍM STÁVAJÍCÍCH INŽENÝRSKÝCH SÍTÍ - BŘEZINY U DĚČÍNA</v>
      </c>
      <c r="F7" s="137"/>
      <c r="G7" s="137"/>
      <c r="H7" s="137"/>
      <c r="L7" s="19"/>
    </row>
    <row r="8" s="1" customFormat="1" ht="12" customHeight="1">
      <c r="B8" s="42"/>
      <c r="D8" s="137" t="s">
        <v>103</v>
      </c>
      <c r="I8" s="139"/>
      <c r="L8" s="42"/>
    </row>
    <row r="9" s="1" customFormat="1" ht="36.96" customHeight="1">
      <c r="B9" s="42"/>
      <c r="E9" s="140" t="s">
        <v>421</v>
      </c>
      <c r="F9" s="1"/>
      <c r="G9" s="1"/>
      <c r="H9" s="1"/>
      <c r="I9" s="139"/>
      <c r="L9" s="42"/>
    </row>
    <row r="10" s="1" customFormat="1">
      <c r="B10" s="42"/>
      <c r="I10" s="139"/>
      <c r="L10" s="42"/>
    </row>
    <row r="11" s="1" customFormat="1" ht="12" customHeight="1">
      <c r="B11" s="42"/>
      <c r="D11" s="137" t="s">
        <v>18</v>
      </c>
      <c r="F11" s="141" t="s">
        <v>1</v>
      </c>
      <c r="I11" s="142" t="s">
        <v>19</v>
      </c>
      <c r="J11" s="141" t="s">
        <v>1</v>
      </c>
      <c r="L11" s="42"/>
    </row>
    <row r="12" s="1" customFormat="1" ht="12" customHeight="1">
      <c r="B12" s="42"/>
      <c r="D12" s="137" t="s">
        <v>20</v>
      </c>
      <c r="F12" s="141" t="s">
        <v>21</v>
      </c>
      <c r="I12" s="142" t="s">
        <v>22</v>
      </c>
      <c r="J12" s="143" t="str">
        <f>'Rekapitulace stavby'!AN8</f>
        <v>1. 11. 2019</v>
      </c>
      <c r="L12" s="42"/>
    </row>
    <row r="13" s="1" customFormat="1" ht="10.8" customHeight="1">
      <c r="B13" s="42"/>
      <c r="I13" s="139"/>
      <c r="L13" s="42"/>
    </row>
    <row r="14" s="1" customFormat="1" ht="12" customHeight="1">
      <c r="B14" s="42"/>
      <c r="D14" s="137" t="s">
        <v>24</v>
      </c>
      <c r="I14" s="142" t="s">
        <v>25</v>
      </c>
      <c r="J14" s="141" t="s">
        <v>1</v>
      </c>
      <c r="L14" s="42"/>
    </row>
    <row r="15" s="1" customFormat="1" ht="18" customHeight="1">
      <c r="B15" s="42"/>
      <c r="E15" s="141" t="s">
        <v>26</v>
      </c>
      <c r="I15" s="142" t="s">
        <v>27</v>
      </c>
      <c r="J15" s="141" t="s">
        <v>1</v>
      </c>
      <c r="L15" s="42"/>
    </row>
    <row r="16" s="1" customFormat="1" ht="6.96" customHeight="1">
      <c r="B16" s="42"/>
      <c r="I16" s="139"/>
      <c r="L16" s="42"/>
    </row>
    <row r="17" s="1" customFormat="1" ht="12" customHeight="1">
      <c r="B17" s="42"/>
      <c r="D17" s="137" t="s">
        <v>28</v>
      </c>
      <c r="I17" s="14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9"/>
      <c r="L19" s="42"/>
    </row>
    <row r="20" s="1" customFormat="1" ht="12" customHeight="1">
      <c r="B20" s="42"/>
      <c r="D20" s="137" t="s">
        <v>30</v>
      </c>
      <c r="I20" s="142" t="s">
        <v>25</v>
      </c>
      <c r="J20" s="141" t="s">
        <v>1</v>
      </c>
      <c r="L20" s="42"/>
    </row>
    <row r="21" s="1" customFormat="1" ht="18" customHeight="1">
      <c r="B21" s="42"/>
      <c r="E21" s="141" t="s">
        <v>422</v>
      </c>
      <c r="I21" s="142" t="s">
        <v>27</v>
      </c>
      <c r="J21" s="141" t="s">
        <v>1</v>
      </c>
      <c r="L21" s="42"/>
    </row>
    <row r="22" s="1" customFormat="1" ht="6.96" customHeight="1">
      <c r="B22" s="42"/>
      <c r="I22" s="139"/>
      <c r="L22" s="42"/>
    </row>
    <row r="23" s="1" customFormat="1" ht="12" customHeight="1">
      <c r="B23" s="42"/>
      <c r="D23" s="137" t="s">
        <v>33</v>
      </c>
      <c r="I23" s="142" t="s">
        <v>25</v>
      </c>
      <c r="J23" s="141" t="s">
        <v>1</v>
      </c>
      <c r="L23" s="42"/>
    </row>
    <row r="24" s="1" customFormat="1" ht="18" customHeight="1">
      <c r="B24" s="42"/>
      <c r="E24" s="141" t="s">
        <v>34</v>
      </c>
      <c r="I24" s="142" t="s">
        <v>27</v>
      </c>
      <c r="J24" s="141" t="s">
        <v>1</v>
      </c>
      <c r="L24" s="42"/>
    </row>
    <row r="25" s="1" customFormat="1" ht="6.96" customHeight="1">
      <c r="B25" s="42"/>
      <c r="I25" s="139"/>
      <c r="L25" s="42"/>
    </row>
    <row r="26" s="1" customFormat="1" ht="12" customHeight="1">
      <c r="B26" s="42"/>
      <c r="D26" s="137" t="s">
        <v>35</v>
      </c>
      <c r="I26" s="139"/>
      <c r="L26" s="42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2"/>
      <c r="I28" s="13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7"/>
      <c r="J29" s="77"/>
      <c r="K29" s="77"/>
      <c r="L29" s="42"/>
    </row>
    <row r="30" s="1" customFormat="1" ht="25.44" customHeight="1">
      <c r="B30" s="42"/>
      <c r="D30" s="148" t="s">
        <v>36</v>
      </c>
      <c r="I30" s="139"/>
      <c r="J30" s="149">
        <f>ROUND(J127,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7"/>
      <c r="J31" s="77"/>
      <c r="K31" s="77"/>
      <c r="L31" s="42"/>
    </row>
    <row r="32" s="1" customFormat="1" ht="14.4" customHeight="1">
      <c r="B32" s="42"/>
      <c r="F32" s="150" t="s">
        <v>38</v>
      </c>
      <c r="I32" s="151" t="s">
        <v>37</v>
      </c>
      <c r="J32" s="150" t="s">
        <v>39</v>
      </c>
      <c r="L32" s="42"/>
    </row>
    <row r="33" s="1" customFormat="1" ht="14.4" customHeight="1">
      <c r="B33" s="42"/>
      <c r="D33" s="152" t="s">
        <v>40</v>
      </c>
      <c r="E33" s="137" t="s">
        <v>41</v>
      </c>
      <c r="F33" s="153">
        <f>ROUND((SUM(BE127:BE198)),  2)</f>
        <v>0</v>
      </c>
      <c r="I33" s="154">
        <v>0.20999999999999999</v>
      </c>
      <c r="J33" s="153">
        <f>ROUND(((SUM(BE127:BE198))*I33),  2)</f>
        <v>0</v>
      </c>
      <c r="L33" s="42"/>
    </row>
    <row r="34" s="1" customFormat="1" ht="14.4" customHeight="1">
      <c r="B34" s="42"/>
      <c r="E34" s="137" t="s">
        <v>42</v>
      </c>
      <c r="F34" s="153">
        <f>ROUND((SUM(BF127:BF198)),  2)</f>
        <v>0</v>
      </c>
      <c r="I34" s="154">
        <v>0.14999999999999999</v>
      </c>
      <c r="J34" s="153">
        <f>ROUND(((SUM(BF127:BF198))*I34),  2)</f>
        <v>0</v>
      </c>
      <c r="L34" s="42"/>
    </row>
    <row r="35" hidden="1" s="1" customFormat="1" ht="14.4" customHeight="1">
      <c r="B35" s="42"/>
      <c r="E35" s="137" t="s">
        <v>43</v>
      </c>
      <c r="F35" s="153">
        <f>ROUND((SUM(BG127:BG198)),  2)</f>
        <v>0</v>
      </c>
      <c r="I35" s="154">
        <v>0.20999999999999999</v>
      </c>
      <c r="J35" s="153">
        <f>0</f>
        <v>0</v>
      </c>
      <c r="L35" s="42"/>
    </row>
    <row r="36" hidden="1" s="1" customFormat="1" ht="14.4" customHeight="1">
      <c r="B36" s="42"/>
      <c r="E36" s="137" t="s">
        <v>44</v>
      </c>
      <c r="F36" s="153">
        <f>ROUND((SUM(BH127:BH198)),  2)</f>
        <v>0</v>
      </c>
      <c r="I36" s="154">
        <v>0.14999999999999999</v>
      </c>
      <c r="J36" s="153">
        <f>0</f>
        <v>0</v>
      </c>
      <c r="L36" s="42"/>
    </row>
    <row r="37" hidden="1" s="1" customFormat="1" ht="14.4" customHeight="1">
      <c r="B37" s="42"/>
      <c r="E37" s="137" t="s">
        <v>45</v>
      </c>
      <c r="F37" s="153">
        <f>ROUND((SUM(BI127:BI198)),  2)</f>
        <v>0</v>
      </c>
      <c r="I37" s="154">
        <v>0</v>
      </c>
      <c r="J37" s="153">
        <f>0</f>
        <v>0</v>
      </c>
      <c r="L37" s="42"/>
    </row>
    <row r="38" s="1" customFormat="1" ht="6.96" customHeight="1">
      <c r="B38" s="42"/>
      <c r="I38" s="139"/>
      <c r="L38" s="42"/>
    </row>
    <row r="39" s="1" customFormat="1" ht="25.44" customHeight="1">
      <c r="B39" s="42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60"/>
      <c r="J39" s="161">
        <f>SUM(J30:J37)</f>
        <v>0</v>
      </c>
      <c r="K39" s="162"/>
      <c r="L39" s="42"/>
    </row>
    <row r="40" s="1" customFormat="1" ht="14.4" customHeight="1">
      <c r="B40" s="42"/>
      <c r="I40" s="13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3" t="s">
        <v>49</v>
      </c>
      <c r="E50" s="164"/>
      <c r="F50" s="164"/>
      <c r="G50" s="163" t="s">
        <v>50</v>
      </c>
      <c r="H50" s="164"/>
      <c r="I50" s="165"/>
      <c r="J50" s="164"/>
      <c r="K50" s="164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6" t="s">
        <v>51</v>
      </c>
      <c r="E61" s="167"/>
      <c r="F61" s="168" t="s">
        <v>52</v>
      </c>
      <c r="G61" s="166" t="s">
        <v>51</v>
      </c>
      <c r="H61" s="167"/>
      <c r="I61" s="169"/>
      <c r="J61" s="170" t="s">
        <v>52</v>
      </c>
      <c r="K61" s="167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3" t="s">
        <v>53</v>
      </c>
      <c r="E65" s="164"/>
      <c r="F65" s="164"/>
      <c r="G65" s="163" t="s">
        <v>54</v>
      </c>
      <c r="H65" s="164"/>
      <c r="I65" s="165"/>
      <c r="J65" s="164"/>
      <c r="K65" s="164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6" t="s">
        <v>51</v>
      </c>
      <c r="E76" s="167"/>
      <c r="F76" s="168" t="s">
        <v>52</v>
      </c>
      <c r="G76" s="166" t="s">
        <v>51</v>
      </c>
      <c r="H76" s="167"/>
      <c r="I76" s="169"/>
      <c r="J76" s="170" t="s">
        <v>52</v>
      </c>
      <c r="K76" s="167"/>
      <c r="L76" s="42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2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3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9"/>
      <c r="J84" s="38"/>
      <c r="K84" s="38"/>
      <c r="L84" s="42"/>
    </row>
    <row r="85" s="1" customFormat="1" ht="16.5" customHeight="1">
      <c r="B85" s="37"/>
      <c r="C85" s="38"/>
      <c r="D85" s="38"/>
      <c r="E85" s="177" t="str">
        <f>E7</f>
        <v>PRODLOUŽENÍ CHODNÍKU S PŘEMOSTĚNÍM STÁVAJÍCÍCH INŽENÝRSKÝCH SÍTÍ - BŘEZINY U DĚČÍNA</v>
      </c>
      <c r="F85" s="31"/>
      <c r="G85" s="31"/>
      <c r="H85" s="31"/>
      <c r="I85" s="139"/>
      <c r="J85" s="38"/>
      <c r="K85" s="38"/>
      <c r="L85" s="42"/>
    </row>
    <row r="86" s="1" customFormat="1" ht="12" customHeight="1">
      <c r="B86" s="37"/>
      <c r="C86" s="31" t="s">
        <v>103</v>
      </c>
      <c r="D86" s="38"/>
      <c r="E86" s="38"/>
      <c r="F86" s="38"/>
      <c r="G86" s="38"/>
      <c r="H86" s="38"/>
      <c r="I86" s="13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EL - Elektromontáže</v>
      </c>
      <c r="F87" s="38"/>
      <c r="G87" s="38"/>
      <c r="H87" s="38"/>
      <c r="I87" s="13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p.p.č. 276/23 a 276/49</v>
      </c>
      <c r="G89" s="38"/>
      <c r="H89" s="38"/>
      <c r="I89" s="142" t="s">
        <v>22</v>
      </c>
      <c r="J89" s="73" t="str">
        <f>IF(J12="","",J12)</f>
        <v>1. 11. 2019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9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STATUTÁRNÍ MĚSTO DĚČÍN</v>
      </c>
      <c r="G91" s="38"/>
      <c r="H91" s="38"/>
      <c r="I91" s="142" t="s">
        <v>30</v>
      </c>
      <c r="J91" s="35" t="str">
        <f>E21</f>
        <v>Zdeněk Vácha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2" t="s">
        <v>33</v>
      </c>
      <c r="J92" s="35" t="str">
        <f>E24</f>
        <v>J. Duben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9"/>
      <c r="J93" s="38"/>
      <c r="K93" s="38"/>
      <c r="L93" s="42"/>
    </row>
    <row r="94" s="1" customFormat="1" ht="29.28" customHeight="1">
      <c r="B94" s="37"/>
      <c r="C94" s="178" t="s">
        <v>110</v>
      </c>
      <c r="D94" s="179"/>
      <c r="E94" s="179"/>
      <c r="F94" s="179"/>
      <c r="G94" s="179"/>
      <c r="H94" s="179"/>
      <c r="I94" s="180"/>
      <c r="J94" s="181" t="s">
        <v>111</v>
      </c>
      <c r="K94" s="179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9"/>
      <c r="J95" s="38"/>
      <c r="K95" s="38"/>
      <c r="L95" s="42"/>
    </row>
    <row r="96" s="1" customFormat="1" ht="22.8" customHeight="1">
      <c r="B96" s="37"/>
      <c r="C96" s="182" t="s">
        <v>112</v>
      </c>
      <c r="D96" s="38"/>
      <c r="E96" s="38"/>
      <c r="F96" s="38"/>
      <c r="G96" s="38"/>
      <c r="H96" s="38"/>
      <c r="I96" s="139"/>
      <c r="J96" s="104">
        <f>J127</f>
        <v>0</v>
      </c>
      <c r="K96" s="38"/>
      <c r="L96" s="42"/>
      <c r="AU96" s="16" t="s">
        <v>113</v>
      </c>
    </row>
    <row r="97" s="8" customFormat="1" ht="24.96" customHeight="1">
      <c r="B97" s="183"/>
      <c r="C97" s="184"/>
      <c r="D97" s="185" t="s">
        <v>423</v>
      </c>
      <c r="E97" s="186"/>
      <c r="F97" s="186"/>
      <c r="G97" s="186"/>
      <c r="H97" s="186"/>
      <c r="I97" s="187"/>
      <c r="J97" s="188">
        <f>J128</f>
        <v>0</v>
      </c>
      <c r="K97" s="184"/>
      <c r="L97" s="189"/>
    </row>
    <row r="98" s="8" customFormat="1" ht="24.96" customHeight="1">
      <c r="B98" s="183"/>
      <c r="C98" s="184"/>
      <c r="D98" s="185" t="s">
        <v>424</v>
      </c>
      <c r="E98" s="186"/>
      <c r="F98" s="186"/>
      <c r="G98" s="186"/>
      <c r="H98" s="186"/>
      <c r="I98" s="187"/>
      <c r="J98" s="188">
        <f>J135</f>
        <v>0</v>
      </c>
      <c r="K98" s="184"/>
      <c r="L98" s="189"/>
    </row>
    <row r="99" s="8" customFormat="1" ht="24.96" customHeight="1">
      <c r="B99" s="183"/>
      <c r="C99" s="184"/>
      <c r="D99" s="185" t="s">
        <v>425</v>
      </c>
      <c r="E99" s="186"/>
      <c r="F99" s="186"/>
      <c r="G99" s="186"/>
      <c r="H99" s="186"/>
      <c r="I99" s="187"/>
      <c r="J99" s="188">
        <f>J143</f>
        <v>0</v>
      </c>
      <c r="K99" s="184"/>
      <c r="L99" s="189"/>
    </row>
    <row r="100" s="8" customFormat="1" ht="24.96" customHeight="1">
      <c r="B100" s="183"/>
      <c r="C100" s="184"/>
      <c r="D100" s="185" t="s">
        <v>426</v>
      </c>
      <c r="E100" s="186"/>
      <c r="F100" s="186"/>
      <c r="G100" s="186"/>
      <c r="H100" s="186"/>
      <c r="I100" s="187"/>
      <c r="J100" s="188">
        <f>J152</f>
        <v>0</v>
      </c>
      <c r="K100" s="184"/>
      <c r="L100" s="189"/>
    </row>
    <row r="101" s="8" customFormat="1" ht="24.96" customHeight="1">
      <c r="B101" s="183"/>
      <c r="C101" s="184"/>
      <c r="D101" s="185" t="s">
        <v>427</v>
      </c>
      <c r="E101" s="186"/>
      <c r="F101" s="186"/>
      <c r="G101" s="186"/>
      <c r="H101" s="186"/>
      <c r="I101" s="187"/>
      <c r="J101" s="188">
        <f>J163</f>
        <v>0</v>
      </c>
      <c r="K101" s="184"/>
      <c r="L101" s="189"/>
    </row>
    <row r="102" s="8" customFormat="1" ht="24.96" customHeight="1">
      <c r="B102" s="183"/>
      <c r="C102" s="184"/>
      <c r="D102" s="185" t="s">
        <v>428</v>
      </c>
      <c r="E102" s="186"/>
      <c r="F102" s="186"/>
      <c r="G102" s="186"/>
      <c r="H102" s="186"/>
      <c r="I102" s="187"/>
      <c r="J102" s="188">
        <f>J184</f>
        <v>0</v>
      </c>
      <c r="K102" s="184"/>
      <c r="L102" s="189"/>
    </row>
    <row r="103" s="8" customFormat="1" ht="24.96" customHeight="1">
      <c r="B103" s="183"/>
      <c r="C103" s="184"/>
      <c r="D103" s="185" t="s">
        <v>125</v>
      </c>
      <c r="E103" s="186"/>
      <c r="F103" s="186"/>
      <c r="G103" s="186"/>
      <c r="H103" s="186"/>
      <c r="I103" s="187"/>
      <c r="J103" s="188">
        <f>J189</f>
        <v>0</v>
      </c>
      <c r="K103" s="184"/>
      <c r="L103" s="189"/>
    </row>
    <row r="104" s="9" customFormat="1" ht="19.92" customHeight="1">
      <c r="B104" s="190"/>
      <c r="C104" s="191"/>
      <c r="D104" s="192" t="s">
        <v>126</v>
      </c>
      <c r="E104" s="193"/>
      <c r="F104" s="193"/>
      <c r="G104" s="193"/>
      <c r="H104" s="193"/>
      <c r="I104" s="194"/>
      <c r="J104" s="195">
        <f>J190</f>
        <v>0</v>
      </c>
      <c r="K104" s="191"/>
      <c r="L104" s="196"/>
    </row>
    <row r="105" s="9" customFormat="1" ht="19.92" customHeight="1">
      <c r="B105" s="190"/>
      <c r="C105" s="191"/>
      <c r="D105" s="192" t="s">
        <v>127</v>
      </c>
      <c r="E105" s="193"/>
      <c r="F105" s="193"/>
      <c r="G105" s="193"/>
      <c r="H105" s="193"/>
      <c r="I105" s="194"/>
      <c r="J105" s="195">
        <f>J192</f>
        <v>0</v>
      </c>
      <c r="K105" s="191"/>
      <c r="L105" s="196"/>
    </row>
    <row r="106" s="9" customFormat="1" ht="19.92" customHeight="1">
      <c r="B106" s="190"/>
      <c r="C106" s="191"/>
      <c r="D106" s="192" t="s">
        <v>429</v>
      </c>
      <c r="E106" s="193"/>
      <c r="F106" s="193"/>
      <c r="G106" s="193"/>
      <c r="H106" s="193"/>
      <c r="I106" s="194"/>
      <c r="J106" s="195">
        <f>J194</f>
        <v>0</v>
      </c>
      <c r="K106" s="191"/>
      <c r="L106" s="196"/>
    </row>
    <row r="107" s="9" customFormat="1" ht="19.92" customHeight="1">
      <c r="B107" s="190"/>
      <c r="C107" s="191"/>
      <c r="D107" s="192" t="s">
        <v>430</v>
      </c>
      <c r="E107" s="193"/>
      <c r="F107" s="193"/>
      <c r="G107" s="193"/>
      <c r="H107" s="193"/>
      <c r="I107" s="194"/>
      <c r="J107" s="195">
        <f>J197</f>
        <v>0</v>
      </c>
      <c r="K107" s="191"/>
      <c r="L107" s="196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3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73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76"/>
      <c r="J113" s="63"/>
      <c r="K113" s="63"/>
      <c r="L113" s="42"/>
    </row>
    <row r="114" s="1" customFormat="1" ht="24.96" customHeight="1">
      <c r="B114" s="37"/>
      <c r="C114" s="22" t="s">
        <v>129</v>
      </c>
      <c r="D114" s="38"/>
      <c r="E114" s="38"/>
      <c r="F114" s="38"/>
      <c r="G114" s="38"/>
      <c r="H114" s="38"/>
      <c r="I114" s="13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39"/>
      <c r="J116" s="38"/>
      <c r="K116" s="38"/>
      <c r="L116" s="42"/>
    </row>
    <row r="117" s="1" customFormat="1" ht="16.5" customHeight="1">
      <c r="B117" s="37"/>
      <c r="C117" s="38"/>
      <c r="D117" s="38"/>
      <c r="E117" s="177" t="str">
        <f>E7</f>
        <v>PRODLOUŽENÍ CHODNÍKU S PŘEMOSTĚNÍM STÁVAJÍCÍCH INŽENÝRSKÝCH SÍTÍ - BŘEZINY U DĚČÍNA</v>
      </c>
      <c r="F117" s="31"/>
      <c r="G117" s="31"/>
      <c r="H117" s="31"/>
      <c r="I117" s="139"/>
      <c r="J117" s="38"/>
      <c r="K117" s="38"/>
      <c r="L117" s="42"/>
    </row>
    <row r="118" s="1" customFormat="1" ht="12" customHeight="1">
      <c r="B118" s="37"/>
      <c r="C118" s="31" t="s">
        <v>103</v>
      </c>
      <c r="D118" s="38"/>
      <c r="E118" s="38"/>
      <c r="F118" s="38"/>
      <c r="G118" s="38"/>
      <c r="H118" s="38"/>
      <c r="I118" s="139"/>
      <c r="J118" s="38"/>
      <c r="K118" s="38"/>
      <c r="L118" s="42"/>
    </row>
    <row r="119" s="1" customFormat="1" ht="16.5" customHeight="1">
      <c r="B119" s="37"/>
      <c r="C119" s="38"/>
      <c r="D119" s="38"/>
      <c r="E119" s="70" t="str">
        <f>E9</f>
        <v>EL - Elektromontáže</v>
      </c>
      <c r="F119" s="38"/>
      <c r="G119" s="38"/>
      <c r="H119" s="38"/>
      <c r="I119" s="139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39"/>
      <c r="J120" s="38"/>
      <c r="K120" s="38"/>
      <c r="L120" s="42"/>
    </row>
    <row r="121" s="1" customFormat="1" ht="12" customHeight="1">
      <c r="B121" s="37"/>
      <c r="C121" s="31" t="s">
        <v>20</v>
      </c>
      <c r="D121" s="38"/>
      <c r="E121" s="38"/>
      <c r="F121" s="26" t="str">
        <f>F12</f>
        <v>p.p.č. 276/23 a 276/49</v>
      </c>
      <c r="G121" s="38"/>
      <c r="H121" s="38"/>
      <c r="I121" s="142" t="s">
        <v>22</v>
      </c>
      <c r="J121" s="73" t="str">
        <f>IF(J12="","",J12)</f>
        <v>1. 11. 2019</v>
      </c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9"/>
      <c r="J122" s="38"/>
      <c r="K122" s="38"/>
      <c r="L122" s="42"/>
    </row>
    <row r="123" s="1" customFormat="1" ht="15.15" customHeight="1">
      <c r="B123" s="37"/>
      <c r="C123" s="31" t="s">
        <v>24</v>
      </c>
      <c r="D123" s="38"/>
      <c r="E123" s="38"/>
      <c r="F123" s="26" t="str">
        <f>E15</f>
        <v>STATUTÁRNÍ MĚSTO DĚČÍN</v>
      </c>
      <c r="G123" s="38"/>
      <c r="H123" s="38"/>
      <c r="I123" s="142" t="s">
        <v>30</v>
      </c>
      <c r="J123" s="35" t="str">
        <f>E21</f>
        <v>Zdeněk Vácha</v>
      </c>
      <c r="K123" s="38"/>
      <c r="L123" s="42"/>
    </row>
    <row r="124" s="1" customFormat="1" ht="15.15" customHeight="1">
      <c r="B124" s="37"/>
      <c r="C124" s="31" t="s">
        <v>28</v>
      </c>
      <c r="D124" s="38"/>
      <c r="E124" s="38"/>
      <c r="F124" s="26" t="str">
        <f>IF(E18="","",E18)</f>
        <v>Vyplň údaj</v>
      </c>
      <c r="G124" s="38"/>
      <c r="H124" s="38"/>
      <c r="I124" s="142" t="s">
        <v>33</v>
      </c>
      <c r="J124" s="35" t="str">
        <f>E24</f>
        <v>J. Duben</v>
      </c>
      <c r="K124" s="38"/>
      <c r="L124" s="42"/>
    </row>
    <row r="125" s="1" customFormat="1" ht="10.32" customHeight="1">
      <c r="B125" s="37"/>
      <c r="C125" s="38"/>
      <c r="D125" s="38"/>
      <c r="E125" s="38"/>
      <c r="F125" s="38"/>
      <c r="G125" s="38"/>
      <c r="H125" s="38"/>
      <c r="I125" s="139"/>
      <c r="J125" s="38"/>
      <c r="K125" s="38"/>
      <c r="L125" s="42"/>
    </row>
    <row r="126" s="10" customFormat="1" ht="29.28" customHeight="1">
      <c r="B126" s="197"/>
      <c r="C126" s="198" t="s">
        <v>130</v>
      </c>
      <c r="D126" s="199" t="s">
        <v>61</v>
      </c>
      <c r="E126" s="199" t="s">
        <v>57</v>
      </c>
      <c r="F126" s="199" t="s">
        <v>58</v>
      </c>
      <c r="G126" s="199" t="s">
        <v>131</v>
      </c>
      <c r="H126" s="199" t="s">
        <v>132</v>
      </c>
      <c r="I126" s="200" t="s">
        <v>133</v>
      </c>
      <c r="J126" s="201" t="s">
        <v>111</v>
      </c>
      <c r="K126" s="202" t="s">
        <v>134</v>
      </c>
      <c r="L126" s="203"/>
      <c r="M126" s="94" t="s">
        <v>1</v>
      </c>
      <c r="N126" s="95" t="s">
        <v>40</v>
      </c>
      <c r="O126" s="95" t="s">
        <v>135</v>
      </c>
      <c r="P126" s="95" t="s">
        <v>136</v>
      </c>
      <c r="Q126" s="95" t="s">
        <v>137</v>
      </c>
      <c r="R126" s="95" t="s">
        <v>138</v>
      </c>
      <c r="S126" s="95" t="s">
        <v>139</v>
      </c>
      <c r="T126" s="96" t="s">
        <v>140</v>
      </c>
    </row>
    <row r="127" s="1" customFormat="1" ht="22.8" customHeight="1">
      <c r="B127" s="37"/>
      <c r="C127" s="101" t="s">
        <v>141</v>
      </c>
      <c r="D127" s="38"/>
      <c r="E127" s="38"/>
      <c r="F127" s="38"/>
      <c r="G127" s="38"/>
      <c r="H127" s="38"/>
      <c r="I127" s="139"/>
      <c r="J127" s="204">
        <f>BK127</f>
        <v>0</v>
      </c>
      <c r="K127" s="38"/>
      <c r="L127" s="42"/>
      <c r="M127" s="97"/>
      <c r="N127" s="98"/>
      <c r="O127" s="98"/>
      <c r="P127" s="205">
        <f>P128+P135+P143+P152+P163+P184+P189</f>
        <v>0</v>
      </c>
      <c r="Q127" s="98"/>
      <c r="R127" s="205">
        <f>R128+R135+R143+R152+R163+R184+R189</f>
        <v>0</v>
      </c>
      <c r="S127" s="98"/>
      <c r="T127" s="206">
        <f>T128+T135+T143+T152+T163+T184+T189</f>
        <v>0</v>
      </c>
      <c r="AT127" s="16" t="s">
        <v>75</v>
      </c>
      <c r="AU127" s="16" t="s">
        <v>113</v>
      </c>
      <c r="BK127" s="207">
        <f>BK128+BK135+BK143+BK152+BK163+BK184+BK189</f>
        <v>0</v>
      </c>
    </row>
    <row r="128" s="11" customFormat="1" ht="25.92" customHeight="1">
      <c r="B128" s="208"/>
      <c r="C128" s="209"/>
      <c r="D128" s="210" t="s">
        <v>75</v>
      </c>
      <c r="E128" s="211" t="s">
        <v>431</v>
      </c>
      <c r="F128" s="211" t="s">
        <v>432</v>
      </c>
      <c r="G128" s="209"/>
      <c r="H128" s="209"/>
      <c r="I128" s="212"/>
      <c r="J128" s="213">
        <f>BK128</f>
        <v>0</v>
      </c>
      <c r="K128" s="209"/>
      <c r="L128" s="214"/>
      <c r="M128" s="215"/>
      <c r="N128" s="216"/>
      <c r="O128" s="216"/>
      <c r="P128" s="217">
        <f>SUM(P129:P134)</f>
        <v>0</v>
      </c>
      <c r="Q128" s="216"/>
      <c r="R128" s="217">
        <f>SUM(R129:R134)</f>
        <v>0</v>
      </c>
      <c r="S128" s="216"/>
      <c r="T128" s="218">
        <f>SUM(T129:T134)</f>
        <v>0</v>
      </c>
      <c r="AR128" s="219" t="s">
        <v>84</v>
      </c>
      <c r="AT128" s="220" t="s">
        <v>75</v>
      </c>
      <c r="AU128" s="220" t="s">
        <v>76</v>
      </c>
      <c r="AY128" s="219" t="s">
        <v>144</v>
      </c>
      <c r="BK128" s="221">
        <f>SUM(BK129:BK134)</f>
        <v>0</v>
      </c>
    </row>
    <row r="129" s="1" customFormat="1" ht="16.5" customHeight="1">
      <c r="B129" s="37"/>
      <c r="C129" s="270" t="s">
        <v>84</v>
      </c>
      <c r="D129" s="270" t="s">
        <v>339</v>
      </c>
      <c r="E129" s="271" t="s">
        <v>433</v>
      </c>
      <c r="F129" s="272" t="s">
        <v>434</v>
      </c>
      <c r="G129" s="273" t="s">
        <v>435</v>
      </c>
      <c r="H129" s="274">
        <v>5</v>
      </c>
      <c r="I129" s="275"/>
      <c r="J129" s="276">
        <f>ROUND(I129*H129,2)</f>
        <v>0</v>
      </c>
      <c r="K129" s="272" t="s">
        <v>1</v>
      </c>
      <c r="L129" s="277"/>
      <c r="M129" s="278" t="s">
        <v>1</v>
      </c>
      <c r="N129" s="279" t="s">
        <v>41</v>
      </c>
      <c r="O129" s="85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192</v>
      </c>
      <c r="AT129" s="235" t="s">
        <v>339</v>
      </c>
      <c r="AU129" s="235" t="s">
        <v>84</v>
      </c>
      <c r="AY129" s="16" t="s">
        <v>144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84</v>
      </c>
      <c r="BK129" s="236">
        <f>ROUND(I129*H129,2)</f>
        <v>0</v>
      </c>
      <c r="BL129" s="16" t="s">
        <v>151</v>
      </c>
      <c r="BM129" s="235" t="s">
        <v>86</v>
      </c>
    </row>
    <row r="130" s="1" customFormat="1" ht="16.5" customHeight="1">
      <c r="B130" s="37"/>
      <c r="C130" s="270" t="s">
        <v>86</v>
      </c>
      <c r="D130" s="270" t="s">
        <v>339</v>
      </c>
      <c r="E130" s="271" t="s">
        <v>436</v>
      </c>
      <c r="F130" s="272" t="s">
        <v>437</v>
      </c>
      <c r="G130" s="273" t="s">
        <v>435</v>
      </c>
      <c r="H130" s="274">
        <v>3</v>
      </c>
      <c r="I130" s="275"/>
      <c r="J130" s="276">
        <f>ROUND(I130*H130,2)</f>
        <v>0</v>
      </c>
      <c r="K130" s="272" t="s">
        <v>1</v>
      </c>
      <c r="L130" s="277"/>
      <c r="M130" s="278" t="s">
        <v>1</v>
      </c>
      <c r="N130" s="279" t="s">
        <v>41</v>
      </c>
      <c r="O130" s="85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192</v>
      </c>
      <c r="AT130" s="235" t="s">
        <v>339</v>
      </c>
      <c r="AU130" s="235" t="s">
        <v>84</v>
      </c>
      <c r="AY130" s="16" t="s">
        <v>144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84</v>
      </c>
      <c r="BK130" s="236">
        <f>ROUND(I130*H130,2)</f>
        <v>0</v>
      </c>
      <c r="BL130" s="16" t="s">
        <v>151</v>
      </c>
      <c r="BM130" s="235" t="s">
        <v>151</v>
      </c>
    </row>
    <row r="131" s="1" customFormat="1" ht="16.5" customHeight="1">
      <c r="B131" s="37"/>
      <c r="C131" s="270" t="s">
        <v>160</v>
      </c>
      <c r="D131" s="270" t="s">
        <v>339</v>
      </c>
      <c r="E131" s="271" t="s">
        <v>438</v>
      </c>
      <c r="F131" s="272" t="s">
        <v>439</v>
      </c>
      <c r="G131" s="273" t="s">
        <v>435</v>
      </c>
      <c r="H131" s="274">
        <v>1</v>
      </c>
      <c r="I131" s="275"/>
      <c r="J131" s="276">
        <f>ROUND(I131*H131,2)</f>
        <v>0</v>
      </c>
      <c r="K131" s="272" t="s">
        <v>1</v>
      </c>
      <c r="L131" s="277"/>
      <c r="M131" s="278" t="s">
        <v>1</v>
      </c>
      <c r="N131" s="279" t="s">
        <v>41</v>
      </c>
      <c r="O131" s="85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192</v>
      </c>
      <c r="AT131" s="235" t="s">
        <v>339</v>
      </c>
      <c r="AU131" s="235" t="s">
        <v>84</v>
      </c>
      <c r="AY131" s="16" t="s">
        <v>144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6" t="s">
        <v>84</v>
      </c>
      <c r="BK131" s="236">
        <f>ROUND(I131*H131,2)</f>
        <v>0</v>
      </c>
      <c r="BL131" s="16" t="s">
        <v>151</v>
      </c>
      <c r="BM131" s="235" t="s">
        <v>179</v>
      </c>
    </row>
    <row r="132" s="1" customFormat="1" ht="16.5" customHeight="1">
      <c r="B132" s="37"/>
      <c r="C132" s="270" t="s">
        <v>151</v>
      </c>
      <c r="D132" s="270" t="s">
        <v>339</v>
      </c>
      <c r="E132" s="271" t="s">
        <v>440</v>
      </c>
      <c r="F132" s="272" t="s">
        <v>441</v>
      </c>
      <c r="G132" s="273" t="s">
        <v>435</v>
      </c>
      <c r="H132" s="274">
        <v>1</v>
      </c>
      <c r="I132" s="275"/>
      <c r="J132" s="276">
        <f>ROUND(I132*H132,2)</f>
        <v>0</v>
      </c>
      <c r="K132" s="272" t="s">
        <v>1</v>
      </c>
      <c r="L132" s="277"/>
      <c r="M132" s="278" t="s">
        <v>1</v>
      </c>
      <c r="N132" s="279" t="s">
        <v>41</v>
      </c>
      <c r="O132" s="85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192</v>
      </c>
      <c r="AT132" s="235" t="s">
        <v>339</v>
      </c>
      <c r="AU132" s="235" t="s">
        <v>84</v>
      </c>
      <c r="AY132" s="16" t="s">
        <v>144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84</v>
      </c>
      <c r="BK132" s="236">
        <f>ROUND(I132*H132,2)</f>
        <v>0</v>
      </c>
      <c r="BL132" s="16" t="s">
        <v>151</v>
      </c>
      <c r="BM132" s="235" t="s">
        <v>192</v>
      </c>
    </row>
    <row r="133" s="1" customFormat="1" ht="16.5" customHeight="1">
      <c r="B133" s="37"/>
      <c r="C133" s="224" t="s">
        <v>171</v>
      </c>
      <c r="D133" s="224" t="s">
        <v>146</v>
      </c>
      <c r="E133" s="225" t="s">
        <v>442</v>
      </c>
      <c r="F133" s="226" t="s">
        <v>443</v>
      </c>
      <c r="G133" s="227" t="s">
        <v>444</v>
      </c>
      <c r="H133" s="285"/>
      <c r="I133" s="229"/>
      <c r="J133" s="230">
        <f>ROUND(I133*H133,2)</f>
        <v>0</v>
      </c>
      <c r="K133" s="226" t="s">
        <v>1</v>
      </c>
      <c r="L133" s="42"/>
      <c r="M133" s="231" t="s">
        <v>1</v>
      </c>
      <c r="N133" s="232" t="s">
        <v>41</v>
      </c>
      <c r="O133" s="85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151</v>
      </c>
      <c r="AT133" s="235" t="s">
        <v>146</v>
      </c>
      <c r="AU133" s="235" t="s">
        <v>84</v>
      </c>
      <c r="AY133" s="16" t="s">
        <v>144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84</v>
      </c>
      <c r="BK133" s="236">
        <f>ROUND(I133*H133,2)</f>
        <v>0</v>
      </c>
      <c r="BL133" s="16" t="s">
        <v>151</v>
      </c>
      <c r="BM133" s="235" t="s">
        <v>445</v>
      </c>
    </row>
    <row r="134" s="1" customFormat="1" ht="16.5" customHeight="1">
      <c r="B134" s="37"/>
      <c r="C134" s="224" t="s">
        <v>179</v>
      </c>
      <c r="D134" s="224" t="s">
        <v>146</v>
      </c>
      <c r="E134" s="225" t="s">
        <v>446</v>
      </c>
      <c r="F134" s="226" t="s">
        <v>447</v>
      </c>
      <c r="G134" s="227" t="s">
        <v>444</v>
      </c>
      <c r="H134" s="285"/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41</v>
      </c>
      <c r="O134" s="85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AR134" s="235" t="s">
        <v>151</v>
      </c>
      <c r="AT134" s="235" t="s">
        <v>146</v>
      </c>
      <c r="AU134" s="235" t="s">
        <v>84</v>
      </c>
      <c r="AY134" s="16" t="s">
        <v>144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84</v>
      </c>
      <c r="BK134" s="236">
        <f>ROUND(I134*H134,2)</f>
        <v>0</v>
      </c>
      <c r="BL134" s="16" t="s">
        <v>151</v>
      </c>
      <c r="BM134" s="235" t="s">
        <v>448</v>
      </c>
    </row>
    <row r="135" s="11" customFormat="1" ht="25.92" customHeight="1">
      <c r="B135" s="208"/>
      <c r="C135" s="209"/>
      <c r="D135" s="210" t="s">
        <v>75</v>
      </c>
      <c r="E135" s="211" t="s">
        <v>449</v>
      </c>
      <c r="F135" s="211" t="s">
        <v>450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SUM(P136:P142)</f>
        <v>0</v>
      </c>
      <c r="Q135" s="216"/>
      <c r="R135" s="217">
        <f>SUM(R136:R142)</f>
        <v>0</v>
      </c>
      <c r="S135" s="216"/>
      <c r="T135" s="218">
        <f>SUM(T136:T142)</f>
        <v>0</v>
      </c>
      <c r="AR135" s="219" t="s">
        <v>84</v>
      </c>
      <c r="AT135" s="220" t="s">
        <v>75</v>
      </c>
      <c r="AU135" s="220" t="s">
        <v>76</v>
      </c>
      <c r="AY135" s="219" t="s">
        <v>144</v>
      </c>
      <c r="BK135" s="221">
        <f>SUM(BK136:BK142)</f>
        <v>0</v>
      </c>
    </row>
    <row r="136" s="1" customFormat="1" ht="16.5" customHeight="1">
      <c r="B136" s="37"/>
      <c r="C136" s="270" t="s">
        <v>186</v>
      </c>
      <c r="D136" s="270" t="s">
        <v>339</v>
      </c>
      <c r="E136" s="271" t="s">
        <v>451</v>
      </c>
      <c r="F136" s="272" t="s">
        <v>452</v>
      </c>
      <c r="G136" s="273" t="s">
        <v>174</v>
      </c>
      <c r="H136" s="274">
        <v>60</v>
      </c>
      <c r="I136" s="275"/>
      <c r="J136" s="276">
        <f>ROUND(I136*H136,2)</f>
        <v>0</v>
      </c>
      <c r="K136" s="272" t="s">
        <v>1</v>
      </c>
      <c r="L136" s="277"/>
      <c r="M136" s="278" t="s">
        <v>1</v>
      </c>
      <c r="N136" s="279" t="s">
        <v>41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192</v>
      </c>
      <c r="AT136" s="235" t="s">
        <v>339</v>
      </c>
      <c r="AU136" s="235" t="s">
        <v>84</v>
      </c>
      <c r="AY136" s="16" t="s">
        <v>144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84</v>
      </c>
      <c r="BK136" s="236">
        <f>ROUND(I136*H136,2)</f>
        <v>0</v>
      </c>
      <c r="BL136" s="16" t="s">
        <v>151</v>
      </c>
      <c r="BM136" s="235" t="s">
        <v>201</v>
      </c>
    </row>
    <row r="137" s="1" customFormat="1" ht="16.5" customHeight="1">
      <c r="B137" s="37"/>
      <c r="C137" s="270" t="s">
        <v>192</v>
      </c>
      <c r="D137" s="270" t="s">
        <v>339</v>
      </c>
      <c r="E137" s="271" t="s">
        <v>453</v>
      </c>
      <c r="F137" s="272" t="s">
        <v>454</v>
      </c>
      <c r="G137" s="273" t="s">
        <v>174</v>
      </c>
      <c r="H137" s="274">
        <v>60</v>
      </c>
      <c r="I137" s="275"/>
      <c r="J137" s="276">
        <f>ROUND(I137*H137,2)</f>
        <v>0</v>
      </c>
      <c r="K137" s="272" t="s">
        <v>1</v>
      </c>
      <c r="L137" s="277"/>
      <c r="M137" s="278" t="s">
        <v>1</v>
      </c>
      <c r="N137" s="279" t="s">
        <v>41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192</v>
      </c>
      <c r="AT137" s="235" t="s">
        <v>339</v>
      </c>
      <c r="AU137" s="235" t="s">
        <v>84</v>
      </c>
      <c r="AY137" s="16" t="s">
        <v>144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84</v>
      </c>
      <c r="BK137" s="236">
        <f>ROUND(I137*H137,2)</f>
        <v>0</v>
      </c>
      <c r="BL137" s="16" t="s">
        <v>151</v>
      </c>
      <c r="BM137" s="235" t="s">
        <v>210</v>
      </c>
    </row>
    <row r="138" s="1" customFormat="1" ht="16.5" customHeight="1">
      <c r="B138" s="37"/>
      <c r="C138" s="270" t="s">
        <v>196</v>
      </c>
      <c r="D138" s="270" t="s">
        <v>339</v>
      </c>
      <c r="E138" s="271" t="s">
        <v>455</v>
      </c>
      <c r="F138" s="272" t="s">
        <v>456</v>
      </c>
      <c r="G138" s="273" t="s">
        <v>174</v>
      </c>
      <c r="H138" s="274">
        <v>60</v>
      </c>
      <c r="I138" s="275"/>
      <c r="J138" s="276">
        <f>ROUND(I138*H138,2)</f>
        <v>0</v>
      </c>
      <c r="K138" s="272" t="s">
        <v>1</v>
      </c>
      <c r="L138" s="277"/>
      <c r="M138" s="278" t="s">
        <v>1</v>
      </c>
      <c r="N138" s="279" t="s">
        <v>41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192</v>
      </c>
      <c r="AT138" s="235" t="s">
        <v>339</v>
      </c>
      <c r="AU138" s="235" t="s">
        <v>84</v>
      </c>
      <c r="AY138" s="16" t="s">
        <v>144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84</v>
      </c>
      <c r="BK138" s="236">
        <f>ROUND(I138*H138,2)</f>
        <v>0</v>
      </c>
      <c r="BL138" s="16" t="s">
        <v>151</v>
      </c>
      <c r="BM138" s="235" t="s">
        <v>225</v>
      </c>
    </row>
    <row r="139" s="1" customFormat="1" ht="16.5" customHeight="1">
      <c r="B139" s="37"/>
      <c r="C139" s="270" t="s">
        <v>201</v>
      </c>
      <c r="D139" s="270" t="s">
        <v>339</v>
      </c>
      <c r="E139" s="271" t="s">
        <v>457</v>
      </c>
      <c r="F139" s="272" t="s">
        <v>458</v>
      </c>
      <c r="G139" s="273" t="s">
        <v>435</v>
      </c>
      <c r="H139" s="274">
        <v>6</v>
      </c>
      <c r="I139" s="275"/>
      <c r="J139" s="276">
        <f>ROUND(I139*H139,2)</f>
        <v>0</v>
      </c>
      <c r="K139" s="272" t="s">
        <v>1</v>
      </c>
      <c r="L139" s="277"/>
      <c r="M139" s="278" t="s">
        <v>1</v>
      </c>
      <c r="N139" s="279" t="s">
        <v>41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192</v>
      </c>
      <c r="AT139" s="235" t="s">
        <v>339</v>
      </c>
      <c r="AU139" s="235" t="s">
        <v>84</v>
      </c>
      <c r="AY139" s="16" t="s">
        <v>144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84</v>
      </c>
      <c r="BK139" s="236">
        <f>ROUND(I139*H139,2)</f>
        <v>0</v>
      </c>
      <c r="BL139" s="16" t="s">
        <v>151</v>
      </c>
      <c r="BM139" s="235" t="s">
        <v>235</v>
      </c>
    </row>
    <row r="140" s="1" customFormat="1" ht="16.5" customHeight="1">
      <c r="B140" s="37"/>
      <c r="C140" s="270" t="s">
        <v>206</v>
      </c>
      <c r="D140" s="270" t="s">
        <v>339</v>
      </c>
      <c r="E140" s="271" t="s">
        <v>459</v>
      </c>
      <c r="F140" s="272" t="s">
        <v>460</v>
      </c>
      <c r="G140" s="273" t="s">
        <v>435</v>
      </c>
      <c r="H140" s="274">
        <v>12</v>
      </c>
      <c r="I140" s="275"/>
      <c r="J140" s="276">
        <f>ROUND(I140*H140,2)</f>
        <v>0</v>
      </c>
      <c r="K140" s="272" t="s">
        <v>1</v>
      </c>
      <c r="L140" s="277"/>
      <c r="M140" s="278" t="s">
        <v>1</v>
      </c>
      <c r="N140" s="279" t="s">
        <v>41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192</v>
      </c>
      <c r="AT140" s="235" t="s">
        <v>339</v>
      </c>
      <c r="AU140" s="235" t="s">
        <v>84</v>
      </c>
      <c r="AY140" s="16" t="s">
        <v>144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84</v>
      </c>
      <c r="BK140" s="236">
        <f>ROUND(I140*H140,2)</f>
        <v>0</v>
      </c>
      <c r="BL140" s="16" t="s">
        <v>151</v>
      </c>
      <c r="BM140" s="235" t="s">
        <v>246</v>
      </c>
    </row>
    <row r="141" s="1" customFormat="1" ht="16.5" customHeight="1">
      <c r="B141" s="37"/>
      <c r="C141" s="270" t="s">
        <v>210</v>
      </c>
      <c r="D141" s="270" t="s">
        <v>339</v>
      </c>
      <c r="E141" s="271" t="s">
        <v>461</v>
      </c>
      <c r="F141" s="272" t="s">
        <v>462</v>
      </c>
      <c r="G141" s="273" t="s">
        <v>444</v>
      </c>
      <c r="H141" s="286"/>
      <c r="I141" s="275"/>
      <c r="J141" s="276">
        <f>ROUND(I141*H141,2)</f>
        <v>0</v>
      </c>
      <c r="K141" s="272" t="s">
        <v>1</v>
      </c>
      <c r="L141" s="277"/>
      <c r="M141" s="278" t="s">
        <v>1</v>
      </c>
      <c r="N141" s="279" t="s">
        <v>41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192</v>
      </c>
      <c r="AT141" s="235" t="s">
        <v>339</v>
      </c>
      <c r="AU141" s="235" t="s">
        <v>84</v>
      </c>
      <c r="AY141" s="16" t="s">
        <v>144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84</v>
      </c>
      <c r="BK141" s="236">
        <f>ROUND(I141*H141,2)</f>
        <v>0</v>
      </c>
      <c r="BL141" s="16" t="s">
        <v>151</v>
      </c>
      <c r="BM141" s="235" t="s">
        <v>463</v>
      </c>
    </row>
    <row r="142" s="1" customFormat="1" ht="16.5" customHeight="1">
      <c r="B142" s="37"/>
      <c r="C142" s="270" t="s">
        <v>216</v>
      </c>
      <c r="D142" s="270" t="s">
        <v>339</v>
      </c>
      <c r="E142" s="271" t="s">
        <v>464</v>
      </c>
      <c r="F142" s="272" t="s">
        <v>465</v>
      </c>
      <c r="G142" s="273" t="s">
        <v>444</v>
      </c>
      <c r="H142" s="286"/>
      <c r="I142" s="275"/>
      <c r="J142" s="276">
        <f>ROUND(I142*H142,2)</f>
        <v>0</v>
      </c>
      <c r="K142" s="272" t="s">
        <v>1</v>
      </c>
      <c r="L142" s="277"/>
      <c r="M142" s="278" t="s">
        <v>1</v>
      </c>
      <c r="N142" s="279" t="s">
        <v>41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192</v>
      </c>
      <c r="AT142" s="235" t="s">
        <v>339</v>
      </c>
      <c r="AU142" s="235" t="s">
        <v>84</v>
      </c>
      <c r="AY142" s="16" t="s">
        <v>144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84</v>
      </c>
      <c r="BK142" s="236">
        <f>ROUND(I142*H142,2)</f>
        <v>0</v>
      </c>
      <c r="BL142" s="16" t="s">
        <v>151</v>
      </c>
      <c r="BM142" s="235" t="s">
        <v>466</v>
      </c>
    </row>
    <row r="143" s="11" customFormat="1" ht="25.92" customHeight="1">
      <c r="B143" s="208"/>
      <c r="C143" s="209"/>
      <c r="D143" s="210" t="s">
        <v>75</v>
      </c>
      <c r="E143" s="211" t="s">
        <v>467</v>
      </c>
      <c r="F143" s="211" t="s">
        <v>468</v>
      </c>
      <c r="G143" s="209"/>
      <c r="H143" s="209"/>
      <c r="I143" s="212"/>
      <c r="J143" s="213">
        <f>BK143</f>
        <v>0</v>
      </c>
      <c r="K143" s="209"/>
      <c r="L143" s="214"/>
      <c r="M143" s="215"/>
      <c r="N143" s="216"/>
      <c r="O143" s="216"/>
      <c r="P143" s="217">
        <f>SUM(P144:P151)</f>
        <v>0</v>
      </c>
      <c r="Q143" s="216"/>
      <c r="R143" s="217">
        <f>SUM(R144:R151)</f>
        <v>0</v>
      </c>
      <c r="S143" s="216"/>
      <c r="T143" s="218">
        <f>SUM(T144:T151)</f>
        <v>0</v>
      </c>
      <c r="AR143" s="219" t="s">
        <v>84</v>
      </c>
      <c r="AT143" s="220" t="s">
        <v>75</v>
      </c>
      <c r="AU143" s="220" t="s">
        <v>76</v>
      </c>
      <c r="AY143" s="219" t="s">
        <v>144</v>
      </c>
      <c r="BK143" s="221">
        <f>SUM(BK144:BK151)</f>
        <v>0</v>
      </c>
    </row>
    <row r="144" s="1" customFormat="1" ht="16.5" customHeight="1">
      <c r="B144" s="37"/>
      <c r="C144" s="270" t="s">
        <v>225</v>
      </c>
      <c r="D144" s="270" t="s">
        <v>339</v>
      </c>
      <c r="E144" s="271" t="s">
        <v>469</v>
      </c>
      <c r="F144" s="272" t="s">
        <v>470</v>
      </c>
      <c r="G144" s="273" t="s">
        <v>182</v>
      </c>
      <c r="H144" s="274">
        <v>3.5</v>
      </c>
      <c r="I144" s="275"/>
      <c r="J144" s="276">
        <f>ROUND(I144*H144,2)</f>
        <v>0</v>
      </c>
      <c r="K144" s="272" t="s">
        <v>1</v>
      </c>
      <c r="L144" s="277"/>
      <c r="M144" s="278" t="s">
        <v>1</v>
      </c>
      <c r="N144" s="279" t="s">
        <v>41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192</v>
      </c>
      <c r="AT144" s="235" t="s">
        <v>339</v>
      </c>
      <c r="AU144" s="235" t="s">
        <v>84</v>
      </c>
      <c r="AY144" s="16" t="s">
        <v>144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84</v>
      </c>
      <c r="BK144" s="236">
        <f>ROUND(I144*H144,2)</f>
        <v>0</v>
      </c>
      <c r="BL144" s="16" t="s">
        <v>151</v>
      </c>
      <c r="BM144" s="235" t="s">
        <v>255</v>
      </c>
    </row>
    <row r="145" s="1" customFormat="1" ht="16.5" customHeight="1">
      <c r="B145" s="37"/>
      <c r="C145" s="270" t="s">
        <v>8</v>
      </c>
      <c r="D145" s="270" t="s">
        <v>339</v>
      </c>
      <c r="E145" s="271" t="s">
        <v>471</v>
      </c>
      <c r="F145" s="272" t="s">
        <v>472</v>
      </c>
      <c r="G145" s="273" t="s">
        <v>174</v>
      </c>
      <c r="H145" s="274">
        <v>50</v>
      </c>
      <c r="I145" s="275"/>
      <c r="J145" s="276">
        <f>ROUND(I145*H145,2)</f>
        <v>0</v>
      </c>
      <c r="K145" s="272" t="s">
        <v>1</v>
      </c>
      <c r="L145" s="277"/>
      <c r="M145" s="278" t="s">
        <v>1</v>
      </c>
      <c r="N145" s="279" t="s">
        <v>41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192</v>
      </c>
      <c r="AT145" s="235" t="s">
        <v>339</v>
      </c>
      <c r="AU145" s="235" t="s">
        <v>84</v>
      </c>
      <c r="AY145" s="16" t="s">
        <v>144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84</v>
      </c>
      <c r="BK145" s="236">
        <f>ROUND(I145*H145,2)</f>
        <v>0</v>
      </c>
      <c r="BL145" s="16" t="s">
        <v>151</v>
      </c>
      <c r="BM145" s="235" t="s">
        <v>264</v>
      </c>
    </row>
    <row r="146" s="1" customFormat="1" ht="16.5" customHeight="1">
      <c r="B146" s="37"/>
      <c r="C146" s="270" t="s">
        <v>235</v>
      </c>
      <c r="D146" s="270" t="s">
        <v>339</v>
      </c>
      <c r="E146" s="271" t="s">
        <v>473</v>
      </c>
      <c r="F146" s="272" t="s">
        <v>474</v>
      </c>
      <c r="G146" s="273" t="s">
        <v>182</v>
      </c>
      <c r="H146" s="274">
        <v>1.02</v>
      </c>
      <c r="I146" s="275"/>
      <c r="J146" s="276">
        <f>ROUND(I146*H146,2)</f>
        <v>0</v>
      </c>
      <c r="K146" s="272" t="s">
        <v>1</v>
      </c>
      <c r="L146" s="277"/>
      <c r="M146" s="278" t="s">
        <v>1</v>
      </c>
      <c r="N146" s="279" t="s">
        <v>41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192</v>
      </c>
      <c r="AT146" s="235" t="s">
        <v>339</v>
      </c>
      <c r="AU146" s="235" t="s">
        <v>84</v>
      </c>
      <c r="AY146" s="16" t="s">
        <v>144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84</v>
      </c>
      <c r="BK146" s="236">
        <f>ROUND(I146*H146,2)</f>
        <v>0</v>
      </c>
      <c r="BL146" s="16" t="s">
        <v>151</v>
      </c>
      <c r="BM146" s="235" t="s">
        <v>273</v>
      </c>
    </row>
    <row r="147" s="1" customFormat="1" ht="16.5" customHeight="1">
      <c r="B147" s="37"/>
      <c r="C147" s="270" t="s">
        <v>241</v>
      </c>
      <c r="D147" s="270" t="s">
        <v>339</v>
      </c>
      <c r="E147" s="271" t="s">
        <v>475</v>
      </c>
      <c r="F147" s="272" t="s">
        <v>476</v>
      </c>
      <c r="G147" s="273" t="s">
        <v>435</v>
      </c>
      <c r="H147" s="274">
        <v>3</v>
      </c>
      <c r="I147" s="275"/>
      <c r="J147" s="276">
        <f>ROUND(I147*H147,2)</f>
        <v>0</v>
      </c>
      <c r="K147" s="272" t="s">
        <v>1</v>
      </c>
      <c r="L147" s="277"/>
      <c r="M147" s="278" t="s">
        <v>1</v>
      </c>
      <c r="N147" s="279" t="s">
        <v>41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192</v>
      </c>
      <c r="AT147" s="235" t="s">
        <v>339</v>
      </c>
      <c r="AU147" s="235" t="s">
        <v>84</v>
      </c>
      <c r="AY147" s="16" t="s">
        <v>144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84</v>
      </c>
      <c r="BK147" s="236">
        <f>ROUND(I147*H147,2)</f>
        <v>0</v>
      </c>
      <c r="BL147" s="16" t="s">
        <v>151</v>
      </c>
      <c r="BM147" s="235" t="s">
        <v>285</v>
      </c>
    </row>
    <row r="148" s="1" customFormat="1" ht="16.5" customHeight="1">
      <c r="B148" s="37"/>
      <c r="C148" s="270" t="s">
        <v>246</v>
      </c>
      <c r="D148" s="270" t="s">
        <v>339</v>
      </c>
      <c r="E148" s="271" t="s">
        <v>473</v>
      </c>
      <c r="F148" s="272" t="s">
        <v>474</v>
      </c>
      <c r="G148" s="273" t="s">
        <v>182</v>
      </c>
      <c r="H148" s="274">
        <v>0.76000000000000001</v>
      </c>
      <c r="I148" s="275"/>
      <c r="J148" s="276">
        <f>ROUND(I148*H148,2)</f>
        <v>0</v>
      </c>
      <c r="K148" s="272" t="s">
        <v>1</v>
      </c>
      <c r="L148" s="277"/>
      <c r="M148" s="278" t="s">
        <v>1</v>
      </c>
      <c r="N148" s="279" t="s">
        <v>41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192</v>
      </c>
      <c r="AT148" s="235" t="s">
        <v>339</v>
      </c>
      <c r="AU148" s="235" t="s">
        <v>84</v>
      </c>
      <c r="AY148" s="16" t="s">
        <v>144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84</v>
      </c>
      <c r="BK148" s="236">
        <f>ROUND(I148*H148,2)</f>
        <v>0</v>
      </c>
      <c r="BL148" s="16" t="s">
        <v>151</v>
      </c>
      <c r="BM148" s="235" t="s">
        <v>294</v>
      </c>
    </row>
    <row r="149" s="1" customFormat="1" ht="16.5" customHeight="1">
      <c r="B149" s="37"/>
      <c r="C149" s="270" t="s">
        <v>250</v>
      </c>
      <c r="D149" s="270" t="s">
        <v>339</v>
      </c>
      <c r="E149" s="271" t="s">
        <v>475</v>
      </c>
      <c r="F149" s="272" t="s">
        <v>476</v>
      </c>
      <c r="G149" s="273" t="s">
        <v>435</v>
      </c>
      <c r="H149" s="274">
        <v>1</v>
      </c>
      <c r="I149" s="275"/>
      <c r="J149" s="276">
        <f>ROUND(I149*H149,2)</f>
        <v>0</v>
      </c>
      <c r="K149" s="272" t="s">
        <v>1</v>
      </c>
      <c r="L149" s="277"/>
      <c r="M149" s="278" t="s">
        <v>1</v>
      </c>
      <c r="N149" s="279" t="s">
        <v>41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192</v>
      </c>
      <c r="AT149" s="235" t="s">
        <v>339</v>
      </c>
      <c r="AU149" s="235" t="s">
        <v>84</v>
      </c>
      <c r="AY149" s="16" t="s">
        <v>144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84</v>
      </c>
      <c r="BK149" s="236">
        <f>ROUND(I149*H149,2)</f>
        <v>0</v>
      </c>
      <c r="BL149" s="16" t="s">
        <v>151</v>
      </c>
      <c r="BM149" s="235" t="s">
        <v>308</v>
      </c>
    </row>
    <row r="150" s="1" customFormat="1" ht="16.5" customHeight="1">
      <c r="B150" s="37"/>
      <c r="C150" s="270" t="s">
        <v>255</v>
      </c>
      <c r="D150" s="270" t="s">
        <v>339</v>
      </c>
      <c r="E150" s="271" t="s">
        <v>469</v>
      </c>
      <c r="F150" s="272" t="s">
        <v>470</v>
      </c>
      <c r="G150" s="273" t="s">
        <v>182</v>
      </c>
      <c r="H150" s="274">
        <v>5</v>
      </c>
      <c r="I150" s="275"/>
      <c r="J150" s="276">
        <f>ROUND(I150*H150,2)</f>
        <v>0</v>
      </c>
      <c r="K150" s="272" t="s">
        <v>1</v>
      </c>
      <c r="L150" s="277"/>
      <c r="M150" s="278" t="s">
        <v>1</v>
      </c>
      <c r="N150" s="279" t="s">
        <v>41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192</v>
      </c>
      <c r="AT150" s="235" t="s">
        <v>339</v>
      </c>
      <c r="AU150" s="235" t="s">
        <v>84</v>
      </c>
      <c r="AY150" s="16" t="s">
        <v>144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84</v>
      </c>
      <c r="BK150" s="236">
        <f>ROUND(I150*H150,2)</f>
        <v>0</v>
      </c>
      <c r="BL150" s="16" t="s">
        <v>151</v>
      </c>
      <c r="BM150" s="235" t="s">
        <v>318</v>
      </c>
    </row>
    <row r="151" s="1" customFormat="1" ht="16.5" customHeight="1">
      <c r="B151" s="37"/>
      <c r="C151" s="270" t="s">
        <v>7</v>
      </c>
      <c r="D151" s="270" t="s">
        <v>339</v>
      </c>
      <c r="E151" s="271" t="s">
        <v>471</v>
      </c>
      <c r="F151" s="272" t="s">
        <v>472</v>
      </c>
      <c r="G151" s="273" t="s">
        <v>174</v>
      </c>
      <c r="H151" s="274">
        <v>50</v>
      </c>
      <c r="I151" s="275"/>
      <c r="J151" s="276">
        <f>ROUND(I151*H151,2)</f>
        <v>0</v>
      </c>
      <c r="K151" s="272" t="s">
        <v>1</v>
      </c>
      <c r="L151" s="277"/>
      <c r="M151" s="278" t="s">
        <v>1</v>
      </c>
      <c r="N151" s="279" t="s">
        <v>41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192</v>
      </c>
      <c r="AT151" s="235" t="s">
        <v>339</v>
      </c>
      <c r="AU151" s="235" t="s">
        <v>84</v>
      </c>
      <c r="AY151" s="16" t="s">
        <v>144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84</v>
      </c>
      <c r="BK151" s="236">
        <f>ROUND(I151*H151,2)</f>
        <v>0</v>
      </c>
      <c r="BL151" s="16" t="s">
        <v>151</v>
      </c>
      <c r="BM151" s="235" t="s">
        <v>328</v>
      </c>
    </row>
    <row r="152" s="11" customFormat="1" ht="25.92" customHeight="1">
      <c r="B152" s="208"/>
      <c r="C152" s="209"/>
      <c r="D152" s="210" t="s">
        <v>75</v>
      </c>
      <c r="E152" s="211" t="s">
        <v>477</v>
      </c>
      <c r="F152" s="211" t="s">
        <v>88</v>
      </c>
      <c r="G152" s="209"/>
      <c r="H152" s="209"/>
      <c r="I152" s="212"/>
      <c r="J152" s="213">
        <f>BK152</f>
        <v>0</v>
      </c>
      <c r="K152" s="209"/>
      <c r="L152" s="214"/>
      <c r="M152" s="215"/>
      <c r="N152" s="216"/>
      <c r="O152" s="216"/>
      <c r="P152" s="217">
        <f>SUM(P153:P162)</f>
        <v>0</v>
      </c>
      <c r="Q152" s="216"/>
      <c r="R152" s="217">
        <f>SUM(R153:R162)</f>
        <v>0</v>
      </c>
      <c r="S152" s="216"/>
      <c r="T152" s="218">
        <f>SUM(T153:T162)</f>
        <v>0</v>
      </c>
      <c r="AR152" s="219" t="s">
        <v>84</v>
      </c>
      <c r="AT152" s="220" t="s">
        <v>75</v>
      </c>
      <c r="AU152" s="220" t="s">
        <v>76</v>
      </c>
      <c r="AY152" s="219" t="s">
        <v>144</v>
      </c>
      <c r="BK152" s="221">
        <f>SUM(BK153:BK162)</f>
        <v>0</v>
      </c>
    </row>
    <row r="153" s="1" customFormat="1" ht="16.5" customHeight="1">
      <c r="B153" s="37"/>
      <c r="C153" s="224" t="s">
        <v>264</v>
      </c>
      <c r="D153" s="224" t="s">
        <v>146</v>
      </c>
      <c r="E153" s="225" t="s">
        <v>478</v>
      </c>
      <c r="F153" s="226" t="s">
        <v>479</v>
      </c>
      <c r="G153" s="227" t="s">
        <v>174</v>
      </c>
      <c r="H153" s="228">
        <v>60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41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151</v>
      </c>
      <c r="AT153" s="235" t="s">
        <v>146</v>
      </c>
      <c r="AU153" s="235" t="s">
        <v>84</v>
      </c>
      <c r="AY153" s="16" t="s">
        <v>144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84</v>
      </c>
      <c r="BK153" s="236">
        <f>ROUND(I153*H153,2)</f>
        <v>0</v>
      </c>
      <c r="BL153" s="16" t="s">
        <v>151</v>
      </c>
      <c r="BM153" s="235" t="s">
        <v>345</v>
      </c>
    </row>
    <row r="154" s="1" customFormat="1" ht="16.5" customHeight="1">
      <c r="B154" s="37"/>
      <c r="C154" s="224" t="s">
        <v>268</v>
      </c>
      <c r="D154" s="224" t="s">
        <v>146</v>
      </c>
      <c r="E154" s="225" t="s">
        <v>480</v>
      </c>
      <c r="F154" s="226" t="s">
        <v>481</v>
      </c>
      <c r="G154" s="227" t="s">
        <v>174</v>
      </c>
      <c r="H154" s="228">
        <v>60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41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151</v>
      </c>
      <c r="AT154" s="235" t="s">
        <v>146</v>
      </c>
      <c r="AU154" s="235" t="s">
        <v>84</v>
      </c>
      <c r="AY154" s="16" t="s">
        <v>144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84</v>
      </c>
      <c r="BK154" s="236">
        <f>ROUND(I154*H154,2)</f>
        <v>0</v>
      </c>
      <c r="BL154" s="16" t="s">
        <v>151</v>
      </c>
      <c r="BM154" s="235" t="s">
        <v>355</v>
      </c>
    </row>
    <row r="155" s="1" customFormat="1" ht="16.5" customHeight="1">
      <c r="B155" s="37"/>
      <c r="C155" s="224" t="s">
        <v>273</v>
      </c>
      <c r="D155" s="224" t="s">
        <v>146</v>
      </c>
      <c r="E155" s="225" t="s">
        <v>482</v>
      </c>
      <c r="F155" s="226" t="s">
        <v>483</v>
      </c>
      <c r="G155" s="227" t="s">
        <v>435</v>
      </c>
      <c r="H155" s="228">
        <v>32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41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151</v>
      </c>
      <c r="AT155" s="235" t="s">
        <v>146</v>
      </c>
      <c r="AU155" s="235" t="s">
        <v>84</v>
      </c>
      <c r="AY155" s="16" t="s">
        <v>144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84</v>
      </c>
      <c r="BK155" s="236">
        <f>ROUND(I155*H155,2)</f>
        <v>0</v>
      </c>
      <c r="BL155" s="16" t="s">
        <v>151</v>
      </c>
      <c r="BM155" s="235" t="s">
        <v>372</v>
      </c>
    </row>
    <row r="156" s="1" customFormat="1" ht="16.5" customHeight="1">
      <c r="B156" s="37"/>
      <c r="C156" s="224" t="s">
        <v>279</v>
      </c>
      <c r="D156" s="224" t="s">
        <v>146</v>
      </c>
      <c r="E156" s="225" t="s">
        <v>484</v>
      </c>
      <c r="F156" s="226" t="s">
        <v>485</v>
      </c>
      <c r="G156" s="227" t="s">
        <v>174</v>
      </c>
      <c r="H156" s="228">
        <v>60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41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151</v>
      </c>
      <c r="AT156" s="235" t="s">
        <v>146</v>
      </c>
      <c r="AU156" s="235" t="s">
        <v>84</v>
      </c>
      <c r="AY156" s="16" t="s">
        <v>144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84</v>
      </c>
      <c r="BK156" s="236">
        <f>ROUND(I156*H156,2)</f>
        <v>0</v>
      </c>
      <c r="BL156" s="16" t="s">
        <v>151</v>
      </c>
      <c r="BM156" s="235" t="s">
        <v>385</v>
      </c>
    </row>
    <row r="157" s="1" customFormat="1" ht="16.5" customHeight="1">
      <c r="B157" s="37"/>
      <c r="C157" s="224" t="s">
        <v>285</v>
      </c>
      <c r="D157" s="224" t="s">
        <v>146</v>
      </c>
      <c r="E157" s="225" t="s">
        <v>486</v>
      </c>
      <c r="F157" s="226" t="s">
        <v>487</v>
      </c>
      <c r="G157" s="227" t="s">
        <v>435</v>
      </c>
      <c r="H157" s="228">
        <v>5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41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151</v>
      </c>
      <c r="AT157" s="235" t="s">
        <v>146</v>
      </c>
      <c r="AU157" s="235" t="s">
        <v>84</v>
      </c>
      <c r="AY157" s="16" t="s">
        <v>144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84</v>
      </c>
      <c r="BK157" s="236">
        <f>ROUND(I157*H157,2)</f>
        <v>0</v>
      </c>
      <c r="BL157" s="16" t="s">
        <v>151</v>
      </c>
      <c r="BM157" s="235" t="s">
        <v>401</v>
      </c>
    </row>
    <row r="158" s="1" customFormat="1" ht="16.5" customHeight="1">
      <c r="B158" s="37"/>
      <c r="C158" s="224" t="s">
        <v>290</v>
      </c>
      <c r="D158" s="224" t="s">
        <v>146</v>
      </c>
      <c r="E158" s="225" t="s">
        <v>488</v>
      </c>
      <c r="F158" s="226" t="s">
        <v>489</v>
      </c>
      <c r="G158" s="227" t="s">
        <v>435</v>
      </c>
      <c r="H158" s="228">
        <v>3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41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151</v>
      </c>
      <c r="AT158" s="235" t="s">
        <v>146</v>
      </c>
      <c r="AU158" s="235" t="s">
        <v>84</v>
      </c>
      <c r="AY158" s="16" t="s">
        <v>144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84</v>
      </c>
      <c r="BK158" s="236">
        <f>ROUND(I158*H158,2)</f>
        <v>0</v>
      </c>
      <c r="BL158" s="16" t="s">
        <v>151</v>
      </c>
      <c r="BM158" s="235" t="s">
        <v>413</v>
      </c>
    </row>
    <row r="159" s="1" customFormat="1" ht="16.5" customHeight="1">
      <c r="B159" s="37"/>
      <c r="C159" s="224" t="s">
        <v>294</v>
      </c>
      <c r="D159" s="224" t="s">
        <v>146</v>
      </c>
      <c r="E159" s="225" t="s">
        <v>490</v>
      </c>
      <c r="F159" s="226" t="s">
        <v>491</v>
      </c>
      <c r="G159" s="227" t="s">
        <v>435</v>
      </c>
      <c r="H159" s="228">
        <v>1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41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151</v>
      </c>
      <c r="AT159" s="235" t="s">
        <v>146</v>
      </c>
      <c r="AU159" s="235" t="s">
        <v>84</v>
      </c>
      <c r="AY159" s="16" t="s">
        <v>144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84</v>
      </c>
      <c r="BK159" s="236">
        <f>ROUND(I159*H159,2)</f>
        <v>0</v>
      </c>
      <c r="BL159" s="16" t="s">
        <v>151</v>
      </c>
      <c r="BM159" s="235" t="s">
        <v>492</v>
      </c>
    </row>
    <row r="160" s="1" customFormat="1" ht="16.5" customHeight="1">
      <c r="B160" s="37"/>
      <c r="C160" s="224" t="s">
        <v>303</v>
      </c>
      <c r="D160" s="224" t="s">
        <v>146</v>
      </c>
      <c r="E160" s="225" t="s">
        <v>493</v>
      </c>
      <c r="F160" s="226" t="s">
        <v>494</v>
      </c>
      <c r="G160" s="227" t="s">
        <v>435</v>
      </c>
      <c r="H160" s="228">
        <v>1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41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151</v>
      </c>
      <c r="AT160" s="235" t="s">
        <v>146</v>
      </c>
      <c r="AU160" s="235" t="s">
        <v>84</v>
      </c>
      <c r="AY160" s="16" t="s">
        <v>144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84</v>
      </c>
      <c r="BK160" s="236">
        <f>ROUND(I160*H160,2)</f>
        <v>0</v>
      </c>
      <c r="BL160" s="16" t="s">
        <v>151</v>
      </c>
      <c r="BM160" s="235" t="s">
        <v>495</v>
      </c>
    </row>
    <row r="161" s="1" customFormat="1" ht="16.5" customHeight="1">
      <c r="B161" s="37"/>
      <c r="C161" s="224" t="s">
        <v>308</v>
      </c>
      <c r="D161" s="224" t="s">
        <v>146</v>
      </c>
      <c r="E161" s="225" t="s">
        <v>496</v>
      </c>
      <c r="F161" s="226" t="s">
        <v>497</v>
      </c>
      <c r="G161" s="227" t="s">
        <v>435</v>
      </c>
      <c r="H161" s="228">
        <v>6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41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151</v>
      </c>
      <c r="AT161" s="235" t="s">
        <v>146</v>
      </c>
      <c r="AU161" s="235" t="s">
        <v>84</v>
      </c>
      <c r="AY161" s="16" t="s">
        <v>144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84</v>
      </c>
      <c r="BK161" s="236">
        <f>ROUND(I161*H161,2)</f>
        <v>0</v>
      </c>
      <c r="BL161" s="16" t="s">
        <v>151</v>
      </c>
      <c r="BM161" s="235" t="s">
        <v>498</v>
      </c>
    </row>
    <row r="162" s="1" customFormat="1" ht="16.5" customHeight="1">
      <c r="B162" s="37"/>
      <c r="C162" s="224" t="s">
        <v>313</v>
      </c>
      <c r="D162" s="224" t="s">
        <v>146</v>
      </c>
      <c r="E162" s="225" t="s">
        <v>499</v>
      </c>
      <c r="F162" s="226" t="s">
        <v>500</v>
      </c>
      <c r="G162" s="227" t="s">
        <v>444</v>
      </c>
      <c r="H162" s="285"/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41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151</v>
      </c>
      <c r="AT162" s="235" t="s">
        <v>146</v>
      </c>
      <c r="AU162" s="235" t="s">
        <v>84</v>
      </c>
      <c r="AY162" s="16" t="s">
        <v>144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84</v>
      </c>
      <c r="BK162" s="236">
        <f>ROUND(I162*H162,2)</f>
        <v>0</v>
      </c>
      <c r="BL162" s="16" t="s">
        <v>151</v>
      </c>
      <c r="BM162" s="235" t="s">
        <v>501</v>
      </c>
    </row>
    <row r="163" s="11" customFormat="1" ht="25.92" customHeight="1">
      <c r="B163" s="208"/>
      <c r="C163" s="209"/>
      <c r="D163" s="210" t="s">
        <v>75</v>
      </c>
      <c r="E163" s="211" t="s">
        <v>502</v>
      </c>
      <c r="F163" s="211" t="s">
        <v>145</v>
      </c>
      <c r="G163" s="209"/>
      <c r="H163" s="209"/>
      <c r="I163" s="212"/>
      <c r="J163" s="213">
        <f>BK163</f>
        <v>0</v>
      </c>
      <c r="K163" s="209"/>
      <c r="L163" s="214"/>
      <c r="M163" s="215"/>
      <c r="N163" s="216"/>
      <c r="O163" s="216"/>
      <c r="P163" s="217">
        <f>SUM(P164:P183)</f>
        <v>0</v>
      </c>
      <c r="Q163" s="216"/>
      <c r="R163" s="217">
        <f>SUM(R164:R183)</f>
        <v>0</v>
      </c>
      <c r="S163" s="216"/>
      <c r="T163" s="218">
        <f>SUM(T164:T183)</f>
        <v>0</v>
      </c>
      <c r="AR163" s="219" t="s">
        <v>84</v>
      </c>
      <c r="AT163" s="220" t="s">
        <v>75</v>
      </c>
      <c r="AU163" s="220" t="s">
        <v>76</v>
      </c>
      <c r="AY163" s="219" t="s">
        <v>144</v>
      </c>
      <c r="BK163" s="221">
        <f>SUM(BK164:BK183)</f>
        <v>0</v>
      </c>
    </row>
    <row r="164" s="1" customFormat="1" ht="16.5" customHeight="1">
      <c r="B164" s="37"/>
      <c r="C164" s="224" t="s">
        <v>318</v>
      </c>
      <c r="D164" s="224" t="s">
        <v>146</v>
      </c>
      <c r="E164" s="225" t="s">
        <v>503</v>
      </c>
      <c r="F164" s="226" t="s">
        <v>504</v>
      </c>
      <c r="G164" s="227" t="s">
        <v>174</v>
      </c>
      <c r="H164" s="228">
        <v>50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41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151</v>
      </c>
      <c r="AT164" s="235" t="s">
        <v>146</v>
      </c>
      <c r="AU164" s="235" t="s">
        <v>84</v>
      </c>
      <c r="AY164" s="16" t="s">
        <v>144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84</v>
      </c>
      <c r="BK164" s="236">
        <f>ROUND(I164*H164,2)</f>
        <v>0</v>
      </c>
      <c r="BL164" s="16" t="s">
        <v>151</v>
      </c>
      <c r="BM164" s="235" t="s">
        <v>505</v>
      </c>
    </row>
    <row r="165" s="1" customFormat="1" ht="16.5" customHeight="1">
      <c r="B165" s="37"/>
      <c r="C165" s="224" t="s">
        <v>323</v>
      </c>
      <c r="D165" s="224" t="s">
        <v>146</v>
      </c>
      <c r="E165" s="225" t="s">
        <v>506</v>
      </c>
      <c r="F165" s="226" t="s">
        <v>507</v>
      </c>
      <c r="G165" s="227" t="s">
        <v>174</v>
      </c>
      <c r="H165" s="228">
        <v>50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41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151</v>
      </c>
      <c r="AT165" s="235" t="s">
        <v>146</v>
      </c>
      <c r="AU165" s="235" t="s">
        <v>84</v>
      </c>
      <c r="AY165" s="16" t="s">
        <v>144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84</v>
      </c>
      <c r="BK165" s="236">
        <f>ROUND(I165*H165,2)</f>
        <v>0</v>
      </c>
      <c r="BL165" s="16" t="s">
        <v>151</v>
      </c>
      <c r="BM165" s="235" t="s">
        <v>508</v>
      </c>
    </row>
    <row r="166" s="1" customFormat="1" ht="16.5" customHeight="1">
      <c r="B166" s="37"/>
      <c r="C166" s="224" t="s">
        <v>328</v>
      </c>
      <c r="D166" s="224" t="s">
        <v>146</v>
      </c>
      <c r="E166" s="225" t="s">
        <v>509</v>
      </c>
      <c r="F166" s="226" t="s">
        <v>510</v>
      </c>
      <c r="G166" s="227" t="s">
        <v>174</v>
      </c>
      <c r="H166" s="228">
        <v>50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41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151</v>
      </c>
      <c r="AT166" s="235" t="s">
        <v>146</v>
      </c>
      <c r="AU166" s="235" t="s">
        <v>84</v>
      </c>
      <c r="AY166" s="16" t="s">
        <v>144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84</v>
      </c>
      <c r="BK166" s="236">
        <f>ROUND(I166*H166,2)</f>
        <v>0</v>
      </c>
      <c r="BL166" s="16" t="s">
        <v>151</v>
      </c>
      <c r="BM166" s="235" t="s">
        <v>511</v>
      </c>
    </row>
    <row r="167" s="1" customFormat="1" ht="16.5" customHeight="1">
      <c r="B167" s="37"/>
      <c r="C167" s="224" t="s">
        <v>338</v>
      </c>
      <c r="D167" s="224" t="s">
        <v>146</v>
      </c>
      <c r="E167" s="225" t="s">
        <v>512</v>
      </c>
      <c r="F167" s="226" t="s">
        <v>513</v>
      </c>
      <c r="G167" s="227" t="s">
        <v>182</v>
      </c>
      <c r="H167" s="228">
        <v>3.5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41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151</v>
      </c>
      <c r="AT167" s="235" t="s">
        <v>146</v>
      </c>
      <c r="AU167" s="235" t="s">
        <v>84</v>
      </c>
      <c r="AY167" s="16" t="s">
        <v>144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84</v>
      </c>
      <c r="BK167" s="236">
        <f>ROUND(I167*H167,2)</f>
        <v>0</v>
      </c>
      <c r="BL167" s="16" t="s">
        <v>151</v>
      </c>
      <c r="BM167" s="235" t="s">
        <v>514</v>
      </c>
    </row>
    <row r="168" s="1" customFormat="1" ht="16.5" customHeight="1">
      <c r="B168" s="37"/>
      <c r="C168" s="224" t="s">
        <v>345</v>
      </c>
      <c r="D168" s="224" t="s">
        <v>146</v>
      </c>
      <c r="E168" s="225" t="s">
        <v>515</v>
      </c>
      <c r="F168" s="226" t="s">
        <v>516</v>
      </c>
      <c r="G168" s="227" t="s">
        <v>155</v>
      </c>
      <c r="H168" s="228">
        <v>17.5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41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151</v>
      </c>
      <c r="AT168" s="235" t="s">
        <v>146</v>
      </c>
      <c r="AU168" s="235" t="s">
        <v>84</v>
      </c>
      <c r="AY168" s="16" t="s">
        <v>144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84</v>
      </c>
      <c r="BK168" s="236">
        <f>ROUND(I168*H168,2)</f>
        <v>0</v>
      </c>
      <c r="BL168" s="16" t="s">
        <v>151</v>
      </c>
      <c r="BM168" s="235" t="s">
        <v>517</v>
      </c>
    </row>
    <row r="169" s="1" customFormat="1" ht="16.5" customHeight="1">
      <c r="B169" s="37"/>
      <c r="C169" s="224" t="s">
        <v>350</v>
      </c>
      <c r="D169" s="224" t="s">
        <v>146</v>
      </c>
      <c r="E169" s="225" t="s">
        <v>518</v>
      </c>
      <c r="F169" s="226" t="s">
        <v>519</v>
      </c>
      <c r="G169" s="227" t="s">
        <v>435</v>
      </c>
      <c r="H169" s="228">
        <v>3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41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151</v>
      </c>
      <c r="AT169" s="235" t="s">
        <v>146</v>
      </c>
      <c r="AU169" s="235" t="s">
        <v>84</v>
      </c>
      <c r="AY169" s="16" t="s">
        <v>144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84</v>
      </c>
      <c r="BK169" s="236">
        <f>ROUND(I169*H169,2)</f>
        <v>0</v>
      </c>
      <c r="BL169" s="16" t="s">
        <v>151</v>
      </c>
      <c r="BM169" s="235" t="s">
        <v>520</v>
      </c>
    </row>
    <row r="170" s="1" customFormat="1" ht="16.5" customHeight="1">
      <c r="B170" s="37"/>
      <c r="C170" s="224" t="s">
        <v>355</v>
      </c>
      <c r="D170" s="224" t="s">
        <v>146</v>
      </c>
      <c r="E170" s="225" t="s">
        <v>521</v>
      </c>
      <c r="F170" s="226" t="s">
        <v>522</v>
      </c>
      <c r="G170" s="227" t="s">
        <v>182</v>
      </c>
      <c r="H170" s="228">
        <v>1.2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41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151</v>
      </c>
      <c r="AT170" s="235" t="s">
        <v>146</v>
      </c>
      <c r="AU170" s="235" t="s">
        <v>84</v>
      </c>
      <c r="AY170" s="16" t="s">
        <v>144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84</v>
      </c>
      <c r="BK170" s="236">
        <f>ROUND(I170*H170,2)</f>
        <v>0</v>
      </c>
      <c r="BL170" s="16" t="s">
        <v>151</v>
      </c>
      <c r="BM170" s="235" t="s">
        <v>523</v>
      </c>
    </row>
    <row r="171" s="1" customFormat="1" ht="16.5" customHeight="1">
      <c r="B171" s="37"/>
      <c r="C171" s="224" t="s">
        <v>367</v>
      </c>
      <c r="D171" s="224" t="s">
        <v>146</v>
      </c>
      <c r="E171" s="225" t="s">
        <v>512</v>
      </c>
      <c r="F171" s="226" t="s">
        <v>513</v>
      </c>
      <c r="G171" s="227" t="s">
        <v>182</v>
      </c>
      <c r="H171" s="228">
        <v>1.2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41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151</v>
      </c>
      <c r="AT171" s="235" t="s">
        <v>146</v>
      </c>
      <c r="AU171" s="235" t="s">
        <v>84</v>
      </c>
      <c r="AY171" s="16" t="s">
        <v>144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84</v>
      </c>
      <c r="BK171" s="236">
        <f>ROUND(I171*H171,2)</f>
        <v>0</v>
      </c>
      <c r="BL171" s="16" t="s">
        <v>151</v>
      </c>
      <c r="BM171" s="235" t="s">
        <v>524</v>
      </c>
    </row>
    <row r="172" s="1" customFormat="1" ht="16.5" customHeight="1">
      <c r="B172" s="37"/>
      <c r="C172" s="224" t="s">
        <v>372</v>
      </c>
      <c r="D172" s="224" t="s">
        <v>146</v>
      </c>
      <c r="E172" s="225" t="s">
        <v>518</v>
      </c>
      <c r="F172" s="226" t="s">
        <v>519</v>
      </c>
      <c r="G172" s="227" t="s">
        <v>435</v>
      </c>
      <c r="H172" s="228">
        <v>1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41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151</v>
      </c>
      <c r="AT172" s="235" t="s">
        <v>146</v>
      </c>
      <c r="AU172" s="235" t="s">
        <v>84</v>
      </c>
      <c r="AY172" s="16" t="s">
        <v>144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84</v>
      </c>
      <c r="BK172" s="236">
        <f>ROUND(I172*H172,2)</f>
        <v>0</v>
      </c>
      <c r="BL172" s="16" t="s">
        <v>151</v>
      </c>
      <c r="BM172" s="235" t="s">
        <v>525</v>
      </c>
    </row>
    <row r="173" s="1" customFormat="1" ht="16.5" customHeight="1">
      <c r="B173" s="37"/>
      <c r="C173" s="224" t="s">
        <v>379</v>
      </c>
      <c r="D173" s="224" t="s">
        <v>146</v>
      </c>
      <c r="E173" s="225" t="s">
        <v>521</v>
      </c>
      <c r="F173" s="226" t="s">
        <v>522</v>
      </c>
      <c r="G173" s="227" t="s">
        <v>182</v>
      </c>
      <c r="H173" s="228">
        <v>0.82999999999999996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41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151</v>
      </c>
      <c r="AT173" s="235" t="s">
        <v>146</v>
      </c>
      <c r="AU173" s="235" t="s">
        <v>84</v>
      </c>
      <c r="AY173" s="16" t="s">
        <v>144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84</v>
      </c>
      <c r="BK173" s="236">
        <f>ROUND(I173*H173,2)</f>
        <v>0</v>
      </c>
      <c r="BL173" s="16" t="s">
        <v>151</v>
      </c>
      <c r="BM173" s="235" t="s">
        <v>526</v>
      </c>
    </row>
    <row r="174" s="1" customFormat="1" ht="16.5" customHeight="1">
      <c r="B174" s="37"/>
      <c r="C174" s="224" t="s">
        <v>385</v>
      </c>
      <c r="D174" s="224" t="s">
        <v>146</v>
      </c>
      <c r="E174" s="225" t="s">
        <v>512</v>
      </c>
      <c r="F174" s="226" t="s">
        <v>513</v>
      </c>
      <c r="G174" s="227" t="s">
        <v>182</v>
      </c>
      <c r="H174" s="228">
        <v>0.82999999999999996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41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151</v>
      </c>
      <c r="AT174" s="235" t="s">
        <v>146</v>
      </c>
      <c r="AU174" s="235" t="s">
        <v>84</v>
      </c>
      <c r="AY174" s="16" t="s">
        <v>144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84</v>
      </c>
      <c r="BK174" s="236">
        <f>ROUND(I174*H174,2)</f>
        <v>0</v>
      </c>
      <c r="BL174" s="16" t="s">
        <v>151</v>
      </c>
      <c r="BM174" s="235" t="s">
        <v>527</v>
      </c>
    </row>
    <row r="175" s="1" customFormat="1" ht="16.5" customHeight="1">
      <c r="B175" s="37"/>
      <c r="C175" s="224" t="s">
        <v>392</v>
      </c>
      <c r="D175" s="224" t="s">
        <v>146</v>
      </c>
      <c r="E175" s="225" t="s">
        <v>528</v>
      </c>
      <c r="F175" s="226" t="s">
        <v>529</v>
      </c>
      <c r="G175" s="227" t="s">
        <v>530</v>
      </c>
      <c r="H175" s="228">
        <v>1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41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151</v>
      </c>
      <c r="AT175" s="235" t="s">
        <v>146</v>
      </c>
      <c r="AU175" s="235" t="s">
        <v>84</v>
      </c>
      <c r="AY175" s="16" t="s">
        <v>144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84</v>
      </c>
      <c r="BK175" s="236">
        <f>ROUND(I175*H175,2)</f>
        <v>0</v>
      </c>
      <c r="BL175" s="16" t="s">
        <v>151</v>
      </c>
      <c r="BM175" s="235" t="s">
        <v>531</v>
      </c>
    </row>
    <row r="176" s="1" customFormat="1" ht="16.5" customHeight="1">
      <c r="B176" s="37"/>
      <c r="C176" s="224" t="s">
        <v>401</v>
      </c>
      <c r="D176" s="224" t="s">
        <v>146</v>
      </c>
      <c r="E176" s="225" t="s">
        <v>532</v>
      </c>
      <c r="F176" s="226" t="s">
        <v>533</v>
      </c>
      <c r="G176" s="227" t="s">
        <v>530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41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151</v>
      </c>
      <c r="AT176" s="235" t="s">
        <v>146</v>
      </c>
      <c r="AU176" s="235" t="s">
        <v>84</v>
      </c>
      <c r="AY176" s="16" t="s">
        <v>144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84</v>
      </c>
      <c r="BK176" s="236">
        <f>ROUND(I176*H176,2)</f>
        <v>0</v>
      </c>
      <c r="BL176" s="16" t="s">
        <v>151</v>
      </c>
      <c r="BM176" s="235" t="s">
        <v>534</v>
      </c>
    </row>
    <row r="177" s="1" customFormat="1" ht="16.5" customHeight="1">
      <c r="B177" s="37"/>
      <c r="C177" s="224" t="s">
        <v>407</v>
      </c>
      <c r="D177" s="224" t="s">
        <v>146</v>
      </c>
      <c r="E177" s="225" t="s">
        <v>535</v>
      </c>
      <c r="F177" s="226" t="s">
        <v>536</v>
      </c>
      <c r="G177" s="227" t="s">
        <v>174</v>
      </c>
      <c r="H177" s="228">
        <v>50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41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151</v>
      </c>
      <c r="AT177" s="235" t="s">
        <v>146</v>
      </c>
      <c r="AU177" s="235" t="s">
        <v>84</v>
      </c>
      <c r="AY177" s="16" t="s">
        <v>144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84</v>
      </c>
      <c r="BK177" s="236">
        <f>ROUND(I177*H177,2)</f>
        <v>0</v>
      </c>
      <c r="BL177" s="16" t="s">
        <v>151</v>
      </c>
      <c r="BM177" s="235" t="s">
        <v>537</v>
      </c>
    </row>
    <row r="178" s="1" customFormat="1" ht="16.5" customHeight="1">
      <c r="B178" s="37"/>
      <c r="C178" s="224" t="s">
        <v>413</v>
      </c>
      <c r="D178" s="224" t="s">
        <v>146</v>
      </c>
      <c r="E178" s="225" t="s">
        <v>503</v>
      </c>
      <c r="F178" s="226" t="s">
        <v>504</v>
      </c>
      <c r="G178" s="227" t="s">
        <v>174</v>
      </c>
      <c r="H178" s="228">
        <v>50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41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151</v>
      </c>
      <c r="AT178" s="235" t="s">
        <v>146</v>
      </c>
      <c r="AU178" s="235" t="s">
        <v>84</v>
      </c>
      <c r="AY178" s="16" t="s">
        <v>144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84</v>
      </c>
      <c r="BK178" s="236">
        <f>ROUND(I178*H178,2)</f>
        <v>0</v>
      </c>
      <c r="BL178" s="16" t="s">
        <v>151</v>
      </c>
      <c r="BM178" s="235" t="s">
        <v>538</v>
      </c>
    </row>
    <row r="179" s="1" customFormat="1" ht="16.5" customHeight="1">
      <c r="B179" s="37"/>
      <c r="C179" s="224" t="s">
        <v>418</v>
      </c>
      <c r="D179" s="224" t="s">
        <v>146</v>
      </c>
      <c r="E179" s="225" t="s">
        <v>506</v>
      </c>
      <c r="F179" s="226" t="s">
        <v>507</v>
      </c>
      <c r="G179" s="227" t="s">
        <v>174</v>
      </c>
      <c r="H179" s="228">
        <v>50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41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151</v>
      </c>
      <c r="AT179" s="235" t="s">
        <v>146</v>
      </c>
      <c r="AU179" s="235" t="s">
        <v>84</v>
      </c>
      <c r="AY179" s="16" t="s">
        <v>144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84</v>
      </c>
      <c r="BK179" s="236">
        <f>ROUND(I179*H179,2)</f>
        <v>0</v>
      </c>
      <c r="BL179" s="16" t="s">
        <v>151</v>
      </c>
      <c r="BM179" s="235" t="s">
        <v>539</v>
      </c>
    </row>
    <row r="180" s="1" customFormat="1" ht="16.5" customHeight="1">
      <c r="B180" s="37"/>
      <c r="C180" s="224" t="s">
        <v>492</v>
      </c>
      <c r="D180" s="224" t="s">
        <v>146</v>
      </c>
      <c r="E180" s="225" t="s">
        <v>540</v>
      </c>
      <c r="F180" s="226" t="s">
        <v>541</v>
      </c>
      <c r="G180" s="227" t="s">
        <v>174</v>
      </c>
      <c r="H180" s="228">
        <v>50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41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151</v>
      </c>
      <c r="AT180" s="235" t="s">
        <v>146</v>
      </c>
      <c r="AU180" s="235" t="s">
        <v>84</v>
      </c>
      <c r="AY180" s="16" t="s">
        <v>144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84</v>
      </c>
      <c r="BK180" s="236">
        <f>ROUND(I180*H180,2)</f>
        <v>0</v>
      </c>
      <c r="BL180" s="16" t="s">
        <v>151</v>
      </c>
      <c r="BM180" s="235" t="s">
        <v>542</v>
      </c>
    </row>
    <row r="181" s="1" customFormat="1" ht="16.5" customHeight="1">
      <c r="B181" s="37"/>
      <c r="C181" s="224" t="s">
        <v>543</v>
      </c>
      <c r="D181" s="224" t="s">
        <v>146</v>
      </c>
      <c r="E181" s="225" t="s">
        <v>512</v>
      </c>
      <c r="F181" s="226" t="s">
        <v>513</v>
      </c>
      <c r="G181" s="227" t="s">
        <v>182</v>
      </c>
      <c r="H181" s="228">
        <v>5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41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151</v>
      </c>
      <c r="AT181" s="235" t="s">
        <v>146</v>
      </c>
      <c r="AU181" s="235" t="s">
        <v>84</v>
      </c>
      <c r="AY181" s="16" t="s">
        <v>144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84</v>
      </c>
      <c r="BK181" s="236">
        <f>ROUND(I181*H181,2)</f>
        <v>0</v>
      </c>
      <c r="BL181" s="16" t="s">
        <v>151</v>
      </c>
      <c r="BM181" s="235" t="s">
        <v>544</v>
      </c>
    </row>
    <row r="182" s="1" customFormat="1" ht="16.5" customHeight="1">
      <c r="B182" s="37"/>
      <c r="C182" s="224" t="s">
        <v>495</v>
      </c>
      <c r="D182" s="224" t="s">
        <v>146</v>
      </c>
      <c r="E182" s="225" t="s">
        <v>515</v>
      </c>
      <c r="F182" s="226" t="s">
        <v>516</v>
      </c>
      <c r="G182" s="227" t="s">
        <v>155</v>
      </c>
      <c r="H182" s="228">
        <v>25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41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151</v>
      </c>
      <c r="AT182" s="235" t="s">
        <v>146</v>
      </c>
      <c r="AU182" s="235" t="s">
        <v>84</v>
      </c>
      <c r="AY182" s="16" t="s">
        <v>144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84</v>
      </c>
      <c r="BK182" s="236">
        <f>ROUND(I182*H182,2)</f>
        <v>0</v>
      </c>
      <c r="BL182" s="16" t="s">
        <v>151</v>
      </c>
      <c r="BM182" s="235" t="s">
        <v>545</v>
      </c>
    </row>
    <row r="183" s="1" customFormat="1" ht="16.5" customHeight="1">
      <c r="B183" s="37"/>
      <c r="C183" s="224" t="s">
        <v>546</v>
      </c>
      <c r="D183" s="224" t="s">
        <v>146</v>
      </c>
      <c r="E183" s="225" t="s">
        <v>547</v>
      </c>
      <c r="F183" s="226" t="s">
        <v>548</v>
      </c>
      <c r="G183" s="227" t="s">
        <v>444</v>
      </c>
      <c r="H183" s="285"/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41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151</v>
      </c>
      <c r="AT183" s="235" t="s">
        <v>146</v>
      </c>
      <c r="AU183" s="235" t="s">
        <v>84</v>
      </c>
      <c r="AY183" s="16" t="s">
        <v>144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84</v>
      </c>
      <c r="BK183" s="236">
        <f>ROUND(I183*H183,2)</f>
        <v>0</v>
      </c>
      <c r="BL183" s="16" t="s">
        <v>151</v>
      </c>
      <c r="BM183" s="235" t="s">
        <v>549</v>
      </c>
    </row>
    <row r="184" s="11" customFormat="1" ht="25.92" customHeight="1">
      <c r="B184" s="208"/>
      <c r="C184" s="209"/>
      <c r="D184" s="210" t="s">
        <v>75</v>
      </c>
      <c r="E184" s="211" t="s">
        <v>550</v>
      </c>
      <c r="F184" s="211" t="s">
        <v>551</v>
      </c>
      <c r="G184" s="209"/>
      <c r="H184" s="209"/>
      <c r="I184" s="212"/>
      <c r="J184" s="213">
        <f>BK184</f>
        <v>0</v>
      </c>
      <c r="K184" s="209"/>
      <c r="L184" s="214"/>
      <c r="M184" s="215"/>
      <c r="N184" s="216"/>
      <c r="O184" s="216"/>
      <c r="P184" s="217">
        <f>SUM(P185:P188)</f>
        <v>0</v>
      </c>
      <c r="Q184" s="216"/>
      <c r="R184" s="217">
        <f>SUM(R185:R188)</f>
        <v>0</v>
      </c>
      <c r="S184" s="216"/>
      <c r="T184" s="218">
        <f>SUM(T185:T188)</f>
        <v>0</v>
      </c>
      <c r="AR184" s="219" t="s">
        <v>84</v>
      </c>
      <c r="AT184" s="220" t="s">
        <v>75</v>
      </c>
      <c r="AU184" s="220" t="s">
        <v>76</v>
      </c>
      <c r="AY184" s="219" t="s">
        <v>144</v>
      </c>
      <c r="BK184" s="221">
        <f>SUM(BK185:BK188)</f>
        <v>0</v>
      </c>
    </row>
    <row r="185" s="1" customFormat="1" ht="16.5" customHeight="1">
      <c r="B185" s="37"/>
      <c r="C185" s="224" t="s">
        <v>498</v>
      </c>
      <c r="D185" s="224" t="s">
        <v>146</v>
      </c>
      <c r="E185" s="225" t="s">
        <v>552</v>
      </c>
      <c r="F185" s="226" t="s">
        <v>553</v>
      </c>
      <c r="G185" s="227" t="s">
        <v>435</v>
      </c>
      <c r="H185" s="228">
        <v>5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41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151</v>
      </c>
      <c r="AT185" s="235" t="s">
        <v>146</v>
      </c>
      <c r="AU185" s="235" t="s">
        <v>84</v>
      </c>
      <c r="AY185" s="16" t="s">
        <v>144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84</v>
      </c>
      <c r="BK185" s="236">
        <f>ROUND(I185*H185,2)</f>
        <v>0</v>
      </c>
      <c r="BL185" s="16" t="s">
        <v>151</v>
      </c>
      <c r="BM185" s="235" t="s">
        <v>554</v>
      </c>
    </row>
    <row r="186" s="1" customFormat="1" ht="16.5" customHeight="1">
      <c r="B186" s="37"/>
      <c r="C186" s="224" t="s">
        <v>555</v>
      </c>
      <c r="D186" s="224" t="s">
        <v>146</v>
      </c>
      <c r="E186" s="225" t="s">
        <v>556</v>
      </c>
      <c r="F186" s="226" t="s">
        <v>557</v>
      </c>
      <c r="G186" s="227" t="s">
        <v>155</v>
      </c>
      <c r="H186" s="228">
        <v>37.5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41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151</v>
      </c>
      <c r="AT186" s="235" t="s">
        <v>146</v>
      </c>
      <c r="AU186" s="235" t="s">
        <v>84</v>
      </c>
      <c r="AY186" s="16" t="s">
        <v>144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84</v>
      </c>
      <c r="BK186" s="236">
        <f>ROUND(I186*H186,2)</f>
        <v>0</v>
      </c>
      <c r="BL186" s="16" t="s">
        <v>151</v>
      </c>
      <c r="BM186" s="235" t="s">
        <v>558</v>
      </c>
    </row>
    <row r="187" s="1" customFormat="1" ht="16.5" customHeight="1">
      <c r="B187" s="37"/>
      <c r="C187" s="224" t="s">
        <v>505</v>
      </c>
      <c r="D187" s="224" t="s">
        <v>146</v>
      </c>
      <c r="E187" s="225" t="s">
        <v>559</v>
      </c>
      <c r="F187" s="226" t="s">
        <v>560</v>
      </c>
      <c r="G187" s="227" t="s">
        <v>561</v>
      </c>
      <c r="H187" s="228">
        <v>2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41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151</v>
      </c>
      <c r="AT187" s="235" t="s">
        <v>146</v>
      </c>
      <c r="AU187" s="235" t="s">
        <v>84</v>
      </c>
      <c r="AY187" s="16" t="s">
        <v>144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84</v>
      </c>
      <c r="BK187" s="236">
        <f>ROUND(I187*H187,2)</f>
        <v>0</v>
      </c>
      <c r="BL187" s="16" t="s">
        <v>151</v>
      </c>
      <c r="BM187" s="235" t="s">
        <v>562</v>
      </c>
    </row>
    <row r="188" s="1" customFormat="1" ht="16.5" customHeight="1">
      <c r="B188" s="37"/>
      <c r="C188" s="224" t="s">
        <v>563</v>
      </c>
      <c r="D188" s="224" t="s">
        <v>146</v>
      </c>
      <c r="E188" s="225" t="s">
        <v>564</v>
      </c>
      <c r="F188" s="226" t="s">
        <v>565</v>
      </c>
      <c r="G188" s="227" t="s">
        <v>561</v>
      </c>
      <c r="H188" s="228">
        <v>2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41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151</v>
      </c>
      <c r="AT188" s="235" t="s">
        <v>146</v>
      </c>
      <c r="AU188" s="235" t="s">
        <v>84</v>
      </c>
      <c r="AY188" s="16" t="s">
        <v>144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84</v>
      </c>
      <c r="BK188" s="236">
        <f>ROUND(I188*H188,2)</f>
        <v>0</v>
      </c>
      <c r="BL188" s="16" t="s">
        <v>151</v>
      </c>
      <c r="BM188" s="235" t="s">
        <v>566</v>
      </c>
    </row>
    <row r="189" s="11" customFormat="1" ht="25.92" customHeight="1">
      <c r="B189" s="208"/>
      <c r="C189" s="209"/>
      <c r="D189" s="210" t="s">
        <v>75</v>
      </c>
      <c r="E189" s="211" t="s">
        <v>397</v>
      </c>
      <c r="F189" s="211" t="s">
        <v>398</v>
      </c>
      <c r="G189" s="209"/>
      <c r="H189" s="209"/>
      <c r="I189" s="212"/>
      <c r="J189" s="213">
        <f>BK189</f>
        <v>0</v>
      </c>
      <c r="K189" s="209"/>
      <c r="L189" s="214"/>
      <c r="M189" s="215"/>
      <c r="N189" s="216"/>
      <c r="O189" s="216"/>
      <c r="P189" s="217">
        <f>P190+P192+P194+P197</f>
        <v>0</v>
      </c>
      <c r="Q189" s="216"/>
      <c r="R189" s="217">
        <f>R190+R192+R194+R197</f>
        <v>0</v>
      </c>
      <c r="S189" s="216"/>
      <c r="T189" s="218">
        <f>T190+T192+T194+T197</f>
        <v>0</v>
      </c>
      <c r="AR189" s="219" t="s">
        <v>171</v>
      </c>
      <c r="AT189" s="220" t="s">
        <v>75</v>
      </c>
      <c r="AU189" s="220" t="s">
        <v>76</v>
      </c>
      <c r="AY189" s="219" t="s">
        <v>144</v>
      </c>
      <c r="BK189" s="221">
        <f>BK190+BK192+BK194+BK197</f>
        <v>0</v>
      </c>
    </row>
    <row r="190" s="11" customFormat="1" ht="22.8" customHeight="1">
      <c r="B190" s="208"/>
      <c r="C190" s="209"/>
      <c r="D190" s="210" t="s">
        <v>75</v>
      </c>
      <c r="E190" s="222" t="s">
        <v>399</v>
      </c>
      <c r="F190" s="222" t="s">
        <v>400</v>
      </c>
      <c r="G190" s="209"/>
      <c r="H190" s="209"/>
      <c r="I190" s="212"/>
      <c r="J190" s="223">
        <f>BK190</f>
        <v>0</v>
      </c>
      <c r="K190" s="209"/>
      <c r="L190" s="214"/>
      <c r="M190" s="215"/>
      <c r="N190" s="216"/>
      <c r="O190" s="216"/>
      <c r="P190" s="217">
        <f>P191</f>
        <v>0</v>
      </c>
      <c r="Q190" s="216"/>
      <c r="R190" s="217">
        <f>R191</f>
        <v>0</v>
      </c>
      <c r="S190" s="216"/>
      <c r="T190" s="218">
        <f>T191</f>
        <v>0</v>
      </c>
      <c r="AR190" s="219" t="s">
        <v>171</v>
      </c>
      <c r="AT190" s="220" t="s">
        <v>75</v>
      </c>
      <c r="AU190" s="220" t="s">
        <v>84</v>
      </c>
      <c r="AY190" s="219" t="s">
        <v>144</v>
      </c>
      <c r="BK190" s="221">
        <f>BK191</f>
        <v>0</v>
      </c>
    </row>
    <row r="191" s="1" customFormat="1" ht="16.5" customHeight="1">
      <c r="B191" s="37"/>
      <c r="C191" s="224" t="s">
        <v>508</v>
      </c>
      <c r="D191" s="224" t="s">
        <v>146</v>
      </c>
      <c r="E191" s="225" t="s">
        <v>567</v>
      </c>
      <c r="F191" s="226" t="s">
        <v>568</v>
      </c>
      <c r="G191" s="227" t="s">
        <v>404</v>
      </c>
      <c r="H191" s="228">
        <v>1</v>
      </c>
      <c r="I191" s="229"/>
      <c r="J191" s="230">
        <f>ROUND(I191*H191,2)</f>
        <v>0</v>
      </c>
      <c r="K191" s="226" t="s">
        <v>150</v>
      </c>
      <c r="L191" s="42"/>
      <c r="M191" s="231" t="s">
        <v>1</v>
      </c>
      <c r="N191" s="232" t="s">
        <v>41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405</v>
      </c>
      <c r="AT191" s="235" t="s">
        <v>146</v>
      </c>
      <c r="AU191" s="235" t="s">
        <v>86</v>
      </c>
      <c r="AY191" s="16" t="s">
        <v>144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84</v>
      </c>
      <c r="BK191" s="236">
        <f>ROUND(I191*H191,2)</f>
        <v>0</v>
      </c>
      <c r="BL191" s="16" t="s">
        <v>405</v>
      </c>
      <c r="BM191" s="235" t="s">
        <v>569</v>
      </c>
    </row>
    <row r="192" s="11" customFormat="1" ht="22.8" customHeight="1">
      <c r="B192" s="208"/>
      <c r="C192" s="209"/>
      <c r="D192" s="210" t="s">
        <v>75</v>
      </c>
      <c r="E192" s="222" t="s">
        <v>411</v>
      </c>
      <c r="F192" s="222" t="s">
        <v>412</v>
      </c>
      <c r="G192" s="209"/>
      <c r="H192" s="209"/>
      <c r="I192" s="212"/>
      <c r="J192" s="223">
        <f>BK192</f>
        <v>0</v>
      </c>
      <c r="K192" s="209"/>
      <c r="L192" s="214"/>
      <c r="M192" s="215"/>
      <c r="N192" s="216"/>
      <c r="O192" s="216"/>
      <c r="P192" s="217">
        <f>P193</f>
        <v>0</v>
      </c>
      <c r="Q192" s="216"/>
      <c r="R192" s="217">
        <f>R193</f>
        <v>0</v>
      </c>
      <c r="S192" s="216"/>
      <c r="T192" s="218">
        <f>T193</f>
        <v>0</v>
      </c>
      <c r="AR192" s="219" t="s">
        <v>171</v>
      </c>
      <c r="AT192" s="220" t="s">
        <v>75</v>
      </c>
      <c r="AU192" s="220" t="s">
        <v>84</v>
      </c>
      <c r="AY192" s="219" t="s">
        <v>144</v>
      </c>
      <c r="BK192" s="221">
        <f>BK193</f>
        <v>0</v>
      </c>
    </row>
    <row r="193" s="1" customFormat="1" ht="16.5" customHeight="1">
      <c r="B193" s="37"/>
      <c r="C193" s="224" t="s">
        <v>570</v>
      </c>
      <c r="D193" s="224" t="s">
        <v>146</v>
      </c>
      <c r="E193" s="225" t="s">
        <v>414</v>
      </c>
      <c r="F193" s="226" t="s">
        <v>412</v>
      </c>
      <c r="G193" s="227" t="s">
        <v>444</v>
      </c>
      <c r="H193" s="285"/>
      <c r="I193" s="229"/>
      <c r="J193" s="230">
        <f>ROUND(I193*H193,2)</f>
        <v>0</v>
      </c>
      <c r="K193" s="226" t="s">
        <v>150</v>
      </c>
      <c r="L193" s="42"/>
      <c r="M193" s="231" t="s">
        <v>1</v>
      </c>
      <c r="N193" s="232" t="s">
        <v>41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405</v>
      </c>
      <c r="AT193" s="235" t="s">
        <v>146</v>
      </c>
      <c r="AU193" s="235" t="s">
        <v>86</v>
      </c>
      <c r="AY193" s="16" t="s">
        <v>144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84</v>
      </c>
      <c r="BK193" s="236">
        <f>ROUND(I193*H193,2)</f>
        <v>0</v>
      </c>
      <c r="BL193" s="16" t="s">
        <v>405</v>
      </c>
      <c r="BM193" s="235" t="s">
        <v>571</v>
      </c>
    </row>
    <row r="194" s="11" customFormat="1" ht="22.8" customHeight="1">
      <c r="B194" s="208"/>
      <c r="C194" s="209"/>
      <c r="D194" s="210" t="s">
        <v>75</v>
      </c>
      <c r="E194" s="222" t="s">
        <v>572</v>
      </c>
      <c r="F194" s="222" t="s">
        <v>573</v>
      </c>
      <c r="G194" s="209"/>
      <c r="H194" s="209"/>
      <c r="I194" s="212"/>
      <c r="J194" s="223">
        <f>BK194</f>
        <v>0</v>
      </c>
      <c r="K194" s="209"/>
      <c r="L194" s="214"/>
      <c r="M194" s="215"/>
      <c r="N194" s="216"/>
      <c r="O194" s="216"/>
      <c r="P194" s="217">
        <f>SUM(P195:P196)</f>
        <v>0</v>
      </c>
      <c r="Q194" s="216"/>
      <c r="R194" s="217">
        <f>SUM(R195:R196)</f>
        <v>0</v>
      </c>
      <c r="S194" s="216"/>
      <c r="T194" s="218">
        <f>SUM(T195:T196)</f>
        <v>0</v>
      </c>
      <c r="AR194" s="219" t="s">
        <v>171</v>
      </c>
      <c r="AT194" s="220" t="s">
        <v>75</v>
      </c>
      <c r="AU194" s="220" t="s">
        <v>84</v>
      </c>
      <c r="AY194" s="219" t="s">
        <v>144</v>
      </c>
      <c r="BK194" s="221">
        <f>SUM(BK195:BK196)</f>
        <v>0</v>
      </c>
    </row>
    <row r="195" s="1" customFormat="1" ht="16.5" customHeight="1">
      <c r="B195" s="37"/>
      <c r="C195" s="224" t="s">
        <v>511</v>
      </c>
      <c r="D195" s="224" t="s">
        <v>146</v>
      </c>
      <c r="E195" s="225" t="s">
        <v>574</v>
      </c>
      <c r="F195" s="226" t="s">
        <v>575</v>
      </c>
      <c r="G195" s="227" t="s">
        <v>404</v>
      </c>
      <c r="H195" s="228">
        <v>1</v>
      </c>
      <c r="I195" s="229"/>
      <c r="J195" s="230">
        <f>ROUND(I195*H195,2)</f>
        <v>0</v>
      </c>
      <c r="K195" s="226" t="s">
        <v>150</v>
      </c>
      <c r="L195" s="42"/>
      <c r="M195" s="231" t="s">
        <v>1</v>
      </c>
      <c r="N195" s="232" t="s">
        <v>41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405</v>
      </c>
      <c r="AT195" s="235" t="s">
        <v>146</v>
      </c>
      <c r="AU195" s="235" t="s">
        <v>86</v>
      </c>
      <c r="AY195" s="16" t="s">
        <v>144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84</v>
      </c>
      <c r="BK195" s="236">
        <f>ROUND(I195*H195,2)</f>
        <v>0</v>
      </c>
      <c r="BL195" s="16" t="s">
        <v>405</v>
      </c>
      <c r="BM195" s="235" t="s">
        <v>576</v>
      </c>
    </row>
    <row r="196" s="1" customFormat="1" ht="16.5" customHeight="1">
      <c r="B196" s="37"/>
      <c r="C196" s="224" t="s">
        <v>577</v>
      </c>
      <c r="D196" s="224" t="s">
        <v>146</v>
      </c>
      <c r="E196" s="225" t="s">
        <v>578</v>
      </c>
      <c r="F196" s="226" t="s">
        <v>579</v>
      </c>
      <c r="G196" s="227" t="s">
        <v>404</v>
      </c>
      <c r="H196" s="228">
        <v>1</v>
      </c>
      <c r="I196" s="229"/>
      <c r="J196" s="230">
        <f>ROUND(I196*H196,2)</f>
        <v>0</v>
      </c>
      <c r="K196" s="226" t="s">
        <v>150</v>
      </c>
      <c r="L196" s="42"/>
      <c r="M196" s="231" t="s">
        <v>1</v>
      </c>
      <c r="N196" s="232" t="s">
        <v>41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405</v>
      </c>
      <c r="AT196" s="235" t="s">
        <v>146</v>
      </c>
      <c r="AU196" s="235" t="s">
        <v>86</v>
      </c>
      <c r="AY196" s="16" t="s">
        <v>144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84</v>
      </c>
      <c r="BK196" s="236">
        <f>ROUND(I196*H196,2)</f>
        <v>0</v>
      </c>
      <c r="BL196" s="16" t="s">
        <v>405</v>
      </c>
      <c r="BM196" s="235" t="s">
        <v>580</v>
      </c>
    </row>
    <row r="197" s="11" customFormat="1" ht="22.8" customHeight="1">
      <c r="B197" s="208"/>
      <c r="C197" s="209"/>
      <c r="D197" s="210" t="s">
        <v>75</v>
      </c>
      <c r="E197" s="222" t="s">
        <v>581</v>
      </c>
      <c r="F197" s="222" t="s">
        <v>582</v>
      </c>
      <c r="G197" s="209"/>
      <c r="H197" s="209"/>
      <c r="I197" s="212"/>
      <c r="J197" s="223">
        <f>BK197</f>
        <v>0</v>
      </c>
      <c r="K197" s="209"/>
      <c r="L197" s="214"/>
      <c r="M197" s="215"/>
      <c r="N197" s="216"/>
      <c r="O197" s="216"/>
      <c r="P197" s="217">
        <f>P198</f>
        <v>0</v>
      </c>
      <c r="Q197" s="216"/>
      <c r="R197" s="217">
        <f>R198</f>
        <v>0</v>
      </c>
      <c r="S197" s="216"/>
      <c r="T197" s="218">
        <f>T198</f>
        <v>0</v>
      </c>
      <c r="AR197" s="219" t="s">
        <v>171</v>
      </c>
      <c r="AT197" s="220" t="s">
        <v>75</v>
      </c>
      <c r="AU197" s="220" t="s">
        <v>84</v>
      </c>
      <c r="AY197" s="219" t="s">
        <v>144</v>
      </c>
      <c r="BK197" s="221">
        <f>BK198</f>
        <v>0</v>
      </c>
    </row>
    <row r="198" s="1" customFormat="1" ht="16.5" customHeight="1">
      <c r="B198" s="37"/>
      <c r="C198" s="224" t="s">
        <v>514</v>
      </c>
      <c r="D198" s="224" t="s">
        <v>146</v>
      </c>
      <c r="E198" s="225" t="s">
        <v>583</v>
      </c>
      <c r="F198" s="226" t="s">
        <v>584</v>
      </c>
      <c r="G198" s="227" t="s">
        <v>404</v>
      </c>
      <c r="H198" s="228">
        <v>1</v>
      </c>
      <c r="I198" s="229"/>
      <c r="J198" s="230">
        <f>ROUND(I198*H198,2)</f>
        <v>0</v>
      </c>
      <c r="K198" s="226" t="s">
        <v>1</v>
      </c>
      <c r="L198" s="42"/>
      <c r="M198" s="280" t="s">
        <v>1</v>
      </c>
      <c r="N198" s="281" t="s">
        <v>41</v>
      </c>
      <c r="O198" s="282"/>
      <c r="P198" s="283">
        <f>O198*H198</f>
        <v>0</v>
      </c>
      <c r="Q198" s="283">
        <v>0</v>
      </c>
      <c r="R198" s="283">
        <f>Q198*H198</f>
        <v>0</v>
      </c>
      <c r="S198" s="283">
        <v>0</v>
      </c>
      <c r="T198" s="284">
        <f>S198*H198</f>
        <v>0</v>
      </c>
      <c r="AR198" s="235" t="s">
        <v>405</v>
      </c>
      <c r="AT198" s="235" t="s">
        <v>146</v>
      </c>
      <c r="AU198" s="235" t="s">
        <v>86</v>
      </c>
      <c r="AY198" s="16" t="s">
        <v>144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84</v>
      </c>
      <c r="BK198" s="236">
        <f>ROUND(I198*H198,2)</f>
        <v>0</v>
      </c>
      <c r="BL198" s="16" t="s">
        <v>405</v>
      </c>
      <c r="BM198" s="235" t="s">
        <v>585</v>
      </c>
    </row>
    <row r="199" s="1" customFormat="1" ht="6.96" customHeight="1">
      <c r="B199" s="60"/>
      <c r="C199" s="61"/>
      <c r="D199" s="61"/>
      <c r="E199" s="61"/>
      <c r="F199" s="61"/>
      <c r="G199" s="61"/>
      <c r="H199" s="61"/>
      <c r="I199" s="173"/>
      <c r="J199" s="61"/>
      <c r="K199" s="61"/>
      <c r="L199" s="42"/>
    </row>
  </sheetData>
  <sheetProtection sheet="1" autoFilter="0" formatColumns="0" formatRows="0" objects="1" scenarios="1" spinCount="100000" saltValue="WWBfNDGu7rmPkW4gKo7ASTuuYuvZVnjyDQm4qlnrAZhw224MGXkJNFP0LVncW/bBiLfAGK68ZRt1Z9BjZxYJ6A==" hashValue="l19VpphHP1kCShMP/lbnyAdO4os++Q+RxJBnvDqmqONJBO/LxGXWxneazdyoYZjmD4W4YWw06K/jjOz3ya+cXA==" algorithmName="SHA-512" password="CC35"/>
  <autoFilter ref="C126:K19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2019-11-18T07:37:57Z</dcterms:created>
  <dcterms:modified xsi:type="dcterms:W3CDTF">2019-11-18T07:38:06Z</dcterms:modified>
</cp:coreProperties>
</file>