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24615" windowHeight="13995" activeTab="0"/>
  </bookViews>
  <sheets>
    <sheet name="Rekapitulace stavby" sheetId="1" r:id="rId1"/>
    <sheet name="DK - Dešťová kanalizace" sheetId="2" r:id="rId2"/>
    <sheet name="VON - Vedlejší a ostatní ..." sheetId="3" r:id="rId3"/>
    <sheet name="VO - Veřejné osvětlení" sheetId="4" r:id="rId4"/>
    <sheet name="OV - Oprava vozovky" sheetId="5" r:id="rId5"/>
    <sheet name="VON - Vedlejší a ostatní ..._01" sheetId="6" r:id="rId6"/>
    <sheet name="Seznam figur" sheetId="7" r:id="rId7"/>
  </sheets>
  <definedNames>
    <definedName name="_xlnm._FilterDatabase" localSheetId="1" hidden="1">'DK - Dešťová kanalizace'!$C$127:$K$303</definedName>
    <definedName name="_xlnm._FilterDatabase" localSheetId="4" hidden="1">'OV - Oprava vozovky'!$C$132:$K$364</definedName>
    <definedName name="_xlnm._FilterDatabase" localSheetId="3" hidden="1">'VO - Veřejné osvětlení'!$C$132:$K$273</definedName>
    <definedName name="_xlnm._FilterDatabase" localSheetId="2" hidden="1">'VON - Vedlejší a ostatní ...'!$C$123:$K$132</definedName>
    <definedName name="_xlnm._FilterDatabase" localSheetId="5" hidden="1">'VON - Vedlejší a ostatní ..._01'!$C$123:$K$139</definedName>
    <definedName name="_xlnm.Print_Area" localSheetId="1">'DK - Dešťová kanalizace'!$C$4:$J$76,'DK - Dešťová kanalizace'!$C$82:$J$107,'DK - Dešťová kanalizace'!$C$113:$J$303</definedName>
    <definedName name="_xlnm.Print_Area" localSheetId="4">'OV - Oprava vozovky'!$C$4:$J$76,'OV - Oprava vozovky'!$C$82:$J$112,'OV - Oprava vozovky'!$C$118:$J$364</definedName>
    <definedName name="_xlnm.Print_Area" localSheetId="0">'Rekapitulace stavby'!$D$4:$AO$76,'Rekapitulace stavby'!$C$82:$AQ$102</definedName>
    <definedName name="_xlnm.Print_Area" localSheetId="6">'Seznam figur'!$C$4:$G$179</definedName>
    <definedName name="_xlnm.Print_Area" localSheetId="3">'VO - Veřejné osvětlení'!$C$4:$J$76,'VO - Veřejné osvětlení'!$C$82:$J$112,'VO - Veřejné osvětlení'!$C$118:$J$273</definedName>
    <definedName name="_xlnm.Print_Area" localSheetId="2">'VON - Vedlejší a ostatní ...'!$C$4:$J$76,'VON - Vedlejší a ostatní ...'!$C$82:$J$103,'VON - Vedlejší a ostatní ...'!$C$109:$J$132</definedName>
    <definedName name="_xlnm.Print_Area" localSheetId="5">'VON - Vedlejší a ostatní ..._01'!$C$4:$J$76,'VON - Vedlejší a ostatní ..._01'!$C$82:$J$103,'VON - Vedlejší a ostatní ..._01'!$C$109:$J$139</definedName>
    <definedName name="_xlnm.Print_Titles" localSheetId="0">'Rekapitulace stavby'!$92:$92</definedName>
    <definedName name="_xlnm.Print_Titles" localSheetId="1">'DK - Dešťová kanalizace'!$127:$127</definedName>
    <definedName name="_xlnm.Print_Titles" localSheetId="2">'VON - Vedlejší a ostatní ...'!$123:$123</definedName>
    <definedName name="_xlnm.Print_Titles" localSheetId="3">'VO - Veřejné osvětlení'!$132:$132</definedName>
    <definedName name="_xlnm.Print_Titles" localSheetId="4">'OV - Oprava vozovky'!$132:$132</definedName>
    <definedName name="_xlnm.Print_Titles" localSheetId="5">'VON - Vedlejší a ostatní ..._01'!$123:$123</definedName>
    <definedName name="_xlnm.Print_Titles" localSheetId="6">'Seznam figur'!$9:$9</definedName>
  </definedNames>
  <calcPr calcId="145621"/>
</workbook>
</file>

<file path=xl/sharedStrings.xml><?xml version="1.0" encoding="utf-8"?>
<sst xmlns="http://schemas.openxmlformats.org/spreadsheetml/2006/main" count="7865" uniqueCount="1250">
  <si>
    <t>Export Komplet</t>
  </si>
  <si>
    <t/>
  </si>
  <si>
    <t>2.0</t>
  </si>
  <si>
    <t>ZAMOK</t>
  </si>
  <si>
    <t>False</t>
  </si>
  <si>
    <t>{7f941138-6cc2-4139-9a7c-5a24aa3d6798}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</si>
  <si>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</si>
  <si>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</si>
  <si>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</si>
  <si>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</si>
  <si>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</si>
  <si>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</si>
  <si>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</si>
  <si>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</si>
  <si>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21-65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</si>
  <si>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</si>
  <si>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</si>
  <si>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Dešťová kanalizace a oprava vozovky a veřejného osvětlení v ul. Tovární, Vítězství, Děčín - Boletice</t>
  </si>
  <si>
    <t>KSO:</t>
  </si>
  <si>
    <t>CC-CZ:</t>
  </si>
  <si>
    <t>Místo:</t>
  </si>
  <si>
    <t>Děčín - Boletice</t>
  </si>
  <si>
    <t>Datum: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</si>
  <si>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</si>
  <si>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</si>
  <si>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</si>
  <si>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</si>
  <si>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</si>
  <si>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</si>
  <si>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</si>
  <si>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>Ing. Vladimír Polda</t>
  </si>
  <si>
    <t>True</t>
  </si>
  <si>
    <t>Zpracovatel:</t>
  </si>
  <si>
    <t>J.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</si>
  <si>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</si>
  <si>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</si>
  <si>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</si>
  <si>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</si>
  <si>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</si>
  <si>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</si>
  <si>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</si>
  <si>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</si>
  <si>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</si>
  <si>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</si>
  <si>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</si>
  <si>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</si>
  <si>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</si>
  <si>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</si>
  <si>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</si>
  <si>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</si>
  <si>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</si>
  <si>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</si>
  <si>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</si>
  <si>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</si>
  <si>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</si>
  <si>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</si>
  <si>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</si>
  <si>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</si>
  <si>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</si>
  <si>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</si>
  <si>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</si>
  <si>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</si>
  <si>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</si>
  <si>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</si>
  <si>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</si>
  <si>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</si>
  <si>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</si>
  <si>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</si>
  <si>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</si>
  <si>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</si>
  <si>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</si>
  <si>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</si>
  <si>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</si>
  <si>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</si>
  <si>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</si>
  <si>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</si>
  <si>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</si>
  <si>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</si>
  <si>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</si>
  <si>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21-01-DK</t>
  </si>
  <si>
    <t>Dešťová kanalizace v ul. Tovární, Vítězství, Děčín - Boletice</t>
  </si>
  <si>
    <t>STA</t>
  </si>
  <si>
    <t>1</t>
  </si>
  <si>
    <t>{b8d93080-800d-4404-ae0e-5dd4d53fb213}</t>
  </si>
  <si>
    <t>2</t>
  </si>
  <si>
    <t>/</t>
  </si>
  <si>
    <t>DK</t>
  </si>
  <si>
    <t>Dešťová kanalizace</t>
  </si>
  <si>
    <t>Soupis</t>
  </si>
  <si>
    <t>{e7ef5dae-ee02-41c9-b02d-767094543e49}</t>
  </si>
  <si>
    <t>VON</t>
  </si>
  <si>
    <t>Vedlejší a ostatní náklady</t>
  </si>
  <si>
    <t>{3b259356-dea6-4eef-bccb-599994837901}</t>
  </si>
  <si>
    <t>21-01-OV</t>
  </si>
  <si>
    <t>Oprava vozovky a veřejné osvětlení ul. Tovární, Vítězství, Děčín - Boletice</t>
  </si>
  <si>
    <t>{44bf7b57-3488-4185-858f-09789195c07a}</t>
  </si>
  <si>
    <t>VO</t>
  </si>
  <si>
    <t>Veřejné osvětlení</t>
  </si>
  <si>
    <t>{fa73c46a-b2ae-4d8d-bab6-2a21302d274e}</t>
  </si>
  <si>
    <t>OV</t>
  </si>
  <si>
    <t>Oprava vozovky</t>
  </si>
  <si>
    <t>{b57e8a0d-0f90-45d9-a451-28e00e85b5a8}</t>
  </si>
  <si>
    <t>{1ae417d9-4ac4-4637-a834-372febe03567}</t>
  </si>
  <si>
    <t>betsyp</t>
  </si>
  <si>
    <t>5,276</t>
  </si>
  <si>
    <t>bourstok</t>
  </si>
  <si>
    <t>10,511</t>
  </si>
  <si>
    <t>KRYCÍ LIST SOUPISU PRACÍ</t>
  </si>
  <si>
    <t>mezidepo</t>
  </si>
  <si>
    <t>2,023</t>
  </si>
  <si>
    <t>odvoz</t>
  </si>
  <si>
    <t>80,369</t>
  </si>
  <si>
    <t>rýha</t>
  </si>
  <si>
    <t>213,112</t>
  </si>
  <si>
    <t>sypkus</t>
  </si>
  <si>
    <t>Objekt:</t>
  </si>
  <si>
    <t>zásyp</t>
  </si>
  <si>
    <t>132,743</t>
  </si>
  <si>
    <t>21-01-DK - Dešťová kanalizace v ul. Tovární, Vítězství, Děčín - Boletice</t>
  </si>
  <si>
    <t>Soupis:</t>
  </si>
  <si>
    <t>DK - Dešťová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</si>
  <si>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</si>
  <si>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</si>
  <si>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</si>
  <si>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</si>
  <si>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</si>
  <si>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</si>
  <si>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</si>
  <si>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</si>
  <si>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</si>
  <si>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</si>
  <si>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</si>
  <si>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</si>
  <si>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</si>
  <si>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</si>
  <si>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</si>
  <si>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</si>
  <si>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</si>
  <si>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</si>
  <si>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</si>
  <si>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</si>
  <si>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</si>
  <si>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</si>
  <si>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</si>
  <si>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</si>
  <si>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</si>
  <si>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</si>
  <si>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</si>
  <si>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</si>
  <si>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</si>
  <si>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</si>
  <si>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</si>
  <si>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11310612R</t>
  </si>
  <si>
    <t>Rozebrání dlažeb ze zámkových dlaždic komunikací pro pěší ručně - s ponecháním na staveništi</t>
  </si>
  <si>
    <t>m2</t>
  </si>
  <si>
    <t>4</t>
  </si>
  <si>
    <t>2038755231</t>
  </si>
  <si>
    <t>VV</t>
  </si>
  <si>
    <t>vybourání chodníků pro osazení nových uličních vpustí</t>
  </si>
  <si>
    <t>0,35+0,25+0,15</t>
  </si>
  <si>
    <t>3</t>
  </si>
  <si>
    <t>11320211R</t>
  </si>
  <si>
    <t xml:space="preserve">Vytrhání obrub krajníků obrubníků stojatých - s ponecháním na staveništi </t>
  </si>
  <si>
    <t>m</t>
  </si>
  <si>
    <t>-1265897740</t>
  </si>
  <si>
    <t>1,5+1,5+1</t>
  </si>
  <si>
    <t>132351254</t>
  </si>
  <si>
    <t>Hloubení rýh nezapažených š do 2000 mm v hornině třídy těžitelnosti II, skupiny 4 objem do 500 m3 strojně</t>
  </si>
  <si>
    <t>m3</t>
  </si>
  <si>
    <t>1756919503</t>
  </si>
  <si>
    <t>"ŠD5-ŠDstáv" 11,5 * "dle acad" 1,58</t>
  </si>
  <si>
    <t>"ŠDstáv-ŠD1" 25,6 * "dle acad" 2,45</t>
  </si>
  <si>
    <t>"ŠD1-ŠD4" 65,3 * "dle acad" 2,07</t>
  </si>
  <si>
    <t>"přípojky A-A" 4,5*1*(2,1-0,75)+1,55*1*1,8+0,55*1*0,6</t>
  </si>
  <si>
    <t>"přípojky C-C" 4,25*1*1,25</t>
  </si>
  <si>
    <t>"přípojky D-D" 1,6*1*1,35</t>
  </si>
  <si>
    <t>"přípojky E-E" 2*1*1,35</t>
  </si>
  <si>
    <t>"přípojky F-F" 2,4*1*1,35+1,2*1*0,6</t>
  </si>
  <si>
    <t>"odpočet bourané stoky" -0,95*27,66</t>
  </si>
  <si>
    <t>Součet</t>
  </si>
  <si>
    <t>5</t>
  </si>
  <si>
    <t>139951121</t>
  </si>
  <si>
    <t>Bourání kcí v hloubených vykopávkách ze zdiva z betonu prostého strojně</t>
  </si>
  <si>
    <t>-631532924</t>
  </si>
  <si>
    <t>vybourání rušené stoky</t>
  </si>
  <si>
    <t>"acad" 3,8*0,1*27,66</t>
  </si>
  <si>
    <t>6</t>
  </si>
  <si>
    <t>151101101</t>
  </si>
  <si>
    <t>Zřízení příložného pažení a rozepření stěn rýh hl do 2 m</t>
  </si>
  <si>
    <t>1367582972</t>
  </si>
  <si>
    <t>"přípojky A-A" 1,55*1,8*2</t>
  </si>
  <si>
    <t>"přípojky C-C" 4,25*1,25*2</t>
  </si>
  <si>
    <t>"přípojky D-D" 1,6*1,35*2</t>
  </si>
  <si>
    <t>"přípojky E-E" 2*1,35*2</t>
  </si>
  <si>
    <t>"přípojky F-F" 2,4*1,35*2</t>
  </si>
  <si>
    <t>7</t>
  </si>
  <si>
    <t>151101102</t>
  </si>
  <si>
    <t>Zřízení příložného pažení a rozepření stěn rýh hl do 4 m</t>
  </si>
  <si>
    <t>-289899262</t>
  </si>
  <si>
    <t>"ŠD5-ŠDstáv" 11,5*2,66</t>
  </si>
  <si>
    <t>"ŠDstáv-ŠD1" 25,6*3,01</t>
  </si>
  <si>
    <t>"ŠD1-ŠD4" 65,3*2,44</t>
  </si>
  <si>
    <t>"přípojky A-A" 4,5*2,1*2</t>
  </si>
  <si>
    <t>8</t>
  </si>
  <si>
    <t>151101111</t>
  </si>
  <si>
    <t>Odstranění příložného pažení a rozepření stěn rýh hl do 2 m</t>
  </si>
  <si>
    <t>-87274016</t>
  </si>
  <si>
    <t>9</t>
  </si>
  <si>
    <t>151101112</t>
  </si>
  <si>
    <t>Odstranění příložného pažení a rozepření stěn rýh hl do 4 m</t>
  </si>
  <si>
    <t>-668652951</t>
  </si>
  <si>
    <t>10</t>
  </si>
  <si>
    <t>162351124</t>
  </si>
  <si>
    <t>Vodorovné přemístění do 1000 m výkopku/sypaniny z hornin třídy těžitelnosti II, skupiny 4 a 5</t>
  </si>
  <si>
    <t>1926517147</t>
  </si>
  <si>
    <t>odvoz výkopku pro zásyp na mezideponii a návoz zpět</t>
  </si>
  <si>
    <t>zásyp*2</t>
  </si>
  <si>
    <t>11</t>
  </si>
  <si>
    <t>162751137</t>
  </si>
  <si>
    <t>Vodorovné přemístění do 10000 m výkopku/sypaniny z horniny třídy těžitelnosti II, skupiny 4 a 5</t>
  </si>
  <si>
    <t>-1344312408</t>
  </si>
  <si>
    <t>rýha-zásyp</t>
  </si>
  <si>
    <t>12</t>
  </si>
  <si>
    <t>162751139</t>
  </si>
  <si>
    <t>Příplatek k vodorovnému přemístění výkopku/sypaniny z horniny třídy těžitelnosti II, skupiny 4 a 5 ZKD 1000 m přes 10000 m</t>
  </si>
  <si>
    <t>-979814217</t>
  </si>
  <si>
    <t>odvoz*5</t>
  </si>
  <si>
    <t>13</t>
  </si>
  <si>
    <t>162751157</t>
  </si>
  <si>
    <t>Vodorovné přemístění do 10000 m výkopku/sypaniny z horniny třídy těžitelnosti III, skupiny 6 a 7</t>
  </si>
  <si>
    <t>990076873</t>
  </si>
  <si>
    <t>14</t>
  </si>
  <si>
    <t>162751159</t>
  </si>
  <si>
    <t>Příplatek k vodorovnému přemístění výkopku/sypaniny z horniny třídy těžitelnosti III, skupiny 6 a 7 ZKD 1000 m přes 10000 m</t>
  </si>
  <si>
    <t>12186270</t>
  </si>
  <si>
    <t>bourstok*5</t>
  </si>
  <si>
    <t>167151102</t>
  </si>
  <si>
    <t>Nakládání výkopku z hornin třídy těžitelnosti II, skupiny 4 a 5 do 100 m3</t>
  </si>
  <si>
    <t>1423092387</t>
  </si>
  <si>
    <t>návoz výkopku pro zásyp z mezideponie</t>
  </si>
  <si>
    <t>16</t>
  </si>
  <si>
    <t>171201231</t>
  </si>
  <si>
    <t>Poplatek za uložení zeminy a kamení na recyklační skládce (skládkovné) kód odpadu 17 05 04</t>
  </si>
  <si>
    <t>t</t>
  </si>
  <si>
    <t>1373659993</t>
  </si>
  <si>
    <t>odvoz*1,85+bourstok*2,2</t>
  </si>
  <si>
    <t>17</t>
  </si>
  <si>
    <t>174151101</t>
  </si>
  <si>
    <t>Zásyp jam, šachet rýh nebo kolem objektů sypaninou se zhutněním</t>
  </si>
  <si>
    <t>-231544262</t>
  </si>
  <si>
    <t>"ŠD5-ŠDstáv" 11,1 * "dle acad" 0,74</t>
  </si>
  <si>
    <t>"ŠDstáv-ŠD1" 25,6*(1,05*0,975+1,5*0,65*0,5)</t>
  </si>
  <si>
    <t>"ŠD1-ŠD4" 65,3*1,15*0,975</t>
  </si>
  <si>
    <t>"přípojky A-A" 4,5*1*(2,1-0,75-0,15-0,2*0,3)+1,55*1*(1,8-0,15-0,2-0,3)-(2,1-0,75-0,15-0,2*0,3)*3,14*0,275*0,275*2</t>
  </si>
  <si>
    <t>"přípojky C-C" 4,25*1*(1,25-0,15-0,2-0,3)</t>
  </si>
  <si>
    <t>"přípojky D-D" 1,6*1*(1,35-0,15-0,2-0,3)-(1,35-0,15-0,2-0,3)*3,14*0,275*0,275</t>
  </si>
  <si>
    <t>"přípojky E-E" 2*1*(1,35-0,15-0,2-0,3)-(1,35-0,15-0,2-0,3)*3,14*0,275*0,275</t>
  </si>
  <si>
    <t>"přípojky F-F" 2,4*1*(1,35-0,15-0,2-0,3)-(1,35-0,15-0,2-0,3)*3,14*0,275*0,275</t>
  </si>
  <si>
    <t>18</t>
  </si>
  <si>
    <t>175151101</t>
  </si>
  <si>
    <t>Obsypání potrubí strojně sypaninou bez prohození, uloženou do 3 m</t>
  </si>
  <si>
    <t>-333884343</t>
  </si>
  <si>
    <t>"ŠD5-ŠDstáv" 11,5 * "dle acad" 0,67-3,14*0,125*0,125*11,1-0,55*3,14*0,3*0,3</t>
  </si>
  <si>
    <t>"ŠDstáv-ŠD1" 25,6*1,5*(0,3+0,25)-3,14*0,125*0,125*25,6-0,55*(3,14*0,3*0,3+0,6*0,8)</t>
  </si>
  <si>
    <t>"ŠD1-ŠD4" 65,3*1,15*(0,3+0,25)-3,14*0,125*0,125*65,3-0,55*3,14*0,3*0,3*3</t>
  </si>
  <si>
    <t>"přípojky A-A" (4,5+1,55+0,55)*1*(0,3+0,2)-3,14*0,1*0,1*(4,5+1,55+0,55)-0,55*3,14*0,275*0,275*2</t>
  </si>
  <si>
    <t>"přípojky C-C" 4,25*1*(0,3+0,2)-3,14*0,1*0,1*4,25-0,55*3,14*0,275*0,275</t>
  </si>
  <si>
    <t>"přípojky D-D" 1,6*1*(0,3+0,2)-3,14*0,1*0,1*1,6-0,55*3,14*0,275*0,275</t>
  </si>
  <si>
    <t>"přípojky E-E" 2*1*(0,3+0,2)-3,14*0,1*0,1*2-0,55*3,14*0,275*0,275</t>
  </si>
  <si>
    <t>"přípojky F-F" (2,4+1,2)*1*(0,3+0,2)-3,14*0,1*0,1*(2,4+1,2)-0,55*3,14*0,275*0,275*2</t>
  </si>
  <si>
    <t>19</t>
  </si>
  <si>
    <t>M</t>
  </si>
  <si>
    <t>58331200</t>
  </si>
  <si>
    <t>štěrkopísek netříděný zásypový</t>
  </si>
  <si>
    <t>-2040603721</t>
  </si>
  <si>
    <t>71,627*2 'Přepočtené koeficientem množství</t>
  </si>
  <si>
    <t>Svislé a kompletní konstrukce</t>
  </si>
  <si>
    <t>20</t>
  </si>
  <si>
    <t>340239212</t>
  </si>
  <si>
    <t>Zazdívka otvorů v příčkách nebo stěnách plochy do 4 m2 cihlami plnými tl přes 100 mm</t>
  </si>
  <si>
    <t>1848185864</t>
  </si>
  <si>
    <t>"acad" 0,95</t>
  </si>
  <si>
    <t>Vodorovné konstrukce</t>
  </si>
  <si>
    <t>451573111</t>
  </si>
  <si>
    <t>Lože pod potrubí otevřený výkop ze štěrkopísku</t>
  </si>
  <si>
    <t>-1868130533</t>
  </si>
  <si>
    <t>"ŠD5-ŠDstáv" 11,5*1,5*0,15</t>
  </si>
  <si>
    <t>"ŠDstáv-ŠD1" 25,6*1,5*0,15</t>
  </si>
  <si>
    <t>"ŠD1-ŠD4" 65,3*1,15*0,15</t>
  </si>
  <si>
    <t>"přípojky A-A" 4,5*1*0,15+1,55*1*0,15+0,55*1*0,15</t>
  </si>
  <si>
    <t>"přípojky C-C" 4,25*1*0,15</t>
  </si>
  <si>
    <t>"přípojky D-D" 1,6*1*0,15</t>
  </si>
  <si>
    <t>"přípojky E-E" 2*1*0,15</t>
  </si>
  <si>
    <t>"přípojky F-F" 2,4*1*0,15+1,2*1*0,15</t>
  </si>
  <si>
    <t>Trubní vedení</t>
  </si>
  <si>
    <t>22</t>
  </si>
  <si>
    <t>871350410</t>
  </si>
  <si>
    <t>Montáž kanalizačního potrubí korugovaného SN 10 z polypropylenu DN 200</t>
  </si>
  <si>
    <t>1860220675</t>
  </si>
  <si>
    <t>"přípojky" 1,5+4+1+4,4+4,3+4,3+4,3+1</t>
  </si>
  <si>
    <t>23</t>
  </si>
  <si>
    <t>28614149</t>
  </si>
  <si>
    <t>trubka kanalizační PP korugovaná DN 200x6000mm s hrdlem SN10</t>
  </si>
  <si>
    <t>-260746274</t>
  </si>
  <si>
    <t>24,8*1,015 'Přepočtené koeficientem množství</t>
  </si>
  <si>
    <t>24</t>
  </si>
  <si>
    <t>871360410</t>
  </si>
  <si>
    <t>Montáž kanalizačního potrubí korugovaného SN 10 z polypropylenu DN 250</t>
  </si>
  <si>
    <t>-1472031181</t>
  </si>
  <si>
    <t>"hlavní stoka" 10,08+24,9+3+32,63+27,56</t>
  </si>
  <si>
    <t>25</t>
  </si>
  <si>
    <t>28614150</t>
  </si>
  <si>
    <t>trubka kanalizační PP korugovaná DN 250x6000mm s hrdlem SN10</t>
  </si>
  <si>
    <t>729900923</t>
  </si>
  <si>
    <t>98,17*1,015 'Přepočtené koeficientem množství</t>
  </si>
  <si>
    <t>26</t>
  </si>
  <si>
    <t>871365811</t>
  </si>
  <si>
    <t>Bourání stávajícího potrubí z PVC nebo PP DN přes 150 do 250</t>
  </si>
  <si>
    <t>-1819633931</t>
  </si>
  <si>
    <t>vybourání stávajících přípojek k uličním vpustím</t>
  </si>
  <si>
    <t>0,9+1,9+2,8+3</t>
  </si>
  <si>
    <t>27</t>
  </si>
  <si>
    <t>877350410</t>
  </si>
  <si>
    <t>Montáž kolen na kanalizačním potrubí z PP trub korugovaných DN 200</t>
  </si>
  <si>
    <t>kus</t>
  </si>
  <si>
    <t>1319633765</t>
  </si>
  <si>
    <t>28</t>
  </si>
  <si>
    <t>28617321</t>
  </si>
  <si>
    <t>koleno kanalizace PP KG DN 200x15°</t>
  </si>
  <si>
    <t>717806651</t>
  </si>
  <si>
    <t>29</t>
  </si>
  <si>
    <t>28617339</t>
  </si>
  <si>
    <t>koleno kanalizace PP KG DN 200x45°</t>
  </si>
  <si>
    <t>347617617</t>
  </si>
  <si>
    <t>30</t>
  </si>
  <si>
    <t>877355231</t>
  </si>
  <si>
    <t>Montáž víčka z tvrdého PVC-systém KG DN 200</t>
  </si>
  <si>
    <t>-1327076632</t>
  </si>
  <si>
    <t>31</t>
  </si>
  <si>
    <t>28611590</t>
  </si>
  <si>
    <t>zátka kanalizace plastové KG DN 200</t>
  </si>
  <si>
    <t>-2087606161</t>
  </si>
  <si>
    <t>32</t>
  </si>
  <si>
    <t>877360420</t>
  </si>
  <si>
    <t>Montáž odboček na kanalizačním potrubí z PP trub korugovaných DN 250</t>
  </si>
  <si>
    <t>1639759055</t>
  </si>
  <si>
    <t>33</t>
  </si>
  <si>
    <t>28617382</t>
  </si>
  <si>
    <t>odbočka kanalizace PP korugované 45° DN 250/200</t>
  </si>
  <si>
    <t>112935568</t>
  </si>
  <si>
    <t>34</t>
  </si>
  <si>
    <t>877360430</t>
  </si>
  <si>
    <t>Montáž spojek na kanalizačním potrubí z PP trub korugovaných DN 250</t>
  </si>
  <si>
    <t>1984463021</t>
  </si>
  <si>
    <t>35</t>
  </si>
  <si>
    <t>28617246</t>
  </si>
  <si>
    <t>redukce kanalizační PP DN 250/200</t>
  </si>
  <si>
    <t>199760731</t>
  </si>
  <si>
    <t>36</t>
  </si>
  <si>
    <t>28661846</t>
  </si>
  <si>
    <t>spojka navrtávané kanalizace DN 200 do korugovaného potrubí</t>
  </si>
  <si>
    <t>1741105289</t>
  </si>
  <si>
    <t>37</t>
  </si>
  <si>
    <t>890211851</t>
  </si>
  <si>
    <t>Bourání šachet z prostého betonu strojně obestavěného prostoru do 1,5 m3</t>
  </si>
  <si>
    <t>808265889</t>
  </si>
  <si>
    <t>vybourání stávajících uličních vpustí</t>
  </si>
  <si>
    <t>5*0,6*0,48*2</t>
  </si>
  <si>
    <t>38</t>
  </si>
  <si>
    <t>892351111</t>
  </si>
  <si>
    <t>Tlaková zkouška vodou potrubí DN 150 nebo 200</t>
  </si>
  <si>
    <t>411162557</t>
  </si>
  <si>
    <t>39</t>
  </si>
  <si>
    <t>892372111</t>
  </si>
  <si>
    <t>Zabezpečení konců potrubí DN do 300 při tlakových zkouškách vodou</t>
  </si>
  <si>
    <t>313651219</t>
  </si>
  <si>
    <t>40</t>
  </si>
  <si>
    <t>892381111</t>
  </si>
  <si>
    <t>Tlaková zkouška vodou potrubí DN 250, DN 300 nebo 350</t>
  </si>
  <si>
    <t>722127803</t>
  </si>
  <si>
    <t>68</t>
  </si>
  <si>
    <t>894201220</t>
  </si>
  <si>
    <t>Stěny šachet tl nad 200 mm z prostého betonu bez zvýšených nároků na prostředí tř. C 20/25</t>
  </si>
  <si>
    <t>-1045060460</t>
  </si>
  <si>
    <t>"zastropení stávaícího betonového potrubí" 1*1*0,1</t>
  </si>
  <si>
    <t>41</t>
  </si>
  <si>
    <t>894411311</t>
  </si>
  <si>
    <t>Osazení betonových nebo železobetonových dílců pro šachty skruží rovných</t>
  </si>
  <si>
    <t>-952177352</t>
  </si>
  <si>
    <t>"ŠDstáv" 1</t>
  </si>
  <si>
    <t>69</t>
  </si>
  <si>
    <t>894502101</t>
  </si>
  <si>
    <t>Bednění stěn šachet pravoúhlých nebo vícehranných jednostranné</t>
  </si>
  <si>
    <t>-909060333</t>
  </si>
  <si>
    <t>1*1</t>
  </si>
  <si>
    <t>42</t>
  </si>
  <si>
    <t>894812322</t>
  </si>
  <si>
    <t>Revizní a čistící šachta z PP typ DN 600/250 šachtové dno průtočné 30°, 60°, 90°</t>
  </si>
  <si>
    <t>1169141485</t>
  </si>
  <si>
    <t>"ŠD1" 1</t>
  </si>
  <si>
    <t>"ŠD2" 1</t>
  </si>
  <si>
    <t>"ŠD4" 1</t>
  </si>
  <si>
    <t>"ŠD5" 1</t>
  </si>
  <si>
    <t>43</t>
  </si>
  <si>
    <t>894812323</t>
  </si>
  <si>
    <t>Revizní a čistící šachta z PP typ DN 600/250 šachtové dno s přítokem tvaru T</t>
  </si>
  <si>
    <t>-923479430</t>
  </si>
  <si>
    <t>"ŠD3" 1</t>
  </si>
  <si>
    <t>44</t>
  </si>
  <si>
    <t>894812332</t>
  </si>
  <si>
    <t>Revizní a čistící šachta z PP DN 600 šachtová roura korugovaná světlé hloubky 2000 mm</t>
  </si>
  <si>
    <t>73973727</t>
  </si>
  <si>
    <t>45</t>
  </si>
  <si>
    <t>894812339</t>
  </si>
  <si>
    <t>Příplatek k rourám revizní a čistící šachty z PP DN 600 za uříznutí šachtové roury</t>
  </si>
  <si>
    <t>-1473795305</t>
  </si>
  <si>
    <t>46</t>
  </si>
  <si>
    <t>894812376</t>
  </si>
  <si>
    <t>Revizní a čistící šachta z PP DN 600 poklop litinový pro třídu zatížení D400 s betonovým prstencem</t>
  </si>
  <si>
    <t>-2048218722</t>
  </si>
  <si>
    <t>47</t>
  </si>
  <si>
    <t>895941111</t>
  </si>
  <si>
    <t>Zřízení vpusti kanalizační uliční z betonových dílců typ UV-50 normální</t>
  </si>
  <si>
    <t>517897659</t>
  </si>
  <si>
    <t>48</t>
  </si>
  <si>
    <t>KSI.BU41DP</t>
  </si>
  <si>
    <t>Betonová uliční vpusť, díl spodní, 1DPVC v.380mm s výtokem PVC KG DN 200</t>
  </si>
  <si>
    <t>1669339020</t>
  </si>
  <si>
    <t>49</t>
  </si>
  <si>
    <t>KSI.BU5D</t>
  </si>
  <si>
    <t>Betonová uliční vpusť, skruž horní, 5D v.570mm</t>
  </si>
  <si>
    <t>-2112299199</t>
  </si>
  <si>
    <t>50</t>
  </si>
  <si>
    <t>KSI.BU46D</t>
  </si>
  <si>
    <t>Betonová uliční vpusť, skruž středová, 6D v.570mm</t>
  </si>
  <si>
    <t>-1733633396</t>
  </si>
  <si>
    <t>51</t>
  </si>
  <si>
    <t>KSI.BU46B</t>
  </si>
  <si>
    <t>Betonová uliční vpusť, skruž středová, 6B v.200mm</t>
  </si>
  <si>
    <t>-1443283939</t>
  </si>
  <si>
    <t>52</t>
  </si>
  <si>
    <t>KSI.BU46A</t>
  </si>
  <si>
    <t>Betonová uliční vpusť, skruž středová, 6A v.300mm</t>
  </si>
  <si>
    <t>-2137273513</t>
  </si>
  <si>
    <t>53</t>
  </si>
  <si>
    <t>KSI.UA4</t>
  </si>
  <si>
    <t>Betonová uliční vpusť, koš kalový, A4 vysoký v.600 pro 500x500</t>
  </si>
  <si>
    <t>1414368688</t>
  </si>
  <si>
    <t>54</t>
  </si>
  <si>
    <t>899103211</t>
  </si>
  <si>
    <t>Demontáž poklopů litinových nebo ocelových včetně rámů hmotnosti přes 100 do 150 kg</t>
  </si>
  <si>
    <t>-244041666</t>
  </si>
  <si>
    <t>55</t>
  </si>
  <si>
    <t>899104112</t>
  </si>
  <si>
    <t>Osazení poklopů litinových nebo ocelových včetně rámů pro třídu zatížení D400, E600</t>
  </si>
  <si>
    <t>1876472925</t>
  </si>
  <si>
    <t>56</t>
  </si>
  <si>
    <t>28661935</t>
  </si>
  <si>
    <t>poklop šachtový litinový  DN 600 pro třídu zatížení D400</t>
  </si>
  <si>
    <t>784940669</t>
  </si>
  <si>
    <t>57</t>
  </si>
  <si>
    <t>899204112</t>
  </si>
  <si>
    <t>Osazení mříží litinových včetně rámů a košů na bahno pro třídu zatížení D400, E600</t>
  </si>
  <si>
    <t>983193886</t>
  </si>
  <si>
    <t>58</t>
  </si>
  <si>
    <t>KSI.KM05</t>
  </si>
  <si>
    <t>Vtoková mříž Standard, 500x500, rám litinový v.160mm, D 400 rovná š.35mm</t>
  </si>
  <si>
    <t>-1245764018</t>
  </si>
  <si>
    <t>59</t>
  </si>
  <si>
    <t>899722112</t>
  </si>
  <si>
    <t>Krytí potrubí z plastů výstražnou fólií z PVC 25 cm</t>
  </si>
  <si>
    <t>-565959131</t>
  </si>
  <si>
    <t>Ostatní konstrukce a práce, bourání</t>
  </si>
  <si>
    <t>60</t>
  </si>
  <si>
    <t>977151127</t>
  </si>
  <si>
    <t>Jádrové vrty diamantovými korunkami do D 250 mm do stavebních materiálů</t>
  </si>
  <si>
    <t>2101393252</t>
  </si>
  <si>
    <t>nové otvory ve stávající betonové šachtě</t>
  </si>
  <si>
    <t>1*0,2</t>
  </si>
  <si>
    <t>997</t>
  </si>
  <si>
    <t>Přesun sutě</t>
  </si>
  <si>
    <t>61</t>
  </si>
  <si>
    <t>997221551</t>
  </si>
  <si>
    <t>Vodorovná doprava suti ze sypkých materiálů do 1 km</t>
  </si>
  <si>
    <t>1596416378</t>
  </si>
  <si>
    <t>62</t>
  </si>
  <si>
    <t>997221559</t>
  </si>
  <si>
    <t>Příplatek ZKD 1 km u vodorovné dopravy suti ze sypkých materiálů</t>
  </si>
  <si>
    <t>-975350714</t>
  </si>
  <si>
    <t>sypkus*14</t>
  </si>
  <si>
    <t>63</t>
  </si>
  <si>
    <t>997221561</t>
  </si>
  <si>
    <t>Vodorovná doprava suti z kusových materiálů do 1 km</t>
  </si>
  <si>
    <t>-1010909431</t>
  </si>
  <si>
    <t>odvoz a návoz vybourané dlažby pro další použití na mezidepo</t>
  </si>
  <si>
    <t>2*0,75*0,255</t>
  </si>
  <si>
    <t>odvoz a návoz vybouraných obrubníků pro další použití na mezidepo</t>
  </si>
  <si>
    <t>2*4*0,205</t>
  </si>
  <si>
    <t>64</t>
  </si>
  <si>
    <t>997221611</t>
  </si>
  <si>
    <t>Nakládání suti na dopravní prostředky pro vodorovnou dopravu</t>
  </si>
  <si>
    <t>-1552371529</t>
  </si>
  <si>
    <t>65</t>
  </si>
  <si>
    <t>997221861</t>
  </si>
  <si>
    <t>Poplatek za uložení stavebního odpadu na recyklační skládce (skládkovné) z prostého betonu pod kódem 17 01 01</t>
  </si>
  <si>
    <t>414924762</t>
  </si>
  <si>
    <t>"vybourané vpusti" 5,198 + "jadrové vrtání" 0,078</t>
  </si>
  <si>
    <t>998</t>
  </si>
  <si>
    <t>Přesun hmot</t>
  </si>
  <si>
    <t>67</t>
  </si>
  <si>
    <t>998276101</t>
  </si>
  <si>
    <t>Přesun hmot pro trubní vedení z trub z plastických hmot otevřený výkop</t>
  </si>
  <si>
    <t>1119775342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</si>
  <si>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</si>
  <si>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</si>
  <si>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</si>
  <si>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</si>
  <si>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</si>
  <si>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</si>
  <si>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</si>
  <si>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</si>
  <si>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</si>
  <si>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</si>
  <si>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</si>
  <si>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</si>
  <si>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-1897708517</t>
  </si>
  <si>
    <t>VRN3</t>
  </si>
  <si>
    <t>Zařízení staveniště</t>
  </si>
  <si>
    <t>030001000</t>
  </si>
  <si>
    <t>-223397287</t>
  </si>
  <si>
    <t>VRN4</t>
  </si>
  <si>
    <t>Inženýrská činnost</t>
  </si>
  <si>
    <t>040001000</t>
  </si>
  <si>
    <t>321072761</t>
  </si>
  <si>
    <t>"DIO" 1</t>
  </si>
  <si>
    <t>21-01-OV - Oprava vozovky a veřejné osvětlení ul. Tovární, Vítězství, Děčín - Boletice</t>
  </si>
  <si>
    <t>VO - Veřejné osvětlení</t>
  </si>
  <si>
    <t xml:space="preserve"> </t>
  </si>
  <si>
    <t>D1 - Dodávky zařízení</t>
  </si>
  <si>
    <t>D2 - Materiál elektromontážní</t>
  </si>
  <si>
    <t>D3 - Materiál zemní+stavební</t>
  </si>
  <si>
    <t>D4 - Elektromontáže</t>
  </si>
  <si>
    <t>D5 - Demontáže</t>
  </si>
  <si>
    <t>D6 - Zemní práce</t>
  </si>
  <si>
    <t>D7 - Ostatní náklady</t>
  </si>
  <si>
    <t>D8 - Ochranné a pracovní pomůcky</t>
  </si>
  <si>
    <t xml:space="preserve">    VRN7 - Provozní vlivy</t>
  </si>
  <si>
    <t>D1</t>
  </si>
  <si>
    <t>Dodávky zařízení</t>
  </si>
  <si>
    <t>000721341</t>
  </si>
  <si>
    <t>SR202/NKW1W   2sady  vel. 2/400A  pilíř</t>
  </si>
  <si>
    <t>ks</t>
  </si>
  <si>
    <t>584954363</t>
  </si>
  <si>
    <t>000530004</t>
  </si>
  <si>
    <t>svítidlo led na výložník EL1 58W/4632lm</t>
  </si>
  <si>
    <t>-1269820787</t>
  </si>
  <si>
    <t>000530002</t>
  </si>
  <si>
    <t>svítidlo LED na výložník EL2 24W/3080lm</t>
  </si>
  <si>
    <t>-1590252552</t>
  </si>
  <si>
    <t>000560241</t>
  </si>
  <si>
    <t>stožár osvětlov bezpatic UZBM9-159/108/89Z žárZn</t>
  </si>
  <si>
    <t>756869960</t>
  </si>
  <si>
    <t>000574360</t>
  </si>
  <si>
    <t>výložník osvětlov obloukový UZA1-1000Z žárZn</t>
  </si>
  <si>
    <t>-1551621899</t>
  </si>
  <si>
    <t>000560007</t>
  </si>
  <si>
    <t>stožár osvětlov bezpatic K6-133/89/60Z žárZn</t>
  </si>
  <si>
    <t>-1149953263</t>
  </si>
  <si>
    <t>000574171</t>
  </si>
  <si>
    <t>výložník osvětlovací rovný SD1-300Z žárZn</t>
  </si>
  <si>
    <t>218659161</t>
  </si>
  <si>
    <t>000569404</t>
  </si>
  <si>
    <t>ochranná manžeta OM133 pro K,KL,UZ,UZL/M/N,KN,KD</t>
  </si>
  <si>
    <t>2094276439</t>
  </si>
  <si>
    <t>000569406</t>
  </si>
  <si>
    <t>ochranná manžeta OM159 pro U,UZ,SL,ST,UZM,UZN,KA</t>
  </si>
  <si>
    <t>930844469</t>
  </si>
  <si>
    <t>D101</t>
  </si>
  <si>
    <t>Doprava dodávek</t>
  </si>
  <si>
    <t>%</t>
  </si>
  <si>
    <t>1685483303</t>
  </si>
  <si>
    <t>D102</t>
  </si>
  <si>
    <t>Přesun dodávek</t>
  </si>
  <si>
    <t>-621909527</t>
  </si>
  <si>
    <t>D2</t>
  </si>
  <si>
    <t>Materiál elektromontážní</t>
  </si>
  <si>
    <t>000431165</t>
  </si>
  <si>
    <t>pojistková patrona PNA000(-125A)gG</t>
  </si>
  <si>
    <t>-974184191</t>
  </si>
  <si>
    <t>000101211</t>
  </si>
  <si>
    <t>kabel 1kV CYKY 4x25</t>
  </si>
  <si>
    <t>199035747</t>
  </si>
  <si>
    <t>000101305</t>
  </si>
  <si>
    <t>kabel CYKY 5x1,5</t>
  </si>
  <si>
    <t>1941208347</t>
  </si>
  <si>
    <t>000295011</t>
  </si>
  <si>
    <t>vedení FeZn pr.10mm(0,63kg/m)</t>
  </si>
  <si>
    <t>-1706043728</t>
  </si>
  <si>
    <t>000295073</t>
  </si>
  <si>
    <t>svorka pásku drátu zemnící SR3a 2šrouby FeZn</t>
  </si>
  <si>
    <t>1135446444</t>
  </si>
  <si>
    <t>000579204</t>
  </si>
  <si>
    <t>stožárová výzbroj SR481 E27</t>
  </si>
  <si>
    <t>-705835504</t>
  </si>
  <si>
    <t>000430014</t>
  </si>
  <si>
    <t>pojistková vložka T/6,3A keramická 5x20mm</t>
  </si>
  <si>
    <t>1203632787</t>
  </si>
  <si>
    <t>000430551</t>
  </si>
  <si>
    <t>pojistková patrona E27 (2-4A)</t>
  </si>
  <si>
    <t>-1609608687</t>
  </si>
  <si>
    <t>000321500</t>
  </si>
  <si>
    <t>roura korugovaná KOPOFLEX KF09040 pr.40/32mm</t>
  </si>
  <si>
    <t>-2076877092</t>
  </si>
  <si>
    <t>000321505</t>
  </si>
  <si>
    <t>roura korugovaná KOPOFLEX KF09110 pr.110/94mm</t>
  </si>
  <si>
    <t>-131966369</t>
  </si>
  <si>
    <t>D201</t>
  </si>
  <si>
    <t>prořez</t>
  </si>
  <si>
    <t>-1643257622</t>
  </si>
  <si>
    <t>D202</t>
  </si>
  <si>
    <t>materiál podružný</t>
  </si>
  <si>
    <t>-1173023775</t>
  </si>
  <si>
    <t>D3</t>
  </si>
  <si>
    <t>Materiál zemní+stavební</t>
  </si>
  <si>
    <t>000046134</t>
  </si>
  <si>
    <t>beton B13,5</t>
  </si>
  <si>
    <t>1412139560</t>
  </si>
  <si>
    <t>000046453</t>
  </si>
  <si>
    <t>stožárové pouzdro plast SP315/1000</t>
  </si>
  <si>
    <t>-1953245036</t>
  </si>
  <si>
    <t>1495148982</t>
  </si>
  <si>
    <t>000046456</t>
  </si>
  <si>
    <t>stožárové pouzdro plast SP315/1500</t>
  </si>
  <si>
    <t>14911009</t>
  </si>
  <si>
    <t>000046112</t>
  </si>
  <si>
    <t>štěrkopísek 0-16mm</t>
  </si>
  <si>
    <t>1184450134</t>
  </si>
  <si>
    <t>000046114</t>
  </si>
  <si>
    <t>písek kopaný 0-2mm</t>
  </si>
  <si>
    <t>1120156961</t>
  </si>
  <si>
    <t>000046383</t>
  </si>
  <si>
    <t>výstražná fólie šířka 0,34m</t>
  </si>
  <si>
    <t>-352969551</t>
  </si>
  <si>
    <t>2129632245</t>
  </si>
  <si>
    <t>-1451193782</t>
  </si>
  <si>
    <t>2146891855</t>
  </si>
  <si>
    <t>458931816</t>
  </si>
  <si>
    <t>1305020571</t>
  </si>
  <si>
    <t>000046515</t>
  </si>
  <si>
    <t>roura korugovaná KOPODUR KD09110 pr.110/94mm</t>
  </si>
  <si>
    <t>-1976835261</t>
  </si>
  <si>
    <t>000046525</t>
  </si>
  <si>
    <t>/roura korugovaná 09110/ spojka 02110</t>
  </si>
  <si>
    <t>354362649</t>
  </si>
  <si>
    <t>798381889</t>
  </si>
  <si>
    <t>-994528024</t>
  </si>
  <si>
    <t>1854495219</t>
  </si>
  <si>
    <t>695417187</t>
  </si>
  <si>
    <t>-1093755183</t>
  </si>
  <si>
    <t>D4</t>
  </si>
  <si>
    <t>Elektromontáže</t>
  </si>
  <si>
    <t>210191546</t>
  </si>
  <si>
    <t>pilíř plast 1-dílný pro kabelovou skříň</t>
  </si>
  <si>
    <t>80</t>
  </si>
  <si>
    <t>210202103</t>
  </si>
  <si>
    <t>svítidlo výbojkové venkovní na výložník</t>
  </si>
  <si>
    <t>82</t>
  </si>
  <si>
    <t>84</t>
  </si>
  <si>
    <t>210204011</t>
  </si>
  <si>
    <t>stožár osvětlovací ocelový do 12m</t>
  </si>
  <si>
    <t>86</t>
  </si>
  <si>
    <t>210204103</t>
  </si>
  <si>
    <t>výložník na stožár 1-ramenný do 35kg</t>
  </si>
  <si>
    <t>88</t>
  </si>
  <si>
    <t>210204002</t>
  </si>
  <si>
    <t>stožár osvětlovací sadový ocelový</t>
  </si>
  <si>
    <t>90</t>
  </si>
  <si>
    <t>92</t>
  </si>
  <si>
    <t>210120103</t>
  </si>
  <si>
    <t>patrona nožové pojistky do 630A</t>
  </si>
  <si>
    <t>94</t>
  </si>
  <si>
    <t>210810101</t>
  </si>
  <si>
    <t>kabel Cu(-1kV CYKY) pevně uložený do 3x35/4x25</t>
  </si>
  <si>
    <t>96</t>
  </si>
  <si>
    <t>210810048</t>
  </si>
  <si>
    <t>kabel(-CYKY) pevně uložený do 3x6/4x4/7x2,5</t>
  </si>
  <si>
    <t>98</t>
  </si>
  <si>
    <t>210220022</t>
  </si>
  <si>
    <t>uzemňov.vedení v zemi úplná mtž FeZn pr.8-10mm</t>
  </si>
  <si>
    <t>100</t>
  </si>
  <si>
    <t>210204201</t>
  </si>
  <si>
    <t>elektrovýzbroj stožárů pro 1 okruh</t>
  </si>
  <si>
    <t>102</t>
  </si>
  <si>
    <t>210120101</t>
  </si>
  <si>
    <t>patrona závitové pojistky vč.styčného kroužku</t>
  </si>
  <si>
    <t>104</t>
  </si>
  <si>
    <t>210010123</t>
  </si>
  <si>
    <t>trubka plast volně uložená do pr.50mm</t>
  </si>
  <si>
    <t>106</t>
  </si>
  <si>
    <t>210010125</t>
  </si>
  <si>
    <t>trubka plast volně uložená do pr.110mm</t>
  </si>
  <si>
    <t>108</t>
  </si>
  <si>
    <t>D401</t>
  </si>
  <si>
    <t>PPV pro elektromontáže</t>
  </si>
  <si>
    <t>157841197</t>
  </si>
  <si>
    <t>D5</t>
  </si>
  <si>
    <t>Demontáže</t>
  </si>
  <si>
    <t>210040001</t>
  </si>
  <si>
    <t>stožár betonový NN bez výstroje jednoduchý   /dmtž</t>
  </si>
  <si>
    <t>110</t>
  </si>
  <si>
    <t>210040062</t>
  </si>
  <si>
    <t>kotva pro stožár vč.uložení kotvy do země/60 /dmtž</t>
  </si>
  <si>
    <t>112</t>
  </si>
  <si>
    <t>210040501</t>
  </si>
  <si>
    <t>vodič NN bez vazů a spojek do 70mm2          /dmtž</t>
  </si>
  <si>
    <t>km</t>
  </si>
  <si>
    <t>114</t>
  </si>
  <si>
    <t>210204011.1</t>
  </si>
  <si>
    <t>stožár osvětlovací ocelový do 12m            /dmtž</t>
  </si>
  <si>
    <t>116</t>
  </si>
  <si>
    <t>210204106</t>
  </si>
  <si>
    <t>výložník na stožár 2-ramenný nad 70kg        /dmtž</t>
  </si>
  <si>
    <t>118</t>
  </si>
  <si>
    <t>210202103.1</t>
  </si>
  <si>
    <t>svítidlo výbojkové venkovní na výložník      /dmtž</t>
  </si>
  <si>
    <t>120</t>
  </si>
  <si>
    <t>D6</t>
  </si>
  <si>
    <t>460050703</t>
  </si>
  <si>
    <t>výkop jámy do 2m3 pro stožár VO ruční tz.3/ko1.2</t>
  </si>
  <si>
    <t>122</t>
  </si>
  <si>
    <t>66</t>
  </si>
  <si>
    <t>460100003</t>
  </si>
  <si>
    <t>pouzdrový základ VO mimo trasu kabelu pr.0,3/1,5m</t>
  </si>
  <si>
    <t>124</t>
  </si>
  <si>
    <t>460600001</t>
  </si>
  <si>
    <t>odvoz zeminy do 10km vč.poplatku za skládku</t>
  </si>
  <si>
    <t>126</t>
  </si>
  <si>
    <t>128</t>
  </si>
  <si>
    <t>130</t>
  </si>
  <si>
    <t>70</t>
  </si>
  <si>
    <t>132</t>
  </si>
  <si>
    <t>71</t>
  </si>
  <si>
    <t>460010024</t>
  </si>
  <si>
    <t>vytyčení trasy kabelu v zastavěném prostoru vč.mat</t>
  </si>
  <si>
    <t>134</t>
  </si>
  <si>
    <t>72</t>
  </si>
  <si>
    <t>460710003</t>
  </si>
  <si>
    <t>geodetické zaměření skutečné polohy-členitá trasa</t>
  </si>
  <si>
    <t>136</t>
  </si>
  <si>
    <t>73</t>
  </si>
  <si>
    <t>460300006</t>
  </si>
  <si>
    <t>hutnění zeminy po vrstvách při strojním záhrnu</t>
  </si>
  <si>
    <t>138</t>
  </si>
  <si>
    <t>74</t>
  </si>
  <si>
    <t>460201083</t>
  </si>
  <si>
    <t>výkop kabel.rýhy šířka 100/hloubka 120cm tz3/ko1.2</t>
  </si>
  <si>
    <t>140</t>
  </si>
  <si>
    <t>75</t>
  </si>
  <si>
    <t>460030072</t>
  </si>
  <si>
    <t>bourání živičných povrchů 6-10cm</t>
  </si>
  <si>
    <t>142</t>
  </si>
  <si>
    <t>76</t>
  </si>
  <si>
    <t>460030081</t>
  </si>
  <si>
    <t>řezání spáry v asfaltu do 10cm</t>
  </si>
  <si>
    <t>144</t>
  </si>
  <si>
    <t>77</t>
  </si>
  <si>
    <t>460080102</t>
  </si>
  <si>
    <t>bourání betonu tl.5cm</t>
  </si>
  <si>
    <t>146</t>
  </si>
  <si>
    <t>78</t>
  </si>
  <si>
    <t>460420022</t>
  </si>
  <si>
    <t>kabelové lože 2x10cm kopaný písek šířka do 65cm</t>
  </si>
  <si>
    <t>148</t>
  </si>
  <si>
    <t>79</t>
  </si>
  <si>
    <t>460490012</t>
  </si>
  <si>
    <t>výstražná fólie šířka nad 30cm</t>
  </si>
  <si>
    <t>150</t>
  </si>
  <si>
    <t>152</t>
  </si>
  <si>
    <t>81</t>
  </si>
  <si>
    <t>460650015</t>
  </si>
  <si>
    <t>podklad nebo zához štěrkopískem</t>
  </si>
  <si>
    <t>154</t>
  </si>
  <si>
    <t>460650021</t>
  </si>
  <si>
    <t>betonová vozovka vrstva 5cm vč.materiálu</t>
  </si>
  <si>
    <t>156</t>
  </si>
  <si>
    <t>83</t>
  </si>
  <si>
    <t>460650042</t>
  </si>
  <si>
    <t>obalovaná drť ABJII tl.10cm vč.materiálu</t>
  </si>
  <si>
    <t>158</t>
  </si>
  <si>
    <t>460201283</t>
  </si>
  <si>
    <t>výkop kabel.rýhy šířka 120/hloubka 120cm tz3/ko1.2</t>
  </si>
  <si>
    <t>160</t>
  </si>
  <si>
    <t>85</t>
  </si>
  <si>
    <t>162</t>
  </si>
  <si>
    <t>164</t>
  </si>
  <si>
    <t>87</t>
  </si>
  <si>
    <t>166</t>
  </si>
  <si>
    <t>460620013</t>
  </si>
  <si>
    <t>provizorní úprava terénu třída zeminy 3</t>
  </si>
  <si>
    <t>168</t>
  </si>
  <si>
    <t>89</t>
  </si>
  <si>
    <t>170</t>
  </si>
  <si>
    <t>460201093</t>
  </si>
  <si>
    <t>výkop kabel.rýhy šířka 100/hloubka 130cm tz3/ko1.2</t>
  </si>
  <si>
    <t>172</t>
  </si>
  <si>
    <t>91</t>
  </si>
  <si>
    <t>174</t>
  </si>
  <si>
    <t>176</t>
  </si>
  <si>
    <t>93</t>
  </si>
  <si>
    <t>178</t>
  </si>
  <si>
    <t>180</t>
  </si>
  <si>
    <t>95</t>
  </si>
  <si>
    <t>460510031</t>
  </si>
  <si>
    <t>kabelový prostup z ohebné roury plast pr.110mm</t>
  </si>
  <si>
    <t>182</t>
  </si>
  <si>
    <t>184</t>
  </si>
  <si>
    <t>97</t>
  </si>
  <si>
    <t>186</t>
  </si>
  <si>
    <t>188</t>
  </si>
  <si>
    <t>99</t>
  </si>
  <si>
    <t>190</t>
  </si>
  <si>
    <t>460200143</t>
  </si>
  <si>
    <t>výkop kabel.rýhy šířka 35/hloubka 60cm tz.3/ko1.2</t>
  </si>
  <si>
    <t>192</t>
  </si>
  <si>
    <t>101</t>
  </si>
  <si>
    <t>194</t>
  </si>
  <si>
    <t>196</t>
  </si>
  <si>
    <t>103</t>
  </si>
  <si>
    <t>460560143</t>
  </si>
  <si>
    <t>zához kabelové rýhy šířka 35/hloubka 60cm tz.3</t>
  </si>
  <si>
    <t>198</t>
  </si>
  <si>
    <t>200</t>
  </si>
  <si>
    <t>105</t>
  </si>
  <si>
    <t>202</t>
  </si>
  <si>
    <t>460200263</t>
  </si>
  <si>
    <t>výkop kabel.rýhy šířka 50/hloubka 80cm tz.3/ko1.2</t>
  </si>
  <si>
    <t>204</t>
  </si>
  <si>
    <t>107</t>
  </si>
  <si>
    <t>206</t>
  </si>
  <si>
    <t>208</t>
  </si>
  <si>
    <t>109</t>
  </si>
  <si>
    <t>210</t>
  </si>
  <si>
    <t>212</t>
  </si>
  <si>
    <t>111</t>
  </si>
  <si>
    <t>214</t>
  </si>
  <si>
    <t>D601</t>
  </si>
  <si>
    <t>PPV pro zemní práce</t>
  </si>
  <si>
    <t>-1683095738</t>
  </si>
  <si>
    <t>D7</t>
  </si>
  <si>
    <t>Ostatní náklady</t>
  </si>
  <si>
    <t>113</t>
  </si>
  <si>
    <t>218009001</t>
  </si>
  <si>
    <t>poplatek za recyklaci svítidla přes 50cm</t>
  </si>
  <si>
    <t>216</t>
  </si>
  <si>
    <t>218</t>
  </si>
  <si>
    <t>115</t>
  </si>
  <si>
    <t>219000103</t>
  </si>
  <si>
    <t>dozory správce sítě(rozvodného závodu)</t>
  </si>
  <si>
    <t>hod</t>
  </si>
  <si>
    <t>220</t>
  </si>
  <si>
    <t>219000104</t>
  </si>
  <si>
    <t>součinnost správce sítě(rozvodného závodu)</t>
  </si>
  <si>
    <t>222</t>
  </si>
  <si>
    <t>117</t>
  </si>
  <si>
    <t>219000231</t>
  </si>
  <si>
    <t>montážní plošina MP10 do 10m výšky</t>
  </si>
  <si>
    <t>224</t>
  </si>
  <si>
    <t>219000221</t>
  </si>
  <si>
    <t>autojeřáb AD080 do výšky 12m a hmotnosti 8t</t>
  </si>
  <si>
    <t>226</t>
  </si>
  <si>
    <t>D8</t>
  </si>
  <si>
    <t>Ochranné a pracovní pomůcky</t>
  </si>
  <si>
    <t>119</t>
  </si>
  <si>
    <t>000001031</t>
  </si>
  <si>
    <t>držák pojistek D1PH</t>
  </si>
  <si>
    <t>228</t>
  </si>
  <si>
    <t>011464000</t>
  </si>
  <si>
    <t>Měření (monitoring) úrovně osvětlení - zatlumení</t>
  </si>
  <si>
    <t>97869992</t>
  </si>
  <si>
    <t>121</t>
  </si>
  <si>
    <t>013254000</t>
  </si>
  <si>
    <t>Dokumentace skutečného provedení stavby</t>
  </si>
  <si>
    <t>-751841781</t>
  </si>
  <si>
    <t>1405689024</t>
  </si>
  <si>
    <t>123</t>
  </si>
  <si>
    <t>041103000</t>
  </si>
  <si>
    <t>Autorský dozor projektanta</t>
  </si>
  <si>
    <t>-1530148050</t>
  </si>
  <si>
    <t>04310300R</t>
  </si>
  <si>
    <t>Komplexní zkoušky</t>
  </si>
  <si>
    <t>-1753204154</t>
  </si>
  <si>
    <t>125</t>
  </si>
  <si>
    <t>04400300R</t>
  </si>
  <si>
    <t>Revize</t>
  </si>
  <si>
    <t>-876466383</t>
  </si>
  <si>
    <t>045203000</t>
  </si>
  <si>
    <t>Kompletační činnost</t>
  </si>
  <si>
    <t>304773703</t>
  </si>
  <si>
    <t>VRN7</t>
  </si>
  <si>
    <t>Provozní vlivy</t>
  </si>
  <si>
    <t>127</t>
  </si>
  <si>
    <t>07110300R</t>
  </si>
  <si>
    <t>Investorská činnost</t>
  </si>
  <si>
    <t>1837558122</t>
  </si>
  <si>
    <t>betkus</t>
  </si>
  <si>
    <t>31,57</t>
  </si>
  <si>
    <t>62,761</t>
  </si>
  <si>
    <t>189,358</t>
  </si>
  <si>
    <t>odkop</t>
  </si>
  <si>
    <t>730,8</t>
  </si>
  <si>
    <t>sutkus</t>
  </si>
  <si>
    <t>812,851</t>
  </si>
  <si>
    <t>V1</t>
  </si>
  <si>
    <t>1200</t>
  </si>
  <si>
    <t>V2</t>
  </si>
  <si>
    <t>OV - Oprava vozovky</t>
  </si>
  <si>
    <t>V3</t>
  </si>
  <si>
    <t>V4</t>
  </si>
  <si>
    <t>V5</t>
  </si>
  <si>
    <t>215</t>
  </si>
  <si>
    <t>V6</t>
  </si>
  <si>
    <t>živsut</t>
  </si>
  <si>
    <t>750,09</t>
  </si>
  <si>
    <t xml:space="preserve">    2 - Zakládání</t>
  </si>
  <si>
    <t xml:space="preserve">    5 - Komunikace pozemní</t>
  </si>
  <si>
    <t>PSV - Práce a dodávky PSV</t>
  </si>
  <si>
    <t xml:space="preserve">    783 - Dokončovací práce - nátěry</t>
  </si>
  <si>
    <t>M - Práce a dodávky M</t>
  </si>
  <si>
    <t xml:space="preserve">    46-M - Zemní práce při extr.mont.pracích</t>
  </si>
  <si>
    <t>112251104</t>
  </si>
  <si>
    <t>Odstranění pařezů D do 900 mm</t>
  </si>
  <si>
    <t>-784730415</t>
  </si>
  <si>
    <t>-483897140</t>
  </si>
  <si>
    <t>bourací práce pro nové chodníky</t>
  </si>
  <si>
    <t>"odpočet prací realizovaných v rámci dešťové kanalizace" -0,75</t>
  </si>
  <si>
    <t>113107170</t>
  </si>
  <si>
    <t>Odstranění podkladu z betonu prostého tl 100 mm strojně pl přes 50 do 200 m2</t>
  </si>
  <si>
    <t>1764693541</t>
  </si>
  <si>
    <t>185</t>
  </si>
  <si>
    <t>113107181</t>
  </si>
  <si>
    <t>Odstranění podkladu živičného tl 50 mm strojně pl přes 50 do 200 m2</t>
  </si>
  <si>
    <t>1480708061</t>
  </si>
  <si>
    <t>113107183</t>
  </si>
  <si>
    <t>Odstranění podkladu živičného tl 150 mm strojně pl přes 50 do 200 m2</t>
  </si>
  <si>
    <t>-2109751253</t>
  </si>
  <si>
    <t>bourací práce pro opravované úseky vozovek napojovaných na Tovární ulici</t>
  </si>
  <si>
    <t>113107245</t>
  </si>
  <si>
    <t>Odstranění podkladu živičného tl 250 mm strojně pl přes 200 m2</t>
  </si>
  <si>
    <t>1566164848</t>
  </si>
  <si>
    <t>bourací práce pro vozovku v Tovární ulici</t>
  </si>
  <si>
    <t>113107330</t>
  </si>
  <si>
    <t>Odstranění podkladu z betonu prostého tl 100 mm strojně pl do 50 m2</t>
  </si>
  <si>
    <t>369602566</t>
  </si>
  <si>
    <t>bourací práce pro potřeby nového sjezdu</t>
  </si>
  <si>
    <t>113107341</t>
  </si>
  <si>
    <t>Odstranění podkladu živičného tl 50 mm strojně pl do 50 m2</t>
  </si>
  <si>
    <t>-1709916823</t>
  </si>
  <si>
    <t>113202111</t>
  </si>
  <si>
    <t>Vytrhání obrub krajníků obrubníků stojatých</t>
  </si>
  <si>
    <t>1420446989</t>
  </si>
  <si>
    <t>"s odvozem na skládku" 140</t>
  </si>
  <si>
    <t>"s odvozem na deponii města" 14</t>
  </si>
  <si>
    <t>1430384458</t>
  </si>
  <si>
    <t>"pro překládku do nové polohy" 170+2</t>
  </si>
  <si>
    <t>"odpočet prací realizovaných v rámci dešťové kanalizace" -4</t>
  </si>
  <si>
    <t>11320411R</t>
  </si>
  <si>
    <t xml:space="preserve">Vytrhání obrub záhonových - s ponecháním na staveništi </t>
  </si>
  <si>
    <t>-1993142427</t>
  </si>
  <si>
    <t>"pro překládku do nové polohy" 70</t>
  </si>
  <si>
    <t>121151103</t>
  </si>
  <si>
    <t>Sejmutí ornice plochy do 100 m2 tl vrstvy do 200 mm strojně</t>
  </si>
  <si>
    <t>22316697</t>
  </si>
  <si>
    <t>stržení a urovnávka stávajícího svahu s odtěžením</t>
  </si>
  <si>
    <t>odtěžení zeminy navazujících zpevněných ploch</t>
  </si>
  <si>
    <t>122351105</t>
  </si>
  <si>
    <t>Odkopávky a prokopávky nezapažené v hornině třídy těžitelnosti II, skupiny 4 objem do 1000 m3 strojně</t>
  </si>
  <si>
    <t>1963041084</t>
  </si>
  <si>
    <t>33*0,25</t>
  </si>
  <si>
    <t>zemní práce pro vozovku v Tovární ulici</t>
  </si>
  <si>
    <t>1200*(0,24+0,3)</t>
  </si>
  <si>
    <t>zemní práce pro opravované úseky vozovek napojovaných na Tovární ulici</t>
  </si>
  <si>
    <t>100*(0,19+0,05)</t>
  </si>
  <si>
    <t>zemní práce pro potřeby nového sjezdu</t>
  </si>
  <si>
    <t>20*0,4</t>
  </si>
  <si>
    <t>zemní práce pro nové chodníky</t>
  </si>
  <si>
    <t>185*0,23</t>
  </si>
  <si>
    <t>-1624014957</t>
  </si>
  <si>
    <t>odvoz ornice na mezideponii a návoz zpět</t>
  </si>
  <si>
    <t>(33+7)*0,15*2</t>
  </si>
  <si>
    <t>-870362938</t>
  </si>
  <si>
    <t>-602617138</t>
  </si>
  <si>
    <t>1775130276</t>
  </si>
  <si>
    <t>návoz ornice z mezideponie</t>
  </si>
  <si>
    <t>1952127946</t>
  </si>
  <si>
    <t>odvoz*1,85</t>
  </si>
  <si>
    <t>171251201</t>
  </si>
  <si>
    <t>Uložení sypaniny na skládky nebo meziskládky</t>
  </si>
  <si>
    <t>1938750731</t>
  </si>
  <si>
    <t>174251204</t>
  </si>
  <si>
    <t>Zásyp jam po pařezech D pařezů do 900 mm</t>
  </si>
  <si>
    <t>1951080857</t>
  </si>
  <si>
    <t>181351003</t>
  </si>
  <si>
    <t>Rozprostření ornice tl vrstvy do 200 mm pl do 100 m2 v rovině nebo ve svahu do 1:5 strojně</t>
  </si>
  <si>
    <t>1243912979</t>
  </si>
  <si>
    <t>181411131</t>
  </si>
  <si>
    <t>Založení parkového trávníku výsevem plochy do 1000 m2 v rovině a ve svahu do 1:5</t>
  </si>
  <si>
    <t>-520503686</t>
  </si>
  <si>
    <t>00572410</t>
  </si>
  <si>
    <t>osivo směs travní parková</t>
  </si>
  <si>
    <t>kg</t>
  </si>
  <si>
    <t>-1611254476</t>
  </si>
  <si>
    <t>45*0,015 'Přepočtené koeficientem množství</t>
  </si>
  <si>
    <t>Zakládání</t>
  </si>
  <si>
    <t>274321511</t>
  </si>
  <si>
    <t>Základové pasy ze ŽB bez zvýšených nároků na prostředí tř. C 25/30</t>
  </si>
  <si>
    <t>-1980617277</t>
  </si>
  <si>
    <t>oprava koruny opěrné zdi</t>
  </si>
  <si>
    <t>26,6*0,4*0,4</t>
  </si>
  <si>
    <t>274351121</t>
  </si>
  <si>
    <t>Zřízení bednění základových pasů rovného</t>
  </si>
  <si>
    <t>1000500238</t>
  </si>
  <si>
    <t>26,6*0,4*2</t>
  </si>
  <si>
    <t>274351122</t>
  </si>
  <si>
    <t>Odstranění bednění základových pasů rovného</t>
  </si>
  <si>
    <t>1781993883</t>
  </si>
  <si>
    <t>274361821</t>
  </si>
  <si>
    <t>Výztuž základových pásů betonářskou ocelí 10 505 (R)</t>
  </si>
  <si>
    <t>-1749378063</t>
  </si>
  <si>
    <t>"kotevní trny V-12" 68*0,5*0,89*0,001</t>
  </si>
  <si>
    <t>"výztuž V-12" 120*0,89*0,001</t>
  </si>
  <si>
    <t>"třmínky E-8" 26,6/0,3*0,3*0,4*0,001</t>
  </si>
  <si>
    <t>338171111</t>
  </si>
  <si>
    <t>Osazování sloupků a vzpěr plotových ocelových v do 2,00 m se zalitím MC</t>
  </si>
  <si>
    <t>185845701</t>
  </si>
  <si>
    <t>5534218R</t>
  </si>
  <si>
    <t>plotový profilovaný sloupek D 60-70mm dl 1,9m povrchová úprava Pz a komaxit</t>
  </si>
  <si>
    <t>724817687</t>
  </si>
  <si>
    <t>348171130</t>
  </si>
  <si>
    <t>Montáž rámového oplocení výšky přes 1,5 do 2 m</t>
  </si>
  <si>
    <t>-101236152</t>
  </si>
  <si>
    <t>26,6</t>
  </si>
  <si>
    <t>Komunikace pozemní</t>
  </si>
  <si>
    <t>564231111</t>
  </si>
  <si>
    <t>Podklad nebo podsyp ze štěrkopísku ŠP tl 100 mm</t>
  </si>
  <si>
    <t>-51830717</t>
  </si>
  <si>
    <t>V1 "vyrovnávací vrstva"</t>
  </si>
  <si>
    <t>564751111</t>
  </si>
  <si>
    <t>Podklad z kameniva hrubého drceného vel. 32-63 mm tl 150 mm</t>
  </si>
  <si>
    <t>-1222506682</t>
  </si>
  <si>
    <t>V1+V3+V4+V5</t>
  </si>
  <si>
    <t>564831111</t>
  </si>
  <si>
    <t>Podklad ze štěrkodrtě ŠD tl 100 mm</t>
  </si>
  <si>
    <t>841148112</t>
  </si>
  <si>
    <t>564851111</t>
  </si>
  <si>
    <t>Podklad ze štěrkodrtě ŠD tl 150 mm</t>
  </si>
  <si>
    <t>1368428365</t>
  </si>
  <si>
    <t>564861111</t>
  </si>
  <si>
    <t>Podklad ze štěrkodrtě ŠD tl 200 mm</t>
  </si>
  <si>
    <t>-1609284412</t>
  </si>
  <si>
    <t>564871112</t>
  </si>
  <si>
    <t>Podklad ze štěrkodrtě ŠD tl. 260 mm</t>
  </si>
  <si>
    <t>1901392652</t>
  </si>
  <si>
    <t>564952111</t>
  </si>
  <si>
    <t>Podklad z mechanicky zpevněného kameniva MZK tl 150 mm</t>
  </si>
  <si>
    <t>1387475554</t>
  </si>
  <si>
    <t>565135121</t>
  </si>
  <si>
    <t>Asfaltový beton vrstva podkladní ACP 16 (obalované kamenivo OKS) tl 50 mm š přes 3 m</t>
  </si>
  <si>
    <t>-1202528211</t>
  </si>
  <si>
    <t>567122112</t>
  </si>
  <si>
    <t>Podklad ze směsi stmelené cementem SC C 8/10 (KSC I) tl 130 mm</t>
  </si>
  <si>
    <t>-48723063</t>
  </si>
  <si>
    <t>573231106</t>
  </si>
  <si>
    <t>Postřik živičný spojovací ze silniční emulze v množství 0,30 kg/m2</t>
  </si>
  <si>
    <t>-15202121</t>
  </si>
  <si>
    <t>V1*3+V2*2</t>
  </si>
  <si>
    <t>577134121</t>
  </si>
  <si>
    <t>Asfaltový beton vrstva obrusná ACO 11 (ABS) tř. I tl 40 mm š přes 3 m z nemodifikovaného asfaltu</t>
  </si>
  <si>
    <t>-933776882</t>
  </si>
  <si>
    <t>V1+V2</t>
  </si>
  <si>
    <t>577155122</t>
  </si>
  <si>
    <t>Asfaltový beton vrstva ložní ACL 16 (ABH) tl 60 mm š přes 3 m z nemodifikovaného asfaltu</t>
  </si>
  <si>
    <t>1748268147</t>
  </si>
  <si>
    <t>596212212</t>
  </si>
  <si>
    <t>Kladení zámkové dlažby pozemních komunikací tl 80 mm skupiny A pl do 300 m2</t>
  </si>
  <si>
    <t>-304003836</t>
  </si>
  <si>
    <t>V4+V5</t>
  </si>
  <si>
    <t>59245013</t>
  </si>
  <si>
    <t>dlažba zámková tvaru I 200x165x80mm přírodní</t>
  </si>
  <si>
    <t>-1134331256</t>
  </si>
  <si>
    <t>5924522R</t>
  </si>
  <si>
    <t>dlažba zámková tvaru I základní pro nevidomé 200x165x80mm barevná</t>
  </si>
  <si>
    <t>-20168030</t>
  </si>
  <si>
    <t>5921231R</t>
  </si>
  <si>
    <t>dlaždice betonová - umělá vodící linie šířky 400 mm</t>
  </si>
  <si>
    <t>1938072638</t>
  </si>
  <si>
    <t>596212312</t>
  </si>
  <si>
    <t>Kladení zámkové dlažby pozemních komunikací tl 100 mm skupiny A pl do 300 m2</t>
  </si>
  <si>
    <t>-1773922806</t>
  </si>
  <si>
    <t>59245296</t>
  </si>
  <si>
    <t>dlažba zámková tvaru I 200x165x100mm přírodní</t>
  </si>
  <si>
    <t>-1013553293</t>
  </si>
  <si>
    <t>899231111</t>
  </si>
  <si>
    <t>Výšková úprava uličního vstupu nebo vpusti do 200 mm zvýšením mříže</t>
  </si>
  <si>
    <t>-1945198997</t>
  </si>
  <si>
    <t>"uliční vpusti" 7</t>
  </si>
  <si>
    <t>899331111</t>
  </si>
  <si>
    <t>Výšková úprava uličního vstupu nebo vpusti do 200 mm zvýšením poklopu</t>
  </si>
  <si>
    <t>2133568469</t>
  </si>
  <si>
    <t>"kanalizační šachty" 6</t>
  </si>
  <si>
    <t>899431111</t>
  </si>
  <si>
    <t>Výšková úprava uličního vstupu nebo vpusti do 200 mm zvýšením krycího hrnce, šoupěte nebo hydrantu</t>
  </si>
  <si>
    <t>1422807096</t>
  </si>
  <si>
    <t>"šoupě plynovodního řadu" 1</t>
  </si>
  <si>
    <t>"vodovodní šoupata" 5</t>
  </si>
  <si>
    <t>915223121</t>
  </si>
  <si>
    <t>Vodicí linie z plastu pro orientaci nevidomých na přechodu šířky 170 mm</t>
  </si>
  <si>
    <t>-1568094016</t>
  </si>
  <si>
    <t>2*3</t>
  </si>
  <si>
    <t>916131213</t>
  </si>
  <si>
    <t>Osazení silničního obrubníku betonového stojatého s boční opěrou do lože z betonu prostého</t>
  </si>
  <si>
    <t>-156596114</t>
  </si>
  <si>
    <t>"překládka do nové polohy" 170+2</t>
  </si>
  <si>
    <t>"nové CSB H25" 150</t>
  </si>
  <si>
    <t>"nové CSB H25 - nájezdové" 50</t>
  </si>
  <si>
    <t>"nové CSB T10" 35</t>
  </si>
  <si>
    <t>"nové CSB R5" 10</t>
  </si>
  <si>
    <t>"nové CSB H25 R1" 2*0,78</t>
  </si>
  <si>
    <t>"nové náběhové 25/15" 9</t>
  </si>
  <si>
    <t>"nové náběhové 15/25" 9</t>
  </si>
  <si>
    <t>59217031</t>
  </si>
  <si>
    <t>obrubník betonový silniční 1000x150x250mm</t>
  </si>
  <si>
    <t>235158254</t>
  </si>
  <si>
    <t>59217029</t>
  </si>
  <si>
    <t>obrubník betonový silniční nájezdový 1000x150x150mm</t>
  </si>
  <si>
    <t>206642</t>
  </si>
  <si>
    <t>59217017</t>
  </si>
  <si>
    <t>obrubník betonový chodníkový 1000x100x250mm</t>
  </si>
  <si>
    <t>-100060496</t>
  </si>
  <si>
    <t>59217001</t>
  </si>
  <si>
    <t>obrubník betonový zahradní 1000x50x250mm</t>
  </si>
  <si>
    <t>-1918118709</t>
  </si>
  <si>
    <t>59217035</t>
  </si>
  <si>
    <t>obrubník betonový obloukový vnější 780x150x250mm</t>
  </si>
  <si>
    <t>810426232</t>
  </si>
  <si>
    <t>0,78*2</t>
  </si>
  <si>
    <t>59217030</t>
  </si>
  <si>
    <t>obrubník betonový silniční přechodový 1000x150x150-250mm</t>
  </si>
  <si>
    <t>1803437981</t>
  </si>
  <si>
    <t>9*2</t>
  </si>
  <si>
    <t>916331112</t>
  </si>
  <si>
    <t>Osazení zahradního obrubníku betonového do lože z betonu s boční opěrou</t>
  </si>
  <si>
    <t>-1797439931</t>
  </si>
  <si>
    <t>"překládka do nové polohy" 70</t>
  </si>
  <si>
    <t>919122122</t>
  </si>
  <si>
    <t>Těsnění spár zálivkou za tepla pro komůrky š 15 mm hl 30 mm s těsnicím profilem</t>
  </si>
  <si>
    <t>-1630109438</t>
  </si>
  <si>
    <t>"napojení na betonové obrubníky" 442</t>
  </si>
  <si>
    <t>919726123</t>
  </si>
  <si>
    <t>Geotextilie pro ochranu, separaci a filtraci netkaná měrná hmotnost do 500 g/m2</t>
  </si>
  <si>
    <t>-1665772627</t>
  </si>
  <si>
    <t>919735112</t>
  </si>
  <si>
    <t>Řezání stávajícího živičného krytu hl do 100 mm</t>
  </si>
  <si>
    <t>1452726156</t>
  </si>
  <si>
    <t>8,49+4,96+3,4+5,4+4,95+13,8</t>
  </si>
  <si>
    <t>953961213</t>
  </si>
  <si>
    <t>Kotvy chemickou patronou M 12 hl 110 mm do betonu, ŽB nebo kamene s vyvrtáním otvoru</t>
  </si>
  <si>
    <t>2006131550</t>
  </si>
  <si>
    <t>961043111</t>
  </si>
  <si>
    <t>Bourání základů z betonu proloženého kamenem</t>
  </si>
  <si>
    <t>1753033594</t>
  </si>
  <si>
    <t>pozůstatky opěrné zdi</t>
  </si>
  <si>
    <t>17*0,45*0,3</t>
  </si>
  <si>
    <t>961044111</t>
  </si>
  <si>
    <t>Bourání základů z betonu prostého</t>
  </si>
  <si>
    <t>562421266</t>
  </si>
  <si>
    <t>966071711</t>
  </si>
  <si>
    <t>Bourání sloupků a vzpěr plotových ocelových do 2,5 m zabetonovaných</t>
  </si>
  <si>
    <t>-1848903879</t>
  </si>
  <si>
    <t>966072811</t>
  </si>
  <si>
    <t>Rozebrání rámového oplocení na ocelové sloupky výšky do 2 m</t>
  </si>
  <si>
    <t>1758436301</t>
  </si>
  <si>
    <t>979024441</t>
  </si>
  <si>
    <t>Očištění vybouraných obrubníků a krajníků zahradních</t>
  </si>
  <si>
    <t>-1299659070</t>
  </si>
  <si>
    <t>979024443</t>
  </si>
  <si>
    <t>Očištění vybouraných obrubníků a krajníků silničních</t>
  </si>
  <si>
    <t>-901479</t>
  </si>
  <si>
    <t>979054451</t>
  </si>
  <si>
    <t>Očištění vybouraných zámkových dlaždic s původním spárováním z kameniva těženého</t>
  </si>
  <si>
    <t>797747285</t>
  </si>
  <si>
    <t>613633053</t>
  </si>
  <si>
    <t>betsyp+živsut</t>
  </si>
  <si>
    <t>1880804296</t>
  </si>
  <si>
    <t>872951106</t>
  </si>
  <si>
    <t>2*225,25*0,255</t>
  </si>
  <si>
    <t>2*168*0,205+2*70*0,04</t>
  </si>
  <si>
    <t>Mezisoučet</t>
  </si>
  <si>
    <t>997221569</t>
  </si>
  <si>
    <t>Příplatek ZKD 1 km u vodorovné dopravy suti z kusových materiálů</t>
  </si>
  <si>
    <t>716034993</t>
  </si>
  <si>
    <t>sutkus*14</t>
  </si>
  <si>
    <t>-1830067904</t>
  </si>
  <si>
    <t>6999404</t>
  </si>
  <si>
    <t>"sypaný" 44,4+4,8+5,049+8,512</t>
  </si>
  <si>
    <t>"kusový" 31,57</t>
  </si>
  <si>
    <t>997221875</t>
  </si>
  <si>
    <t>Poplatek za uložení stavebního odpadu na recyklační skládce (skládkovné) asfaltového bez obsahu dehtu zatříděného do Katalogu odpadů pod kódem 17 03 02</t>
  </si>
  <si>
    <t>354026306</t>
  </si>
  <si>
    <t>18,13+31,6+698,4+1,96</t>
  </si>
  <si>
    <t>998225111</t>
  </si>
  <si>
    <t>Přesun hmot pro pozemní komunikace s krytem z kamene, monolitickým betonovým nebo živičným</t>
  </si>
  <si>
    <t>-1031602379</t>
  </si>
  <si>
    <t>PSV</t>
  </si>
  <si>
    <t>Práce a dodávky PSV</t>
  </si>
  <si>
    <t>783</t>
  </si>
  <si>
    <t>Dokončovací práce - nátěry</t>
  </si>
  <si>
    <t>783314101</t>
  </si>
  <si>
    <t>Základní jednonásobný syntetický nátěr zámečnických konstrukcí</t>
  </si>
  <si>
    <t>-293343297</t>
  </si>
  <si>
    <t>11*1,9*3,14*0,06</t>
  </si>
  <si>
    <t>783317101</t>
  </si>
  <si>
    <t>Krycí jednonásobný syntetický standardní nátěr zámečnických konstrukcí</t>
  </si>
  <si>
    <t>1533692849</t>
  </si>
  <si>
    <t>11*1,9*3,14*0,06*2</t>
  </si>
  <si>
    <t>Práce a dodávky M</t>
  </si>
  <si>
    <t>46-M</t>
  </si>
  <si>
    <t>Zemní práce při extr.mont.pracích</t>
  </si>
  <si>
    <t>460520164</t>
  </si>
  <si>
    <t>Montáž trubek ochranných plastových tuhých D do 110 mm uložených do rýhy</t>
  </si>
  <si>
    <t>-1510785436</t>
  </si>
  <si>
    <t>"1" 8 + "2" 9 + "3" 15 + "4" 5 + "5" 18 + "6" 11</t>
  </si>
  <si>
    <t>34571098</t>
  </si>
  <si>
    <t>trubka elektroinstalační dělená (chránička) D 100/110mm, HDPE</t>
  </si>
  <si>
    <t>-2109001507</t>
  </si>
  <si>
    <t>vytýčení hranic pozemků a geodetické práce v průběhu výstavby</t>
  </si>
  <si>
    <t>pasportizace komunikací objízdné trasy - před a po realizaci stavby</t>
  </si>
  <si>
    <t>koordinace s předbíhající stavbou kanalizace a vodovodu</t>
  </si>
  <si>
    <t>práce v blízkosti železniční trati</t>
  </si>
  <si>
    <t>DIO</t>
  </si>
  <si>
    <t>043154000</t>
  </si>
  <si>
    <t>Zkoušky hutnicí</t>
  </si>
  <si>
    <t>-197360589</t>
  </si>
  <si>
    <t>SEZNAM FIGUR</t>
  </si>
  <si>
    <t>Výměra</t>
  </si>
  <si>
    <t xml:space="preserve"> 21-01-DK/ DK</t>
  </si>
  <si>
    <t>betkus_1</t>
  </si>
  <si>
    <t>Použití figury:</t>
  </si>
  <si>
    <t>mezidepo_1</t>
  </si>
  <si>
    <t>sutkus_1</t>
  </si>
  <si>
    <t xml:space="preserve"> 21-01-OV/ 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</si>
</sst>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6" fillId="0" borderId="10" xfId="0" applyNumberFormat="1" applyFont="1" applyBorder="1" applyAlignment="1" applyProtection="1">
      <alignment/>
      <protection/>
    </xf>
    <xf numFmtId="166" fontId="36" fillId="0" borderId="11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167" fontId="39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115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7" t="s">
        <v>14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23"/>
      <c r="AQ5" s="23"/>
      <c r="AR5" s="21"/>
      <c r="BE5" s="314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9" t="s">
        <v>17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23"/>
      <c r="AQ6" s="23"/>
      <c r="AR6" s="21"/>
      <c r="BE6" s="315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15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45">
        <v>44539</v>
      </c>
      <c r="AO8" s="23"/>
      <c r="AP8" s="23"/>
      <c r="AQ8" s="23"/>
      <c r="AR8" s="21"/>
      <c r="BE8" s="315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5"/>
      <c r="BS9" s="18" t="s">
        <v>6</v>
      </c>
    </row>
    <row r="10" spans="2:71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15"/>
      <c r="BS10" s="18" t="s">
        <v>6</v>
      </c>
    </row>
    <row r="11" spans="2:71" s="1" customFormat="1" ht="18.4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15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5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315"/>
      <c r="BS13" s="18" t="s">
        <v>6</v>
      </c>
    </row>
    <row r="14" spans="2:71" ht="12.75">
      <c r="B14" s="22"/>
      <c r="C14" s="23"/>
      <c r="D14" s="23"/>
      <c r="E14" s="320" t="s">
        <v>28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15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5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15"/>
      <c r="BS16" s="18" t="s">
        <v>4</v>
      </c>
    </row>
    <row r="17" spans="2:71" s="1" customFormat="1" ht="18.4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15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5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15"/>
      <c r="BS19" s="18" t="s">
        <v>6</v>
      </c>
    </row>
    <row r="20" spans="2:71" s="1" customFormat="1" ht="18.4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15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5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5"/>
    </row>
    <row r="23" spans="2:57" s="1" customFormat="1" ht="16.5" customHeight="1">
      <c r="B23" s="22"/>
      <c r="C23" s="23"/>
      <c r="D23" s="23"/>
      <c r="E23" s="322" t="s">
        <v>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23"/>
      <c r="AP23" s="23"/>
      <c r="AQ23" s="23"/>
      <c r="AR23" s="21"/>
      <c r="BE23" s="315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5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5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3">
        <f>ROUND(AG94,2)</f>
        <v>0</v>
      </c>
      <c r="AL26" s="324"/>
      <c r="AM26" s="324"/>
      <c r="AN26" s="324"/>
      <c r="AO26" s="324"/>
      <c r="AP26" s="37"/>
      <c r="AQ26" s="37"/>
      <c r="AR26" s="40"/>
      <c r="BE26" s="315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5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5" t="s">
        <v>36</v>
      </c>
      <c r="M28" s="325"/>
      <c r="N28" s="325"/>
      <c r="O28" s="325"/>
      <c r="P28" s="325"/>
      <c r="Q28" s="37"/>
      <c r="R28" s="37"/>
      <c r="S28" s="37"/>
      <c r="T28" s="37"/>
      <c r="U28" s="37"/>
      <c r="V28" s="37"/>
      <c r="W28" s="325" t="s">
        <v>37</v>
      </c>
      <c r="X28" s="325"/>
      <c r="Y28" s="325"/>
      <c r="Z28" s="325"/>
      <c r="AA28" s="325"/>
      <c r="AB28" s="325"/>
      <c r="AC28" s="325"/>
      <c r="AD28" s="325"/>
      <c r="AE28" s="325"/>
      <c r="AF28" s="37"/>
      <c r="AG28" s="37"/>
      <c r="AH28" s="37"/>
      <c r="AI28" s="37"/>
      <c r="AJ28" s="37"/>
      <c r="AK28" s="325" t="s">
        <v>38</v>
      </c>
      <c r="AL28" s="325"/>
      <c r="AM28" s="325"/>
      <c r="AN28" s="325"/>
      <c r="AO28" s="325"/>
      <c r="AP28" s="37"/>
      <c r="AQ28" s="37"/>
      <c r="AR28" s="40"/>
      <c r="BE28" s="315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28">
        <v>0.21</v>
      </c>
      <c r="M29" s="327"/>
      <c r="N29" s="327"/>
      <c r="O29" s="327"/>
      <c r="P29" s="327"/>
      <c r="Q29" s="42"/>
      <c r="R29" s="42"/>
      <c r="S29" s="42"/>
      <c r="T29" s="42"/>
      <c r="U29" s="42"/>
      <c r="V29" s="42"/>
      <c r="W29" s="326">
        <f>ROUND(AZ94,2)</f>
        <v>0</v>
      </c>
      <c r="X29" s="327"/>
      <c r="Y29" s="327"/>
      <c r="Z29" s="327"/>
      <c r="AA29" s="327"/>
      <c r="AB29" s="327"/>
      <c r="AC29" s="327"/>
      <c r="AD29" s="327"/>
      <c r="AE29" s="327"/>
      <c r="AF29" s="42"/>
      <c r="AG29" s="42"/>
      <c r="AH29" s="42"/>
      <c r="AI29" s="42"/>
      <c r="AJ29" s="42"/>
      <c r="AK29" s="326">
        <f>ROUND(AV94,2)</f>
        <v>0</v>
      </c>
      <c r="AL29" s="327"/>
      <c r="AM29" s="327"/>
      <c r="AN29" s="327"/>
      <c r="AO29" s="327"/>
      <c r="AP29" s="42"/>
      <c r="AQ29" s="42"/>
      <c r="AR29" s="43"/>
      <c r="BE29" s="316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28">
        <v>0.15</v>
      </c>
      <c r="M30" s="327"/>
      <c r="N30" s="327"/>
      <c r="O30" s="327"/>
      <c r="P30" s="327"/>
      <c r="Q30" s="42"/>
      <c r="R30" s="42"/>
      <c r="S30" s="42"/>
      <c r="T30" s="42"/>
      <c r="U30" s="42"/>
      <c r="V30" s="42"/>
      <c r="W30" s="326">
        <f>ROUND(BA94,2)</f>
        <v>0</v>
      </c>
      <c r="X30" s="327"/>
      <c r="Y30" s="327"/>
      <c r="Z30" s="327"/>
      <c r="AA30" s="327"/>
      <c r="AB30" s="327"/>
      <c r="AC30" s="327"/>
      <c r="AD30" s="327"/>
      <c r="AE30" s="327"/>
      <c r="AF30" s="42"/>
      <c r="AG30" s="42"/>
      <c r="AH30" s="42"/>
      <c r="AI30" s="42"/>
      <c r="AJ30" s="42"/>
      <c r="AK30" s="326">
        <f>ROUND(AW94,2)</f>
        <v>0</v>
      </c>
      <c r="AL30" s="327"/>
      <c r="AM30" s="327"/>
      <c r="AN30" s="327"/>
      <c r="AO30" s="327"/>
      <c r="AP30" s="42"/>
      <c r="AQ30" s="42"/>
      <c r="AR30" s="43"/>
      <c r="BE30" s="316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28">
        <v>0.21</v>
      </c>
      <c r="M31" s="327"/>
      <c r="N31" s="327"/>
      <c r="O31" s="327"/>
      <c r="P31" s="327"/>
      <c r="Q31" s="42"/>
      <c r="R31" s="42"/>
      <c r="S31" s="42"/>
      <c r="T31" s="42"/>
      <c r="U31" s="42"/>
      <c r="V31" s="42"/>
      <c r="W31" s="326">
        <f>ROUND(BB94,2)</f>
        <v>0</v>
      </c>
      <c r="X31" s="327"/>
      <c r="Y31" s="327"/>
      <c r="Z31" s="327"/>
      <c r="AA31" s="327"/>
      <c r="AB31" s="327"/>
      <c r="AC31" s="327"/>
      <c r="AD31" s="327"/>
      <c r="AE31" s="327"/>
      <c r="AF31" s="42"/>
      <c r="AG31" s="42"/>
      <c r="AH31" s="42"/>
      <c r="AI31" s="42"/>
      <c r="AJ31" s="42"/>
      <c r="AK31" s="326">
        <v>0</v>
      </c>
      <c r="AL31" s="327"/>
      <c r="AM31" s="327"/>
      <c r="AN31" s="327"/>
      <c r="AO31" s="327"/>
      <c r="AP31" s="42"/>
      <c r="AQ31" s="42"/>
      <c r="AR31" s="43"/>
      <c r="BE31" s="316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28">
        <v>0.15</v>
      </c>
      <c r="M32" s="327"/>
      <c r="N32" s="327"/>
      <c r="O32" s="327"/>
      <c r="P32" s="327"/>
      <c r="Q32" s="42"/>
      <c r="R32" s="42"/>
      <c r="S32" s="42"/>
      <c r="T32" s="42"/>
      <c r="U32" s="42"/>
      <c r="V32" s="42"/>
      <c r="W32" s="326">
        <f>ROUND(BC94,2)</f>
        <v>0</v>
      </c>
      <c r="X32" s="327"/>
      <c r="Y32" s="327"/>
      <c r="Z32" s="327"/>
      <c r="AA32" s="327"/>
      <c r="AB32" s="327"/>
      <c r="AC32" s="327"/>
      <c r="AD32" s="327"/>
      <c r="AE32" s="327"/>
      <c r="AF32" s="42"/>
      <c r="AG32" s="42"/>
      <c r="AH32" s="42"/>
      <c r="AI32" s="42"/>
      <c r="AJ32" s="42"/>
      <c r="AK32" s="326">
        <v>0</v>
      </c>
      <c r="AL32" s="327"/>
      <c r="AM32" s="327"/>
      <c r="AN32" s="327"/>
      <c r="AO32" s="327"/>
      <c r="AP32" s="42"/>
      <c r="AQ32" s="42"/>
      <c r="AR32" s="43"/>
      <c r="BE32" s="316"/>
    </row>
    <row r="33" spans="2:57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28">
        <v>0</v>
      </c>
      <c r="M33" s="327"/>
      <c r="N33" s="327"/>
      <c r="O33" s="327"/>
      <c r="P33" s="327"/>
      <c r="Q33" s="42"/>
      <c r="R33" s="42"/>
      <c r="S33" s="42"/>
      <c r="T33" s="42"/>
      <c r="U33" s="42"/>
      <c r="V33" s="42"/>
      <c r="W33" s="326">
        <f>ROUND(BD94,2)</f>
        <v>0</v>
      </c>
      <c r="X33" s="327"/>
      <c r="Y33" s="327"/>
      <c r="Z33" s="327"/>
      <c r="AA33" s="327"/>
      <c r="AB33" s="327"/>
      <c r="AC33" s="327"/>
      <c r="AD33" s="327"/>
      <c r="AE33" s="327"/>
      <c r="AF33" s="42"/>
      <c r="AG33" s="42"/>
      <c r="AH33" s="42"/>
      <c r="AI33" s="42"/>
      <c r="AJ33" s="42"/>
      <c r="AK33" s="326">
        <v>0</v>
      </c>
      <c r="AL33" s="327"/>
      <c r="AM33" s="327"/>
      <c r="AN33" s="327"/>
      <c r="AO33" s="327"/>
      <c r="AP33" s="42"/>
      <c r="AQ33" s="42"/>
      <c r="AR33" s="43"/>
      <c r="BE33" s="316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5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32" t="s">
        <v>47</v>
      </c>
      <c r="Y35" s="330"/>
      <c r="Z35" s="330"/>
      <c r="AA35" s="330"/>
      <c r="AB35" s="330"/>
      <c r="AC35" s="46"/>
      <c r="AD35" s="46"/>
      <c r="AE35" s="46"/>
      <c r="AF35" s="46"/>
      <c r="AG35" s="46"/>
      <c r="AH35" s="46"/>
      <c r="AI35" s="46"/>
      <c r="AJ35" s="46"/>
      <c r="AK35" s="329">
        <f>SUM(AK26:AK33)</f>
        <v>0</v>
      </c>
      <c r="AL35" s="330"/>
      <c r="AM35" s="330"/>
      <c r="AN35" s="330"/>
      <c r="AO35" s="33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21-65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9" t="str">
        <f>K6</f>
        <v>Dešťová kanalizace a oprava vozovky a veřejného osvětlení v ul. Tovární, Vítězství, Děčín - Boletice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Děčín - Boletice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91">
        <f>IF(AN8="","",AN8)</f>
        <v>44539</v>
      </c>
      <c r="AN87" s="291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STATUTÁRNÍ MĚSTO DĚČÍN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98" t="str">
        <f>IF(E17="","",E17)</f>
        <v>Ing. Vladimír Polda</v>
      </c>
      <c r="AN89" s="299"/>
      <c r="AO89" s="299"/>
      <c r="AP89" s="299"/>
      <c r="AQ89" s="37"/>
      <c r="AR89" s="40"/>
      <c r="AS89" s="292" t="s">
        <v>55</v>
      </c>
      <c r="AT89" s="29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98" t="str">
        <f>IF(E20="","",E20)</f>
        <v>J. Duben</v>
      </c>
      <c r="AN90" s="299"/>
      <c r="AO90" s="299"/>
      <c r="AP90" s="299"/>
      <c r="AQ90" s="37"/>
      <c r="AR90" s="40"/>
      <c r="AS90" s="294"/>
      <c r="AT90" s="29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6"/>
      <c r="AT91" s="29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0" t="s">
        <v>56</v>
      </c>
      <c r="D92" s="301"/>
      <c r="E92" s="301"/>
      <c r="F92" s="301"/>
      <c r="G92" s="301"/>
      <c r="H92" s="74"/>
      <c r="I92" s="303" t="s">
        <v>57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2" t="s">
        <v>58</v>
      </c>
      <c r="AH92" s="301"/>
      <c r="AI92" s="301"/>
      <c r="AJ92" s="301"/>
      <c r="AK92" s="301"/>
      <c r="AL92" s="301"/>
      <c r="AM92" s="301"/>
      <c r="AN92" s="303" t="s">
        <v>59</v>
      </c>
      <c r="AO92" s="301"/>
      <c r="AP92" s="304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2">
        <f>ROUND(AG95+AG98,2)</f>
        <v>0</v>
      </c>
      <c r="AH94" s="312"/>
      <c r="AI94" s="312"/>
      <c r="AJ94" s="312"/>
      <c r="AK94" s="312"/>
      <c r="AL94" s="312"/>
      <c r="AM94" s="312"/>
      <c r="AN94" s="313">
        <f aca="true" t="shared" si="0" ref="AN94:AN101">SUM(AG94,AT94)</f>
        <v>0</v>
      </c>
      <c r="AO94" s="313"/>
      <c r="AP94" s="313"/>
      <c r="AQ94" s="86" t="s">
        <v>1</v>
      </c>
      <c r="AR94" s="87"/>
      <c r="AS94" s="88">
        <f>ROUND(AS95+AS98,2)</f>
        <v>0</v>
      </c>
      <c r="AT94" s="89">
        <f aca="true" t="shared" si="1" ref="AT94:AT101">ROUND(SUM(AV94:AW94),2)</f>
        <v>0</v>
      </c>
      <c r="AU94" s="90">
        <f>ROUND(AU95+AU98,5)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ROUND(AZ95+AZ98,2)</f>
        <v>0</v>
      </c>
      <c r="BA94" s="89">
        <f>ROUND(BA95+BA98,2)</f>
        <v>0</v>
      </c>
      <c r="BB94" s="89">
        <f>ROUND(BB95+BB98,2)</f>
        <v>0</v>
      </c>
      <c r="BC94" s="89">
        <f>ROUND(BC95+BC98,2)</f>
        <v>0</v>
      </c>
      <c r="BD94" s="91">
        <f>ROUND(BD95+BD98,2)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2:91" s="7" customFormat="1" ht="24.75" customHeight="1">
      <c r="B95" s="94"/>
      <c r="C95" s="95"/>
      <c r="D95" s="308" t="s">
        <v>79</v>
      </c>
      <c r="E95" s="308"/>
      <c r="F95" s="308"/>
      <c r="G95" s="308"/>
      <c r="H95" s="308"/>
      <c r="I95" s="96"/>
      <c r="J95" s="308" t="s">
        <v>80</v>
      </c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5">
        <f>ROUND(SUM(AG96:AG97),2)</f>
        <v>0</v>
      </c>
      <c r="AH95" s="306"/>
      <c r="AI95" s="306"/>
      <c r="AJ95" s="306"/>
      <c r="AK95" s="306"/>
      <c r="AL95" s="306"/>
      <c r="AM95" s="306"/>
      <c r="AN95" s="307">
        <f t="shared" si="0"/>
        <v>0</v>
      </c>
      <c r="AO95" s="306"/>
      <c r="AP95" s="306"/>
      <c r="AQ95" s="97" t="s">
        <v>81</v>
      </c>
      <c r="AR95" s="98"/>
      <c r="AS95" s="99">
        <f>ROUND(SUM(AS96:AS97),2)</f>
        <v>0</v>
      </c>
      <c r="AT95" s="100">
        <f t="shared" si="1"/>
        <v>0</v>
      </c>
      <c r="AU95" s="101">
        <f>ROUND(SUM(AU96:AU97),5)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ROUND(SUM(AZ96:AZ97),2)</f>
        <v>0</v>
      </c>
      <c r="BA95" s="100">
        <f>ROUND(SUM(BA96:BA97),2)</f>
        <v>0</v>
      </c>
      <c r="BB95" s="100">
        <f>ROUND(SUM(BB96:BB97),2)</f>
        <v>0</v>
      </c>
      <c r="BC95" s="100">
        <f>ROUND(SUM(BC96:BC97),2)</f>
        <v>0</v>
      </c>
      <c r="BD95" s="102">
        <f>ROUND(SUM(BD96:BD97),2)</f>
        <v>0</v>
      </c>
      <c r="BS95" s="103" t="s">
        <v>74</v>
      </c>
      <c r="BT95" s="103" t="s">
        <v>82</v>
      </c>
      <c r="BU95" s="103" t="s">
        <v>76</v>
      </c>
      <c r="BV95" s="103" t="s">
        <v>77</v>
      </c>
      <c r="BW95" s="103" t="s">
        <v>83</v>
      </c>
      <c r="BX95" s="103" t="s">
        <v>5</v>
      </c>
      <c r="CL95" s="103" t="s">
        <v>1</v>
      </c>
      <c r="CM95" s="103" t="s">
        <v>84</v>
      </c>
    </row>
    <row r="96" spans="1:90" s="4" customFormat="1" ht="16.5" customHeight="1">
      <c r="A96" s="104" t="s">
        <v>85</v>
      </c>
      <c r="B96" s="59"/>
      <c r="C96" s="105"/>
      <c r="D96" s="105"/>
      <c r="E96" s="311" t="s">
        <v>86</v>
      </c>
      <c r="F96" s="311"/>
      <c r="G96" s="311"/>
      <c r="H96" s="311"/>
      <c r="I96" s="311"/>
      <c r="J96" s="105"/>
      <c r="K96" s="311" t="s">
        <v>87</v>
      </c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09">
        <f>'DK - Dešťová kanalizace'!J32</f>
        <v>0</v>
      </c>
      <c r="AH96" s="310"/>
      <c r="AI96" s="310"/>
      <c r="AJ96" s="310"/>
      <c r="AK96" s="310"/>
      <c r="AL96" s="310"/>
      <c r="AM96" s="310"/>
      <c r="AN96" s="309">
        <f t="shared" si="0"/>
        <v>0</v>
      </c>
      <c r="AO96" s="310"/>
      <c r="AP96" s="310"/>
      <c r="AQ96" s="106" t="s">
        <v>88</v>
      </c>
      <c r="AR96" s="61"/>
      <c r="AS96" s="107">
        <v>0</v>
      </c>
      <c r="AT96" s="108">
        <f t="shared" si="1"/>
        <v>0</v>
      </c>
      <c r="AU96" s="109">
        <f>'DK - Dešťová kanalizace'!P128</f>
        <v>0</v>
      </c>
      <c r="AV96" s="108">
        <f>'DK - Dešťová kanalizace'!J35</f>
        <v>0</v>
      </c>
      <c r="AW96" s="108">
        <f>'DK - Dešťová kanalizace'!J36</f>
        <v>0</v>
      </c>
      <c r="AX96" s="108">
        <f>'DK - Dešťová kanalizace'!J37</f>
        <v>0</v>
      </c>
      <c r="AY96" s="108">
        <f>'DK - Dešťová kanalizace'!J38</f>
        <v>0</v>
      </c>
      <c r="AZ96" s="108">
        <f>'DK - Dešťová kanalizace'!F35</f>
        <v>0</v>
      </c>
      <c r="BA96" s="108">
        <f>'DK - Dešťová kanalizace'!F36</f>
        <v>0</v>
      </c>
      <c r="BB96" s="108">
        <f>'DK - Dešťová kanalizace'!F37</f>
        <v>0</v>
      </c>
      <c r="BC96" s="108">
        <f>'DK - Dešťová kanalizace'!F38</f>
        <v>0</v>
      </c>
      <c r="BD96" s="110">
        <f>'DK - Dešťová kanalizace'!F39</f>
        <v>0</v>
      </c>
      <c r="BT96" s="111" t="s">
        <v>84</v>
      </c>
      <c r="BV96" s="111" t="s">
        <v>77</v>
      </c>
      <c r="BW96" s="111" t="s">
        <v>89</v>
      </c>
      <c r="BX96" s="111" t="s">
        <v>83</v>
      </c>
      <c r="CL96" s="111" t="s">
        <v>1</v>
      </c>
    </row>
    <row r="97" spans="1:90" s="4" customFormat="1" ht="16.5" customHeight="1">
      <c r="A97" s="104" t="s">
        <v>85</v>
      </c>
      <c r="B97" s="59"/>
      <c r="C97" s="105"/>
      <c r="D97" s="105"/>
      <c r="E97" s="311" t="s">
        <v>90</v>
      </c>
      <c r="F97" s="311"/>
      <c r="G97" s="311"/>
      <c r="H97" s="311"/>
      <c r="I97" s="311"/>
      <c r="J97" s="105"/>
      <c r="K97" s="311" t="s">
        <v>91</v>
      </c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09">
        <f>'VON - Vedlejší a ostatní ...'!J32</f>
        <v>0</v>
      </c>
      <c r="AH97" s="310"/>
      <c r="AI97" s="310"/>
      <c r="AJ97" s="310"/>
      <c r="AK97" s="310"/>
      <c r="AL97" s="310"/>
      <c r="AM97" s="310"/>
      <c r="AN97" s="309">
        <f t="shared" si="0"/>
        <v>0</v>
      </c>
      <c r="AO97" s="310"/>
      <c r="AP97" s="310"/>
      <c r="AQ97" s="106" t="s">
        <v>88</v>
      </c>
      <c r="AR97" s="61"/>
      <c r="AS97" s="107">
        <v>0</v>
      </c>
      <c r="AT97" s="108">
        <f t="shared" si="1"/>
        <v>0</v>
      </c>
      <c r="AU97" s="109">
        <f>'VON - Vedlejší a ostatní ...'!P124</f>
        <v>0</v>
      </c>
      <c r="AV97" s="108">
        <f>'VON - Vedlejší a ostatní ...'!J35</f>
        <v>0</v>
      </c>
      <c r="AW97" s="108">
        <f>'VON - Vedlejší a ostatní ...'!J36</f>
        <v>0</v>
      </c>
      <c r="AX97" s="108">
        <f>'VON - Vedlejší a ostatní ...'!J37</f>
        <v>0</v>
      </c>
      <c r="AY97" s="108">
        <f>'VON - Vedlejší a ostatní ...'!J38</f>
        <v>0</v>
      </c>
      <c r="AZ97" s="108">
        <f>'VON - Vedlejší a ostatní ...'!F35</f>
        <v>0</v>
      </c>
      <c r="BA97" s="108">
        <f>'VON - Vedlejší a ostatní ...'!F36</f>
        <v>0</v>
      </c>
      <c r="BB97" s="108">
        <f>'VON - Vedlejší a ostatní ...'!F37</f>
        <v>0</v>
      </c>
      <c r="BC97" s="108">
        <f>'VON - Vedlejší a ostatní ...'!F38</f>
        <v>0</v>
      </c>
      <c r="BD97" s="110">
        <f>'VON - Vedlejší a ostatní ...'!F39</f>
        <v>0</v>
      </c>
      <c r="BT97" s="111" t="s">
        <v>84</v>
      </c>
      <c r="BV97" s="111" t="s">
        <v>77</v>
      </c>
      <c r="BW97" s="111" t="s">
        <v>92</v>
      </c>
      <c r="BX97" s="111" t="s">
        <v>83</v>
      </c>
      <c r="CL97" s="111" t="s">
        <v>1</v>
      </c>
    </row>
    <row r="98" spans="2:91" s="7" customFormat="1" ht="24.75" customHeight="1">
      <c r="B98" s="94"/>
      <c r="C98" s="95"/>
      <c r="D98" s="308" t="s">
        <v>93</v>
      </c>
      <c r="E98" s="308"/>
      <c r="F98" s="308"/>
      <c r="G98" s="308"/>
      <c r="H98" s="308"/>
      <c r="I98" s="96"/>
      <c r="J98" s="308" t="s">
        <v>94</v>
      </c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5">
        <f>ROUND(SUM(AG99:AG101),2)</f>
        <v>0</v>
      </c>
      <c r="AH98" s="306"/>
      <c r="AI98" s="306"/>
      <c r="AJ98" s="306"/>
      <c r="AK98" s="306"/>
      <c r="AL98" s="306"/>
      <c r="AM98" s="306"/>
      <c r="AN98" s="307">
        <f t="shared" si="0"/>
        <v>0</v>
      </c>
      <c r="AO98" s="306"/>
      <c r="AP98" s="306"/>
      <c r="AQ98" s="97" t="s">
        <v>81</v>
      </c>
      <c r="AR98" s="98"/>
      <c r="AS98" s="99">
        <f>ROUND(SUM(AS99:AS101),2)</f>
        <v>0</v>
      </c>
      <c r="AT98" s="100">
        <f t="shared" si="1"/>
        <v>0</v>
      </c>
      <c r="AU98" s="101">
        <f>ROUND(SUM(AU99:AU101),5)</f>
        <v>0</v>
      </c>
      <c r="AV98" s="100">
        <f>ROUND(AZ98*L29,2)</f>
        <v>0</v>
      </c>
      <c r="AW98" s="100">
        <f>ROUND(BA98*L30,2)</f>
        <v>0</v>
      </c>
      <c r="AX98" s="100">
        <f>ROUND(BB98*L29,2)</f>
        <v>0</v>
      </c>
      <c r="AY98" s="100">
        <f>ROUND(BC98*L30,2)</f>
        <v>0</v>
      </c>
      <c r="AZ98" s="100">
        <f>ROUND(SUM(AZ99:AZ101),2)</f>
        <v>0</v>
      </c>
      <c r="BA98" s="100">
        <f>ROUND(SUM(BA99:BA101),2)</f>
        <v>0</v>
      </c>
      <c r="BB98" s="100">
        <f>ROUND(SUM(BB99:BB101),2)</f>
        <v>0</v>
      </c>
      <c r="BC98" s="100">
        <f>ROUND(SUM(BC99:BC101),2)</f>
        <v>0</v>
      </c>
      <c r="BD98" s="102">
        <f>ROUND(SUM(BD99:BD101),2)</f>
        <v>0</v>
      </c>
      <c r="BS98" s="103" t="s">
        <v>74</v>
      </c>
      <c r="BT98" s="103" t="s">
        <v>82</v>
      </c>
      <c r="BU98" s="103" t="s">
        <v>76</v>
      </c>
      <c r="BV98" s="103" t="s">
        <v>77</v>
      </c>
      <c r="BW98" s="103" t="s">
        <v>95</v>
      </c>
      <c r="BX98" s="103" t="s">
        <v>5</v>
      </c>
      <c r="CL98" s="103" t="s">
        <v>1</v>
      </c>
      <c r="CM98" s="103" t="s">
        <v>84</v>
      </c>
    </row>
    <row r="99" spans="1:90" s="4" customFormat="1" ht="16.5" customHeight="1">
      <c r="A99" s="104" t="s">
        <v>85</v>
      </c>
      <c r="B99" s="59"/>
      <c r="C99" s="105"/>
      <c r="D99" s="105"/>
      <c r="E99" s="311" t="s">
        <v>96</v>
      </c>
      <c r="F99" s="311"/>
      <c r="G99" s="311"/>
      <c r="H99" s="311"/>
      <c r="I99" s="311"/>
      <c r="J99" s="105"/>
      <c r="K99" s="311" t="s">
        <v>97</v>
      </c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09">
        <f>'VO - Veřejné osvětlení'!J32</f>
        <v>0</v>
      </c>
      <c r="AH99" s="310"/>
      <c r="AI99" s="310"/>
      <c r="AJ99" s="310"/>
      <c r="AK99" s="310"/>
      <c r="AL99" s="310"/>
      <c r="AM99" s="310"/>
      <c r="AN99" s="309">
        <f t="shared" si="0"/>
        <v>0</v>
      </c>
      <c r="AO99" s="310"/>
      <c r="AP99" s="310"/>
      <c r="AQ99" s="106" t="s">
        <v>88</v>
      </c>
      <c r="AR99" s="61"/>
      <c r="AS99" s="107">
        <v>0</v>
      </c>
      <c r="AT99" s="108">
        <f t="shared" si="1"/>
        <v>0</v>
      </c>
      <c r="AU99" s="109">
        <f>'VO - Veřejné osvětlení'!P133</f>
        <v>0</v>
      </c>
      <c r="AV99" s="108">
        <f>'VO - Veřejné osvětlení'!J35</f>
        <v>0</v>
      </c>
      <c r="AW99" s="108">
        <f>'VO - Veřejné osvětlení'!J36</f>
        <v>0</v>
      </c>
      <c r="AX99" s="108">
        <f>'VO - Veřejné osvětlení'!J37</f>
        <v>0</v>
      </c>
      <c r="AY99" s="108">
        <f>'VO - Veřejné osvětlení'!J38</f>
        <v>0</v>
      </c>
      <c r="AZ99" s="108">
        <f>'VO - Veřejné osvětlení'!F35</f>
        <v>0</v>
      </c>
      <c r="BA99" s="108">
        <f>'VO - Veřejné osvětlení'!F36</f>
        <v>0</v>
      </c>
      <c r="BB99" s="108">
        <f>'VO - Veřejné osvětlení'!F37</f>
        <v>0</v>
      </c>
      <c r="BC99" s="108">
        <f>'VO - Veřejné osvětlení'!F38</f>
        <v>0</v>
      </c>
      <c r="BD99" s="110">
        <f>'VO - Veřejné osvětlení'!F39</f>
        <v>0</v>
      </c>
      <c r="BT99" s="111" t="s">
        <v>84</v>
      </c>
      <c r="BV99" s="111" t="s">
        <v>77</v>
      </c>
      <c r="BW99" s="111" t="s">
        <v>98</v>
      </c>
      <c r="BX99" s="111" t="s">
        <v>95</v>
      </c>
      <c r="CL99" s="111" t="s">
        <v>1</v>
      </c>
    </row>
    <row r="100" spans="1:90" s="4" customFormat="1" ht="16.5" customHeight="1">
      <c r="A100" s="104" t="s">
        <v>85</v>
      </c>
      <c r="B100" s="59"/>
      <c r="C100" s="105"/>
      <c r="D100" s="105"/>
      <c r="E100" s="311" t="s">
        <v>99</v>
      </c>
      <c r="F100" s="311"/>
      <c r="G100" s="311"/>
      <c r="H100" s="311"/>
      <c r="I100" s="311"/>
      <c r="J100" s="105"/>
      <c r="K100" s="311" t="s">
        <v>100</v>
      </c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09">
        <f>'OV - Oprava vozovky'!J32</f>
        <v>0</v>
      </c>
      <c r="AH100" s="310"/>
      <c r="AI100" s="310"/>
      <c r="AJ100" s="310"/>
      <c r="AK100" s="310"/>
      <c r="AL100" s="310"/>
      <c r="AM100" s="310"/>
      <c r="AN100" s="309">
        <f t="shared" si="0"/>
        <v>0</v>
      </c>
      <c r="AO100" s="310"/>
      <c r="AP100" s="310"/>
      <c r="AQ100" s="106" t="s">
        <v>88</v>
      </c>
      <c r="AR100" s="61"/>
      <c r="AS100" s="107">
        <v>0</v>
      </c>
      <c r="AT100" s="108">
        <f t="shared" si="1"/>
        <v>0</v>
      </c>
      <c r="AU100" s="109">
        <f>'OV - Oprava vozovky'!P133</f>
        <v>0</v>
      </c>
      <c r="AV100" s="108">
        <f>'OV - Oprava vozovky'!J35</f>
        <v>0</v>
      </c>
      <c r="AW100" s="108">
        <f>'OV - Oprava vozovky'!J36</f>
        <v>0</v>
      </c>
      <c r="AX100" s="108">
        <f>'OV - Oprava vozovky'!J37</f>
        <v>0</v>
      </c>
      <c r="AY100" s="108">
        <f>'OV - Oprava vozovky'!J38</f>
        <v>0</v>
      </c>
      <c r="AZ100" s="108">
        <f>'OV - Oprava vozovky'!F35</f>
        <v>0</v>
      </c>
      <c r="BA100" s="108">
        <f>'OV - Oprava vozovky'!F36</f>
        <v>0</v>
      </c>
      <c r="BB100" s="108">
        <f>'OV - Oprava vozovky'!F37</f>
        <v>0</v>
      </c>
      <c r="BC100" s="108">
        <f>'OV - Oprava vozovky'!F38</f>
        <v>0</v>
      </c>
      <c r="BD100" s="110">
        <f>'OV - Oprava vozovky'!F39</f>
        <v>0</v>
      </c>
      <c r="BT100" s="111" t="s">
        <v>84</v>
      </c>
      <c r="BV100" s="111" t="s">
        <v>77</v>
      </c>
      <c r="BW100" s="111" t="s">
        <v>101</v>
      </c>
      <c r="BX100" s="111" t="s">
        <v>95</v>
      </c>
      <c r="CL100" s="111" t="s">
        <v>1</v>
      </c>
    </row>
    <row r="101" spans="1:90" s="4" customFormat="1" ht="16.5" customHeight="1">
      <c r="A101" s="104" t="s">
        <v>85</v>
      </c>
      <c r="B101" s="59"/>
      <c r="C101" s="105"/>
      <c r="D101" s="105"/>
      <c r="E101" s="311" t="s">
        <v>90</v>
      </c>
      <c r="F101" s="311"/>
      <c r="G101" s="311"/>
      <c r="H101" s="311"/>
      <c r="I101" s="311"/>
      <c r="J101" s="105"/>
      <c r="K101" s="311" t="s">
        <v>91</v>
      </c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09">
        <f>'VON - Vedlejší a ostatní ..._01'!J32</f>
        <v>0</v>
      </c>
      <c r="AH101" s="310"/>
      <c r="AI101" s="310"/>
      <c r="AJ101" s="310"/>
      <c r="AK101" s="310"/>
      <c r="AL101" s="310"/>
      <c r="AM101" s="310"/>
      <c r="AN101" s="309">
        <f t="shared" si="0"/>
        <v>0</v>
      </c>
      <c r="AO101" s="310"/>
      <c r="AP101" s="310"/>
      <c r="AQ101" s="106" t="s">
        <v>88</v>
      </c>
      <c r="AR101" s="61"/>
      <c r="AS101" s="112">
        <v>0</v>
      </c>
      <c r="AT101" s="113">
        <f t="shared" si="1"/>
        <v>0</v>
      </c>
      <c r="AU101" s="114">
        <f>'VON - Vedlejší a ostatní ..._01'!P124</f>
        <v>0</v>
      </c>
      <c r="AV101" s="113">
        <f>'VON - Vedlejší a ostatní ..._01'!J35</f>
        <v>0</v>
      </c>
      <c r="AW101" s="113">
        <f>'VON - Vedlejší a ostatní ..._01'!J36</f>
        <v>0</v>
      </c>
      <c r="AX101" s="113">
        <f>'VON - Vedlejší a ostatní ..._01'!J37</f>
        <v>0</v>
      </c>
      <c r="AY101" s="113">
        <f>'VON - Vedlejší a ostatní ..._01'!J38</f>
        <v>0</v>
      </c>
      <c r="AZ101" s="113">
        <f>'VON - Vedlejší a ostatní ..._01'!F35</f>
        <v>0</v>
      </c>
      <c r="BA101" s="113">
        <f>'VON - Vedlejší a ostatní ..._01'!F36</f>
        <v>0</v>
      </c>
      <c r="BB101" s="113">
        <f>'VON - Vedlejší a ostatní ..._01'!F37</f>
        <v>0</v>
      </c>
      <c r="BC101" s="113">
        <f>'VON - Vedlejší a ostatní ..._01'!F38</f>
        <v>0</v>
      </c>
      <c r="BD101" s="115">
        <f>'VON - Vedlejší a ostatní ..._01'!F39</f>
        <v>0</v>
      </c>
      <c r="BT101" s="111" t="s">
        <v>84</v>
      </c>
      <c r="BV101" s="111" t="s">
        <v>77</v>
      </c>
      <c r="BW101" s="111" t="s">
        <v>102</v>
      </c>
      <c r="BX101" s="111" t="s">
        <v>95</v>
      </c>
      <c r="CL101" s="111" t="s">
        <v>1</v>
      </c>
    </row>
    <row r="102" spans="1:57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algorithmName="SHA-512" hashValue="fvOeI/nnRDZnCLKyVuWznO/R2BWnEz1Bk1w8Kpxqf2P6nvMzptOWVBuKqDJRXdUE2iSO89LPDFnw/177Gb2ASw==" saltValue="evYHn0UEtDyMp4pO94OqE80SY0nLBmwRMsfbxNNT2fNQNksNMy5DfsF+UVKceR5lRfTSNK2VKwxEzXYy6uni0A==" spinCount="100000" sheet="1" objects="1" scenarios="1" formatColumns="0" formatRows="0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L85:AO85"/>
    <mergeCell ref="AM87:AN87"/>
    <mergeCell ref="AS89:AT91"/>
    <mergeCell ref="AM89:AP89"/>
    <mergeCell ref="AM90:AP90"/>
  </mergeCells>
  <hyperlinks>
    <hyperlink ref="A96" location="'DK - Dešťová kanalizace'!C2" display="/"/>
    <hyperlink ref="A97" location="'VON - Vedlejší a ostatní ...'!C2" display="/"/>
    <hyperlink ref="A99" location="'VO - Veřejné osvětlení'!C2" display="/"/>
    <hyperlink ref="A100" location="'OV - Oprava vozovky'!C2" display="/"/>
    <hyperlink ref="A101" location="'VON - Vedlejší a ostatní ..._0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89</v>
      </c>
      <c r="AZ2" s="116" t="s">
        <v>103</v>
      </c>
      <c r="BA2" s="116" t="s">
        <v>1</v>
      </c>
      <c r="BB2" s="116" t="s">
        <v>1</v>
      </c>
      <c r="BC2" s="116" t="s">
        <v>104</v>
      </c>
      <c r="BD2" s="116" t="s">
        <v>84</v>
      </c>
    </row>
    <row r="3" spans="2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84</v>
      </c>
      <c r="AZ3" s="116" t="s">
        <v>105</v>
      </c>
      <c r="BA3" s="116" t="s">
        <v>1</v>
      </c>
      <c r="BB3" s="116" t="s">
        <v>1</v>
      </c>
      <c r="BC3" s="116" t="s">
        <v>106</v>
      </c>
      <c r="BD3" s="116" t="s">
        <v>84</v>
      </c>
    </row>
    <row r="4" spans="2:56" s="1" customFormat="1" ht="24.95" customHeight="1">
      <c r="B4" s="21"/>
      <c r="D4" s="119" t="s">
        <v>107</v>
      </c>
      <c r="L4" s="21"/>
      <c r="M4" s="120" t="s">
        <v>10</v>
      </c>
      <c r="AT4" s="18" t="s">
        <v>4</v>
      </c>
      <c r="AZ4" s="116" t="s">
        <v>108</v>
      </c>
      <c r="BA4" s="116" t="s">
        <v>1</v>
      </c>
      <c r="BB4" s="116" t="s">
        <v>1</v>
      </c>
      <c r="BC4" s="116" t="s">
        <v>109</v>
      </c>
      <c r="BD4" s="116" t="s">
        <v>84</v>
      </c>
    </row>
    <row r="5" spans="2:56" s="1" customFormat="1" ht="6.95" customHeight="1">
      <c r="B5" s="21"/>
      <c r="L5" s="21"/>
      <c r="AZ5" s="116" t="s">
        <v>110</v>
      </c>
      <c r="BA5" s="116" t="s">
        <v>1</v>
      </c>
      <c r="BB5" s="116" t="s">
        <v>1</v>
      </c>
      <c r="BC5" s="116" t="s">
        <v>111</v>
      </c>
      <c r="BD5" s="116" t="s">
        <v>84</v>
      </c>
    </row>
    <row r="6" spans="2:56" s="1" customFormat="1" ht="12" customHeight="1">
      <c r="B6" s="21"/>
      <c r="D6" s="121" t="s">
        <v>16</v>
      </c>
      <c r="L6" s="21"/>
      <c r="AZ6" s="116" t="s">
        <v>112</v>
      </c>
      <c r="BA6" s="116" t="s">
        <v>1</v>
      </c>
      <c r="BB6" s="116" t="s">
        <v>1</v>
      </c>
      <c r="BC6" s="116" t="s">
        <v>113</v>
      </c>
      <c r="BD6" s="116" t="s">
        <v>84</v>
      </c>
    </row>
    <row r="7" spans="2:56" s="1" customFormat="1" ht="23.25" customHeight="1">
      <c r="B7" s="21"/>
      <c r="E7" s="334" t="str">
        <f>'Rekapitulace stavby'!K6</f>
        <v>Dešťová kanalizace a oprava vozovky a veřejného osvětlení v ul. Tovární, Vítězství, Děčín - Boletice</v>
      </c>
      <c r="F7" s="335"/>
      <c r="G7" s="335"/>
      <c r="H7" s="335"/>
      <c r="L7" s="21"/>
      <c r="AZ7" s="116" t="s">
        <v>114</v>
      </c>
      <c r="BA7" s="116" t="s">
        <v>1</v>
      </c>
      <c r="BB7" s="116" t="s">
        <v>1</v>
      </c>
      <c r="BC7" s="116" t="s">
        <v>104</v>
      </c>
      <c r="BD7" s="116" t="s">
        <v>84</v>
      </c>
    </row>
    <row r="8" spans="2:56" s="1" customFormat="1" ht="12" customHeight="1">
      <c r="B8" s="21"/>
      <c r="D8" s="121" t="s">
        <v>115</v>
      </c>
      <c r="L8" s="21"/>
      <c r="AZ8" s="116" t="s">
        <v>116</v>
      </c>
      <c r="BA8" s="116" t="s">
        <v>1</v>
      </c>
      <c r="BB8" s="116" t="s">
        <v>1</v>
      </c>
      <c r="BC8" s="116" t="s">
        <v>117</v>
      </c>
      <c r="BD8" s="116" t="s">
        <v>84</v>
      </c>
    </row>
    <row r="9" spans="1:31" s="2" customFormat="1" ht="16.5" customHeight="1">
      <c r="A9" s="35"/>
      <c r="B9" s="40"/>
      <c r="C9" s="35"/>
      <c r="D9" s="35"/>
      <c r="E9" s="334" t="s">
        <v>118</v>
      </c>
      <c r="F9" s="336"/>
      <c r="G9" s="336"/>
      <c r="H9" s="33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1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37" t="s">
        <v>120</v>
      </c>
      <c r="F11" s="336"/>
      <c r="G11" s="336"/>
      <c r="H11" s="33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1" t="s">
        <v>18</v>
      </c>
      <c r="E13" s="35"/>
      <c r="F13" s="111" t="s">
        <v>1</v>
      </c>
      <c r="G13" s="35"/>
      <c r="H13" s="35"/>
      <c r="I13" s="121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1" t="s">
        <v>20</v>
      </c>
      <c r="E14" s="35"/>
      <c r="F14" s="111" t="s">
        <v>21</v>
      </c>
      <c r="G14" s="35"/>
      <c r="H14" s="35"/>
      <c r="I14" s="121" t="s">
        <v>22</v>
      </c>
      <c r="J14" s="122">
        <f>'Rekapitulace stavby'!AN8</f>
        <v>44539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1" t="s">
        <v>23</v>
      </c>
      <c r="E16" s="35"/>
      <c r="F16" s="35"/>
      <c r="G16" s="35"/>
      <c r="H16" s="35"/>
      <c r="I16" s="121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1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27</v>
      </c>
      <c r="E19" s="35"/>
      <c r="F19" s="35"/>
      <c r="G19" s="35"/>
      <c r="H19" s="35"/>
      <c r="I19" s="121" t="s">
        <v>24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8" t="str">
        <f>'Rekapitulace stavby'!E14</f>
        <v>Vyplň údaj</v>
      </c>
      <c r="F20" s="339"/>
      <c r="G20" s="339"/>
      <c r="H20" s="339"/>
      <c r="I20" s="121" t="s">
        <v>26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29</v>
      </c>
      <c r="E22" s="35"/>
      <c r="F22" s="35"/>
      <c r="G22" s="35"/>
      <c r="H22" s="35"/>
      <c r="I22" s="121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1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32</v>
      </c>
      <c r="E25" s="35"/>
      <c r="F25" s="35"/>
      <c r="G25" s="35"/>
      <c r="H25" s="35"/>
      <c r="I25" s="121" t="s">
        <v>24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33</v>
      </c>
      <c r="F26" s="35"/>
      <c r="G26" s="35"/>
      <c r="H26" s="35"/>
      <c r="I26" s="121" t="s">
        <v>26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34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6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7" t="s">
        <v>35</v>
      </c>
      <c r="E32" s="35"/>
      <c r="F32" s="35"/>
      <c r="G32" s="35"/>
      <c r="H32" s="35"/>
      <c r="I32" s="35"/>
      <c r="J32" s="128">
        <f>ROUND(J128,2)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6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9" t="s">
        <v>37</v>
      </c>
      <c r="G34" s="35"/>
      <c r="H34" s="35"/>
      <c r="I34" s="129" t="s">
        <v>36</v>
      </c>
      <c r="J34" s="129" t="s">
        <v>38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39</v>
      </c>
      <c r="E35" s="121" t="s">
        <v>40</v>
      </c>
      <c r="F35" s="131">
        <f>ROUND((SUM(BE128:BE303)),2)</f>
        <v>0</v>
      </c>
      <c r="G35" s="35"/>
      <c r="H35" s="35"/>
      <c r="I35" s="132">
        <v>0.21</v>
      </c>
      <c r="J35" s="131">
        <f>ROUND(((SUM(BE128:BE303))*I35),2)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41</v>
      </c>
      <c r="F36" s="131">
        <f>ROUND((SUM(BF128:BF303)),2)</f>
        <v>0</v>
      </c>
      <c r="G36" s="35"/>
      <c r="H36" s="35"/>
      <c r="I36" s="132">
        <v>0.15</v>
      </c>
      <c r="J36" s="131">
        <f>ROUND(((SUM(BF128:BF303))*I36),2)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42</v>
      </c>
      <c r="F37" s="131">
        <f>ROUND((SUM(BG128:BG303)),2)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1" t="s">
        <v>43</v>
      </c>
      <c r="F38" s="131">
        <f>ROUND((SUM(BH128:BH303)),2)</f>
        <v>0</v>
      </c>
      <c r="G38" s="35"/>
      <c r="H38" s="35"/>
      <c r="I38" s="132">
        <v>0.15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44</v>
      </c>
      <c r="F39" s="131">
        <f>ROUND((SUM(BI128:BI303)),2)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45</v>
      </c>
      <c r="E41" s="135"/>
      <c r="F41" s="135"/>
      <c r="G41" s="136" t="s">
        <v>46</v>
      </c>
      <c r="H41" s="137" t="s">
        <v>47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41" t="str">
        <f>E7</f>
        <v>Dešťová kanalizace a oprava vozovky a veřejného osvětlení v ul. Tovární, Vítězství, Děčín - Boletice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41" t="s">
        <v>118</v>
      </c>
      <c r="F87" s="343"/>
      <c r="G87" s="343"/>
      <c r="H87" s="34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9" t="str">
        <f>E11</f>
        <v>DK - Dešťová kanalizace</v>
      </c>
      <c r="F89" s="343"/>
      <c r="G89" s="343"/>
      <c r="H89" s="34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Děčín - Boletice</v>
      </c>
      <c r="G91" s="37"/>
      <c r="H91" s="37"/>
      <c r="I91" s="30" t="s">
        <v>22</v>
      </c>
      <c r="J91" s="67">
        <f>IF(J14="","",J14)</f>
        <v>44539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STATUTÁRNÍ MĚSTO DĚČÍN</v>
      </c>
      <c r="G93" s="37"/>
      <c r="H93" s="37"/>
      <c r="I93" s="30" t="s">
        <v>29</v>
      </c>
      <c r="J93" s="33" t="str">
        <f>E23</f>
        <v>Ing. Vladimír Polda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30" t="s">
        <v>32</v>
      </c>
      <c r="J94" s="33" t="str">
        <f>E26</f>
        <v>J. Duben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122</v>
      </c>
      <c r="D96" s="152"/>
      <c r="E96" s="152"/>
      <c r="F96" s="152"/>
      <c r="G96" s="152"/>
      <c r="H96" s="152"/>
      <c r="I96" s="152"/>
      <c r="J96" s="153" t="s">
        <v>123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124</v>
      </c>
      <c r="D98" s="37"/>
      <c r="E98" s="37"/>
      <c r="F98" s="37"/>
      <c r="G98" s="37"/>
      <c r="H98" s="37"/>
      <c r="I98" s="37"/>
      <c r="J98" s="85">
        <f>J128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5" customHeight="1">
      <c r="B99" s="155"/>
      <c r="C99" s="156"/>
      <c r="D99" s="157" t="s">
        <v>126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2:12" s="10" customFormat="1" ht="19.9" customHeight="1">
      <c r="B100" s="161"/>
      <c r="C100" s="105"/>
      <c r="D100" s="162" t="s">
        <v>127</v>
      </c>
      <c r="E100" s="163"/>
      <c r="F100" s="163"/>
      <c r="G100" s="163"/>
      <c r="H100" s="163"/>
      <c r="I100" s="163"/>
      <c r="J100" s="164">
        <f>J130</f>
        <v>0</v>
      </c>
      <c r="K100" s="105"/>
      <c r="L100" s="165"/>
    </row>
    <row r="101" spans="2:12" s="10" customFormat="1" ht="19.9" customHeight="1">
      <c r="B101" s="161"/>
      <c r="C101" s="105"/>
      <c r="D101" s="162" t="s">
        <v>128</v>
      </c>
      <c r="E101" s="163"/>
      <c r="F101" s="163"/>
      <c r="G101" s="163"/>
      <c r="H101" s="163"/>
      <c r="I101" s="163"/>
      <c r="J101" s="164">
        <f>J204</f>
        <v>0</v>
      </c>
      <c r="K101" s="105"/>
      <c r="L101" s="165"/>
    </row>
    <row r="102" spans="2:12" s="10" customFormat="1" ht="19.9" customHeight="1">
      <c r="B102" s="161"/>
      <c r="C102" s="105"/>
      <c r="D102" s="162" t="s">
        <v>129</v>
      </c>
      <c r="E102" s="163"/>
      <c r="F102" s="163"/>
      <c r="G102" s="163"/>
      <c r="H102" s="163"/>
      <c r="I102" s="163"/>
      <c r="J102" s="164">
        <f>J207</f>
        <v>0</v>
      </c>
      <c r="K102" s="105"/>
      <c r="L102" s="165"/>
    </row>
    <row r="103" spans="2:12" s="10" customFormat="1" ht="19.9" customHeight="1">
      <c r="B103" s="161"/>
      <c r="C103" s="105"/>
      <c r="D103" s="162" t="s">
        <v>130</v>
      </c>
      <c r="E103" s="163"/>
      <c r="F103" s="163"/>
      <c r="G103" s="163"/>
      <c r="H103" s="163"/>
      <c r="I103" s="163"/>
      <c r="J103" s="164">
        <f>J218</f>
        <v>0</v>
      </c>
      <c r="K103" s="105"/>
      <c r="L103" s="165"/>
    </row>
    <row r="104" spans="2:12" s="10" customFormat="1" ht="19.9" customHeight="1">
      <c r="B104" s="161"/>
      <c r="C104" s="105"/>
      <c r="D104" s="162" t="s">
        <v>131</v>
      </c>
      <c r="E104" s="163"/>
      <c r="F104" s="163"/>
      <c r="G104" s="163"/>
      <c r="H104" s="163"/>
      <c r="I104" s="163"/>
      <c r="J104" s="164">
        <f>J283</f>
        <v>0</v>
      </c>
      <c r="K104" s="105"/>
      <c r="L104" s="165"/>
    </row>
    <row r="105" spans="2:12" s="10" customFormat="1" ht="19.9" customHeight="1">
      <c r="B105" s="161"/>
      <c r="C105" s="105"/>
      <c r="D105" s="162" t="s">
        <v>132</v>
      </c>
      <c r="E105" s="163"/>
      <c r="F105" s="163"/>
      <c r="G105" s="163"/>
      <c r="H105" s="163"/>
      <c r="I105" s="163"/>
      <c r="J105" s="164">
        <f>J287</f>
        <v>0</v>
      </c>
      <c r="K105" s="105"/>
      <c r="L105" s="165"/>
    </row>
    <row r="106" spans="2:12" s="10" customFormat="1" ht="19.9" customHeight="1">
      <c r="B106" s="161"/>
      <c r="C106" s="105"/>
      <c r="D106" s="162" t="s">
        <v>133</v>
      </c>
      <c r="E106" s="163"/>
      <c r="F106" s="163"/>
      <c r="G106" s="163"/>
      <c r="H106" s="163"/>
      <c r="I106" s="163"/>
      <c r="J106" s="164">
        <f>J302</f>
        <v>0</v>
      </c>
      <c r="K106" s="105"/>
      <c r="L106" s="165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134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3.25" customHeight="1">
      <c r="A116" s="35"/>
      <c r="B116" s="36"/>
      <c r="C116" s="37"/>
      <c r="D116" s="37"/>
      <c r="E116" s="341" t="str">
        <f>E7</f>
        <v>Dešťová kanalizace a oprava vozovky a veřejného osvětlení v ul. Tovární, Vítězství, Děčín - Boletice</v>
      </c>
      <c r="F116" s="342"/>
      <c r="G116" s="342"/>
      <c r="H116" s="34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2:12" s="1" customFormat="1" ht="12" customHeight="1">
      <c r="B117" s="22"/>
      <c r="C117" s="30" t="s">
        <v>115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5"/>
      <c r="B118" s="36"/>
      <c r="C118" s="37"/>
      <c r="D118" s="37"/>
      <c r="E118" s="341" t="s">
        <v>118</v>
      </c>
      <c r="F118" s="343"/>
      <c r="G118" s="343"/>
      <c r="H118" s="343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119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289" t="str">
        <f>E11</f>
        <v>DK - Dešťová kanalizace</v>
      </c>
      <c r="F120" s="343"/>
      <c r="G120" s="343"/>
      <c r="H120" s="343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F14</f>
        <v>Děčín - Boletice</v>
      </c>
      <c r="G122" s="37"/>
      <c r="H122" s="37"/>
      <c r="I122" s="30" t="s">
        <v>22</v>
      </c>
      <c r="J122" s="67">
        <f>IF(J14="","",J14)</f>
        <v>44539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23</v>
      </c>
      <c r="D124" s="37"/>
      <c r="E124" s="37"/>
      <c r="F124" s="28" t="str">
        <f>E17</f>
        <v>STATUTÁRNÍ MĚSTO DĚČÍN</v>
      </c>
      <c r="G124" s="37"/>
      <c r="H124" s="37"/>
      <c r="I124" s="30" t="s">
        <v>29</v>
      </c>
      <c r="J124" s="33" t="str">
        <f>E23</f>
        <v>Ing. Vladimír Polda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27</v>
      </c>
      <c r="D125" s="37"/>
      <c r="E125" s="37"/>
      <c r="F125" s="28" t="str">
        <f>IF(E20="","",E20)</f>
        <v>Vyplň údaj</v>
      </c>
      <c r="G125" s="37"/>
      <c r="H125" s="37"/>
      <c r="I125" s="30" t="s">
        <v>32</v>
      </c>
      <c r="J125" s="33" t="str">
        <f>E26</f>
        <v>J. Duben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66"/>
      <c r="B127" s="167"/>
      <c r="C127" s="168" t="s">
        <v>135</v>
      </c>
      <c r="D127" s="169" t="s">
        <v>60</v>
      </c>
      <c r="E127" s="169" t="s">
        <v>56</v>
      </c>
      <c r="F127" s="169" t="s">
        <v>57</v>
      </c>
      <c r="G127" s="169" t="s">
        <v>136</v>
      </c>
      <c r="H127" s="169" t="s">
        <v>137</v>
      </c>
      <c r="I127" s="169" t="s">
        <v>138</v>
      </c>
      <c r="J127" s="170" t="s">
        <v>123</v>
      </c>
      <c r="K127" s="171" t="s">
        <v>139</v>
      </c>
      <c r="L127" s="172"/>
      <c r="M127" s="76" t="s">
        <v>1</v>
      </c>
      <c r="N127" s="77" t="s">
        <v>39</v>
      </c>
      <c r="O127" s="77" t="s">
        <v>140</v>
      </c>
      <c r="P127" s="77" t="s">
        <v>141</v>
      </c>
      <c r="Q127" s="77" t="s">
        <v>142</v>
      </c>
      <c r="R127" s="77" t="s">
        <v>143</v>
      </c>
      <c r="S127" s="77" t="s">
        <v>144</v>
      </c>
      <c r="T127" s="78" t="s">
        <v>145</v>
      </c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</row>
    <row r="128" spans="1:63" s="2" customFormat="1" ht="22.9" customHeight="1">
      <c r="A128" s="35"/>
      <c r="B128" s="36"/>
      <c r="C128" s="83" t="s">
        <v>146</v>
      </c>
      <c r="D128" s="37"/>
      <c r="E128" s="37"/>
      <c r="F128" s="37"/>
      <c r="G128" s="37"/>
      <c r="H128" s="37"/>
      <c r="I128" s="37"/>
      <c r="J128" s="173">
        <f>BK128</f>
        <v>0</v>
      </c>
      <c r="K128" s="37"/>
      <c r="L128" s="40"/>
      <c r="M128" s="79"/>
      <c r="N128" s="174"/>
      <c r="O128" s="80"/>
      <c r="P128" s="175">
        <f>P129</f>
        <v>0</v>
      </c>
      <c r="Q128" s="80"/>
      <c r="R128" s="175">
        <f>R129</f>
        <v>158.50710334000001</v>
      </c>
      <c r="S128" s="80"/>
      <c r="T128" s="176">
        <f>T129</f>
        <v>5.387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74</v>
      </c>
      <c r="AU128" s="18" t="s">
        <v>125</v>
      </c>
      <c r="BK128" s="177">
        <f>BK129</f>
        <v>0</v>
      </c>
    </row>
    <row r="129" spans="2:63" s="12" customFormat="1" ht="25.9" customHeight="1">
      <c r="B129" s="178"/>
      <c r="C129" s="179"/>
      <c r="D129" s="180" t="s">
        <v>74</v>
      </c>
      <c r="E129" s="181" t="s">
        <v>147</v>
      </c>
      <c r="F129" s="181" t="s">
        <v>148</v>
      </c>
      <c r="G129" s="179"/>
      <c r="H129" s="179"/>
      <c r="I129" s="182"/>
      <c r="J129" s="183">
        <f>BK129</f>
        <v>0</v>
      </c>
      <c r="K129" s="179"/>
      <c r="L129" s="184"/>
      <c r="M129" s="185"/>
      <c r="N129" s="186"/>
      <c r="O129" s="186"/>
      <c r="P129" s="187">
        <f>P130+P204+P207+P218+P283+P287+P302</f>
        <v>0</v>
      </c>
      <c r="Q129" s="186"/>
      <c r="R129" s="187">
        <f>R130+R204+R207+R218+R283+R287+R302</f>
        <v>158.50710334000001</v>
      </c>
      <c r="S129" s="186"/>
      <c r="T129" s="188">
        <f>T130+T204+T207+T218+T283+T287+T302</f>
        <v>5.387</v>
      </c>
      <c r="AR129" s="189" t="s">
        <v>82</v>
      </c>
      <c r="AT129" s="190" t="s">
        <v>74</v>
      </c>
      <c r="AU129" s="190" t="s">
        <v>75</v>
      </c>
      <c r="AY129" s="189" t="s">
        <v>149</v>
      </c>
      <c r="BK129" s="191">
        <f>BK130+BK204+BK207+BK218+BK283+BK287+BK302</f>
        <v>0</v>
      </c>
    </row>
    <row r="130" spans="2:63" s="12" customFormat="1" ht="22.9" customHeight="1">
      <c r="B130" s="178"/>
      <c r="C130" s="179"/>
      <c r="D130" s="180" t="s">
        <v>74</v>
      </c>
      <c r="E130" s="192" t="s">
        <v>82</v>
      </c>
      <c r="F130" s="192" t="s">
        <v>150</v>
      </c>
      <c r="G130" s="179"/>
      <c r="H130" s="179"/>
      <c r="I130" s="182"/>
      <c r="J130" s="193">
        <f>BK130</f>
        <v>0</v>
      </c>
      <c r="K130" s="179"/>
      <c r="L130" s="184"/>
      <c r="M130" s="185"/>
      <c r="N130" s="186"/>
      <c r="O130" s="186"/>
      <c r="P130" s="187">
        <f>SUM(P131:P203)</f>
        <v>0</v>
      </c>
      <c r="Q130" s="186"/>
      <c r="R130" s="187">
        <f>SUM(R131:R203)</f>
        <v>143.5242165</v>
      </c>
      <c r="S130" s="186"/>
      <c r="T130" s="188">
        <f>SUM(T131:T203)</f>
        <v>0</v>
      </c>
      <c r="AR130" s="189" t="s">
        <v>82</v>
      </c>
      <c r="AT130" s="190" t="s">
        <v>74</v>
      </c>
      <c r="AU130" s="190" t="s">
        <v>82</v>
      </c>
      <c r="AY130" s="189" t="s">
        <v>149</v>
      </c>
      <c r="BK130" s="191">
        <f>SUM(BK131:BK203)</f>
        <v>0</v>
      </c>
    </row>
    <row r="131" spans="1:65" s="2" customFormat="1" ht="24.2" customHeight="1">
      <c r="A131" s="35"/>
      <c r="B131" s="36"/>
      <c r="C131" s="194" t="s">
        <v>82</v>
      </c>
      <c r="D131" s="194" t="s">
        <v>151</v>
      </c>
      <c r="E131" s="195" t="s">
        <v>152</v>
      </c>
      <c r="F131" s="196" t="s">
        <v>153</v>
      </c>
      <c r="G131" s="197" t="s">
        <v>154</v>
      </c>
      <c r="H131" s="198">
        <v>0.75</v>
      </c>
      <c r="I131" s="199"/>
      <c r="J131" s="200">
        <f>ROUND(I131*H131,2)</f>
        <v>0</v>
      </c>
      <c r="K131" s="201"/>
      <c r="L131" s="40"/>
      <c r="M131" s="202" t="s">
        <v>1</v>
      </c>
      <c r="N131" s="203" t="s">
        <v>40</v>
      </c>
      <c r="O131" s="72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6" t="s">
        <v>155</v>
      </c>
      <c r="AT131" s="206" t="s">
        <v>151</v>
      </c>
      <c r="AU131" s="206" t="s">
        <v>84</v>
      </c>
      <c r="AY131" s="18" t="s">
        <v>149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8" t="s">
        <v>82</v>
      </c>
      <c r="BK131" s="207">
        <f>ROUND(I131*H131,2)</f>
        <v>0</v>
      </c>
      <c r="BL131" s="18" t="s">
        <v>155</v>
      </c>
      <c r="BM131" s="206" t="s">
        <v>156</v>
      </c>
    </row>
    <row r="132" spans="2:51" s="13" customFormat="1" ht="11.25">
      <c r="B132" s="208"/>
      <c r="C132" s="209"/>
      <c r="D132" s="210" t="s">
        <v>157</v>
      </c>
      <c r="E132" s="211" t="s">
        <v>1</v>
      </c>
      <c r="F132" s="212" t="s">
        <v>158</v>
      </c>
      <c r="G132" s="209"/>
      <c r="H132" s="211" t="s">
        <v>1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157</v>
      </c>
      <c r="AU132" s="218" t="s">
        <v>84</v>
      </c>
      <c r="AV132" s="13" t="s">
        <v>82</v>
      </c>
      <c r="AW132" s="13" t="s">
        <v>31</v>
      </c>
      <c r="AX132" s="13" t="s">
        <v>75</v>
      </c>
      <c r="AY132" s="218" t="s">
        <v>149</v>
      </c>
    </row>
    <row r="133" spans="2:51" s="14" customFormat="1" ht="11.25">
      <c r="B133" s="219"/>
      <c r="C133" s="220"/>
      <c r="D133" s="210" t="s">
        <v>157</v>
      </c>
      <c r="E133" s="221" t="s">
        <v>1</v>
      </c>
      <c r="F133" s="222" t="s">
        <v>159</v>
      </c>
      <c r="G133" s="220"/>
      <c r="H133" s="223">
        <v>0.75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157</v>
      </c>
      <c r="AU133" s="229" t="s">
        <v>84</v>
      </c>
      <c r="AV133" s="14" t="s">
        <v>84</v>
      </c>
      <c r="AW133" s="14" t="s">
        <v>31</v>
      </c>
      <c r="AX133" s="14" t="s">
        <v>82</v>
      </c>
      <c r="AY133" s="229" t="s">
        <v>149</v>
      </c>
    </row>
    <row r="134" spans="1:65" s="2" customFormat="1" ht="24.2" customHeight="1">
      <c r="A134" s="35"/>
      <c r="B134" s="36"/>
      <c r="C134" s="194" t="s">
        <v>160</v>
      </c>
      <c r="D134" s="194" t="s">
        <v>151</v>
      </c>
      <c r="E134" s="195" t="s">
        <v>161</v>
      </c>
      <c r="F134" s="196" t="s">
        <v>162</v>
      </c>
      <c r="G134" s="197" t="s">
        <v>163</v>
      </c>
      <c r="H134" s="198">
        <v>4</v>
      </c>
      <c r="I134" s="199"/>
      <c r="J134" s="200">
        <f>ROUND(I134*H134,2)</f>
        <v>0</v>
      </c>
      <c r="K134" s="201"/>
      <c r="L134" s="40"/>
      <c r="M134" s="202" t="s">
        <v>1</v>
      </c>
      <c r="N134" s="203" t="s">
        <v>40</v>
      </c>
      <c r="O134" s="72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6" t="s">
        <v>155</v>
      </c>
      <c r="AT134" s="206" t="s">
        <v>151</v>
      </c>
      <c r="AU134" s="206" t="s">
        <v>84</v>
      </c>
      <c r="AY134" s="18" t="s">
        <v>149</v>
      </c>
      <c r="BE134" s="207">
        <f>IF(N134="základní",J134,0)</f>
        <v>0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18" t="s">
        <v>82</v>
      </c>
      <c r="BK134" s="207">
        <f>ROUND(I134*H134,2)</f>
        <v>0</v>
      </c>
      <c r="BL134" s="18" t="s">
        <v>155</v>
      </c>
      <c r="BM134" s="206" t="s">
        <v>164</v>
      </c>
    </row>
    <row r="135" spans="2:51" s="13" customFormat="1" ht="11.25">
      <c r="B135" s="208"/>
      <c r="C135" s="209"/>
      <c r="D135" s="210" t="s">
        <v>157</v>
      </c>
      <c r="E135" s="211" t="s">
        <v>1</v>
      </c>
      <c r="F135" s="212" t="s">
        <v>158</v>
      </c>
      <c r="G135" s="209"/>
      <c r="H135" s="211" t="s">
        <v>1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157</v>
      </c>
      <c r="AU135" s="218" t="s">
        <v>84</v>
      </c>
      <c r="AV135" s="13" t="s">
        <v>82</v>
      </c>
      <c r="AW135" s="13" t="s">
        <v>31</v>
      </c>
      <c r="AX135" s="13" t="s">
        <v>75</v>
      </c>
      <c r="AY135" s="218" t="s">
        <v>149</v>
      </c>
    </row>
    <row r="136" spans="2:51" s="14" customFormat="1" ht="11.25">
      <c r="B136" s="219"/>
      <c r="C136" s="220"/>
      <c r="D136" s="210" t="s">
        <v>157</v>
      </c>
      <c r="E136" s="221" t="s">
        <v>1</v>
      </c>
      <c r="F136" s="222" t="s">
        <v>165</v>
      </c>
      <c r="G136" s="220"/>
      <c r="H136" s="223">
        <v>4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157</v>
      </c>
      <c r="AU136" s="229" t="s">
        <v>84</v>
      </c>
      <c r="AV136" s="14" t="s">
        <v>84</v>
      </c>
      <c r="AW136" s="14" t="s">
        <v>31</v>
      </c>
      <c r="AX136" s="14" t="s">
        <v>82</v>
      </c>
      <c r="AY136" s="229" t="s">
        <v>149</v>
      </c>
    </row>
    <row r="137" spans="1:65" s="2" customFormat="1" ht="24.2" customHeight="1">
      <c r="A137" s="35"/>
      <c r="B137" s="36"/>
      <c r="C137" s="194" t="s">
        <v>155</v>
      </c>
      <c r="D137" s="194" t="s">
        <v>151</v>
      </c>
      <c r="E137" s="195" t="s">
        <v>166</v>
      </c>
      <c r="F137" s="196" t="s">
        <v>167</v>
      </c>
      <c r="G137" s="197" t="s">
        <v>168</v>
      </c>
      <c r="H137" s="198">
        <v>213.112</v>
      </c>
      <c r="I137" s="199"/>
      <c r="J137" s="200">
        <f>ROUND(I137*H137,2)</f>
        <v>0</v>
      </c>
      <c r="K137" s="201"/>
      <c r="L137" s="40"/>
      <c r="M137" s="202" t="s">
        <v>1</v>
      </c>
      <c r="N137" s="203" t="s">
        <v>40</v>
      </c>
      <c r="O137" s="72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6" t="s">
        <v>155</v>
      </c>
      <c r="AT137" s="206" t="s">
        <v>151</v>
      </c>
      <c r="AU137" s="206" t="s">
        <v>84</v>
      </c>
      <c r="AY137" s="18" t="s">
        <v>149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8" t="s">
        <v>82</v>
      </c>
      <c r="BK137" s="207">
        <f>ROUND(I137*H137,2)</f>
        <v>0</v>
      </c>
      <c r="BL137" s="18" t="s">
        <v>155</v>
      </c>
      <c r="BM137" s="206" t="s">
        <v>169</v>
      </c>
    </row>
    <row r="138" spans="2:51" s="14" customFormat="1" ht="11.25">
      <c r="B138" s="219"/>
      <c r="C138" s="220"/>
      <c r="D138" s="210" t="s">
        <v>157</v>
      </c>
      <c r="E138" s="221" t="s">
        <v>1</v>
      </c>
      <c r="F138" s="222" t="s">
        <v>170</v>
      </c>
      <c r="G138" s="220"/>
      <c r="H138" s="223">
        <v>18.17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157</v>
      </c>
      <c r="AU138" s="229" t="s">
        <v>84</v>
      </c>
      <c r="AV138" s="14" t="s">
        <v>84</v>
      </c>
      <c r="AW138" s="14" t="s">
        <v>31</v>
      </c>
      <c r="AX138" s="14" t="s">
        <v>75</v>
      </c>
      <c r="AY138" s="229" t="s">
        <v>149</v>
      </c>
    </row>
    <row r="139" spans="2:51" s="14" customFormat="1" ht="11.25">
      <c r="B139" s="219"/>
      <c r="C139" s="220"/>
      <c r="D139" s="210" t="s">
        <v>157</v>
      </c>
      <c r="E139" s="221" t="s">
        <v>1</v>
      </c>
      <c r="F139" s="222" t="s">
        <v>171</v>
      </c>
      <c r="G139" s="220"/>
      <c r="H139" s="223">
        <v>62.72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157</v>
      </c>
      <c r="AU139" s="229" t="s">
        <v>84</v>
      </c>
      <c r="AV139" s="14" t="s">
        <v>84</v>
      </c>
      <c r="AW139" s="14" t="s">
        <v>31</v>
      </c>
      <c r="AX139" s="14" t="s">
        <v>75</v>
      </c>
      <c r="AY139" s="229" t="s">
        <v>149</v>
      </c>
    </row>
    <row r="140" spans="2:51" s="14" customFormat="1" ht="11.25">
      <c r="B140" s="219"/>
      <c r="C140" s="220"/>
      <c r="D140" s="210" t="s">
        <v>157</v>
      </c>
      <c r="E140" s="221" t="s">
        <v>1</v>
      </c>
      <c r="F140" s="222" t="s">
        <v>172</v>
      </c>
      <c r="G140" s="220"/>
      <c r="H140" s="223">
        <v>135.171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157</v>
      </c>
      <c r="AU140" s="229" t="s">
        <v>84</v>
      </c>
      <c r="AV140" s="14" t="s">
        <v>84</v>
      </c>
      <c r="AW140" s="14" t="s">
        <v>31</v>
      </c>
      <c r="AX140" s="14" t="s">
        <v>75</v>
      </c>
      <c r="AY140" s="229" t="s">
        <v>149</v>
      </c>
    </row>
    <row r="141" spans="2:51" s="14" customFormat="1" ht="11.25">
      <c r="B141" s="219"/>
      <c r="C141" s="220"/>
      <c r="D141" s="210" t="s">
        <v>157</v>
      </c>
      <c r="E141" s="221" t="s">
        <v>1</v>
      </c>
      <c r="F141" s="222" t="s">
        <v>173</v>
      </c>
      <c r="G141" s="220"/>
      <c r="H141" s="223">
        <v>9.195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157</v>
      </c>
      <c r="AU141" s="229" t="s">
        <v>84</v>
      </c>
      <c r="AV141" s="14" t="s">
        <v>84</v>
      </c>
      <c r="AW141" s="14" t="s">
        <v>31</v>
      </c>
      <c r="AX141" s="14" t="s">
        <v>75</v>
      </c>
      <c r="AY141" s="229" t="s">
        <v>149</v>
      </c>
    </row>
    <row r="142" spans="2:51" s="14" customFormat="1" ht="11.25">
      <c r="B142" s="219"/>
      <c r="C142" s="220"/>
      <c r="D142" s="210" t="s">
        <v>157</v>
      </c>
      <c r="E142" s="221" t="s">
        <v>1</v>
      </c>
      <c r="F142" s="222" t="s">
        <v>174</v>
      </c>
      <c r="G142" s="220"/>
      <c r="H142" s="223">
        <v>5.313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157</v>
      </c>
      <c r="AU142" s="229" t="s">
        <v>84</v>
      </c>
      <c r="AV142" s="14" t="s">
        <v>84</v>
      </c>
      <c r="AW142" s="14" t="s">
        <v>31</v>
      </c>
      <c r="AX142" s="14" t="s">
        <v>75</v>
      </c>
      <c r="AY142" s="229" t="s">
        <v>149</v>
      </c>
    </row>
    <row r="143" spans="2:51" s="14" customFormat="1" ht="11.25">
      <c r="B143" s="219"/>
      <c r="C143" s="220"/>
      <c r="D143" s="210" t="s">
        <v>157</v>
      </c>
      <c r="E143" s="221" t="s">
        <v>1</v>
      </c>
      <c r="F143" s="222" t="s">
        <v>175</v>
      </c>
      <c r="G143" s="220"/>
      <c r="H143" s="223">
        <v>2.16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157</v>
      </c>
      <c r="AU143" s="229" t="s">
        <v>84</v>
      </c>
      <c r="AV143" s="14" t="s">
        <v>84</v>
      </c>
      <c r="AW143" s="14" t="s">
        <v>31</v>
      </c>
      <c r="AX143" s="14" t="s">
        <v>75</v>
      </c>
      <c r="AY143" s="229" t="s">
        <v>149</v>
      </c>
    </row>
    <row r="144" spans="2:51" s="14" customFormat="1" ht="11.25">
      <c r="B144" s="219"/>
      <c r="C144" s="220"/>
      <c r="D144" s="210" t="s">
        <v>157</v>
      </c>
      <c r="E144" s="221" t="s">
        <v>1</v>
      </c>
      <c r="F144" s="222" t="s">
        <v>176</v>
      </c>
      <c r="G144" s="220"/>
      <c r="H144" s="223">
        <v>2.7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157</v>
      </c>
      <c r="AU144" s="229" t="s">
        <v>84</v>
      </c>
      <c r="AV144" s="14" t="s">
        <v>84</v>
      </c>
      <c r="AW144" s="14" t="s">
        <v>31</v>
      </c>
      <c r="AX144" s="14" t="s">
        <v>75</v>
      </c>
      <c r="AY144" s="229" t="s">
        <v>149</v>
      </c>
    </row>
    <row r="145" spans="2:51" s="14" customFormat="1" ht="11.25">
      <c r="B145" s="219"/>
      <c r="C145" s="220"/>
      <c r="D145" s="210" t="s">
        <v>157</v>
      </c>
      <c r="E145" s="221" t="s">
        <v>1</v>
      </c>
      <c r="F145" s="222" t="s">
        <v>177</v>
      </c>
      <c r="G145" s="220"/>
      <c r="H145" s="223">
        <v>3.96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157</v>
      </c>
      <c r="AU145" s="229" t="s">
        <v>84</v>
      </c>
      <c r="AV145" s="14" t="s">
        <v>84</v>
      </c>
      <c r="AW145" s="14" t="s">
        <v>31</v>
      </c>
      <c r="AX145" s="14" t="s">
        <v>75</v>
      </c>
      <c r="AY145" s="229" t="s">
        <v>149</v>
      </c>
    </row>
    <row r="146" spans="2:51" s="14" customFormat="1" ht="11.25">
      <c r="B146" s="219"/>
      <c r="C146" s="220"/>
      <c r="D146" s="210" t="s">
        <v>157</v>
      </c>
      <c r="E146" s="221" t="s">
        <v>1</v>
      </c>
      <c r="F146" s="222" t="s">
        <v>178</v>
      </c>
      <c r="G146" s="220"/>
      <c r="H146" s="223">
        <v>-26.277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157</v>
      </c>
      <c r="AU146" s="229" t="s">
        <v>84</v>
      </c>
      <c r="AV146" s="14" t="s">
        <v>84</v>
      </c>
      <c r="AW146" s="14" t="s">
        <v>31</v>
      </c>
      <c r="AX146" s="14" t="s">
        <v>75</v>
      </c>
      <c r="AY146" s="229" t="s">
        <v>149</v>
      </c>
    </row>
    <row r="147" spans="2:51" s="15" customFormat="1" ht="11.25">
      <c r="B147" s="230"/>
      <c r="C147" s="231"/>
      <c r="D147" s="210" t="s">
        <v>157</v>
      </c>
      <c r="E147" s="232" t="s">
        <v>112</v>
      </c>
      <c r="F147" s="233" t="s">
        <v>179</v>
      </c>
      <c r="G147" s="231"/>
      <c r="H147" s="234">
        <v>213.112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157</v>
      </c>
      <c r="AU147" s="240" t="s">
        <v>84</v>
      </c>
      <c r="AV147" s="15" t="s">
        <v>155</v>
      </c>
      <c r="AW147" s="15" t="s">
        <v>31</v>
      </c>
      <c r="AX147" s="15" t="s">
        <v>82</v>
      </c>
      <c r="AY147" s="240" t="s">
        <v>149</v>
      </c>
    </row>
    <row r="148" spans="1:65" s="2" customFormat="1" ht="24.2" customHeight="1">
      <c r="A148" s="35"/>
      <c r="B148" s="36"/>
      <c r="C148" s="194" t="s">
        <v>180</v>
      </c>
      <c r="D148" s="194" t="s">
        <v>151</v>
      </c>
      <c r="E148" s="195" t="s">
        <v>181</v>
      </c>
      <c r="F148" s="196" t="s">
        <v>182</v>
      </c>
      <c r="G148" s="197" t="s">
        <v>168</v>
      </c>
      <c r="H148" s="198">
        <v>10.511</v>
      </c>
      <c r="I148" s="199"/>
      <c r="J148" s="200">
        <f>ROUND(I148*H148,2)</f>
        <v>0</v>
      </c>
      <c r="K148" s="201"/>
      <c r="L148" s="40"/>
      <c r="M148" s="202" t="s">
        <v>1</v>
      </c>
      <c r="N148" s="203" t="s">
        <v>40</v>
      </c>
      <c r="O148" s="72"/>
      <c r="P148" s="204">
        <f>O148*H148</f>
        <v>0</v>
      </c>
      <c r="Q148" s="204">
        <v>0</v>
      </c>
      <c r="R148" s="204">
        <f>Q148*H148</f>
        <v>0</v>
      </c>
      <c r="S148" s="204">
        <v>0</v>
      </c>
      <c r="T148" s="20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6" t="s">
        <v>155</v>
      </c>
      <c r="AT148" s="206" t="s">
        <v>151</v>
      </c>
      <c r="AU148" s="206" t="s">
        <v>84</v>
      </c>
      <c r="AY148" s="18" t="s">
        <v>149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8" t="s">
        <v>82</v>
      </c>
      <c r="BK148" s="207">
        <f>ROUND(I148*H148,2)</f>
        <v>0</v>
      </c>
      <c r="BL148" s="18" t="s">
        <v>155</v>
      </c>
      <c r="BM148" s="206" t="s">
        <v>183</v>
      </c>
    </row>
    <row r="149" spans="2:51" s="13" customFormat="1" ht="11.25">
      <c r="B149" s="208"/>
      <c r="C149" s="209"/>
      <c r="D149" s="210" t="s">
        <v>157</v>
      </c>
      <c r="E149" s="211" t="s">
        <v>1</v>
      </c>
      <c r="F149" s="212" t="s">
        <v>184</v>
      </c>
      <c r="G149" s="209"/>
      <c r="H149" s="211" t="s">
        <v>1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157</v>
      </c>
      <c r="AU149" s="218" t="s">
        <v>84</v>
      </c>
      <c r="AV149" s="13" t="s">
        <v>82</v>
      </c>
      <c r="AW149" s="13" t="s">
        <v>31</v>
      </c>
      <c r="AX149" s="13" t="s">
        <v>75</v>
      </c>
      <c r="AY149" s="218" t="s">
        <v>149</v>
      </c>
    </row>
    <row r="150" spans="2:51" s="14" customFormat="1" ht="11.25">
      <c r="B150" s="219"/>
      <c r="C150" s="220"/>
      <c r="D150" s="210" t="s">
        <v>157</v>
      </c>
      <c r="E150" s="221" t="s">
        <v>105</v>
      </c>
      <c r="F150" s="222" t="s">
        <v>185</v>
      </c>
      <c r="G150" s="220"/>
      <c r="H150" s="223">
        <v>10.511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157</v>
      </c>
      <c r="AU150" s="229" t="s">
        <v>84</v>
      </c>
      <c r="AV150" s="14" t="s">
        <v>84</v>
      </c>
      <c r="AW150" s="14" t="s">
        <v>31</v>
      </c>
      <c r="AX150" s="14" t="s">
        <v>82</v>
      </c>
      <c r="AY150" s="229" t="s">
        <v>149</v>
      </c>
    </row>
    <row r="151" spans="1:65" s="2" customFormat="1" ht="14.45" customHeight="1">
      <c r="A151" s="35"/>
      <c r="B151" s="36"/>
      <c r="C151" s="194" t="s">
        <v>186</v>
      </c>
      <c r="D151" s="194" t="s">
        <v>151</v>
      </c>
      <c r="E151" s="195" t="s">
        <v>187</v>
      </c>
      <c r="F151" s="196" t="s">
        <v>188</v>
      </c>
      <c r="G151" s="197" t="s">
        <v>154</v>
      </c>
      <c r="H151" s="198">
        <v>32.405</v>
      </c>
      <c r="I151" s="199"/>
      <c r="J151" s="200">
        <f>ROUND(I151*H151,2)</f>
        <v>0</v>
      </c>
      <c r="K151" s="201"/>
      <c r="L151" s="40"/>
      <c r="M151" s="202" t="s">
        <v>1</v>
      </c>
      <c r="N151" s="203" t="s">
        <v>40</v>
      </c>
      <c r="O151" s="72"/>
      <c r="P151" s="204">
        <f>O151*H151</f>
        <v>0</v>
      </c>
      <c r="Q151" s="204">
        <v>0.00084</v>
      </c>
      <c r="R151" s="204">
        <f>Q151*H151</f>
        <v>0.027220200000000003</v>
      </c>
      <c r="S151" s="204">
        <v>0</v>
      </c>
      <c r="T151" s="20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6" t="s">
        <v>155</v>
      </c>
      <c r="AT151" s="206" t="s">
        <v>151</v>
      </c>
      <c r="AU151" s="206" t="s">
        <v>84</v>
      </c>
      <c r="AY151" s="18" t="s">
        <v>149</v>
      </c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18" t="s">
        <v>82</v>
      </c>
      <c r="BK151" s="207">
        <f>ROUND(I151*H151,2)</f>
        <v>0</v>
      </c>
      <c r="BL151" s="18" t="s">
        <v>155</v>
      </c>
      <c r="BM151" s="206" t="s">
        <v>189</v>
      </c>
    </row>
    <row r="152" spans="2:51" s="14" customFormat="1" ht="11.25">
      <c r="B152" s="219"/>
      <c r="C152" s="220"/>
      <c r="D152" s="210" t="s">
        <v>157</v>
      </c>
      <c r="E152" s="221" t="s">
        <v>1</v>
      </c>
      <c r="F152" s="222" t="s">
        <v>190</v>
      </c>
      <c r="G152" s="220"/>
      <c r="H152" s="223">
        <v>5.58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157</v>
      </c>
      <c r="AU152" s="229" t="s">
        <v>84</v>
      </c>
      <c r="AV152" s="14" t="s">
        <v>84</v>
      </c>
      <c r="AW152" s="14" t="s">
        <v>31</v>
      </c>
      <c r="AX152" s="14" t="s">
        <v>75</v>
      </c>
      <c r="AY152" s="229" t="s">
        <v>149</v>
      </c>
    </row>
    <row r="153" spans="2:51" s="14" customFormat="1" ht="11.25">
      <c r="B153" s="219"/>
      <c r="C153" s="220"/>
      <c r="D153" s="210" t="s">
        <v>157</v>
      </c>
      <c r="E153" s="221" t="s">
        <v>1</v>
      </c>
      <c r="F153" s="222" t="s">
        <v>191</v>
      </c>
      <c r="G153" s="220"/>
      <c r="H153" s="223">
        <v>10.625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157</v>
      </c>
      <c r="AU153" s="229" t="s">
        <v>84</v>
      </c>
      <c r="AV153" s="14" t="s">
        <v>84</v>
      </c>
      <c r="AW153" s="14" t="s">
        <v>31</v>
      </c>
      <c r="AX153" s="14" t="s">
        <v>75</v>
      </c>
      <c r="AY153" s="229" t="s">
        <v>149</v>
      </c>
    </row>
    <row r="154" spans="2:51" s="14" customFormat="1" ht="11.25">
      <c r="B154" s="219"/>
      <c r="C154" s="220"/>
      <c r="D154" s="210" t="s">
        <v>157</v>
      </c>
      <c r="E154" s="221" t="s">
        <v>1</v>
      </c>
      <c r="F154" s="222" t="s">
        <v>192</v>
      </c>
      <c r="G154" s="220"/>
      <c r="H154" s="223">
        <v>4.32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157</v>
      </c>
      <c r="AU154" s="229" t="s">
        <v>84</v>
      </c>
      <c r="AV154" s="14" t="s">
        <v>84</v>
      </c>
      <c r="AW154" s="14" t="s">
        <v>31</v>
      </c>
      <c r="AX154" s="14" t="s">
        <v>75</v>
      </c>
      <c r="AY154" s="229" t="s">
        <v>149</v>
      </c>
    </row>
    <row r="155" spans="2:51" s="14" customFormat="1" ht="11.25">
      <c r="B155" s="219"/>
      <c r="C155" s="220"/>
      <c r="D155" s="210" t="s">
        <v>157</v>
      </c>
      <c r="E155" s="221" t="s">
        <v>1</v>
      </c>
      <c r="F155" s="222" t="s">
        <v>193</v>
      </c>
      <c r="G155" s="220"/>
      <c r="H155" s="223">
        <v>5.4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157</v>
      </c>
      <c r="AU155" s="229" t="s">
        <v>84</v>
      </c>
      <c r="AV155" s="14" t="s">
        <v>84</v>
      </c>
      <c r="AW155" s="14" t="s">
        <v>31</v>
      </c>
      <c r="AX155" s="14" t="s">
        <v>75</v>
      </c>
      <c r="AY155" s="229" t="s">
        <v>149</v>
      </c>
    </row>
    <row r="156" spans="2:51" s="14" customFormat="1" ht="11.25">
      <c r="B156" s="219"/>
      <c r="C156" s="220"/>
      <c r="D156" s="210" t="s">
        <v>157</v>
      </c>
      <c r="E156" s="221" t="s">
        <v>1</v>
      </c>
      <c r="F156" s="222" t="s">
        <v>194</v>
      </c>
      <c r="G156" s="220"/>
      <c r="H156" s="223">
        <v>6.48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157</v>
      </c>
      <c r="AU156" s="229" t="s">
        <v>84</v>
      </c>
      <c r="AV156" s="14" t="s">
        <v>84</v>
      </c>
      <c r="AW156" s="14" t="s">
        <v>31</v>
      </c>
      <c r="AX156" s="14" t="s">
        <v>75</v>
      </c>
      <c r="AY156" s="229" t="s">
        <v>149</v>
      </c>
    </row>
    <row r="157" spans="2:51" s="15" customFormat="1" ht="11.25">
      <c r="B157" s="230"/>
      <c r="C157" s="231"/>
      <c r="D157" s="210" t="s">
        <v>157</v>
      </c>
      <c r="E157" s="232" t="s">
        <v>1</v>
      </c>
      <c r="F157" s="233" t="s">
        <v>179</v>
      </c>
      <c r="G157" s="231"/>
      <c r="H157" s="234">
        <v>32.405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157</v>
      </c>
      <c r="AU157" s="240" t="s">
        <v>84</v>
      </c>
      <c r="AV157" s="15" t="s">
        <v>155</v>
      </c>
      <c r="AW157" s="15" t="s">
        <v>31</v>
      </c>
      <c r="AX157" s="15" t="s">
        <v>82</v>
      </c>
      <c r="AY157" s="240" t="s">
        <v>149</v>
      </c>
    </row>
    <row r="158" spans="1:65" s="2" customFormat="1" ht="14.45" customHeight="1">
      <c r="A158" s="35"/>
      <c r="B158" s="36"/>
      <c r="C158" s="194" t="s">
        <v>195</v>
      </c>
      <c r="D158" s="194" t="s">
        <v>151</v>
      </c>
      <c r="E158" s="195" t="s">
        <v>196</v>
      </c>
      <c r="F158" s="196" t="s">
        <v>197</v>
      </c>
      <c r="G158" s="197" t="s">
        <v>154</v>
      </c>
      <c r="H158" s="198">
        <v>285.878</v>
      </c>
      <c r="I158" s="199"/>
      <c r="J158" s="200">
        <f>ROUND(I158*H158,2)</f>
        <v>0</v>
      </c>
      <c r="K158" s="201"/>
      <c r="L158" s="40"/>
      <c r="M158" s="202" t="s">
        <v>1</v>
      </c>
      <c r="N158" s="203" t="s">
        <v>40</v>
      </c>
      <c r="O158" s="72"/>
      <c r="P158" s="204">
        <f>O158*H158</f>
        <v>0</v>
      </c>
      <c r="Q158" s="204">
        <v>0.00085</v>
      </c>
      <c r="R158" s="204">
        <f>Q158*H158</f>
        <v>0.24299629999999997</v>
      </c>
      <c r="S158" s="204">
        <v>0</v>
      </c>
      <c r="T158" s="20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6" t="s">
        <v>155</v>
      </c>
      <c r="AT158" s="206" t="s">
        <v>151</v>
      </c>
      <c r="AU158" s="206" t="s">
        <v>84</v>
      </c>
      <c r="AY158" s="18" t="s">
        <v>149</v>
      </c>
      <c r="BE158" s="207">
        <f>IF(N158="základní",J158,0)</f>
        <v>0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8" t="s">
        <v>82</v>
      </c>
      <c r="BK158" s="207">
        <f>ROUND(I158*H158,2)</f>
        <v>0</v>
      </c>
      <c r="BL158" s="18" t="s">
        <v>155</v>
      </c>
      <c r="BM158" s="206" t="s">
        <v>198</v>
      </c>
    </row>
    <row r="159" spans="2:51" s="14" customFormat="1" ht="11.25">
      <c r="B159" s="219"/>
      <c r="C159" s="220"/>
      <c r="D159" s="210" t="s">
        <v>157</v>
      </c>
      <c r="E159" s="221" t="s">
        <v>1</v>
      </c>
      <c r="F159" s="222" t="s">
        <v>199</v>
      </c>
      <c r="G159" s="220"/>
      <c r="H159" s="223">
        <v>30.59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157</v>
      </c>
      <c r="AU159" s="229" t="s">
        <v>84</v>
      </c>
      <c r="AV159" s="14" t="s">
        <v>84</v>
      </c>
      <c r="AW159" s="14" t="s">
        <v>31</v>
      </c>
      <c r="AX159" s="14" t="s">
        <v>75</v>
      </c>
      <c r="AY159" s="229" t="s">
        <v>149</v>
      </c>
    </row>
    <row r="160" spans="2:51" s="14" customFormat="1" ht="11.25">
      <c r="B160" s="219"/>
      <c r="C160" s="220"/>
      <c r="D160" s="210" t="s">
        <v>157</v>
      </c>
      <c r="E160" s="221" t="s">
        <v>1</v>
      </c>
      <c r="F160" s="222" t="s">
        <v>200</v>
      </c>
      <c r="G160" s="220"/>
      <c r="H160" s="223">
        <v>77.056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157</v>
      </c>
      <c r="AU160" s="229" t="s">
        <v>84</v>
      </c>
      <c r="AV160" s="14" t="s">
        <v>84</v>
      </c>
      <c r="AW160" s="14" t="s">
        <v>31</v>
      </c>
      <c r="AX160" s="14" t="s">
        <v>75</v>
      </c>
      <c r="AY160" s="229" t="s">
        <v>149</v>
      </c>
    </row>
    <row r="161" spans="2:51" s="14" customFormat="1" ht="11.25">
      <c r="B161" s="219"/>
      <c r="C161" s="220"/>
      <c r="D161" s="210" t="s">
        <v>157</v>
      </c>
      <c r="E161" s="221" t="s">
        <v>1</v>
      </c>
      <c r="F161" s="222" t="s">
        <v>201</v>
      </c>
      <c r="G161" s="220"/>
      <c r="H161" s="223">
        <v>159.332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157</v>
      </c>
      <c r="AU161" s="229" t="s">
        <v>84</v>
      </c>
      <c r="AV161" s="14" t="s">
        <v>84</v>
      </c>
      <c r="AW161" s="14" t="s">
        <v>31</v>
      </c>
      <c r="AX161" s="14" t="s">
        <v>75</v>
      </c>
      <c r="AY161" s="229" t="s">
        <v>149</v>
      </c>
    </row>
    <row r="162" spans="2:51" s="14" customFormat="1" ht="11.25">
      <c r="B162" s="219"/>
      <c r="C162" s="220"/>
      <c r="D162" s="210" t="s">
        <v>157</v>
      </c>
      <c r="E162" s="221" t="s">
        <v>1</v>
      </c>
      <c r="F162" s="222" t="s">
        <v>202</v>
      </c>
      <c r="G162" s="220"/>
      <c r="H162" s="223">
        <v>18.9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157</v>
      </c>
      <c r="AU162" s="229" t="s">
        <v>84</v>
      </c>
      <c r="AV162" s="14" t="s">
        <v>84</v>
      </c>
      <c r="AW162" s="14" t="s">
        <v>31</v>
      </c>
      <c r="AX162" s="14" t="s">
        <v>75</v>
      </c>
      <c r="AY162" s="229" t="s">
        <v>149</v>
      </c>
    </row>
    <row r="163" spans="2:51" s="15" customFormat="1" ht="11.25">
      <c r="B163" s="230"/>
      <c r="C163" s="231"/>
      <c r="D163" s="210" t="s">
        <v>157</v>
      </c>
      <c r="E163" s="232" t="s">
        <v>1</v>
      </c>
      <c r="F163" s="233" t="s">
        <v>179</v>
      </c>
      <c r="G163" s="231"/>
      <c r="H163" s="234">
        <v>285.878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157</v>
      </c>
      <c r="AU163" s="240" t="s">
        <v>84</v>
      </c>
      <c r="AV163" s="15" t="s">
        <v>155</v>
      </c>
      <c r="AW163" s="15" t="s">
        <v>31</v>
      </c>
      <c r="AX163" s="15" t="s">
        <v>82</v>
      </c>
      <c r="AY163" s="240" t="s">
        <v>149</v>
      </c>
    </row>
    <row r="164" spans="1:65" s="2" customFormat="1" ht="24.2" customHeight="1">
      <c r="A164" s="35"/>
      <c r="B164" s="36"/>
      <c r="C164" s="194" t="s">
        <v>203</v>
      </c>
      <c r="D164" s="194" t="s">
        <v>151</v>
      </c>
      <c r="E164" s="195" t="s">
        <v>204</v>
      </c>
      <c r="F164" s="196" t="s">
        <v>205</v>
      </c>
      <c r="G164" s="197" t="s">
        <v>154</v>
      </c>
      <c r="H164" s="198">
        <v>32.405</v>
      </c>
      <c r="I164" s="199"/>
      <c r="J164" s="200">
        <f>ROUND(I164*H164,2)</f>
        <v>0</v>
      </c>
      <c r="K164" s="201"/>
      <c r="L164" s="40"/>
      <c r="M164" s="202" t="s">
        <v>1</v>
      </c>
      <c r="N164" s="203" t="s">
        <v>40</v>
      </c>
      <c r="O164" s="72"/>
      <c r="P164" s="204">
        <f>O164*H164</f>
        <v>0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6" t="s">
        <v>155</v>
      </c>
      <c r="AT164" s="206" t="s">
        <v>151</v>
      </c>
      <c r="AU164" s="206" t="s">
        <v>84</v>
      </c>
      <c r="AY164" s="18" t="s">
        <v>149</v>
      </c>
      <c r="BE164" s="207">
        <f>IF(N164="základní",J164,0)</f>
        <v>0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18" t="s">
        <v>82</v>
      </c>
      <c r="BK164" s="207">
        <f>ROUND(I164*H164,2)</f>
        <v>0</v>
      </c>
      <c r="BL164" s="18" t="s">
        <v>155</v>
      </c>
      <c r="BM164" s="206" t="s">
        <v>206</v>
      </c>
    </row>
    <row r="165" spans="1:65" s="2" customFormat="1" ht="24.2" customHeight="1">
      <c r="A165" s="35"/>
      <c r="B165" s="36"/>
      <c r="C165" s="194" t="s">
        <v>207</v>
      </c>
      <c r="D165" s="194" t="s">
        <v>151</v>
      </c>
      <c r="E165" s="195" t="s">
        <v>208</v>
      </c>
      <c r="F165" s="196" t="s">
        <v>209</v>
      </c>
      <c r="G165" s="197" t="s">
        <v>154</v>
      </c>
      <c r="H165" s="198">
        <v>285.878</v>
      </c>
      <c r="I165" s="199"/>
      <c r="J165" s="200">
        <f>ROUND(I165*H165,2)</f>
        <v>0</v>
      </c>
      <c r="K165" s="201"/>
      <c r="L165" s="40"/>
      <c r="M165" s="202" t="s">
        <v>1</v>
      </c>
      <c r="N165" s="203" t="s">
        <v>40</v>
      </c>
      <c r="O165" s="72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6" t="s">
        <v>155</v>
      </c>
      <c r="AT165" s="206" t="s">
        <v>151</v>
      </c>
      <c r="AU165" s="206" t="s">
        <v>84</v>
      </c>
      <c r="AY165" s="18" t="s">
        <v>149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8" t="s">
        <v>82</v>
      </c>
      <c r="BK165" s="207">
        <f>ROUND(I165*H165,2)</f>
        <v>0</v>
      </c>
      <c r="BL165" s="18" t="s">
        <v>155</v>
      </c>
      <c r="BM165" s="206" t="s">
        <v>210</v>
      </c>
    </row>
    <row r="166" spans="1:65" s="2" customFormat="1" ht="24.2" customHeight="1">
      <c r="A166" s="35"/>
      <c r="B166" s="36"/>
      <c r="C166" s="194" t="s">
        <v>211</v>
      </c>
      <c r="D166" s="194" t="s">
        <v>151</v>
      </c>
      <c r="E166" s="195" t="s">
        <v>212</v>
      </c>
      <c r="F166" s="196" t="s">
        <v>213</v>
      </c>
      <c r="G166" s="197" t="s">
        <v>168</v>
      </c>
      <c r="H166" s="198">
        <v>265.486</v>
      </c>
      <c r="I166" s="199"/>
      <c r="J166" s="200">
        <f>ROUND(I166*H166,2)</f>
        <v>0</v>
      </c>
      <c r="K166" s="201"/>
      <c r="L166" s="40"/>
      <c r="M166" s="202" t="s">
        <v>1</v>
      </c>
      <c r="N166" s="203" t="s">
        <v>40</v>
      </c>
      <c r="O166" s="72"/>
      <c r="P166" s="204">
        <f>O166*H166</f>
        <v>0</v>
      </c>
      <c r="Q166" s="204">
        <v>0</v>
      </c>
      <c r="R166" s="204">
        <f>Q166*H166</f>
        <v>0</v>
      </c>
      <c r="S166" s="204">
        <v>0</v>
      </c>
      <c r="T166" s="20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6" t="s">
        <v>155</v>
      </c>
      <c r="AT166" s="206" t="s">
        <v>151</v>
      </c>
      <c r="AU166" s="206" t="s">
        <v>84</v>
      </c>
      <c r="AY166" s="18" t="s">
        <v>149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8" t="s">
        <v>82</v>
      </c>
      <c r="BK166" s="207">
        <f>ROUND(I166*H166,2)</f>
        <v>0</v>
      </c>
      <c r="BL166" s="18" t="s">
        <v>155</v>
      </c>
      <c r="BM166" s="206" t="s">
        <v>214</v>
      </c>
    </row>
    <row r="167" spans="2:51" s="13" customFormat="1" ht="11.25">
      <c r="B167" s="208"/>
      <c r="C167" s="209"/>
      <c r="D167" s="210" t="s">
        <v>157</v>
      </c>
      <c r="E167" s="211" t="s">
        <v>1</v>
      </c>
      <c r="F167" s="212" t="s">
        <v>215</v>
      </c>
      <c r="G167" s="209"/>
      <c r="H167" s="211" t="s">
        <v>1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157</v>
      </c>
      <c r="AU167" s="218" t="s">
        <v>84</v>
      </c>
      <c r="AV167" s="13" t="s">
        <v>82</v>
      </c>
      <c r="AW167" s="13" t="s">
        <v>31</v>
      </c>
      <c r="AX167" s="13" t="s">
        <v>75</v>
      </c>
      <c r="AY167" s="218" t="s">
        <v>149</v>
      </c>
    </row>
    <row r="168" spans="2:51" s="14" customFormat="1" ht="11.25">
      <c r="B168" s="219"/>
      <c r="C168" s="220"/>
      <c r="D168" s="210" t="s">
        <v>157</v>
      </c>
      <c r="E168" s="221" t="s">
        <v>1</v>
      </c>
      <c r="F168" s="222" t="s">
        <v>216</v>
      </c>
      <c r="G168" s="220"/>
      <c r="H168" s="223">
        <v>265.486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157</v>
      </c>
      <c r="AU168" s="229" t="s">
        <v>84</v>
      </c>
      <c r="AV168" s="14" t="s">
        <v>84</v>
      </c>
      <c r="AW168" s="14" t="s">
        <v>31</v>
      </c>
      <c r="AX168" s="14" t="s">
        <v>82</v>
      </c>
      <c r="AY168" s="229" t="s">
        <v>149</v>
      </c>
    </row>
    <row r="169" spans="1:65" s="2" customFormat="1" ht="24.2" customHeight="1">
      <c r="A169" s="35"/>
      <c r="B169" s="36"/>
      <c r="C169" s="194" t="s">
        <v>217</v>
      </c>
      <c r="D169" s="194" t="s">
        <v>151</v>
      </c>
      <c r="E169" s="195" t="s">
        <v>218</v>
      </c>
      <c r="F169" s="196" t="s">
        <v>219</v>
      </c>
      <c r="G169" s="197" t="s">
        <v>168</v>
      </c>
      <c r="H169" s="198">
        <v>80.369</v>
      </c>
      <c r="I169" s="199"/>
      <c r="J169" s="200">
        <f>ROUND(I169*H169,2)</f>
        <v>0</v>
      </c>
      <c r="K169" s="201"/>
      <c r="L169" s="40"/>
      <c r="M169" s="202" t="s">
        <v>1</v>
      </c>
      <c r="N169" s="203" t="s">
        <v>40</v>
      </c>
      <c r="O169" s="72"/>
      <c r="P169" s="204">
        <f>O169*H169</f>
        <v>0</v>
      </c>
      <c r="Q169" s="204">
        <v>0</v>
      </c>
      <c r="R169" s="204">
        <f>Q169*H169</f>
        <v>0</v>
      </c>
      <c r="S169" s="204">
        <v>0</v>
      </c>
      <c r="T169" s="20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6" t="s">
        <v>155</v>
      </c>
      <c r="AT169" s="206" t="s">
        <v>151</v>
      </c>
      <c r="AU169" s="206" t="s">
        <v>84</v>
      </c>
      <c r="AY169" s="18" t="s">
        <v>149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8" t="s">
        <v>82</v>
      </c>
      <c r="BK169" s="207">
        <f>ROUND(I169*H169,2)</f>
        <v>0</v>
      </c>
      <c r="BL169" s="18" t="s">
        <v>155</v>
      </c>
      <c r="BM169" s="206" t="s">
        <v>220</v>
      </c>
    </row>
    <row r="170" spans="2:51" s="14" customFormat="1" ht="11.25">
      <c r="B170" s="219"/>
      <c r="C170" s="220"/>
      <c r="D170" s="210" t="s">
        <v>157</v>
      </c>
      <c r="E170" s="221" t="s">
        <v>110</v>
      </c>
      <c r="F170" s="222" t="s">
        <v>221</v>
      </c>
      <c r="G170" s="220"/>
      <c r="H170" s="223">
        <v>80.369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157</v>
      </c>
      <c r="AU170" s="229" t="s">
        <v>84</v>
      </c>
      <c r="AV170" s="14" t="s">
        <v>84</v>
      </c>
      <c r="AW170" s="14" t="s">
        <v>31</v>
      </c>
      <c r="AX170" s="14" t="s">
        <v>82</v>
      </c>
      <c r="AY170" s="229" t="s">
        <v>149</v>
      </c>
    </row>
    <row r="171" spans="1:65" s="2" customFormat="1" ht="37.9" customHeight="1">
      <c r="A171" s="35"/>
      <c r="B171" s="36"/>
      <c r="C171" s="194" t="s">
        <v>222</v>
      </c>
      <c r="D171" s="194" t="s">
        <v>151</v>
      </c>
      <c r="E171" s="195" t="s">
        <v>223</v>
      </c>
      <c r="F171" s="196" t="s">
        <v>224</v>
      </c>
      <c r="G171" s="197" t="s">
        <v>168</v>
      </c>
      <c r="H171" s="198">
        <v>401.845</v>
      </c>
      <c r="I171" s="199"/>
      <c r="J171" s="200">
        <f>ROUND(I171*H171,2)</f>
        <v>0</v>
      </c>
      <c r="K171" s="201"/>
      <c r="L171" s="40"/>
      <c r="M171" s="202" t="s">
        <v>1</v>
      </c>
      <c r="N171" s="203" t="s">
        <v>40</v>
      </c>
      <c r="O171" s="72"/>
      <c r="P171" s="204">
        <f>O171*H171</f>
        <v>0</v>
      </c>
      <c r="Q171" s="204">
        <v>0</v>
      </c>
      <c r="R171" s="204">
        <f>Q171*H171</f>
        <v>0</v>
      </c>
      <c r="S171" s="204">
        <v>0</v>
      </c>
      <c r="T171" s="20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6" t="s">
        <v>155</v>
      </c>
      <c r="AT171" s="206" t="s">
        <v>151</v>
      </c>
      <c r="AU171" s="206" t="s">
        <v>84</v>
      </c>
      <c r="AY171" s="18" t="s">
        <v>149</v>
      </c>
      <c r="BE171" s="207">
        <f>IF(N171="základní",J171,0)</f>
        <v>0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8" t="s">
        <v>82</v>
      </c>
      <c r="BK171" s="207">
        <f>ROUND(I171*H171,2)</f>
        <v>0</v>
      </c>
      <c r="BL171" s="18" t="s">
        <v>155</v>
      </c>
      <c r="BM171" s="206" t="s">
        <v>225</v>
      </c>
    </row>
    <row r="172" spans="2:51" s="14" customFormat="1" ht="11.25">
      <c r="B172" s="219"/>
      <c r="C172" s="220"/>
      <c r="D172" s="210" t="s">
        <v>157</v>
      </c>
      <c r="E172" s="221" t="s">
        <v>1</v>
      </c>
      <c r="F172" s="222" t="s">
        <v>226</v>
      </c>
      <c r="G172" s="220"/>
      <c r="H172" s="223">
        <v>401.845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157</v>
      </c>
      <c r="AU172" s="229" t="s">
        <v>84</v>
      </c>
      <c r="AV172" s="14" t="s">
        <v>84</v>
      </c>
      <c r="AW172" s="14" t="s">
        <v>31</v>
      </c>
      <c r="AX172" s="14" t="s">
        <v>82</v>
      </c>
      <c r="AY172" s="229" t="s">
        <v>149</v>
      </c>
    </row>
    <row r="173" spans="1:65" s="2" customFormat="1" ht="24.2" customHeight="1">
      <c r="A173" s="35"/>
      <c r="B173" s="36"/>
      <c r="C173" s="194" t="s">
        <v>227</v>
      </c>
      <c r="D173" s="194" t="s">
        <v>151</v>
      </c>
      <c r="E173" s="195" t="s">
        <v>228</v>
      </c>
      <c r="F173" s="196" t="s">
        <v>229</v>
      </c>
      <c r="G173" s="197" t="s">
        <v>168</v>
      </c>
      <c r="H173" s="198">
        <v>10.511</v>
      </c>
      <c r="I173" s="199"/>
      <c r="J173" s="200">
        <f>ROUND(I173*H173,2)</f>
        <v>0</v>
      </c>
      <c r="K173" s="201"/>
      <c r="L173" s="40"/>
      <c r="M173" s="202" t="s">
        <v>1</v>
      </c>
      <c r="N173" s="203" t="s">
        <v>40</v>
      </c>
      <c r="O173" s="72"/>
      <c r="P173" s="204">
        <f>O173*H173</f>
        <v>0</v>
      </c>
      <c r="Q173" s="204">
        <v>0</v>
      </c>
      <c r="R173" s="204">
        <f>Q173*H173</f>
        <v>0</v>
      </c>
      <c r="S173" s="204">
        <v>0</v>
      </c>
      <c r="T173" s="20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6" t="s">
        <v>155</v>
      </c>
      <c r="AT173" s="206" t="s">
        <v>151</v>
      </c>
      <c r="AU173" s="206" t="s">
        <v>84</v>
      </c>
      <c r="AY173" s="18" t="s">
        <v>149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8" t="s">
        <v>82</v>
      </c>
      <c r="BK173" s="207">
        <f>ROUND(I173*H173,2)</f>
        <v>0</v>
      </c>
      <c r="BL173" s="18" t="s">
        <v>155</v>
      </c>
      <c r="BM173" s="206" t="s">
        <v>230</v>
      </c>
    </row>
    <row r="174" spans="2:51" s="14" customFormat="1" ht="11.25">
      <c r="B174" s="219"/>
      <c r="C174" s="220"/>
      <c r="D174" s="210" t="s">
        <v>157</v>
      </c>
      <c r="E174" s="221" t="s">
        <v>1</v>
      </c>
      <c r="F174" s="222" t="s">
        <v>105</v>
      </c>
      <c r="G174" s="220"/>
      <c r="H174" s="223">
        <v>10.511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157</v>
      </c>
      <c r="AU174" s="229" t="s">
        <v>84</v>
      </c>
      <c r="AV174" s="14" t="s">
        <v>84</v>
      </c>
      <c r="AW174" s="14" t="s">
        <v>31</v>
      </c>
      <c r="AX174" s="14" t="s">
        <v>82</v>
      </c>
      <c r="AY174" s="229" t="s">
        <v>149</v>
      </c>
    </row>
    <row r="175" spans="1:65" s="2" customFormat="1" ht="37.9" customHeight="1">
      <c r="A175" s="35"/>
      <c r="B175" s="36"/>
      <c r="C175" s="194" t="s">
        <v>231</v>
      </c>
      <c r="D175" s="194" t="s">
        <v>151</v>
      </c>
      <c r="E175" s="195" t="s">
        <v>232</v>
      </c>
      <c r="F175" s="196" t="s">
        <v>233</v>
      </c>
      <c r="G175" s="197" t="s">
        <v>168</v>
      </c>
      <c r="H175" s="198">
        <v>52.555</v>
      </c>
      <c r="I175" s="199"/>
      <c r="J175" s="200">
        <f>ROUND(I175*H175,2)</f>
        <v>0</v>
      </c>
      <c r="K175" s="201"/>
      <c r="L175" s="40"/>
      <c r="M175" s="202" t="s">
        <v>1</v>
      </c>
      <c r="N175" s="203" t="s">
        <v>40</v>
      </c>
      <c r="O175" s="72"/>
      <c r="P175" s="204">
        <f>O175*H175</f>
        <v>0</v>
      </c>
      <c r="Q175" s="204">
        <v>0</v>
      </c>
      <c r="R175" s="204">
        <f>Q175*H175</f>
        <v>0</v>
      </c>
      <c r="S175" s="204">
        <v>0</v>
      </c>
      <c r="T175" s="20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6" t="s">
        <v>155</v>
      </c>
      <c r="AT175" s="206" t="s">
        <v>151</v>
      </c>
      <c r="AU175" s="206" t="s">
        <v>84</v>
      </c>
      <c r="AY175" s="18" t="s">
        <v>149</v>
      </c>
      <c r="BE175" s="207">
        <f>IF(N175="základní",J175,0)</f>
        <v>0</v>
      </c>
      <c r="BF175" s="207">
        <f>IF(N175="snížená",J175,0)</f>
        <v>0</v>
      </c>
      <c r="BG175" s="207">
        <f>IF(N175="zákl. přenesená",J175,0)</f>
        <v>0</v>
      </c>
      <c r="BH175" s="207">
        <f>IF(N175="sníž. přenesená",J175,0)</f>
        <v>0</v>
      </c>
      <c r="BI175" s="207">
        <f>IF(N175="nulová",J175,0)</f>
        <v>0</v>
      </c>
      <c r="BJ175" s="18" t="s">
        <v>82</v>
      </c>
      <c r="BK175" s="207">
        <f>ROUND(I175*H175,2)</f>
        <v>0</v>
      </c>
      <c r="BL175" s="18" t="s">
        <v>155</v>
      </c>
      <c r="BM175" s="206" t="s">
        <v>234</v>
      </c>
    </row>
    <row r="176" spans="2:51" s="14" customFormat="1" ht="11.25">
      <c r="B176" s="219"/>
      <c r="C176" s="220"/>
      <c r="D176" s="210" t="s">
        <v>157</v>
      </c>
      <c r="E176" s="221" t="s">
        <v>1</v>
      </c>
      <c r="F176" s="222" t="s">
        <v>235</v>
      </c>
      <c r="G176" s="220"/>
      <c r="H176" s="223">
        <v>52.555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157</v>
      </c>
      <c r="AU176" s="229" t="s">
        <v>84</v>
      </c>
      <c r="AV176" s="14" t="s">
        <v>84</v>
      </c>
      <c r="AW176" s="14" t="s">
        <v>31</v>
      </c>
      <c r="AX176" s="14" t="s">
        <v>82</v>
      </c>
      <c r="AY176" s="229" t="s">
        <v>149</v>
      </c>
    </row>
    <row r="177" spans="1:65" s="2" customFormat="1" ht="24.2" customHeight="1">
      <c r="A177" s="35"/>
      <c r="B177" s="36"/>
      <c r="C177" s="194" t="s">
        <v>8</v>
      </c>
      <c r="D177" s="194" t="s">
        <v>151</v>
      </c>
      <c r="E177" s="195" t="s">
        <v>236</v>
      </c>
      <c r="F177" s="196" t="s">
        <v>237</v>
      </c>
      <c r="G177" s="197" t="s">
        <v>168</v>
      </c>
      <c r="H177" s="198">
        <v>132.743</v>
      </c>
      <c r="I177" s="199"/>
      <c r="J177" s="200">
        <f>ROUND(I177*H177,2)</f>
        <v>0</v>
      </c>
      <c r="K177" s="201"/>
      <c r="L177" s="40"/>
      <c r="M177" s="202" t="s">
        <v>1</v>
      </c>
      <c r="N177" s="203" t="s">
        <v>40</v>
      </c>
      <c r="O177" s="72"/>
      <c r="P177" s="204">
        <f>O177*H177</f>
        <v>0</v>
      </c>
      <c r="Q177" s="204">
        <v>0</v>
      </c>
      <c r="R177" s="204">
        <f>Q177*H177</f>
        <v>0</v>
      </c>
      <c r="S177" s="204">
        <v>0</v>
      </c>
      <c r="T177" s="20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6" t="s">
        <v>155</v>
      </c>
      <c r="AT177" s="206" t="s">
        <v>151</v>
      </c>
      <c r="AU177" s="206" t="s">
        <v>84</v>
      </c>
      <c r="AY177" s="18" t="s">
        <v>149</v>
      </c>
      <c r="BE177" s="207">
        <f>IF(N177="základní",J177,0)</f>
        <v>0</v>
      </c>
      <c r="BF177" s="207">
        <f>IF(N177="snížená",J177,0)</f>
        <v>0</v>
      </c>
      <c r="BG177" s="207">
        <f>IF(N177="zákl. přenesená",J177,0)</f>
        <v>0</v>
      </c>
      <c r="BH177" s="207">
        <f>IF(N177="sníž. přenesená",J177,0)</f>
        <v>0</v>
      </c>
      <c r="BI177" s="207">
        <f>IF(N177="nulová",J177,0)</f>
        <v>0</v>
      </c>
      <c r="BJ177" s="18" t="s">
        <v>82</v>
      </c>
      <c r="BK177" s="207">
        <f>ROUND(I177*H177,2)</f>
        <v>0</v>
      </c>
      <c r="BL177" s="18" t="s">
        <v>155</v>
      </c>
      <c r="BM177" s="206" t="s">
        <v>238</v>
      </c>
    </row>
    <row r="178" spans="2:51" s="13" customFormat="1" ht="11.25">
      <c r="B178" s="208"/>
      <c r="C178" s="209"/>
      <c r="D178" s="210" t="s">
        <v>157</v>
      </c>
      <c r="E178" s="211" t="s">
        <v>1</v>
      </c>
      <c r="F178" s="212" t="s">
        <v>239</v>
      </c>
      <c r="G178" s="209"/>
      <c r="H178" s="211" t="s">
        <v>1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157</v>
      </c>
      <c r="AU178" s="218" t="s">
        <v>84</v>
      </c>
      <c r="AV178" s="13" t="s">
        <v>82</v>
      </c>
      <c r="AW178" s="13" t="s">
        <v>31</v>
      </c>
      <c r="AX178" s="13" t="s">
        <v>75</v>
      </c>
      <c r="AY178" s="218" t="s">
        <v>149</v>
      </c>
    </row>
    <row r="179" spans="2:51" s="14" customFormat="1" ht="11.25">
      <c r="B179" s="219"/>
      <c r="C179" s="220"/>
      <c r="D179" s="210" t="s">
        <v>157</v>
      </c>
      <c r="E179" s="221" t="s">
        <v>1</v>
      </c>
      <c r="F179" s="222" t="s">
        <v>116</v>
      </c>
      <c r="G179" s="220"/>
      <c r="H179" s="223">
        <v>132.743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157</v>
      </c>
      <c r="AU179" s="229" t="s">
        <v>84</v>
      </c>
      <c r="AV179" s="14" t="s">
        <v>84</v>
      </c>
      <c r="AW179" s="14" t="s">
        <v>31</v>
      </c>
      <c r="AX179" s="14" t="s">
        <v>82</v>
      </c>
      <c r="AY179" s="229" t="s">
        <v>149</v>
      </c>
    </row>
    <row r="180" spans="1:65" s="2" customFormat="1" ht="24.2" customHeight="1">
      <c r="A180" s="35"/>
      <c r="B180" s="36"/>
      <c r="C180" s="194" t="s">
        <v>240</v>
      </c>
      <c r="D180" s="194" t="s">
        <v>151</v>
      </c>
      <c r="E180" s="195" t="s">
        <v>241</v>
      </c>
      <c r="F180" s="196" t="s">
        <v>242</v>
      </c>
      <c r="G180" s="197" t="s">
        <v>243</v>
      </c>
      <c r="H180" s="198">
        <v>171.807</v>
      </c>
      <c r="I180" s="199"/>
      <c r="J180" s="200">
        <f>ROUND(I180*H180,2)</f>
        <v>0</v>
      </c>
      <c r="K180" s="201"/>
      <c r="L180" s="40"/>
      <c r="M180" s="202" t="s">
        <v>1</v>
      </c>
      <c r="N180" s="203" t="s">
        <v>40</v>
      </c>
      <c r="O180" s="72"/>
      <c r="P180" s="204">
        <f>O180*H180</f>
        <v>0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6" t="s">
        <v>155</v>
      </c>
      <c r="AT180" s="206" t="s">
        <v>151</v>
      </c>
      <c r="AU180" s="206" t="s">
        <v>84</v>
      </c>
      <c r="AY180" s="18" t="s">
        <v>149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8" t="s">
        <v>82</v>
      </c>
      <c r="BK180" s="207">
        <f>ROUND(I180*H180,2)</f>
        <v>0</v>
      </c>
      <c r="BL180" s="18" t="s">
        <v>155</v>
      </c>
      <c r="BM180" s="206" t="s">
        <v>244</v>
      </c>
    </row>
    <row r="181" spans="2:51" s="14" customFormat="1" ht="11.25">
      <c r="B181" s="219"/>
      <c r="C181" s="220"/>
      <c r="D181" s="210" t="s">
        <v>157</v>
      </c>
      <c r="E181" s="221" t="s">
        <v>1</v>
      </c>
      <c r="F181" s="222" t="s">
        <v>245</v>
      </c>
      <c r="G181" s="220"/>
      <c r="H181" s="223">
        <v>171.807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157</v>
      </c>
      <c r="AU181" s="229" t="s">
        <v>84</v>
      </c>
      <c r="AV181" s="14" t="s">
        <v>84</v>
      </c>
      <c r="AW181" s="14" t="s">
        <v>31</v>
      </c>
      <c r="AX181" s="14" t="s">
        <v>82</v>
      </c>
      <c r="AY181" s="229" t="s">
        <v>149</v>
      </c>
    </row>
    <row r="182" spans="1:65" s="2" customFormat="1" ht="24.2" customHeight="1">
      <c r="A182" s="35"/>
      <c r="B182" s="36"/>
      <c r="C182" s="194" t="s">
        <v>246</v>
      </c>
      <c r="D182" s="194" t="s">
        <v>151</v>
      </c>
      <c r="E182" s="195" t="s">
        <v>247</v>
      </c>
      <c r="F182" s="196" t="s">
        <v>248</v>
      </c>
      <c r="G182" s="197" t="s">
        <v>168</v>
      </c>
      <c r="H182" s="198">
        <v>132.743</v>
      </c>
      <c r="I182" s="199"/>
      <c r="J182" s="200">
        <f>ROUND(I182*H182,2)</f>
        <v>0</v>
      </c>
      <c r="K182" s="201"/>
      <c r="L182" s="40"/>
      <c r="M182" s="202" t="s">
        <v>1</v>
      </c>
      <c r="N182" s="203" t="s">
        <v>40</v>
      </c>
      <c r="O182" s="72"/>
      <c r="P182" s="204">
        <f>O182*H182</f>
        <v>0</v>
      </c>
      <c r="Q182" s="204">
        <v>0</v>
      </c>
      <c r="R182" s="204">
        <f>Q182*H182</f>
        <v>0</v>
      </c>
      <c r="S182" s="204">
        <v>0</v>
      </c>
      <c r="T182" s="20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6" t="s">
        <v>155</v>
      </c>
      <c r="AT182" s="206" t="s">
        <v>151</v>
      </c>
      <c r="AU182" s="206" t="s">
        <v>84</v>
      </c>
      <c r="AY182" s="18" t="s">
        <v>149</v>
      </c>
      <c r="BE182" s="207">
        <f>IF(N182="základní",J182,0)</f>
        <v>0</v>
      </c>
      <c r="BF182" s="207">
        <f>IF(N182="snížená",J182,0)</f>
        <v>0</v>
      </c>
      <c r="BG182" s="207">
        <f>IF(N182="zákl. přenesená",J182,0)</f>
        <v>0</v>
      </c>
      <c r="BH182" s="207">
        <f>IF(N182="sníž. přenesená",J182,0)</f>
        <v>0</v>
      </c>
      <c r="BI182" s="207">
        <f>IF(N182="nulová",J182,0)</f>
        <v>0</v>
      </c>
      <c r="BJ182" s="18" t="s">
        <v>82</v>
      </c>
      <c r="BK182" s="207">
        <f>ROUND(I182*H182,2)</f>
        <v>0</v>
      </c>
      <c r="BL182" s="18" t="s">
        <v>155</v>
      </c>
      <c r="BM182" s="206" t="s">
        <v>249</v>
      </c>
    </row>
    <row r="183" spans="2:51" s="14" customFormat="1" ht="11.25">
      <c r="B183" s="219"/>
      <c r="C183" s="220"/>
      <c r="D183" s="210" t="s">
        <v>157</v>
      </c>
      <c r="E183" s="221" t="s">
        <v>1</v>
      </c>
      <c r="F183" s="222" t="s">
        <v>250</v>
      </c>
      <c r="G183" s="220"/>
      <c r="H183" s="223">
        <v>8.214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157</v>
      </c>
      <c r="AU183" s="229" t="s">
        <v>84</v>
      </c>
      <c r="AV183" s="14" t="s">
        <v>84</v>
      </c>
      <c r="AW183" s="14" t="s">
        <v>31</v>
      </c>
      <c r="AX183" s="14" t="s">
        <v>75</v>
      </c>
      <c r="AY183" s="229" t="s">
        <v>149</v>
      </c>
    </row>
    <row r="184" spans="2:51" s="14" customFormat="1" ht="11.25">
      <c r="B184" s="219"/>
      <c r="C184" s="220"/>
      <c r="D184" s="210" t="s">
        <v>157</v>
      </c>
      <c r="E184" s="221" t="s">
        <v>1</v>
      </c>
      <c r="F184" s="222" t="s">
        <v>251</v>
      </c>
      <c r="G184" s="220"/>
      <c r="H184" s="223">
        <v>38.688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157</v>
      </c>
      <c r="AU184" s="229" t="s">
        <v>84</v>
      </c>
      <c r="AV184" s="14" t="s">
        <v>84</v>
      </c>
      <c r="AW184" s="14" t="s">
        <v>31</v>
      </c>
      <c r="AX184" s="14" t="s">
        <v>75</v>
      </c>
      <c r="AY184" s="229" t="s">
        <v>149</v>
      </c>
    </row>
    <row r="185" spans="2:51" s="14" customFormat="1" ht="11.25">
      <c r="B185" s="219"/>
      <c r="C185" s="220"/>
      <c r="D185" s="210" t="s">
        <v>157</v>
      </c>
      <c r="E185" s="221" t="s">
        <v>1</v>
      </c>
      <c r="F185" s="222" t="s">
        <v>252</v>
      </c>
      <c r="G185" s="220"/>
      <c r="H185" s="223">
        <v>73.218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157</v>
      </c>
      <c r="AU185" s="229" t="s">
        <v>84</v>
      </c>
      <c r="AV185" s="14" t="s">
        <v>84</v>
      </c>
      <c r="AW185" s="14" t="s">
        <v>31</v>
      </c>
      <c r="AX185" s="14" t="s">
        <v>75</v>
      </c>
      <c r="AY185" s="229" t="s">
        <v>149</v>
      </c>
    </row>
    <row r="186" spans="2:51" s="14" customFormat="1" ht="22.5">
      <c r="B186" s="219"/>
      <c r="C186" s="220"/>
      <c r="D186" s="210" t="s">
        <v>157</v>
      </c>
      <c r="E186" s="221" t="s">
        <v>1</v>
      </c>
      <c r="F186" s="222" t="s">
        <v>253</v>
      </c>
      <c r="G186" s="220"/>
      <c r="H186" s="223">
        <v>6.371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157</v>
      </c>
      <c r="AU186" s="229" t="s">
        <v>84</v>
      </c>
      <c r="AV186" s="14" t="s">
        <v>84</v>
      </c>
      <c r="AW186" s="14" t="s">
        <v>31</v>
      </c>
      <c r="AX186" s="14" t="s">
        <v>75</v>
      </c>
      <c r="AY186" s="229" t="s">
        <v>149</v>
      </c>
    </row>
    <row r="187" spans="2:51" s="14" customFormat="1" ht="11.25">
      <c r="B187" s="219"/>
      <c r="C187" s="220"/>
      <c r="D187" s="210" t="s">
        <v>157</v>
      </c>
      <c r="E187" s="221" t="s">
        <v>1</v>
      </c>
      <c r="F187" s="222" t="s">
        <v>254</v>
      </c>
      <c r="G187" s="220"/>
      <c r="H187" s="223">
        <v>2.55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157</v>
      </c>
      <c r="AU187" s="229" t="s">
        <v>84</v>
      </c>
      <c r="AV187" s="14" t="s">
        <v>84</v>
      </c>
      <c r="AW187" s="14" t="s">
        <v>31</v>
      </c>
      <c r="AX187" s="14" t="s">
        <v>75</v>
      </c>
      <c r="AY187" s="229" t="s">
        <v>149</v>
      </c>
    </row>
    <row r="188" spans="2:51" s="14" customFormat="1" ht="22.5">
      <c r="B188" s="219"/>
      <c r="C188" s="220"/>
      <c r="D188" s="210" t="s">
        <v>157</v>
      </c>
      <c r="E188" s="221" t="s">
        <v>1</v>
      </c>
      <c r="F188" s="222" t="s">
        <v>255</v>
      </c>
      <c r="G188" s="220"/>
      <c r="H188" s="223">
        <v>0.954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157</v>
      </c>
      <c r="AU188" s="229" t="s">
        <v>84</v>
      </c>
      <c r="AV188" s="14" t="s">
        <v>84</v>
      </c>
      <c r="AW188" s="14" t="s">
        <v>31</v>
      </c>
      <c r="AX188" s="14" t="s">
        <v>75</v>
      </c>
      <c r="AY188" s="229" t="s">
        <v>149</v>
      </c>
    </row>
    <row r="189" spans="2:51" s="14" customFormat="1" ht="22.5">
      <c r="B189" s="219"/>
      <c r="C189" s="220"/>
      <c r="D189" s="210" t="s">
        <v>157</v>
      </c>
      <c r="E189" s="221" t="s">
        <v>1</v>
      </c>
      <c r="F189" s="222" t="s">
        <v>256</v>
      </c>
      <c r="G189" s="220"/>
      <c r="H189" s="223">
        <v>1.234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157</v>
      </c>
      <c r="AU189" s="229" t="s">
        <v>84</v>
      </c>
      <c r="AV189" s="14" t="s">
        <v>84</v>
      </c>
      <c r="AW189" s="14" t="s">
        <v>31</v>
      </c>
      <c r="AX189" s="14" t="s">
        <v>75</v>
      </c>
      <c r="AY189" s="229" t="s">
        <v>149</v>
      </c>
    </row>
    <row r="190" spans="2:51" s="14" customFormat="1" ht="22.5">
      <c r="B190" s="219"/>
      <c r="C190" s="220"/>
      <c r="D190" s="210" t="s">
        <v>157</v>
      </c>
      <c r="E190" s="221" t="s">
        <v>1</v>
      </c>
      <c r="F190" s="222" t="s">
        <v>257</v>
      </c>
      <c r="G190" s="220"/>
      <c r="H190" s="223">
        <v>1.514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157</v>
      </c>
      <c r="AU190" s="229" t="s">
        <v>84</v>
      </c>
      <c r="AV190" s="14" t="s">
        <v>84</v>
      </c>
      <c r="AW190" s="14" t="s">
        <v>31</v>
      </c>
      <c r="AX190" s="14" t="s">
        <v>75</v>
      </c>
      <c r="AY190" s="229" t="s">
        <v>149</v>
      </c>
    </row>
    <row r="191" spans="2:51" s="15" customFormat="1" ht="11.25">
      <c r="B191" s="230"/>
      <c r="C191" s="231"/>
      <c r="D191" s="210" t="s">
        <v>157</v>
      </c>
      <c r="E191" s="232" t="s">
        <v>116</v>
      </c>
      <c r="F191" s="233" t="s">
        <v>179</v>
      </c>
      <c r="G191" s="231"/>
      <c r="H191" s="234">
        <v>132.743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157</v>
      </c>
      <c r="AU191" s="240" t="s">
        <v>84</v>
      </c>
      <c r="AV191" s="15" t="s">
        <v>155</v>
      </c>
      <c r="AW191" s="15" t="s">
        <v>31</v>
      </c>
      <c r="AX191" s="15" t="s">
        <v>82</v>
      </c>
      <c r="AY191" s="240" t="s">
        <v>149</v>
      </c>
    </row>
    <row r="192" spans="1:65" s="2" customFormat="1" ht="24.2" customHeight="1">
      <c r="A192" s="35"/>
      <c r="B192" s="36"/>
      <c r="C192" s="194" t="s">
        <v>258</v>
      </c>
      <c r="D192" s="194" t="s">
        <v>151</v>
      </c>
      <c r="E192" s="195" t="s">
        <v>259</v>
      </c>
      <c r="F192" s="196" t="s">
        <v>260</v>
      </c>
      <c r="G192" s="197" t="s">
        <v>168</v>
      </c>
      <c r="H192" s="198">
        <v>71.627</v>
      </c>
      <c r="I192" s="199"/>
      <c r="J192" s="200">
        <f>ROUND(I192*H192,2)</f>
        <v>0</v>
      </c>
      <c r="K192" s="201"/>
      <c r="L192" s="40"/>
      <c r="M192" s="202" t="s">
        <v>1</v>
      </c>
      <c r="N192" s="203" t="s">
        <v>40</v>
      </c>
      <c r="O192" s="72"/>
      <c r="P192" s="204">
        <f>O192*H192</f>
        <v>0</v>
      </c>
      <c r="Q192" s="204">
        <v>0</v>
      </c>
      <c r="R192" s="204">
        <f>Q192*H192</f>
        <v>0</v>
      </c>
      <c r="S192" s="204">
        <v>0</v>
      </c>
      <c r="T192" s="20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6" t="s">
        <v>155</v>
      </c>
      <c r="AT192" s="206" t="s">
        <v>151</v>
      </c>
      <c r="AU192" s="206" t="s">
        <v>84</v>
      </c>
      <c r="AY192" s="18" t="s">
        <v>149</v>
      </c>
      <c r="BE192" s="207">
        <f>IF(N192="základní",J192,0)</f>
        <v>0</v>
      </c>
      <c r="BF192" s="207">
        <f>IF(N192="snížená",J192,0)</f>
        <v>0</v>
      </c>
      <c r="BG192" s="207">
        <f>IF(N192="zákl. přenesená",J192,0)</f>
        <v>0</v>
      </c>
      <c r="BH192" s="207">
        <f>IF(N192="sníž. přenesená",J192,0)</f>
        <v>0</v>
      </c>
      <c r="BI192" s="207">
        <f>IF(N192="nulová",J192,0)</f>
        <v>0</v>
      </c>
      <c r="BJ192" s="18" t="s">
        <v>82</v>
      </c>
      <c r="BK192" s="207">
        <f>ROUND(I192*H192,2)</f>
        <v>0</v>
      </c>
      <c r="BL192" s="18" t="s">
        <v>155</v>
      </c>
      <c r="BM192" s="206" t="s">
        <v>261</v>
      </c>
    </row>
    <row r="193" spans="2:51" s="14" customFormat="1" ht="22.5">
      <c r="B193" s="219"/>
      <c r="C193" s="220"/>
      <c r="D193" s="210" t="s">
        <v>157</v>
      </c>
      <c r="E193" s="221" t="s">
        <v>1</v>
      </c>
      <c r="F193" s="222" t="s">
        <v>262</v>
      </c>
      <c r="G193" s="220"/>
      <c r="H193" s="223">
        <v>7.005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84</v>
      </c>
      <c r="AV193" s="14" t="s">
        <v>84</v>
      </c>
      <c r="AW193" s="14" t="s">
        <v>31</v>
      </c>
      <c r="AX193" s="14" t="s">
        <v>75</v>
      </c>
      <c r="AY193" s="229" t="s">
        <v>149</v>
      </c>
    </row>
    <row r="194" spans="2:51" s="14" customFormat="1" ht="22.5">
      <c r="B194" s="219"/>
      <c r="C194" s="220"/>
      <c r="D194" s="210" t="s">
        <v>157</v>
      </c>
      <c r="E194" s="221" t="s">
        <v>1</v>
      </c>
      <c r="F194" s="222" t="s">
        <v>263</v>
      </c>
      <c r="G194" s="220"/>
      <c r="H194" s="223">
        <v>19.445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157</v>
      </c>
      <c r="AU194" s="229" t="s">
        <v>84</v>
      </c>
      <c r="AV194" s="14" t="s">
        <v>84</v>
      </c>
      <c r="AW194" s="14" t="s">
        <v>31</v>
      </c>
      <c r="AX194" s="14" t="s">
        <v>75</v>
      </c>
      <c r="AY194" s="229" t="s">
        <v>149</v>
      </c>
    </row>
    <row r="195" spans="2:51" s="14" customFormat="1" ht="22.5">
      <c r="B195" s="219"/>
      <c r="C195" s="220"/>
      <c r="D195" s="210" t="s">
        <v>157</v>
      </c>
      <c r="E195" s="221" t="s">
        <v>1</v>
      </c>
      <c r="F195" s="222" t="s">
        <v>264</v>
      </c>
      <c r="G195" s="220"/>
      <c r="H195" s="223">
        <v>37.632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157</v>
      </c>
      <c r="AU195" s="229" t="s">
        <v>84</v>
      </c>
      <c r="AV195" s="14" t="s">
        <v>84</v>
      </c>
      <c r="AW195" s="14" t="s">
        <v>31</v>
      </c>
      <c r="AX195" s="14" t="s">
        <v>75</v>
      </c>
      <c r="AY195" s="229" t="s">
        <v>149</v>
      </c>
    </row>
    <row r="196" spans="2:51" s="14" customFormat="1" ht="22.5">
      <c r="B196" s="219"/>
      <c r="C196" s="220"/>
      <c r="D196" s="210" t="s">
        <v>157</v>
      </c>
      <c r="E196" s="221" t="s">
        <v>1</v>
      </c>
      <c r="F196" s="222" t="s">
        <v>265</v>
      </c>
      <c r="G196" s="220"/>
      <c r="H196" s="223">
        <v>2.832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157</v>
      </c>
      <c r="AU196" s="229" t="s">
        <v>84</v>
      </c>
      <c r="AV196" s="14" t="s">
        <v>84</v>
      </c>
      <c r="AW196" s="14" t="s">
        <v>31</v>
      </c>
      <c r="AX196" s="14" t="s">
        <v>75</v>
      </c>
      <c r="AY196" s="229" t="s">
        <v>149</v>
      </c>
    </row>
    <row r="197" spans="2:51" s="14" customFormat="1" ht="22.5">
      <c r="B197" s="219"/>
      <c r="C197" s="220"/>
      <c r="D197" s="210" t="s">
        <v>157</v>
      </c>
      <c r="E197" s="221" t="s">
        <v>1</v>
      </c>
      <c r="F197" s="222" t="s">
        <v>266</v>
      </c>
      <c r="G197" s="220"/>
      <c r="H197" s="223">
        <v>1.861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157</v>
      </c>
      <c r="AU197" s="229" t="s">
        <v>84</v>
      </c>
      <c r="AV197" s="14" t="s">
        <v>84</v>
      </c>
      <c r="AW197" s="14" t="s">
        <v>31</v>
      </c>
      <c r="AX197" s="14" t="s">
        <v>75</v>
      </c>
      <c r="AY197" s="229" t="s">
        <v>149</v>
      </c>
    </row>
    <row r="198" spans="2:51" s="14" customFormat="1" ht="22.5">
      <c r="B198" s="219"/>
      <c r="C198" s="220"/>
      <c r="D198" s="210" t="s">
        <v>157</v>
      </c>
      <c r="E198" s="221" t="s">
        <v>1</v>
      </c>
      <c r="F198" s="222" t="s">
        <v>267</v>
      </c>
      <c r="G198" s="220"/>
      <c r="H198" s="223">
        <v>0.619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157</v>
      </c>
      <c r="AU198" s="229" t="s">
        <v>84</v>
      </c>
      <c r="AV198" s="14" t="s">
        <v>84</v>
      </c>
      <c r="AW198" s="14" t="s">
        <v>31</v>
      </c>
      <c r="AX198" s="14" t="s">
        <v>75</v>
      </c>
      <c r="AY198" s="229" t="s">
        <v>149</v>
      </c>
    </row>
    <row r="199" spans="2:51" s="14" customFormat="1" ht="22.5">
      <c r="B199" s="219"/>
      <c r="C199" s="220"/>
      <c r="D199" s="210" t="s">
        <v>157</v>
      </c>
      <c r="E199" s="221" t="s">
        <v>1</v>
      </c>
      <c r="F199" s="222" t="s">
        <v>268</v>
      </c>
      <c r="G199" s="220"/>
      <c r="H199" s="223">
        <v>0.807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157</v>
      </c>
      <c r="AU199" s="229" t="s">
        <v>84</v>
      </c>
      <c r="AV199" s="14" t="s">
        <v>84</v>
      </c>
      <c r="AW199" s="14" t="s">
        <v>31</v>
      </c>
      <c r="AX199" s="14" t="s">
        <v>75</v>
      </c>
      <c r="AY199" s="229" t="s">
        <v>149</v>
      </c>
    </row>
    <row r="200" spans="2:51" s="14" customFormat="1" ht="22.5">
      <c r="B200" s="219"/>
      <c r="C200" s="220"/>
      <c r="D200" s="210" t="s">
        <v>157</v>
      </c>
      <c r="E200" s="221" t="s">
        <v>1</v>
      </c>
      <c r="F200" s="222" t="s">
        <v>269</v>
      </c>
      <c r="G200" s="220"/>
      <c r="H200" s="223">
        <v>1.426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157</v>
      </c>
      <c r="AU200" s="229" t="s">
        <v>84</v>
      </c>
      <c r="AV200" s="14" t="s">
        <v>84</v>
      </c>
      <c r="AW200" s="14" t="s">
        <v>31</v>
      </c>
      <c r="AX200" s="14" t="s">
        <v>75</v>
      </c>
      <c r="AY200" s="229" t="s">
        <v>149</v>
      </c>
    </row>
    <row r="201" spans="2:51" s="15" customFormat="1" ht="11.25">
      <c r="B201" s="230"/>
      <c r="C201" s="231"/>
      <c r="D201" s="210" t="s">
        <v>157</v>
      </c>
      <c r="E201" s="232" t="s">
        <v>1</v>
      </c>
      <c r="F201" s="233" t="s">
        <v>179</v>
      </c>
      <c r="G201" s="231"/>
      <c r="H201" s="234">
        <v>71.627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157</v>
      </c>
      <c r="AU201" s="240" t="s">
        <v>84</v>
      </c>
      <c r="AV201" s="15" t="s">
        <v>155</v>
      </c>
      <c r="AW201" s="15" t="s">
        <v>31</v>
      </c>
      <c r="AX201" s="15" t="s">
        <v>82</v>
      </c>
      <c r="AY201" s="240" t="s">
        <v>149</v>
      </c>
    </row>
    <row r="202" spans="1:65" s="2" customFormat="1" ht="14.45" customHeight="1">
      <c r="A202" s="35"/>
      <c r="B202" s="36"/>
      <c r="C202" s="241" t="s">
        <v>270</v>
      </c>
      <c r="D202" s="241" t="s">
        <v>271</v>
      </c>
      <c r="E202" s="242" t="s">
        <v>272</v>
      </c>
      <c r="F202" s="243" t="s">
        <v>273</v>
      </c>
      <c r="G202" s="244" t="s">
        <v>243</v>
      </c>
      <c r="H202" s="245">
        <v>143.254</v>
      </c>
      <c r="I202" s="246"/>
      <c r="J202" s="247">
        <f>ROUND(I202*H202,2)</f>
        <v>0</v>
      </c>
      <c r="K202" s="248"/>
      <c r="L202" s="249"/>
      <c r="M202" s="250" t="s">
        <v>1</v>
      </c>
      <c r="N202" s="251" t="s">
        <v>40</v>
      </c>
      <c r="O202" s="72"/>
      <c r="P202" s="204">
        <f>O202*H202</f>
        <v>0</v>
      </c>
      <c r="Q202" s="204">
        <v>1</v>
      </c>
      <c r="R202" s="204">
        <f>Q202*H202</f>
        <v>143.254</v>
      </c>
      <c r="S202" s="204">
        <v>0</v>
      </c>
      <c r="T202" s="20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6" t="s">
        <v>203</v>
      </c>
      <c r="AT202" s="206" t="s">
        <v>271</v>
      </c>
      <c r="AU202" s="206" t="s">
        <v>84</v>
      </c>
      <c r="AY202" s="18" t="s">
        <v>149</v>
      </c>
      <c r="BE202" s="207">
        <f>IF(N202="základní",J202,0)</f>
        <v>0</v>
      </c>
      <c r="BF202" s="207">
        <f>IF(N202="snížená",J202,0)</f>
        <v>0</v>
      </c>
      <c r="BG202" s="207">
        <f>IF(N202="zákl. přenesená",J202,0)</f>
        <v>0</v>
      </c>
      <c r="BH202" s="207">
        <f>IF(N202="sníž. přenesená",J202,0)</f>
        <v>0</v>
      </c>
      <c r="BI202" s="207">
        <f>IF(N202="nulová",J202,0)</f>
        <v>0</v>
      </c>
      <c r="BJ202" s="18" t="s">
        <v>82</v>
      </c>
      <c r="BK202" s="207">
        <f>ROUND(I202*H202,2)</f>
        <v>0</v>
      </c>
      <c r="BL202" s="18" t="s">
        <v>155</v>
      </c>
      <c r="BM202" s="206" t="s">
        <v>274</v>
      </c>
    </row>
    <row r="203" spans="2:51" s="14" customFormat="1" ht="11.25">
      <c r="B203" s="219"/>
      <c r="C203" s="220"/>
      <c r="D203" s="210" t="s">
        <v>157</v>
      </c>
      <c r="E203" s="220"/>
      <c r="F203" s="222" t="s">
        <v>275</v>
      </c>
      <c r="G203" s="220"/>
      <c r="H203" s="223">
        <v>143.254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157</v>
      </c>
      <c r="AU203" s="229" t="s">
        <v>84</v>
      </c>
      <c r="AV203" s="14" t="s">
        <v>84</v>
      </c>
      <c r="AW203" s="14" t="s">
        <v>4</v>
      </c>
      <c r="AX203" s="14" t="s">
        <v>82</v>
      </c>
      <c r="AY203" s="229" t="s">
        <v>149</v>
      </c>
    </row>
    <row r="204" spans="2:63" s="12" customFormat="1" ht="22.9" customHeight="1">
      <c r="B204" s="178"/>
      <c r="C204" s="179"/>
      <c r="D204" s="180" t="s">
        <v>74</v>
      </c>
      <c r="E204" s="192" t="s">
        <v>160</v>
      </c>
      <c r="F204" s="192" t="s">
        <v>276</v>
      </c>
      <c r="G204" s="179"/>
      <c r="H204" s="179"/>
      <c r="I204" s="182"/>
      <c r="J204" s="193">
        <f>BK204</f>
        <v>0</v>
      </c>
      <c r="K204" s="179"/>
      <c r="L204" s="184"/>
      <c r="M204" s="185"/>
      <c r="N204" s="186"/>
      <c r="O204" s="186"/>
      <c r="P204" s="187">
        <f>SUM(P205:P206)</f>
        <v>0</v>
      </c>
      <c r="Q204" s="186"/>
      <c r="R204" s="187">
        <f>SUM(R205:R206)</f>
        <v>0.24096749999999997</v>
      </c>
      <c r="S204" s="186"/>
      <c r="T204" s="188">
        <f>SUM(T205:T206)</f>
        <v>0</v>
      </c>
      <c r="AR204" s="189" t="s">
        <v>82</v>
      </c>
      <c r="AT204" s="190" t="s">
        <v>74</v>
      </c>
      <c r="AU204" s="190" t="s">
        <v>82</v>
      </c>
      <c r="AY204" s="189" t="s">
        <v>149</v>
      </c>
      <c r="BK204" s="191">
        <f>SUM(BK205:BK206)</f>
        <v>0</v>
      </c>
    </row>
    <row r="205" spans="1:65" s="2" customFormat="1" ht="24.2" customHeight="1">
      <c r="A205" s="35"/>
      <c r="B205" s="36"/>
      <c r="C205" s="194" t="s">
        <v>277</v>
      </c>
      <c r="D205" s="194" t="s">
        <v>151</v>
      </c>
      <c r="E205" s="195" t="s">
        <v>278</v>
      </c>
      <c r="F205" s="196" t="s">
        <v>279</v>
      </c>
      <c r="G205" s="197" t="s">
        <v>154</v>
      </c>
      <c r="H205" s="198">
        <v>0.95</v>
      </c>
      <c r="I205" s="199"/>
      <c r="J205" s="200">
        <f>ROUND(I205*H205,2)</f>
        <v>0</v>
      </c>
      <c r="K205" s="201"/>
      <c r="L205" s="40"/>
      <c r="M205" s="202" t="s">
        <v>1</v>
      </c>
      <c r="N205" s="203" t="s">
        <v>40</v>
      </c>
      <c r="O205" s="72"/>
      <c r="P205" s="204">
        <f>O205*H205</f>
        <v>0</v>
      </c>
      <c r="Q205" s="204">
        <v>0.25365</v>
      </c>
      <c r="R205" s="204">
        <f>Q205*H205</f>
        <v>0.24096749999999997</v>
      </c>
      <c r="S205" s="204">
        <v>0</v>
      </c>
      <c r="T205" s="20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6" t="s">
        <v>155</v>
      </c>
      <c r="AT205" s="206" t="s">
        <v>151</v>
      </c>
      <c r="AU205" s="206" t="s">
        <v>84</v>
      </c>
      <c r="AY205" s="18" t="s">
        <v>149</v>
      </c>
      <c r="BE205" s="207">
        <f>IF(N205="základní",J205,0)</f>
        <v>0</v>
      </c>
      <c r="BF205" s="207">
        <f>IF(N205="snížená",J205,0)</f>
        <v>0</v>
      </c>
      <c r="BG205" s="207">
        <f>IF(N205="zákl. přenesená",J205,0)</f>
        <v>0</v>
      </c>
      <c r="BH205" s="207">
        <f>IF(N205="sníž. přenesená",J205,0)</f>
        <v>0</v>
      </c>
      <c r="BI205" s="207">
        <f>IF(N205="nulová",J205,0)</f>
        <v>0</v>
      </c>
      <c r="BJ205" s="18" t="s">
        <v>82</v>
      </c>
      <c r="BK205" s="207">
        <f>ROUND(I205*H205,2)</f>
        <v>0</v>
      </c>
      <c r="BL205" s="18" t="s">
        <v>155</v>
      </c>
      <c r="BM205" s="206" t="s">
        <v>280</v>
      </c>
    </row>
    <row r="206" spans="2:51" s="14" customFormat="1" ht="11.25">
      <c r="B206" s="219"/>
      <c r="C206" s="220"/>
      <c r="D206" s="210" t="s">
        <v>157</v>
      </c>
      <c r="E206" s="221" t="s">
        <v>1</v>
      </c>
      <c r="F206" s="222" t="s">
        <v>281</v>
      </c>
      <c r="G206" s="220"/>
      <c r="H206" s="223">
        <v>0.95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157</v>
      </c>
      <c r="AU206" s="229" t="s">
        <v>84</v>
      </c>
      <c r="AV206" s="14" t="s">
        <v>84</v>
      </c>
      <c r="AW206" s="14" t="s">
        <v>31</v>
      </c>
      <c r="AX206" s="14" t="s">
        <v>82</v>
      </c>
      <c r="AY206" s="229" t="s">
        <v>149</v>
      </c>
    </row>
    <row r="207" spans="2:63" s="12" customFormat="1" ht="22.9" customHeight="1">
      <c r="B207" s="178"/>
      <c r="C207" s="179"/>
      <c r="D207" s="180" t="s">
        <v>74</v>
      </c>
      <c r="E207" s="192" t="s">
        <v>155</v>
      </c>
      <c r="F207" s="192" t="s">
        <v>282</v>
      </c>
      <c r="G207" s="179"/>
      <c r="H207" s="179"/>
      <c r="I207" s="182"/>
      <c r="J207" s="193">
        <f>BK207</f>
        <v>0</v>
      </c>
      <c r="K207" s="179"/>
      <c r="L207" s="184"/>
      <c r="M207" s="185"/>
      <c r="N207" s="186"/>
      <c r="O207" s="186"/>
      <c r="P207" s="187">
        <f>SUM(P208:P217)</f>
        <v>0</v>
      </c>
      <c r="Q207" s="186"/>
      <c r="R207" s="187">
        <f>SUM(R208:R217)</f>
        <v>0</v>
      </c>
      <c r="S207" s="186"/>
      <c r="T207" s="188">
        <f>SUM(T208:T217)</f>
        <v>0</v>
      </c>
      <c r="AR207" s="189" t="s">
        <v>82</v>
      </c>
      <c r="AT207" s="190" t="s">
        <v>74</v>
      </c>
      <c r="AU207" s="190" t="s">
        <v>82</v>
      </c>
      <c r="AY207" s="189" t="s">
        <v>149</v>
      </c>
      <c r="BK207" s="191">
        <f>SUM(BK208:BK217)</f>
        <v>0</v>
      </c>
    </row>
    <row r="208" spans="1:65" s="2" customFormat="1" ht="14.45" customHeight="1">
      <c r="A208" s="35"/>
      <c r="B208" s="36"/>
      <c r="C208" s="194" t="s">
        <v>7</v>
      </c>
      <c r="D208" s="194" t="s">
        <v>151</v>
      </c>
      <c r="E208" s="195" t="s">
        <v>283</v>
      </c>
      <c r="F208" s="196" t="s">
        <v>284</v>
      </c>
      <c r="G208" s="197" t="s">
        <v>168</v>
      </c>
      <c r="H208" s="198">
        <v>22.32</v>
      </c>
      <c r="I208" s="199"/>
      <c r="J208" s="200">
        <f>ROUND(I208*H208,2)</f>
        <v>0</v>
      </c>
      <c r="K208" s="201"/>
      <c r="L208" s="40"/>
      <c r="M208" s="202" t="s">
        <v>1</v>
      </c>
      <c r="N208" s="203" t="s">
        <v>40</v>
      </c>
      <c r="O208" s="72"/>
      <c r="P208" s="204">
        <f>O208*H208</f>
        <v>0</v>
      </c>
      <c r="Q208" s="204">
        <v>0</v>
      </c>
      <c r="R208" s="204">
        <f>Q208*H208</f>
        <v>0</v>
      </c>
      <c r="S208" s="204">
        <v>0</v>
      </c>
      <c r="T208" s="20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6" t="s">
        <v>155</v>
      </c>
      <c r="AT208" s="206" t="s">
        <v>151</v>
      </c>
      <c r="AU208" s="206" t="s">
        <v>84</v>
      </c>
      <c r="AY208" s="18" t="s">
        <v>149</v>
      </c>
      <c r="BE208" s="207">
        <f>IF(N208="základní",J208,0)</f>
        <v>0</v>
      </c>
      <c r="BF208" s="207">
        <f>IF(N208="snížená",J208,0)</f>
        <v>0</v>
      </c>
      <c r="BG208" s="207">
        <f>IF(N208="zákl. přenesená",J208,0)</f>
        <v>0</v>
      </c>
      <c r="BH208" s="207">
        <f>IF(N208="sníž. přenesená",J208,0)</f>
        <v>0</v>
      </c>
      <c r="BI208" s="207">
        <f>IF(N208="nulová",J208,0)</f>
        <v>0</v>
      </c>
      <c r="BJ208" s="18" t="s">
        <v>82</v>
      </c>
      <c r="BK208" s="207">
        <f>ROUND(I208*H208,2)</f>
        <v>0</v>
      </c>
      <c r="BL208" s="18" t="s">
        <v>155</v>
      </c>
      <c r="BM208" s="206" t="s">
        <v>285</v>
      </c>
    </row>
    <row r="209" spans="2:51" s="14" customFormat="1" ht="11.25">
      <c r="B209" s="219"/>
      <c r="C209" s="220"/>
      <c r="D209" s="210" t="s">
        <v>157</v>
      </c>
      <c r="E209" s="221" t="s">
        <v>1</v>
      </c>
      <c r="F209" s="222" t="s">
        <v>286</v>
      </c>
      <c r="G209" s="220"/>
      <c r="H209" s="223">
        <v>2.588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157</v>
      </c>
      <c r="AU209" s="229" t="s">
        <v>84</v>
      </c>
      <c r="AV209" s="14" t="s">
        <v>84</v>
      </c>
      <c r="AW209" s="14" t="s">
        <v>31</v>
      </c>
      <c r="AX209" s="14" t="s">
        <v>75</v>
      </c>
      <c r="AY209" s="229" t="s">
        <v>149</v>
      </c>
    </row>
    <row r="210" spans="2:51" s="14" customFormat="1" ht="11.25">
      <c r="B210" s="219"/>
      <c r="C210" s="220"/>
      <c r="D210" s="210" t="s">
        <v>157</v>
      </c>
      <c r="E210" s="221" t="s">
        <v>1</v>
      </c>
      <c r="F210" s="222" t="s">
        <v>287</v>
      </c>
      <c r="G210" s="220"/>
      <c r="H210" s="223">
        <v>5.76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157</v>
      </c>
      <c r="AU210" s="229" t="s">
        <v>84</v>
      </c>
      <c r="AV210" s="14" t="s">
        <v>84</v>
      </c>
      <c r="AW210" s="14" t="s">
        <v>31</v>
      </c>
      <c r="AX210" s="14" t="s">
        <v>75</v>
      </c>
      <c r="AY210" s="229" t="s">
        <v>149</v>
      </c>
    </row>
    <row r="211" spans="2:51" s="14" customFormat="1" ht="11.25">
      <c r="B211" s="219"/>
      <c r="C211" s="220"/>
      <c r="D211" s="210" t="s">
        <v>157</v>
      </c>
      <c r="E211" s="221" t="s">
        <v>1</v>
      </c>
      <c r="F211" s="222" t="s">
        <v>288</v>
      </c>
      <c r="G211" s="220"/>
      <c r="H211" s="223">
        <v>11.264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157</v>
      </c>
      <c r="AU211" s="229" t="s">
        <v>84</v>
      </c>
      <c r="AV211" s="14" t="s">
        <v>84</v>
      </c>
      <c r="AW211" s="14" t="s">
        <v>31</v>
      </c>
      <c r="AX211" s="14" t="s">
        <v>75</v>
      </c>
      <c r="AY211" s="229" t="s">
        <v>149</v>
      </c>
    </row>
    <row r="212" spans="2:51" s="14" customFormat="1" ht="11.25">
      <c r="B212" s="219"/>
      <c r="C212" s="220"/>
      <c r="D212" s="210" t="s">
        <v>157</v>
      </c>
      <c r="E212" s="221" t="s">
        <v>1</v>
      </c>
      <c r="F212" s="222" t="s">
        <v>289</v>
      </c>
      <c r="G212" s="220"/>
      <c r="H212" s="223">
        <v>0.99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157</v>
      </c>
      <c r="AU212" s="229" t="s">
        <v>84</v>
      </c>
      <c r="AV212" s="14" t="s">
        <v>84</v>
      </c>
      <c r="AW212" s="14" t="s">
        <v>31</v>
      </c>
      <c r="AX212" s="14" t="s">
        <v>75</v>
      </c>
      <c r="AY212" s="229" t="s">
        <v>149</v>
      </c>
    </row>
    <row r="213" spans="2:51" s="14" customFormat="1" ht="11.25">
      <c r="B213" s="219"/>
      <c r="C213" s="220"/>
      <c r="D213" s="210" t="s">
        <v>157</v>
      </c>
      <c r="E213" s="221" t="s">
        <v>1</v>
      </c>
      <c r="F213" s="222" t="s">
        <v>290</v>
      </c>
      <c r="G213" s="220"/>
      <c r="H213" s="223">
        <v>0.638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157</v>
      </c>
      <c r="AU213" s="229" t="s">
        <v>84</v>
      </c>
      <c r="AV213" s="14" t="s">
        <v>84</v>
      </c>
      <c r="AW213" s="14" t="s">
        <v>31</v>
      </c>
      <c r="AX213" s="14" t="s">
        <v>75</v>
      </c>
      <c r="AY213" s="229" t="s">
        <v>149</v>
      </c>
    </row>
    <row r="214" spans="2:51" s="14" customFormat="1" ht="11.25">
      <c r="B214" s="219"/>
      <c r="C214" s="220"/>
      <c r="D214" s="210" t="s">
        <v>157</v>
      </c>
      <c r="E214" s="221" t="s">
        <v>1</v>
      </c>
      <c r="F214" s="222" t="s">
        <v>291</v>
      </c>
      <c r="G214" s="220"/>
      <c r="H214" s="223">
        <v>0.24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157</v>
      </c>
      <c r="AU214" s="229" t="s">
        <v>84</v>
      </c>
      <c r="AV214" s="14" t="s">
        <v>84</v>
      </c>
      <c r="AW214" s="14" t="s">
        <v>31</v>
      </c>
      <c r="AX214" s="14" t="s">
        <v>75</v>
      </c>
      <c r="AY214" s="229" t="s">
        <v>149</v>
      </c>
    </row>
    <row r="215" spans="2:51" s="14" customFormat="1" ht="11.25">
      <c r="B215" s="219"/>
      <c r="C215" s="220"/>
      <c r="D215" s="210" t="s">
        <v>157</v>
      </c>
      <c r="E215" s="221" t="s">
        <v>1</v>
      </c>
      <c r="F215" s="222" t="s">
        <v>292</v>
      </c>
      <c r="G215" s="220"/>
      <c r="H215" s="223">
        <v>0.3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157</v>
      </c>
      <c r="AU215" s="229" t="s">
        <v>84</v>
      </c>
      <c r="AV215" s="14" t="s">
        <v>84</v>
      </c>
      <c r="AW215" s="14" t="s">
        <v>31</v>
      </c>
      <c r="AX215" s="14" t="s">
        <v>75</v>
      </c>
      <c r="AY215" s="229" t="s">
        <v>149</v>
      </c>
    </row>
    <row r="216" spans="2:51" s="14" customFormat="1" ht="11.25">
      <c r="B216" s="219"/>
      <c r="C216" s="220"/>
      <c r="D216" s="210" t="s">
        <v>157</v>
      </c>
      <c r="E216" s="221" t="s">
        <v>1</v>
      </c>
      <c r="F216" s="222" t="s">
        <v>293</v>
      </c>
      <c r="G216" s="220"/>
      <c r="H216" s="223">
        <v>0.54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84</v>
      </c>
      <c r="AV216" s="14" t="s">
        <v>84</v>
      </c>
      <c r="AW216" s="14" t="s">
        <v>31</v>
      </c>
      <c r="AX216" s="14" t="s">
        <v>75</v>
      </c>
      <c r="AY216" s="229" t="s">
        <v>149</v>
      </c>
    </row>
    <row r="217" spans="2:51" s="15" customFormat="1" ht="11.25">
      <c r="B217" s="230"/>
      <c r="C217" s="231"/>
      <c r="D217" s="210" t="s">
        <v>157</v>
      </c>
      <c r="E217" s="232" t="s">
        <v>1</v>
      </c>
      <c r="F217" s="233" t="s">
        <v>179</v>
      </c>
      <c r="G217" s="231"/>
      <c r="H217" s="234">
        <v>22.32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157</v>
      </c>
      <c r="AU217" s="240" t="s">
        <v>84</v>
      </c>
      <c r="AV217" s="15" t="s">
        <v>155</v>
      </c>
      <c r="AW217" s="15" t="s">
        <v>31</v>
      </c>
      <c r="AX217" s="15" t="s">
        <v>82</v>
      </c>
      <c r="AY217" s="240" t="s">
        <v>149</v>
      </c>
    </row>
    <row r="218" spans="2:63" s="12" customFormat="1" ht="22.9" customHeight="1">
      <c r="B218" s="178"/>
      <c r="C218" s="179"/>
      <c r="D218" s="180" t="s">
        <v>74</v>
      </c>
      <c r="E218" s="192" t="s">
        <v>203</v>
      </c>
      <c r="F218" s="192" t="s">
        <v>294</v>
      </c>
      <c r="G218" s="179"/>
      <c r="H218" s="179"/>
      <c r="I218" s="182"/>
      <c r="J218" s="193">
        <f>BK218</f>
        <v>0</v>
      </c>
      <c r="K218" s="179"/>
      <c r="L218" s="184"/>
      <c r="M218" s="185"/>
      <c r="N218" s="186"/>
      <c r="O218" s="186"/>
      <c r="P218" s="187">
        <f>SUM(P219:P282)</f>
        <v>0</v>
      </c>
      <c r="Q218" s="186"/>
      <c r="R218" s="187">
        <f>SUM(R219:R282)</f>
        <v>14.741293340000002</v>
      </c>
      <c r="S218" s="186"/>
      <c r="T218" s="188">
        <f>SUM(T219:T282)</f>
        <v>5.347799999999999</v>
      </c>
      <c r="AR218" s="189" t="s">
        <v>82</v>
      </c>
      <c r="AT218" s="190" t="s">
        <v>74</v>
      </c>
      <c r="AU218" s="190" t="s">
        <v>82</v>
      </c>
      <c r="AY218" s="189" t="s">
        <v>149</v>
      </c>
      <c r="BK218" s="191">
        <f>SUM(BK219:BK282)</f>
        <v>0</v>
      </c>
    </row>
    <row r="219" spans="1:65" s="2" customFormat="1" ht="24.2" customHeight="1">
      <c r="A219" s="35"/>
      <c r="B219" s="36"/>
      <c r="C219" s="194" t="s">
        <v>295</v>
      </c>
      <c r="D219" s="194" t="s">
        <v>151</v>
      </c>
      <c r="E219" s="195" t="s">
        <v>296</v>
      </c>
      <c r="F219" s="196" t="s">
        <v>297</v>
      </c>
      <c r="G219" s="197" t="s">
        <v>163</v>
      </c>
      <c r="H219" s="198">
        <v>24.8</v>
      </c>
      <c r="I219" s="199"/>
      <c r="J219" s="200">
        <f>ROUND(I219*H219,2)</f>
        <v>0</v>
      </c>
      <c r="K219" s="201"/>
      <c r="L219" s="40"/>
      <c r="M219" s="202" t="s">
        <v>1</v>
      </c>
      <c r="N219" s="203" t="s">
        <v>40</v>
      </c>
      <c r="O219" s="72"/>
      <c r="P219" s="204">
        <f>O219*H219</f>
        <v>0</v>
      </c>
      <c r="Q219" s="204">
        <v>1E-05</v>
      </c>
      <c r="R219" s="204">
        <f>Q219*H219</f>
        <v>0.000248</v>
      </c>
      <c r="S219" s="204">
        <v>0</v>
      </c>
      <c r="T219" s="20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6" t="s">
        <v>155</v>
      </c>
      <c r="AT219" s="206" t="s">
        <v>151</v>
      </c>
      <c r="AU219" s="206" t="s">
        <v>84</v>
      </c>
      <c r="AY219" s="18" t="s">
        <v>149</v>
      </c>
      <c r="BE219" s="207">
        <f>IF(N219="základní",J219,0)</f>
        <v>0</v>
      </c>
      <c r="BF219" s="207">
        <f>IF(N219="snížená",J219,0)</f>
        <v>0</v>
      </c>
      <c r="BG219" s="207">
        <f>IF(N219="zákl. přenesená",J219,0)</f>
        <v>0</v>
      </c>
      <c r="BH219" s="207">
        <f>IF(N219="sníž. přenesená",J219,0)</f>
        <v>0</v>
      </c>
      <c r="BI219" s="207">
        <f>IF(N219="nulová",J219,0)</f>
        <v>0</v>
      </c>
      <c r="BJ219" s="18" t="s">
        <v>82</v>
      </c>
      <c r="BK219" s="207">
        <f>ROUND(I219*H219,2)</f>
        <v>0</v>
      </c>
      <c r="BL219" s="18" t="s">
        <v>155</v>
      </c>
      <c r="BM219" s="206" t="s">
        <v>298</v>
      </c>
    </row>
    <row r="220" spans="2:51" s="14" customFormat="1" ht="11.25">
      <c r="B220" s="219"/>
      <c r="C220" s="220"/>
      <c r="D220" s="210" t="s">
        <v>157</v>
      </c>
      <c r="E220" s="221" t="s">
        <v>1</v>
      </c>
      <c r="F220" s="222" t="s">
        <v>299</v>
      </c>
      <c r="G220" s="220"/>
      <c r="H220" s="223">
        <v>24.8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157</v>
      </c>
      <c r="AU220" s="229" t="s">
        <v>84</v>
      </c>
      <c r="AV220" s="14" t="s">
        <v>84</v>
      </c>
      <c r="AW220" s="14" t="s">
        <v>31</v>
      </c>
      <c r="AX220" s="14" t="s">
        <v>82</v>
      </c>
      <c r="AY220" s="229" t="s">
        <v>149</v>
      </c>
    </row>
    <row r="221" spans="1:65" s="2" customFormat="1" ht="24.2" customHeight="1">
      <c r="A221" s="35"/>
      <c r="B221" s="36"/>
      <c r="C221" s="241" t="s">
        <v>300</v>
      </c>
      <c r="D221" s="241" t="s">
        <v>271</v>
      </c>
      <c r="E221" s="242" t="s">
        <v>301</v>
      </c>
      <c r="F221" s="243" t="s">
        <v>302</v>
      </c>
      <c r="G221" s="244" t="s">
        <v>163</v>
      </c>
      <c r="H221" s="245">
        <v>25.172</v>
      </c>
      <c r="I221" s="246"/>
      <c r="J221" s="247">
        <f>ROUND(I221*H221,2)</f>
        <v>0</v>
      </c>
      <c r="K221" s="248"/>
      <c r="L221" s="249"/>
      <c r="M221" s="250" t="s">
        <v>1</v>
      </c>
      <c r="N221" s="251" t="s">
        <v>40</v>
      </c>
      <c r="O221" s="72"/>
      <c r="P221" s="204">
        <f>O221*H221</f>
        <v>0</v>
      </c>
      <c r="Q221" s="204">
        <v>0.00121</v>
      </c>
      <c r="R221" s="204">
        <f>Q221*H221</f>
        <v>0.030458119999999998</v>
      </c>
      <c r="S221" s="204">
        <v>0</v>
      </c>
      <c r="T221" s="20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6" t="s">
        <v>203</v>
      </c>
      <c r="AT221" s="206" t="s">
        <v>271</v>
      </c>
      <c r="AU221" s="206" t="s">
        <v>84</v>
      </c>
      <c r="AY221" s="18" t="s">
        <v>149</v>
      </c>
      <c r="BE221" s="207">
        <f>IF(N221="základní",J221,0)</f>
        <v>0</v>
      </c>
      <c r="BF221" s="207">
        <f>IF(N221="snížená",J221,0)</f>
        <v>0</v>
      </c>
      <c r="BG221" s="207">
        <f>IF(N221="zákl. přenesená",J221,0)</f>
        <v>0</v>
      </c>
      <c r="BH221" s="207">
        <f>IF(N221="sníž. přenesená",J221,0)</f>
        <v>0</v>
      </c>
      <c r="BI221" s="207">
        <f>IF(N221="nulová",J221,0)</f>
        <v>0</v>
      </c>
      <c r="BJ221" s="18" t="s">
        <v>82</v>
      </c>
      <c r="BK221" s="207">
        <f>ROUND(I221*H221,2)</f>
        <v>0</v>
      </c>
      <c r="BL221" s="18" t="s">
        <v>155</v>
      </c>
      <c r="BM221" s="206" t="s">
        <v>303</v>
      </c>
    </row>
    <row r="222" spans="2:51" s="14" customFormat="1" ht="11.25">
      <c r="B222" s="219"/>
      <c r="C222" s="220"/>
      <c r="D222" s="210" t="s">
        <v>157</v>
      </c>
      <c r="E222" s="220"/>
      <c r="F222" s="222" t="s">
        <v>304</v>
      </c>
      <c r="G222" s="220"/>
      <c r="H222" s="223">
        <v>25.172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157</v>
      </c>
      <c r="AU222" s="229" t="s">
        <v>84</v>
      </c>
      <c r="AV222" s="14" t="s">
        <v>84</v>
      </c>
      <c r="AW222" s="14" t="s">
        <v>4</v>
      </c>
      <c r="AX222" s="14" t="s">
        <v>82</v>
      </c>
      <c r="AY222" s="229" t="s">
        <v>149</v>
      </c>
    </row>
    <row r="223" spans="1:65" s="2" customFormat="1" ht="24.2" customHeight="1">
      <c r="A223" s="35"/>
      <c r="B223" s="36"/>
      <c r="C223" s="194" t="s">
        <v>305</v>
      </c>
      <c r="D223" s="194" t="s">
        <v>151</v>
      </c>
      <c r="E223" s="195" t="s">
        <v>306</v>
      </c>
      <c r="F223" s="196" t="s">
        <v>307</v>
      </c>
      <c r="G223" s="197" t="s">
        <v>163</v>
      </c>
      <c r="H223" s="198">
        <v>98.17</v>
      </c>
      <c r="I223" s="199"/>
      <c r="J223" s="200">
        <f>ROUND(I223*H223,2)</f>
        <v>0</v>
      </c>
      <c r="K223" s="201"/>
      <c r="L223" s="40"/>
      <c r="M223" s="202" t="s">
        <v>1</v>
      </c>
      <c r="N223" s="203" t="s">
        <v>40</v>
      </c>
      <c r="O223" s="72"/>
      <c r="P223" s="204">
        <f>O223*H223</f>
        <v>0</v>
      </c>
      <c r="Q223" s="204">
        <v>2E-05</v>
      </c>
      <c r="R223" s="204">
        <f>Q223*H223</f>
        <v>0.0019634</v>
      </c>
      <c r="S223" s="204">
        <v>0</v>
      </c>
      <c r="T223" s="20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6" t="s">
        <v>155</v>
      </c>
      <c r="AT223" s="206" t="s">
        <v>151</v>
      </c>
      <c r="AU223" s="206" t="s">
        <v>84</v>
      </c>
      <c r="AY223" s="18" t="s">
        <v>149</v>
      </c>
      <c r="BE223" s="207">
        <f>IF(N223="základní",J223,0)</f>
        <v>0</v>
      </c>
      <c r="BF223" s="207">
        <f>IF(N223="snížená",J223,0)</f>
        <v>0</v>
      </c>
      <c r="BG223" s="207">
        <f>IF(N223="zákl. přenesená",J223,0)</f>
        <v>0</v>
      </c>
      <c r="BH223" s="207">
        <f>IF(N223="sníž. přenesená",J223,0)</f>
        <v>0</v>
      </c>
      <c r="BI223" s="207">
        <f>IF(N223="nulová",J223,0)</f>
        <v>0</v>
      </c>
      <c r="BJ223" s="18" t="s">
        <v>82</v>
      </c>
      <c r="BK223" s="207">
        <f>ROUND(I223*H223,2)</f>
        <v>0</v>
      </c>
      <c r="BL223" s="18" t="s">
        <v>155</v>
      </c>
      <c r="BM223" s="206" t="s">
        <v>308</v>
      </c>
    </row>
    <row r="224" spans="2:51" s="14" customFormat="1" ht="11.25">
      <c r="B224" s="219"/>
      <c r="C224" s="220"/>
      <c r="D224" s="210" t="s">
        <v>157</v>
      </c>
      <c r="E224" s="221" t="s">
        <v>1</v>
      </c>
      <c r="F224" s="222" t="s">
        <v>309</v>
      </c>
      <c r="G224" s="220"/>
      <c r="H224" s="223">
        <v>98.17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157</v>
      </c>
      <c r="AU224" s="229" t="s">
        <v>84</v>
      </c>
      <c r="AV224" s="14" t="s">
        <v>84</v>
      </c>
      <c r="AW224" s="14" t="s">
        <v>31</v>
      </c>
      <c r="AX224" s="14" t="s">
        <v>82</v>
      </c>
      <c r="AY224" s="229" t="s">
        <v>149</v>
      </c>
    </row>
    <row r="225" spans="1:65" s="2" customFormat="1" ht="24.2" customHeight="1">
      <c r="A225" s="35"/>
      <c r="B225" s="36"/>
      <c r="C225" s="241" t="s">
        <v>310</v>
      </c>
      <c r="D225" s="241" t="s">
        <v>271</v>
      </c>
      <c r="E225" s="242" t="s">
        <v>311</v>
      </c>
      <c r="F225" s="243" t="s">
        <v>312</v>
      </c>
      <c r="G225" s="244" t="s">
        <v>163</v>
      </c>
      <c r="H225" s="245">
        <v>99.643</v>
      </c>
      <c r="I225" s="246"/>
      <c r="J225" s="247">
        <f>ROUND(I225*H225,2)</f>
        <v>0</v>
      </c>
      <c r="K225" s="248"/>
      <c r="L225" s="249"/>
      <c r="M225" s="250" t="s">
        <v>1</v>
      </c>
      <c r="N225" s="251" t="s">
        <v>40</v>
      </c>
      <c r="O225" s="72"/>
      <c r="P225" s="204">
        <f>O225*H225</f>
        <v>0</v>
      </c>
      <c r="Q225" s="204">
        <v>0.00144</v>
      </c>
      <c r="R225" s="204">
        <f>Q225*H225</f>
        <v>0.14348592000000002</v>
      </c>
      <c r="S225" s="204">
        <v>0</v>
      </c>
      <c r="T225" s="20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6" t="s">
        <v>203</v>
      </c>
      <c r="AT225" s="206" t="s">
        <v>271</v>
      </c>
      <c r="AU225" s="206" t="s">
        <v>84</v>
      </c>
      <c r="AY225" s="18" t="s">
        <v>149</v>
      </c>
      <c r="BE225" s="207">
        <f>IF(N225="základní",J225,0)</f>
        <v>0</v>
      </c>
      <c r="BF225" s="207">
        <f>IF(N225="snížená",J225,0)</f>
        <v>0</v>
      </c>
      <c r="BG225" s="207">
        <f>IF(N225="zákl. přenesená",J225,0)</f>
        <v>0</v>
      </c>
      <c r="BH225" s="207">
        <f>IF(N225="sníž. přenesená",J225,0)</f>
        <v>0</v>
      </c>
      <c r="BI225" s="207">
        <f>IF(N225="nulová",J225,0)</f>
        <v>0</v>
      </c>
      <c r="BJ225" s="18" t="s">
        <v>82</v>
      </c>
      <c r="BK225" s="207">
        <f>ROUND(I225*H225,2)</f>
        <v>0</v>
      </c>
      <c r="BL225" s="18" t="s">
        <v>155</v>
      </c>
      <c r="BM225" s="206" t="s">
        <v>313</v>
      </c>
    </row>
    <row r="226" spans="2:51" s="14" customFormat="1" ht="11.25">
      <c r="B226" s="219"/>
      <c r="C226" s="220"/>
      <c r="D226" s="210" t="s">
        <v>157</v>
      </c>
      <c r="E226" s="220"/>
      <c r="F226" s="222" t="s">
        <v>314</v>
      </c>
      <c r="G226" s="220"/>
      <c r="H226" s="223">
        <v>99.643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157</v>
      </c>
      <c r="AU226" s="229" t="s">
        <v>84</v>
      </c>
      <c r="AV226" s="14" t="s">
        <v>84</v>
      </c>
      <c r="AW226" s="14" t="s">
        <v>4</v>
      </c>
      <c r="AX226" s="14" t="s">
        <v>82</v>
      </c>
      <c r="AY226" s="229" t="s">
        <v>149</v>
      </c>
    </row>
    <row r="227" spans="1:65" s="2" customFormat="1" ht="24.2" customHeight="1">
      <c r="A227" s="35"/>
      <c r="B227" s="36"/>
      <c r="C227" s="194" t="s">
        <v>315</v>
      </c>
      <c r="D227" s="194" t="s">
        <v>151</v>
      </c>
      <c r="E227" s="195" t="s">
        <v>316</v>
      </c>
      <c r="F227" s="196" t="s">
        <v>317</v>
      </c>
      <c r="G227" s="197" t="s">
        <v>163</v>
      </c>
      <c r="H227" s="198">
        <v>8.6</v>
      </c>
      <c r="I227" s="199"/>
      <c r="J227" s="200">
        <f>ROUND(I227*H227,2)</f>
        <v>0</v>
      </c>
      <c r="K227" s="201"/>
      <c r="L227" s="40"/>
      <c r="M227" s="202" t="s">
        <v>1</v>
      </c>
      <c r="N227" s="203" t="s">
        <v>40</v>
      </c>
      <c r="O227" s="72"/>
      <c r="P227" s="204">
        <f>O227*H227</f>
        <v>0</v>
      </c>
      <c r="Q227" s="204">
        <v>0</v>
      </c>
      <c r="R227" s="204">
        <f>Q227*H227</f>
        <v>0</v>
      </c>
      <c r="S227" s="204">
        <v>0.015</v>
      </c>
      <c r="T227" s="205">
        <f>S227*H227</f>
        <v>0.129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6" t="s">
        <v>155</v>
      </c>
      <c r="AT227" s="206" t="s">
        <v>151</v>
      </c>
      <c r="AU227" s="206" t="s">
        <v>84</v>
      </c>
      <c r="AY227" s="18" t="s">
        <v>149</v>
      </c>
      <c r="BE227" s="207">
        <f>IF(N227="základní",J227,0)</f>
        <v>0</v>
      </c>
      <c r="BF227" s="207">
        <f>IF(N227="snížená",J227,0)</f>
        <v>0</v>
      </c>
      <c r="BG227" s="207">
        <f>IF(N227="zákl. přenesená",J227,0)</f>
        <v>0</v>
      </c>
      <c r="BH227" s="207">
        <f>IF(N227="sníž. přenesená",J227,0)</f>
        <v>0</v>
      </c>
      <c r="BI227" s="207">
        <f>IF(N227="nulová",J227,0)</f>
        <v>0</v>
      </c>
      <c r="BJ227" s="18" t="s">
        <v>82</v>
      </c>
      <c r="BK227" s="207">
        <f>ROUND(I227*H227,2)</f>
        <v>0</v>
      </c>
      <c r="BL227" s="18" t="s">
        <v>155</v>
      </c>
      <c r="BM227" s="206" t="s">
        <v>318</v>
      </c>
    </row>
    <row r="228" spans="2:51" s="13" customFormat="1" ht="11.25">
      <c r="B228" s="208"/>
      <c r="C228" s="209"/>
      <c r="D228" s="210" t="s">
        <v>157</v>
      </c>
      <c r="E228" s="211" t="s">
        <v>1</v>
      </c>
      <c r="F228" s="212" t="s">
        <v>319</v>
      </c>
      <c r="G228" s="209"/>
      <c r="H228" s="211" t="s">
        <v>1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157</v>
      </c>
      <c r="AU228" s="218" t="s">
        <v>84</v>
      </c>
      <c r="AV228" s="13" t="s">
        <v>82</v>
      </c>
      <c r="AW228" s="13" t="s">
        <v>31</v>
      </c>
      <c r="AX228" s="13" t="s">
        <v>75</v>
      </c>
      <c r="AY228" s="218" t="s">
        <v>149</v>
      </c>
    </row>
    <row r="229" spans="2:51" s="14" customFormat="1" ht="11.25">
      <c r="B229" s="219"/>
      <c r="C229" s="220"/>
      <c r="D229" s="210" t="s">
        <v>157</v>
      </c>
      <c r="E229" s="221" t="s">
        <v>1</v>
      </c>
      <c r="F229" s="222" t="s">
        <v>320</v>
      </c>
      <c r="G229" s="220"/>
      <c r="H229" s="223">
        <v>8.6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157</v>
      </c>
      <c r="AU229" s="229" t="s">
        <v>84</v>
      </c>
      <c r="AV229" s="14" t="s">
        <v>84</v>
      </c>
      <c r="AW229" s="14" t="s">
        <v>31</v>
      </c>
      <c r="AX229" s="14" t="s">
        <v>82</v>
      </c>
      <c r="AY229" s="229" t="s">
        <v>149</v>
      </c>
    </row>
    <row r="230" spans="1:65" s="2" customFormat="1" ht="24.2" customHeight="1">
      <c r="A230" s="35"/>
      <c r="B230" s="36"/>
      <c r="C230" s="194" t="s">
        <v>321</v>
      </c>
      <c r="D230" s="194" t="s">
        <v>151</v>
      </c>
      <c r="E230" s="195" t="s">
        <v>322</v>
      </c>
      <c r="F230" s="196" t="s">
        <v>323</v>
      </c>
      <c r="G230" s="197" t="s">
        <v>324</v>
      </c>
      <c r="H230" s="198">
        <v>7</v>
      </c>
      <c r="I230" s="199"/>
      <c r="J230" s="200">
        <f aca="true" t="shared" si="0" ref="J230:J240">ROUND(I230*H230,2)</f>
        <v>0</v>
      </c>
      <c r="K230" s="201"/>
      <c r="L230" s="40"/>
      <c r="M230" s="202" t="s">
        <v>1</v>
      </c>
      <c r="N230" s="203" t="s">
        <v>40</v>
      </c>
      <c r="O230" s="72"/>
      <c r="P230" s="204">
        <f aca="true" t="shared" si="1" ref="P230:P240">O230*H230</f>
        <v>0</v>
      </c>
      <c r="Q230" s="204">
        <v>0.0001</v>
      </c>
      <c r="R230" s="204">
        <f aca="true" t="shared" si="2" ref="R230:R240">Q230*H230</f>
        <v>0.0007</v>
      </c>
      <c r="S230" s="204">
        <v>0</v>
      </c>
      <c r="T230" s="205">
        <f aca="true" t="shared" si="3" ref="T230:T240"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6" t="s">
        <v>155</v>
      </c>
      <c r="AT230" s="206" t="s">
        <v>151</v>
      </c>
      <c r="AU230" s="206" t="s">
        <v>84</v>
      </c>
      <c r="AY230" s="18" t="s">
        <v>149</v>
      </c>
      <c r="BE230" s="207">
        <f aca="true" t="shared" si="4" ref="BE230:BE240">IF(N230="základní",J230,0)</f>
        <v>0</v>
      </c>
      <c r="BF230" s="207">
        <f aca="true" t="shared" si="5" ref="BF230:BF240">IF(N230="snížená",J230,0)</f>
        <v>0</v>
      </c>
      <c r="BG230" s="207">
        <f aca="true" t="shared" si="6" ref="BG230:BG240">IF(N230="zákl. přenesená",J230,0)</f>
        <v>0</v>
      </c>
      <c r="BH230" s="207">
        <f aca="true" t="shared" si="7" ref="BH230:BH240">IF(N230="sníž. přenesená",J230,0)</f>
        <v>0</v>
      </c>
      <c r="BI230" s="207">
        <f aca="true" t="shared" si="8" ref="BI230:BI240">IF(N230="nulová",J230,0)</f>
        <v>0</v>
      </c>
      <c r="BJ230" s="18" t="s">
        <v>82</v>
      </c>
      <c r="BK230" s="207">
        <f aca="true" t="shared" si="9" ref="BK230:BK240">ROUND(I230*H230,2)</f>
        <v>0</v>
      </c>
      <c r="BL230" s="18" t="s">
        <v>155</v>
      </c>
      <c r="BM230" s="206" t="s">
        <v>325</v>
      </c>
    </row>
    <row r="231" spans="1:65" s="2" customFormat="1" ht="14.45" customHeight="1">
      <c r="A231" s="35"/>
      <c r="B231" s="36"/>
      <c r="C231" s="241" t="s">
        <v>326</v>
      </c>
      <c r="D231" s="241" t="s">
        <v>271</v>
      </c>
      <c r="E231" s="242" t="s">
        <v>327</v>
      </c>
      <c r="F231" s="243" t="s">
        <v>328</v>
      </c>
      <c r="G231" s="244" t="s">
        <v>324</v>
      </c>
      <c r="H231" s="245">
        <v>5</v>
      </c>
      <c r="I231" s="246"/>
      <c r="J231" s="247">
        <f t="shared" si="0"/>
        <v>0</v>
      </c>
      <c r="K231" s="248"/>
      <c r="L231" s="249"/>
      <c r="M231" s="250" t="s">
        <v>1</v>
      </c>
      <c r="N231" s="251" t="s">
        <v>40</v>
      </c>
      <c r="O231" s="72"/>
      <c r="P231" s="204">
        <f t="shared" si="1"/>
        <v>0</v>
      </c>
      <c r="Q231" s="204">
        <v>0.0016</v>
      </c>
      <c r="R231" s="204">
        <f t="shared" si="2"/>
        <v>0.008</v>
      </c>
      <c r="S231" s="204">
        <v>0</v>
      </c>
      <c r="T231" s="205">
        <f t="shared" si="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6" t="s">
        <v>203</v>
      </c>
      <c r="AT231" s="206" t="s">
        <v>271</v>
      </c>
      <c r="AU231" s="206" t="s">
        <v>84</v>
      </c>
      <c r="AY231" s="18" t="s">
        <v>149</v>
      </c>
      <c r="BE231" s="207">
        <f t="shared" si="4"/>
        <v>0</v>
      </c>
      <c r="BF231" s="207">
        <f t="shared" si="5"/>
        <v>0</v>
      </c>
      <c r="BG231" s="207">
        <f t="shared" si="6"/>
        <v>0</v>
      </c>
      <c r="BH231" s="207">
        <f t="shared" si="7"/>
        <v>0</v>
      </c>
      <c r="BI231" s="207">
        <f t="shared" si="8"/>
        <v>0</v>
      </c>
      <c r="BJ231" s="18" t="s">
        <v>82</v>
      </c>
      <c r="BK231" s="207">
        <f t="shared" si="9"/>
        <v>0</v>
      </c>
      <c r="BL231" s="18" t="s">
        <v>155</v>
      </c>
      <c r="BM231" s="206" t="s">
        <v>329</v>
      </c>
    </row>
    <row r="232" spans="1:65" s="2" customFormat="1" ht="14.45" customHeight="1">
      <c r="A232" s="35"/>
      <c r="B232" s="36"/>
      <c r="C232" s="241" t="s">
        <v>330</v>
      </c>
      <c r="D232" s="241" t="s">
        <v>271</v>
      </c>
      <c r="E232" s="242" t="s">
        <v>331</v>
      </c>
      <c r="F232" s="243" t="s">
        <v>332</v>
      </c>
      <c r="G232" s="244" t="s">
        <v>324</v>
      </c>
      <c r="H232" s="245">
        <v>2</v>
      </c>
      <c r="I232" s="246"/>
      <c r="J232" s="247">
        <f t="shared" si="0"/>
        <v>0</v>
      </c>
      <c r="K232" s="248"/>
      <c r="L232" s="249"/>
      <c r="M232" s="250" t="s">
        <v>1</v>
      </c>
      <c r="N232" s="251" t="s">
        <v>40</v>
      </c>
      <c r="O232" s="72"/>
      <c r="P232" s="204">
        <f t="shared" si="1"/>
        <v>0</v>
      </c>
      <c r="Q232" s="204">
        <v>0.00156</v>
      </c>
      <c r="R232" s="204">
        <f t="shared" si="2"/>
        <v>0.00312</v>
      </c>
      <c r="S232" s="204">
        <v>0</v>
      </c>
      <c r="T232" s="205">
        <f t="shared" si="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6" t="s">
        <v>203</v>
      </c>
      <c r="AT232" s="206" t="s">
        <v>271</v>
      </c>
      <c r="AU232" s="206" t="s">
        <v>84</v>
      </c>
      <c r="AY232" s="18" t="s">
        <v>149</v>
      </c>
      <c r="BE232" s="207">
        <f t="shared" si="4"/>
        <v>0</v>
      </c>
      <c r="BF232" s="207">
        <f t="shared" si="5"/>
        <v>0</v>
      </c>
      <c r="BG232" s="207">
        <f t="shared" si="6"/>
        <v>0</v>
      </c>
      <c r="BH232" s="207">
        <f t="shared" si="7"/>
        <v>0</v>
      </c>
      <c r="BI232" s="207">
        <f t="shared" si="8"/>
        <v>0</v>
      </c>
      <c r="BJ232" s="18" t="s">
        <v>82</v>
      </c>
      <c r="BK232" s="207">
        <f t="shared" si="9"/>
        <v>0</v>
      </c>
      <c r="BL232" s="18" t="s">
        <v>155</v>
      </c>
      <c r="BM232" s="206" t="s">
        <v>333</v>
      </c>
    </row>
    <row r="233" spans="1:65" s="2" customFormat="1" ht="14.45" customHeight="1">
      <c r="A233" s="35"/>
      <c r="B233" s="36"/>
      <c r="C233" s="194" t="s">
        <v>334</v>
      </c>
      <c r="D233" s="194" t="s">
        <v>151</v>
      </c>
      <c r="E233" s="195" t="s">
        <v>335</v>
      </c>
      <c r="F233" s="196" t="s">
        <v>336</v>
      </c>
      <c r="G233" s="197" t="s">
        <v>324</v>
      </c>
      <c r="H233" s="198">
        <v>1</v>
      </c>
      <c r="I233" s="199"/>
      <c r="J233" s="200">
        <f t="shared" si="0"/>
        <v>0</v>
      </c>
      <c r="K233" s="201"/>
      <c r="L233" s="40"/>
      <c r="M233" s="202" t="s">
        <v>1</v>
      </c>
      <c r="N233" s="203" t="s">
        <v>40</v>
      </c>
      <c r="O233" s="72"/>
      <c r="P233" s="204">
        <f t="shared" si="1"/>
        <v>0</v>
      </c>
      <c r="Q233" s="204">
        <v>1E-05</v>
      </c>
      <c r="R233" s="204">
        <f t="shared" si="2"/>
        <v>1E-05</v>
      </c>
      <c r="S233" s="204">
        <v>0</v>
      </c>
      <c r="T233" s="205">
        <f t="shared" si="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6" t="s">
        <v>155</v>
      </c>
      <c r="AT233" s="206" t="s">
        <v>151</v>
      </c>
      <c r="AU233" s="206" t="s">
        <v>84</v>
      </c>
      <c r="AY233" s="18" t="s">
        <v>149</v>
      </c>
      <c r="BE233" s="207">
        <f t="shared" si="4"/>
        <v>0</v>
      </c>
      <c r="BF233" s="207">
        <f t="shared" si="5"/>
        <v>0</v>
      </c>
      <c r="BG233" s="207">
        <f t="shared" si="6"/>
        <v>0</v>
      </c>
      <c r="BH233" s="207">
        <f t="shared" si="7"/>
        <v>0</v>
      </c>
      <c r="BI233" s="207">
        <f t="shared" si="8"/>
        <v>0</v>
      </c>
      <c r="BJ233" s="18" t="s">
        <v>82</v>
      </c>
      <c r="BK233" s="207">
        <f t="shared" si="9"/>
        <v>0</v>
      </c>
      <c r="BL233" s="18" t="s">
        <v>155</v>
      </c>
      <c r="BM233" s="206" t="s">
        <v>337</v>
      </c>
    </row>
    <row r="234" spans="1:65" s="2" customFormat="1" ht="14.45" customHeight="1">
      <c r="A234" s="35"/>
      <c r="B234" s="36"/>
      <c r="C234" s="241" t="s">
        <v>338</v>
      </c>
      <c r="D234" s="241" t="s">
        <v>271</v>
      </c>
      <c r="E234" s="242" t="s">
        <v>339</v>
      </c>
      <c r="F234" s="243" t="s">
        <v>340</v>
      </c>
      <c r="G234" s="244" t="s">
        <v>324</v>
      </c>
      <c r="H234" s="245">
        <v>1</v>
      </c>
      <c r="I234" s="246"/>
      <c r="J234" s="247">
        <f t="shared" si="0"/>
        <v>0</v>
      </c>
      <c r="K234" s="248"/>
      <c r="L234" s="249"/>
      <c r="M234" s="250" t="s">
        <v>1</v>
      </c>
      <c r="N234" s="251" t="s">
        <v>40</v>
      </c>
      <c r="O234" s="72"/>
      <c r="P234" s="204">
        <f t="shared" si="1"/>
        <v>0</v>
      </c>
      <c r="Q234" s="204">
        <v>0.0005</v>
      </c>
      <c r="R234" s="204">
        <f t="shared" si="2"/>
        <v>0.0005</v>
      </c>
      <c r="S234" s="204">
        <v>0</v>
      </c>
      <c r="T234" s="205">
        <f t="shared" si="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6" t="s">
        <v>203</v>
      </c>
      <c r="AT234" s="206" t="s">
        <v>271</v>
      </c>
      <c r="AU234" s="206" t="s">
        <v>84</v>
      </c>
      <c r="AY234" s="18" t="s">
        <v>149</v>
      </c>
      <c r="BE234" s="207">
        <f t="shared" si="4"/>
        <v>0</v>
      </c>
      <c r="BF234" s="207">
        <f t="shared" si="5"/>
        <v>0</v>
      </c>
      <c r="BG234" s="207">
        <f t="shared" si="6"/>
        <v>0</v>
      </c>
      <c r="BH234" s="207">
        <f t="shared" si="7"/>
        <v>0</v>
      </c>
      <c r="BI234" s="207">
        <f t="shared" si="8"/>
        <v>0</v>
      </c>
      <c r="BJ234" s="18" t="s">
        <v>82</v>
      </c>
      <c r="BK234" s="207">
        <f t="shared" si="9"/>
        <v>0</v>
      </c>
      <c r="BL234" s="18" t="s">
        <v>155</v>
      </c>
      <c r="BM234" s="206" t="s">
        <v>341</v>
      </c>
    </row>
    <row r="235" spans="1:65" s="2" customFormat="1" ht="24.2" customHeight="1">
      <c r="A235" s="35"/>
      <c r="B235" s="36"/>
      <c r="C235" s="194" t="s">
        <v>342</v>
      </c>
      <c r="D235" s="194" t="s">
        <v>151</v>
      </c>
      <c r="E235" s="195" t="s">
        <v>343</v>
      </c>
      <c r="F235" s="196" t="s">
        <v>344</v>
      </c>
      <c r="G235" s="197" t="s">
        <v>324</v>
      </c>
      <c r="H235" s="198">
        <v>2</v>
      </c>
      <c r="I235" s="199"/>
      <c r="J235" s="200">
        <f t="shared" si="0"/>
        <v>0</v>
      </c>
      <c r="K235" s="201"/>
      <c r="L235" s="40"/>
      <c r="M235" s="202" t="s">
        <v>1</v>
      </c>
      <c r="N235" s="203" t="s">
        <v>40</v>
      </c>
      <c r="O235" s="72"/>
      <c r="P235" s="204">
        <f t="shared" si="1"/>
        <v>0</v>
      </c>
      <c r="Q235" s="204">
        <v>0.0001</v>
      </c>
      <c r="R235" s="204">
        <f t="shared" si="2"/>
        <v>0.0002</v>
      </c>
      <c r="S235" s="204">
        <v>0</v>
      </c>
      <c r="T235" s="205">
        <f t="shared" si="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6" t="s">
        <v>155</v>
      </c>
      <c r="AT235" s="206" t="s">
        <v>151</v>
      </c>
      <c r="AU235" s="206" t="s">
        <v>84</v>
      </c>
      <c r="AY235" s="18" t="s">
        <v>149</v>
      </c>
      <c r="BE235" s="207">
        <f t="shared" si="4"/>
        <v>0</v>
      </c>
      <c r="BF235" s="207">
        <f t="shared" si="5"/>
        <v>0</v>
      </c>
      <c r="BG235" s="207">
        <f t="shared" si="6"/>
        <v>0</v>
      </c>
      <c r="BH235" s="207">
        <f t="shared" si="7"/>
        <v>0</v>
      </c>
      <c r="BI235" s="207">
        <f t="shared" si="8"/>
        <v>0</v>
      </c>
      <c r="BJ235" s="18" t="s">
        <v>82</v>
      </c>
      <c r="BK235" s="207">
        <f t="shared" si="9"/>
        <v>0</v>
      </c>
      <c r="BL235" s="18" t="s">
        <v>155</v>
      </c>
      <c r="BM235" s="206" t="s">
        <v>345</v>
      </c>
    </row>
    <row r="236" spans="1:65" s="2" customFormat="1" ht="14.45" customHeight="1">
      <c r="A236" s="35"/>
      <c r="B236" s="36"/>
      <c r="C236" s="241" t="s">
        <v>346</v>
      </c>
      <c r="D236" s="241" t="s">
        <v>271</v>
      </c>
      <c r="E236" s="242" t="s">
        <v>347</v>
      </c>
      <c r="F236" s="243" t="s">
        <v>348</v>
      </c>
      <c r="G236" s="244" t="s">
        <v>324</v>
      </c>
      <c r="H236" s="245">
        <v>2</v>
      </c>
      <c r="I236" s="246"/>
      <c r="J236" s="247">
        <f t="shared" si="0"/>
        <v>0</v>
      </c>
      <c r="K236" s="248"/>
      <c r="L236" s="249"/>
      <c r="M236" s="250" t="s">
        <v>1</v>
      </c>
      <c r="N236" s="251" t="s">
        <v>40</v>
      </c>
      <c r="O236" s="72"/>
      <c r="P236" s="204">
        <f t="shared" si="1"/>
        <v>0</v>
      </c>
      <c r="Q236" s="204">
        <v>0.0048</v>
      </c>
      <c r="R236" s="204">
        <f t="shared" si="2"/>
        <v>0.0096</v>
      </c>
      <c r="S236" s="204">
        <v>0</v>
      </c>
      <c r="T236" s="205">
        <f t="shared" si="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6" t="s">
        <v>203</v>
      </c>
      <c r="AT236" s="206" t="s">
        <v>271</v>
      </c>
      <c r="AU236" s="206" t="s">
        <v>84</v>
      </c>
      <c r="AY236" s="18" t="s">
        <v>149</v>
      </c>
      <c r="BE236" s="207">
        <f t="shared" si="4"/>
        <v>0</v>
      </c>
      <c r="BF236" s="207">
        <f t="shared" si="5"/>
        <v>0</v>
      </c>
      <c r="BG236" s="207">
        <f t="shared" si="6"/>
        <v>0</v>
      </c>
      <c r="BH236" s="207">
        <f t="shared" si="7"/>
        <v>0</v>
      </c>
      <c r="BI236" s="207">
        <f t="shared" si="8"/>
        <v>0</v>
      </c>
      <c r="BJ236" s="18" t="s">
        <v>82</v>
      </c>
      <c r="BK236" s="207">
        <f t="shared" si="9"/>
        <v>0</v>
      </c>
      <c r="BL236" s="18" t="s">
        <v>155</v>
      </c>
      <c r="BM236" s="206" t="s">
        <v>349</v>
      </c>
    </row>
    <row r="237" spans="1:65" s="2" customFormat="1" ht="24.2" customHeight="1">
      <c r="A237" s="35"/>
      <c r="B237" s="36"/>
      <c r="C237" s="194" t="s">
        <v>350</v>
      </c>
      <c r="D237" s="194" t="s">
        <v>151</v>
      </c>
      <c r="E237" s="195" t="s">
        <v>351</v>
      </c>
      <c r="F237" s="196" t="s">
        <v>352</v>
      </c>
      <c r="G237" s="197" t="s">
        <v>324</v>
      </c>
      <c r="H237" s="198">
        <v>5</v>
      </c>
      <c r="I237" s="199"/>
      <c r="J237" s="200">
        <f t="shared" si="0"/>
        <v>0</v>
      </c>
      <c r="K237" s="201"/>
      <c r="L237" s="40"/>
      <c r="M237" s="202" t="s">
        <v>1</v>
      </c>
      <c r="N237" s="203" t="s">
        <v>40</v>
      </c>
      <c r="O237" s="72"/>
      <c r="P237" s="204">
        <f t="shared" si="1"/>
        <v>0</v>
      </c>
      <c r="Q237" s="204">
        <v>0.0001</v>
      </c>
      <c r="R237" s="204">
        <f t="shared" si="2"/>
        <v>0.0005</v>
      </c>
      <c r="S237" s="204">
        <v>0</v>
      </c>
      <c r="T237" s="205">
        <f t="shared" si="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6" t="s">
        <v>155</v>
      </c>
      <c r="AT237" s="206" t="s">
        <v>151</v>
      </c>
      <c r="AU237" s="206" t="s">
        <v>84</v>
      </c>
      <c r="AY237" s="18" t="s">
        <v>149</v>
      </c>
      <c r="BE237" s="207">
        <f t="shared" si="4"/>
        <v>0</v>
      </c>
      <c r="BF237" s="207">
        <f t="shared" si="5"/>
        <v>0</v>
      </c>
      <c r="BG237" s="207">
        <f t="shared" si="6"/>
        <v>0</v>
      </c>
      <c r="BH237" s="207">
        <f t="shared" si="7"/>
        <v>0</v>
      </c>
      <c r="BI237" s="207">
        <f t="shared" si="8"/>
        <v>0</v>
      </c>
      <c r="BJ237" s="18" t="s">
        <v>82</v>
      </c>
      <c r="BK237" s="207">
        <f t="shared" si="9"/>
        <v>0</v>
      </c>
      <c r="BL237" s="18" t="s">
        <v>155</v>
      </c>
      <c r="BM237" s="206" t="s">
        <v>353</v>
      </c>
    </row>
    <row r="238" spans="1:65" s="2" customFormat="1" ht="14.45" customHeight="1">
      <c r="A238" s="35"/>
      <c r="B238" s="36"/>
      <c r="C238" s="241" t="s">
        <v>354</v>
      </c>
      <c r="D238" s="241" t="s">
        <v>271</v>
      </c>
      <c r="E238" s="242" t="s">
        <v>355</v>
      </c>
      <c r="F238" s="243" t="s">
        <v>356</v>
      </c>
      <c r="G238" s="244" t="s">
        <v>324</v>
      </c>
      <c r="H238" s="245">
        <v>3</v>
      </c>
      <c r="I238" s="246"/>
      <c r="J238" s="247">
        <f t="shared" si="0"/>
        <v>0</v>
      </c>
      <c r="K238" s="248"/>
      <c r="L238" s="249"/>
      <c r="M238" s="250" t="s">
        <v>1</v>
      </c>
      <c r="N238" s="251" t="s">
        <v>40</v>
      </c>
      <c r="O238" s="72"/>
      <c r="P238" s="204">
        <f t="shared" si="1"/>
        <v>0</v>
      </c>
      <c r="Q238" s="204">
        <v>0.0024</v>
      </c>
      <c r="R238" s="204">
        <f t="shared" si="2"/>
        <v>0.0072</v>
      </c>
      <c r="S238" s="204">
        <v>0</v>
      </c>
      <c r="T238" s="205">
        <f t="shared" si="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6" t="s">
        <v>203</v>
      </c>
      <c r="AT238" s="206" t="s">
        <v>271</v>
      </c>
      <c r="AU238" s="206" t="s">
        <v>84</v>
      </c>
      <c r="AY238" s="18" t="s">
        <v>149</v>
      </c>
      <c r="BE238" s="207">
        <f t="shared" si="4"/>
        <v>0</v>
      </c>
      <c r="BF238" s="207">
        <f t="shared" si="5"/>
        <v>0</v>
      </c>
      <c r="BG238" s="207">
        <f t="shared" si="6"/>
        <v>0</v>
      </c>
      <c r="BH238" s="207">
        <f t="shared" si="7"/>
        <v>0</v>
      </c>
      <c r="BI238" s="207">
        <f t="shared" si="8"/>
        <v>0</v>
      </c>
      <c r="BJ238" s="18" t="s">
        <v>82</v>
      </c>
      <c r="BK238" s="207">
        <f t="shared" si="9"/>
        <v>0</v>
      </c>
      <c r="BL238" s="18" t="s">
        <v>155</v>
      </c>
      <c r="BM238" s="206" t="s">
        <v>357</v>
      </c>
    </row>
    <row r="239" spans="1:65" s="2" customFormat="1" ht="24.2" customHeight="1">
      <c r="A239" s="35"/>
      <c r="B239" s="36"/>
      <c r="C239" s="241" t="s">
        <v>358</v>
      </c>
      <c r="D239" s="241" t="s">
        <v>271</v>
      </c>
      <c r="E239" s="242" t="s">
        <v>359</v>
      </c>
      <c r="F239" s="243" t="s">
        <v>360</v>
      </c>
      <c r="G239" s="244" t="s">
        <v>324</v>
      </c>
      <c r="H239" s="245">
        <v>2</v>
      </c>
      <c r="I239" s="246"/>
      <c r="J239" s="247">
        <f t="shared" si="0"/>
        <v>0</v>
      </c>
      <c r="K239" s="248"/>
      <c r="L239" s="249"/>
      <c r="M239" s="250" t="s">
        <v>1</v>
      </c>
      <c r="N239" s="251" t="s">
        <v>40</v>
      </c>
      <c r="O239" s="72"/>
      <c r="P239" s="204">
        <f t="shared" si="1"/>
        <v>0</v>
      </c>
      <c r="Q239" s="204">
        <v>0.00149</v>
      </c>
      <c r="R239" s="204">
        <f t="shared" si="2"/>
        <v>0.00298</v>
      </c>
      <c r="S239" s="204">
        <v>0</v>
      </c>
      <c r="T239" s="205">
        <f t="shared" si="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6" t="s">
        <v>203</v>
      </c>
      <c r="AT239" s="206" t="s">
        <v>271</v>
      </c>
      <c r="AU239" s="206" t="s">
        <v>84</v>
      </c>
      <c r="AY239" s="18" t="s">
        <v>149</v>
      </c>
      <c r="BE239" s="207">
        <f t="shared" si="4"/>
        <v>0</v>
      </c>
      <c r="BF239" s="207">
        <f t="shared" si="5"/>
        <v>0</v>
      </c>
      <c r="BG239" s="207">
        <f t="shared" si="6"/>
        <v>0</v>
      </c>
      <c r="BH239" s="207">
        <f t="shared" si="7"/>
        <v>0</v>
      </c>
      <c r="BI239" s="207">
        <f t="shared" si="8"/>
        <v>0</v>
      </c>
      <c r="BJ239" s="18" t="s">
        <v>82</v>
      </c>
      <c r="BK239" s="207">
        <f t="shared" si="9"/>
        <v>0</v>
      </c>
      <c r="BL239" s="18" t="s">
        <v>155</v>
      </c>
      <c r="BM239" s="206" t="s">
        <v>361</v>
      </c>
    </row>
    <row r="240" spans="1:65" s="2" customFormat="1" ht="24.2" customHeight="1">
      <c r="A240" s="35"/>
      <c r="B240" s="36"/>
      <c r="C240" s="194" t="s">
        <v>362</v>
      </c>
      <c r="D240" s="194" t="s">
        <v>151</v>
      </c>
      <c r="E240" s="195" t="s">
        <v>363</v>
      </c>
      <c r="F240" s="196" t="s">
        <v>364</v>
      </c>
      <c r="G240" s="197" t="s">
        <v>168</v>
      </c>
      <c r="H240" s="198">
        <v>2.88</v>
      </c>
      <c r="I240" s="199"/>
      <c r="J240" s="200">
        <f t="shared" si="0"/>
        <v>0</v>
      </c>
      <c r="K240" s="201"/>
      <c r="L240" s="40"/>
      <c r="M240" s="202" t="s">
        <v>1</v>
      </c>
      <c r="N240" s="203" t="s">
        <v>40</v>
      </c>
      <c r="O240" s="72"/>
      <c r="P240" s="204">
        <f t="shared" si="1"/>
        <v>0</v>
      </c>
      <c r="Q240" s="204">
        <v>0</v>
      </c>
      <c r="R240" s="204">
        <f t="shared" si="2"/>
        <v>0</v>
      </c>
      <c r="S240" s="204">
        <v>1.76</v>
      </c>
      <c r="T240" s="205">
        <f t="shared" si="3"/>
        <v>5.0687999999999995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6" t="s">
        <v>155</v>
      </c>
      <c r="AT240" s="206" t="s">
        <v>151</v>
      </c>
      <c r="AU240" s="206" t="s">
        <v>84</v>
      </c>
      <c r="AY240" s="18" t="s">
        <v>149</v>
      </c>
      <c r="BE240" s="207">
        <f t="shared" si="4"/>
        <v>0</v>
      </c>
      <c r="BF240" s="207">
        <f t="shared" si="5"/>
        <v>0</v>
      </c>
      <c r="BG240" s="207">
        <f t="shared" si="6"/>
        <v>0</v>
      </c>
      <c r="BH240" s="207">
        <f t="shared" si="7"/>
        <v>0</v>
      </c>
      <c r="BI240" s="207">
        <f t="shared" si="8"/>
        <v>0</v>
      </c>
      <c r="BJ240" s="18" t="s">
        <v>82</v>
      </c>
      <c r="BK240" s="207">
        <f t="shared" si="9"/>
        <v>0</v>
      </c>
      <c r="BL240" s="18" t="s">
        <v>155</v>
      </c>
      <c r="BM240" s="206" t="s">
        <v>365</v>
      </c>
    </row>
    <row r="241" spans="2:51" s="13" customFormat="1" ht="11.25">
      <c r="B241" s="208"/>
      <c r="C241" s="209"/>
      <c r="D241" s="210" t="s">
        <v>157</v>
      </c>
      <c r="E241" s="211" t="s">
        <v>1</v>
      </c>
      <c r="F241" s="212" t="s">
        <v>366</v>
      </c>
      <c r="G241" s="209"/>
      <c r="H241" s="211" t="s">
        <v>1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157</v>
      </c>
      <c r="AU241" s="218" t="s">
        <v>84</v>
      </c>
      <c r="AV241" s="13" t="s">
        <v>82</v>
      </c>
      <c r="AW241" s="13" t="s">
        <v>31</v>
      </c>
      <c r="AX241" s="13" t="s">
        <v>75</v>
      </c>
      <c r="AY241" s="218" t="s">
        <v>149</v>
      </c>
    </row>
    <row r="242" spans="2:51" s="14" customFormat="1" ht="11.25">
      <c r="B242" s="219"/>
      <c r="C242" s="220"/>
      <c r="D242" s="210" t="s">
        <v>157</v>
      </c>
      <c r="E242" s="221" t="s">
        <v>1</v>
      </c>
      <c r="F242" s="222" t="s">
        <v>367</v>
      </c>
      <c r="G242" s="220"/>
      <c r="H242" s="223">
        <v>2.88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157</v>
      </c>
      <c r="AU242" s="229" t="s">
        <v>84</v>
      </c>
      <c r="AV242" s="14" t="s">
        <v>84</v>
      </c>
      <c r="AW242" s="14" t="s">
        <v>31</v>
      </c>
      <c r="AX242" s="14" t="s">
        <v>82</v>
      </c>
      <c r="AY242" s="229" t="s">
        <v>149</v>
      </c>
    </row>
    <row r="243" spans="1:65" s="2" customFormat="1" ht="14.45" customHeight="1">
      <c r="A243" s="35"/>
      <c r="B243" s="36"/>
      <c r="C243" s="194" t="s">
        <v>368</v>
      </c>
      <c r="D243" s="194" t="s">
        <v>151</v>
      </c>
      <c r="E243" s="195" t="s">
        <v>369</v>
      </c>
      <c r="F243" s="196" t="s">
        <v>370</v>
      </c>
      <c r="G243" s="197" t="s">
        <v>163</v>
      </c>
      <c r="H243" s="198">
        <v>24.8</v>
      </c>
      <c r="I243" s="199"/>
      <c r="J243" s="200">
        <f>ROUND(I243*H243,2)</f>
        <v>0</v>
      </c>
      <c r="K243" s="201"/>
      <c r="L243" s="40"/>
      <c r="M243" s="202" t="s">
        <v>1</v>
      </c>
      <c r="N243" s="203" t="s">
        <v>40</v>
      </c>
      <c r="O243" s="72"/>
      <c r="P243" s="204">
        <f>O243*H243</f>
        <v>0</v>
      </c>
      <c r="Q243" s="204">
        <v>0</v>
      </c>
      <c r="R243" s="204">
        <f>Q243*H243</f>
        <v>0</v>
      </c>
      <c r="S243" s="204">
        <v>0</v>
      </c>
      <c r="T243" s="20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6" t="s">
        <v>155</v>
      </c>
      <c r="AT243" s="206" t="s">
        <v>151</v>
      </c>
      <c r="AU243" s="206" t="s">
        <v>84</v>
      </c>
      <c r="AY243" s="18" t="s">
        <v>149</v>
      </c>
      <c r="BE243" s="207">
        <f>IF(N243="základní",J243,0)</f>
        <v>0</v>
      </c>
      <c r="BF243" s="207">
        <f>IF(N243="snížená",J243,0)</f>
        <v>0</v>
      </c>
      <c r="BG243" s="207">
        <f>IF(N243="zákl. přenesená",J243,0)</f>
        <v>0</v>
      </c>
      <c r="BH243" s="207">
        <f>IF(N243="sníž. přenesená",J243,0)</f>
        <v>0</v>
      </c>
      <c r="BI243" s="207">
        <f>IF(N243="nulová",J243,0)</f>
        <v>0</v>
      </c>
      <c r="BJ243" s="18" t="s">
        <v>82</v>
      </c>
      <c r="BK243" s="207">
        <f>ROUND(I243*H243,2)</f>
        <v>0</v>
      </c>
      <c r="BL243" s="18" t="s">
        <v>155</v>
      </c>
      <c r="BM243" s="206" t="s">
        <v>371</v>
      </c>
    </row>
    <row r="244" spans="2:51" s="14" customFormat="1" ht="11.25">
      <c r="B244" s="219"/>
      <c r="C244" s="220"/>
      <c r="D244" s="210" t="s">
        <v>157</v>
      </c>
      <c r="E244" s="221" t="s">
        <v>1</v>
      </c>
      <c r="F244" s="222" t="s">
        <v>299</v>
      </c>
      <c r="G244" s="220"/>
      <c r="H244" s="223">
        <v>24.8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157</v>
      </c>
      <c r="AU244" s="229" t="s">
        <v>84</v>
      </c>
      <c r="AV244" s="14" t="s">
        <v>84</v>
      </c>
      <c r="AW244" s="14" t="s">
        <v>31</v>
      </c>
      <c r="AX244" s="14" t="s">
        <v>82</v>
      </c>
      <c r="AY244" s="229" t="s">
        <v>149</v>
      </c>
    </row>
    <row r="245" spans="1:65" s="2" customFormat="1" ht="24.2" customHeight="1">
      <c r="A245" s="35"/>
      <c r="B245" s="36"/>
      <c r="C245" s="194" t="s">
        <v>372</v>
      </c>
      <c r="D245" s="194" t="s">
        <v>151</v>
      </c>
      <c r="E245" s="195" t="s">
        <v>373</v>
      </c>
      <c r="F245" s="196" t="s">
        <v>374</v>
      </c>
      <c r="G245" s="197" t="s">
        <v>324</v>
      </c>
      <c r="H245" s="198">
        <v>10</v>
      </c>
      <c r="I245" s="199"/>
      <c r="J245" s="200">
        <f>ROUND(I245*H245,2)</f>
        <v>0</v>
      </c>
      <c r="K245" s="201"/>
      <c r="L245" s="40"/>
      <c r="M245" s="202" t="s">
        <v>1</v>
      </c>
      <c r="N245" s="203" t="s">
        <v>40</v>
      </c>
      <c r="O245" s="72"/>
      <c r="P245" s="204">
        <f>O245*H245</f>
        <v>0</v>
      </c>
      <c r="Q245" s="204">
        <v>0.45937</v>
      </c>
      <c r="R245" s="204">
        <f>Q245*H245</f>
        <v>4.5937</v>
      </c>
      <c r="S245" s="204">
        <v>0</v>
      </c>
      <c r="T245" s="20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6" t="s">
        <v>155</v>
      </c>
      <c r="AT245" s="206" t="s">
        <v>151</v>
      </c>
      <c r="AU245" s="206" t="s">
        <v>84</v>
      </c>
      <c r="AY245" s="18" t="s">
        <v>149</v>
      </c>
      <c r="BE245" s="207">
        <f>IF(N245="základní",J245,0)</f>
        <v>0</v>
      </c>
      <c r="BF245" s="207">
        <f>IF(N245="snížená",J245,0)</f>
        <v>0</v>
      </c>
      <c r="BG245" s="207">
        <f>IF(N245="zákl. přenesená",J245,0)</f>
        <v>0</v>
      </c>
      <c r="BH245" s="207">
        <f>IF(N245="sníž. přenesená",J245,0)</f>
        <v>0</v>
      </c>
      <c r="BI245" s="207">
        <f>IF(N245="nulová",J245,0)</f>
        <v>0</v>
      </c>
      <c r="BJ245" s="18" t="s">
        <v>82</v>
      </c>
      <c r="BK245" s="207">
        <f>ROUND(I245*H245,2)</f>
        <v>0</v>
      </c>
      <c r="BL245" s="18" t="s">
        <v>155</v>
      </c>
      <c r="BM245" s="206" t="s">
        <v>375</v>
      </c>
    </row>
    <row r="246" spans="1:65" s="2" customFormat="1" ht="24.2" customHeight="1">
      <c r="A246" s="35"/>
      <c r="B246" s="36"/>
      <c r="C246" s="194" t="s">
        <v>376</v>
      </c>
      <c r="D246" s="194" t="s">
        <v>151</v>
      </c>
      <c r="E246" s="195" t="s">
        <v>377</v>
      </c>
      <c r="F246" s="196" t="s">
        <v>378</v>
      </c>
      <c r="G246" s="197" t="s">
        <v>163</v>
      </c>
      <c r="H246" s="198">
        <v>98.17</v>
      </c>
      <c r="I246" s="199"/>
      <c r="J246" s="200">
        <f>ROUND(I246*H246,2)</f>
        <v>0</v>
      </c>
      <c r="K246" s="201"/>
      <c r="L246" s="40"/>
      <c r="M246" s="202" t="s">
        <v>1</v>
      </c>
      <c r="N246" s="203" t="s">
        <v>40</v>
      </c>
      <c r="O246" s="72"/>
      <c r="P246" s="204">
        <f>O246*H246</f>
        <v>0</v>
      </c>
      <c r="Q246" s="204">
        <v>0</v>
      </c>
      <c r="R246" s="204">
        <f>Q246*H246</f>
        <v>0</v>
      </c>
      <c r="S246" s="204">
        <v>0</v>
      </c>
      <c r="T246" s="20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6" t="s">
        <v>155</v>
      </c>
      <c r="AT246" s="206" t="s">
        <v>151</v>
      </c>
      <c r="AU246" s="206" t="s">
        <v>84</v>
      </c>
      <c r="AY246" s="18" t="s">
        <v>149</v>
      </c>
      <c r="BE246" s="207">
        <f>IF(N246="základní",J246,0)</f>
        <v>0</v>
      </c>
      <c r="BF246" s="207">
        <f>IF(N246="snížená",J246,0)</f>
        <v>0</v>
      </c>
      <c r="BG246" s="207">
        <f>IF(N246="zákl. přenesená",J246,0)</f>
        <v>0</v>
      </c>
      <c r="BH246" s="207">
        <f>IF(N246="sníž. přenesená",J246,0)</f>
        <v>0</v>
      </c>
      <c r="BI246" s="207">
        <f>IF(N246="nulová",J246,0)</f>
        <v>0</v>
      </c>
      <c r="BJ246" s="18" t="s">
        <v>82</v>
      </c>
      <c r="BK246" s="207">
        <f>ROUND(I246*H246,2)</f>
        <v>0</v>
      </c>
      <c r="BL246" s="18" t="s">
        <v>155</v>
      </c>
      <c r="BM246" s="206" t="s">
        <v>379</v>
      </c>
    </row>
    <row r="247" spans="2:51" s="14" customFormat="1" ht="11.25">
      <c r="B247" s="219"/>
      <c r="C247" s="220"/>
      <c r="D247" s="210" t="s">
        <v>157</v>
      </c>
      <c r="E247" s="221" t="s">
        <v>1</v>
      </c>
      <c r="F247" s="222" t="s">
        <v>309</v>
      </c>
      <c r="G247" s="220"/>
      <c r="H247" s="223">
        <v>98.17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157</v>
      </c>
      <c r="AU247" s="229" t="s">
        <v>84</v>
      </c>
      <c r="AV247" s="14" t="s">
        <v>84</v>
      </c>
      <c r="AW247" s="14" t="s">
        <v>31</v>
      </c>
      <c r="AX247" s="14" t="s">
        <v>82</v>
      </c>
      <c r="AY247" s="229" t="s">
        <v>149</v>
      </c>
    </row>
    <row r="248" spans="1:65" s="2" customFormat="1" ht="24.2" customHeight="1">
      <c r="A248" s="35"/>
      <c r="B248" s="36"/>
      <c r="C248" s="194" t="s">
        <v>380</v>
      </c>
      <c r="D248" s="194" t="s">
        <v>151</v>
      </c>
      <c r="E248" s="195" t="s">
        <v>381</v>
      </c>
      <c r="F248" s="196" t="s">
        <v>382</v>
      </c>
      <c r="G248" s="197" t="s">
        <v>168</v>
      </c>
      <c r="H248" s="198">
        <v>0.1</v>
      </c>
      <c r="I248" s="199"/>
      <c r="J248" s="200">
        <f>ROUND(I248*H248,2)</f>
        <v>0</v>
      </c>
      <c r="K248" s="201"/>
      <c r="L248" s="40"/>
      <c r="M248" s="202" t="s">
        <v>1</v>
      </c>
      <c r="N248" s="203" t="s">
        <v>40</v>
      </c>
      <c r="O248" s="72"/>
      <c r="P248" s="204">
        <f>O248*H248</f>
        <v>0</v>
      </c>
      <c r="Q248" s="204">
        <v>0</v>
      </c>
      <c r="R248" s="204">
        <f>Q248*H248</f>
        <v>0</v>
      </c>
      <c r="S248" s="204">
        <v>0</v>
      </c>
      <c r="T248" s="20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6" t="s">
        <v>155</v>
      </c>
      <c r="AT248" s="206" t="s">
        <v>151</v>
      </c>
      <c r="AU248" s="206" t="s">
        <v>84</v>
      </c>
      <c r="AY248" s="18" t="s">
        <v>149</v>
      </c>
      <c r="BE248" s="207">
        <f>IF(N248="základní",J248,0)</f>
        <v>0</v>
      </c>
      <c r="BF248" s="207">
        <f>IF(N248="snížená",J248,0)</f>
        <v>0</v>
      </c>
      <c r="BG248" s="207">
        <f>IF(N248="zákl. přenesená",J248,0)</f>
        <v>0</v>
      </c>
      <c r="BH248" s="207">
        <f>IF(N248="sníž. přenesená",J248,0)</f>
        <v>0</v>
      </c>
      <c r="BI248" s="207">
        <f>IF(N248="nulová",J248,0)</f>
        <v>0</v>
      </c>
      <c r="BJ248" s="18" t="s">
        <v>82</v>
      </c>
      <c r="BK248" s="207">
        <f>ROUND(I248*H248,2)</f>
        <v>0</v>
      </c>
      <c r="BL248" s="18" t="s">
        <v>155</v>
      </c>
      <c r="BM248" s="206" t="s">
        <v>383</v>
      </c>
    </row>
    <row r="249" spans="2:51" s="14" customFormat="1" ht="11.25">
      <c r="B249" s="219"/>
      <c r="C249" s="220"/>
      <c r="D249" s="210" t="s">
        <v>157</v>
      </c>
      <c r="E249" s="221" t="s">
        <v>1</v>
      </c>
      <c r="F249" s="222" t="s">
        <v>384</v>
      </c>
      <c r="G249" s="220"/>
      <c r="H249" s="223">
        <v>0.1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157</v>
      </c>
      <c r="AU249" s="229" t="s">
        <v>84</v>
      </c>
      <c r="AV249" s="14" t="s">
        <v>84</v>
      </c>
      <c r="AW249" s="14" t="s">
        <v>31</v>
      </c>
      <c r="AX249" s="14" t="s">
        <v>82</v>
      </c>
      <c r="AY249" s="229" t="s">
        <v>149</v>
      </c>
    </row>
    <row r="250" spans="1:65" s="2" customFormat="1" ht="24.2" customHeight="1">
      <c r="A250" s="35"/>
      <c r="B250" s="36"/>
      <c r="C250" s="194" t="s">
        <v>385</v>
      </c>
      <c r="D250" s="194" t="s">
        <v>151</v>
      </c>
      <c r="E250" s="195" t="s">
        <v>386</v>
      </c>
      <c r="F250" s="196" t="s">
        <v>387</v>
      </c>
      <c r="G250" s="197" t="s">
        <v>324</v>
      </c>
      <c r="H250" s="198">
        <v>1</v>
      </c>
      <c r="I250" s="199"/>
      <c r="J250" s="200">
        <f>ROUND(I250*H250,2)</f>
        <v>0</v>
      </c>
      <c r="K250" s="201"/>
      <c r="L250" s="40"/>
      <c r="M250" s="202" t="s">
        <v>1</v>
      </c>
      <c r="N250" s="203" t="s">
        <v>40</v>
      </c>
      <c r="O250" s="72"/>
      <c r="P250" s="204">
        <f>O250*H250</f>
        <v>0</v>
      </c>
      <c r="Q250" s="204">
        <v>0.01019</v>
      </c>
      <c r="R250" s="204">
        <f>Q250*H250</f>
        <v>0.01019</v>
      </c>
      <c r="S250" s="204">
        <v>0</v>
      </c>
      <c r="T250" s="20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6" t="s">
        <v>155</v>
      </c>
      <c r="AT250" s="206" t="s">
        <v>151</v>
      </c>
      <c r="AU250" s="206" t="s">
        <v>84</v>
      </c>
      <c r="AY250" s="18" t="s">
        <v>149</v>
      </c>
      <c r="BE250" s="207">
        <f>IF(N250="základní",J250,0)</f>
        <v>0</v>
      </c>
      <c r="BF250" s="207">
        <f>IF(N250="snížená",J250,0)</f>
        <v>0</v>
      </c>
      <c r="BG250" s="207">
        <f>IF(N250="zákl. přenesená",J250,0)</f>
        <v>0</v>
      </c>
      <c r="BH250" s="207">
        <f>IF(N250="sníž. přenesená",J250,0)</f>
        <v>0</v>
      </c>
      <c r="BI250" s="207">
        <f>IF(N250="nulová",J250,0)</f>
        <v>0</v>
      </c>
      <c r="BJ250" s="18" t="s">
        <v>82</v>
      </c>
      <c r="BK250" s="207">
        <f>ROUND(I250*H250,2)</f>
        <v>0</v>
      </c>
      <c r="BL250" s="18" t="s">
        <v>155</v>
      </c>
      <c r="BM250" s="206" t="s">
        <v>388</v>
      </c>
    </row>
    <row r="251" spans="2:51" s="14" customFormat="1" ht="11.25">
      <c r="B251" s="219"/>
      <c r="C251" s="220"/>
      <c r="D251" s="210" t="s">
        <v>157</v>
      </c>
      <c r="E251" s="221" t="s">
        <v>1</v>
      </c>
      <c r="F251" s="222" t="s">
        <v>389</v>
      </c>
      <c r="G251" s="220"/>
      <c r="H251" s="223">
        <v>1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84</v>
      </c>
      <c r="AV251" s="14" t="s">
        <v>84</v>
      </c>
      <c r="AW251" s="14" t="s">
        <v>31</v>
      </c>
      <c r="AX251" s="14" t="s">
        <v>82</v>
      </c>
      <c r="AY251" s="229" t="s">
        <v>149</v>
      </c>
    </row>
    <row r="252" spans="1:65" s="2" customFormat="1" ht="24.2" customHeight="1">
      <c r="A252" s="35"/>
      <c r="B252" s="36"/>
      <c r="C252" s="194" t="s">
        <v>390</v>
      </c>
      <c r="D252" s="194" t="s">
        <v>151</v>
      </c>
      <c r="E252" s="195" t="s">
        <v>391</v>
      </c>
      <c r="F252" s="196" t="s">
        <v>392</v>
      </c>
      <c r="G252" s="197" t="s">
        <v>154</v>
      </c>
      <c r="H252" s="198">
        <v>1</v>
      </c>
      <c r="I252" s="199"/>
      <c r="J252" s="200">
        <f>ROUND(I252*H252,2)</f>
        <v>0</v>
      </c>
      <c r="K252" s="201"/>
      <c r="L252" s="40"/>
      <c r="M252" s="202" t="s">
        <v>1</v>
      </c>
      <c r="N252" s="203" t="s">
        <v>40</v>
      </c>
      <c r="O252" s="72"/>
      <c r="P252" s="204">
        <f>O252*H252</f>
        <v>0</v>
      </c>
      <c r="Q252" s="204">
        <v>0.00232</v>
      </c>
      <c r="R252" s="204">
        <f>Q252*H252</f>
        <v>0.00232</v>
      </c>
      <c r="S252" s="204">
        <v>0</v>
      </c>
      <c r="T252" s="20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6" t="s">
        <v>155</v>
      </c>
      <c r="AT252" s="206" t="s">
        <v>151</v>
      </c>
      <c r="AU252" s="206" t="s">
        <v>84</v>
      </c>
      <c r="AY252" s="18" t="s">
        <v>149</v>
      </c>
      <c r="BE252" s="207">
        <f>IF(N252="základní",J252,0)</f>
        <v>0</v>
      </c>
      <c r="BF252" s="207">
        <f>IF(N252="snížená",J252,0)</f>
        <v>0</v>
      </c>
      <c r="BG252" s="207">
        <f>IF(N252="zákl. přenesená",J252,0)</f>
        <v>0</v>
      </c>
      <c r="BH252" s="207">
        <f>IF(N252="sníž. přenesená",J252,0)</f>
        <v>0</v>
      </c>
      <c r="BI252" s="207">
        <f>IF(N252="nulová",J252,0)</f>
        <v>0</v>
      </c>
      <c r="BJ252" s="18" t="s">
        <v>82</v>
      </c>
      <c r="BK252" s="207">
        <f>ROUND(I252*H252,2)</f>
        <v>0</v>
      </c>
      <c r="BL252" s="18" t="s">
        <v>155</v>
      </c>
      <c r="BM252" s="206" t="s">
        <v>393</v>
      </c>
    </row>
    <row r="253" spans="2:51" s="14" customFormat="1" ht="11.25">
      <c r="B253" s="219"/>
      <c r="C253" s="220"/>
      <c r="D253" s="210" t="s">
        <v>157</v>
      </c>
      <c r="E253" s="221" t="s">
        <v>1</v>
      </c>
      <c r="F253" s="222" t="s">
        <v>394</v>
      </c>
      <c r="G253" s="220"/>
      <c r="H253" s="223">
        <v>1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157</v>
      </c>
      <c r="AU253" s="229" t="s">
        <v>84</v>
      </c>
      <c r="AV253" s="14" t="s">
        <v>84</v>
      </c>
      <c r="AW253" s="14" t="s">
        <v>31</v>
      </c>
      <c r="AX253" s="14" t="s">
        <v>82</v>
      </c>
      <c r="AY253" s="229" t="s">
        <v>149</v>
      </c>
    </row>
    <row r="254" spans="1:65" s="2" customFormat="1" ht="24.2" customHeight="1">
      <c r="A254" s="35"/>
      <c r="B254" s="36"/>
      <c r="C254" s="194" t="s">
        <v>395</v>
      </c>
      <c r="D254" s="194" t="s">
        <v>151</v>
      </c>
      <c r="E254" s="195" t="s">
        <v>396</v>
      </c>
      <c r="F254" s="196" t="s">
        <v>397</v>
      </c>
      <c r="G254" s="197" t="s">
        <v>324</v>
      </c>
      <c r="H254" s="198">
        <v>4</v>
      </c>
      <c r="I254" s="199"/>
      <c r="J254" s="200">
        <f>ROUND(I254*H254,2)</f>
        <v>0</v>
      </c>
      <c r="K254" s="201"/>
      <c r="L254" s="40"/>
      <c r="M254" s="202" t="s">
        <v>1</v>
      </c>
      <c r="N254" s="203" t="s">
        <v>40</v>
      </c>
      <c r="O254" s="72"/>
      <c r="P254" s="204">
        <f>O254*H254</f>
        <v>0</v>
      </c>
      <c r="Q254" s="204">
        <v>0.10833</v>
      </c>
      <c r="R254" s="204">
        <f>Q254*H254</f>
        <v>0.43332</v>
      </c>
      <c r="S254" s="204">
        <v>0</v>
      </c>
      <c r="T254" s="20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6" t="s">
        <v>155</v>
      </c>
      <c r="AT254" s="206" t="s">
        <v>151</v>
      </c>
      <c r="AU254" s="206" t="s">
        <v>84</v>
      </c>
      <c r="AY254" s="18" t="s">
        <v>149</v>
      </c>
      <c r="BE254" s="207">
        <f>IF(N254="základní",J254,0)</f>
        <v>0</v>
      </c>
      <c r="BF254" s="207">
        <f>IF(N254="snížená",J254,0)</f>
        <v>0</v>
      </c>
      <c r="BG254" s="207">
        <f>IF(N254="zákl. přenesená",J254,0)</f>
        <v>0</v>
      </c>
      <c r="BH254" s="207">
        <f>IF(N254="sníž. přenesená",J254,0)</f>
        <v>0</v>
      </c>
      <c r="BI254" s="207">
        <f>IF(N254="nulová",J254,0)</f>
        <v>0</v>
      </c>
      <c r="BJ254" s="18" t="s">
        <v>82</v>
      </c>
      <c r="BK254" s="207">
        <f>ROUND(I254*H254,2)</f>
        <v>0</v>
      </c>
      <c r="BL254" s="18" t="s">
        <v>155</v>
      </c>
      <c r="BM254" s="206" t="s">
        <v>398</v>
      </c>
    </row>
    <row r="255" spans="2:51" s="14" customFormat="1" ht="11.25">
      <c r="B255" s="219"/>
      <c r="C255" s="220"/>
      <c r="D255" s="210" t="s">
        <v>157</v>
      </c>
      <c r="E255" s="221" t="s">
        <v>1</v>
      </c>
      <c r="F255" s="222" t="s">
        <v>399</v>
      </c>
      <c r="G255" s="220"/>
      <c r="H255" s="223">
        <v>1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157</v>
      </c>
      <c r="AU255" s="229" t="s">
        <v>84</v>
      </c>
      <c r="AV255" s="14" t="s">
        <v>84</v>
      </c>
      <c r="AW255" s="14" t="s">
        <v>31</v>
      </c>
      <c r="AX255" s="14" t="s">
        <v>75</v>
      </c>
      <c r="AY255" s="229" t="s">
        <v>149</v>
      </c>
    </row>
    <row r="256" spans="2:51" s="14" customFormat="1" ht="11.25">
      <c r="B256" s="219"/>
      <c r="C256" s="220"/>
      <c r="D256" s="210" t="s">
        <v>157</v>
      </c>
      <c r="E256" s="221" t="s">
        <v>1</v>
      </c>
      <c r="F256" s="222" t="s">
        <v>400</v>
      </c>
      <c r="G256" s="220"/>
      <c r="H256" s="223">
        <v>1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157</v>
      </c>
      <c r="AU256" s="229" t="s">
        <v>84</v>
      </c>
      <c r="AV256" s="14" t="s">
        <v>84</v>
      </c>
      <c r="AW256" s="14" t="s">
        <v>31</v>
      </c>
      <c r="AX256" s="14" t="s">
        <v>75</v>
      </c>
      <c r="AY256" s="229" t="s">
        <v>149</v>
      </c>
    </row>
    <row r="257" spans="2:51" s="14" customFormat="1" ht="11.25">
      <c r="B257" s="219"/>
      <c r="C257" s="220"/>
      <c r="D257" s="210" t="s">
        <v>157</v>
      </c>
      <c r="E257" s="221" t="s">
        <v>1</v>
      </c>
      <c r="F257" s="222" t="s">
        <v>401</v>
      </c>
      <c r="G257" s="220"/>
      <c r="H257" s="223">
        <v>1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157</v>
      </c>
      <c r="AU257" s="229" t="s">
        <v>84</v>
      </c>
      <c r="AV257" s="14" t="s">
        <v>84</v>
      </c>
      <c r="AW257" s="14" t="s">
        <v>31</v>
      </c>
      <c r="AX257" s="14" t="s">
        <v>75</v>
      </c>
      <c r="AY257" s="229" t="s">
        <v>149</v>
      </c>
    </row>
    <row r="258" spans="2:51" s="14" customFormat="1" ht="11.25">
      <c r="B258" s="219"/>
      <c r="C258" s="220"/>
      <c r="D258" s="210" t="s">
        <v>157</v>
      </c>
      <c r="E258" s="221" t="s">
        <v>1</v>
      </c>
      <c r="F258" s="222" t="s">
        <v>402</v>
      </c>
      <c r="G258" s="220"/>
      <c r="H258" s="223">
        <v>1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157</v>
      </c>
      <c r="AU258" s="229" t="s">
        <v>84</v>
      </c>
      <c r="AV258" s="14" t="s">
        <v>84</v>
      </c>
      <c r="AW258" s="14" t="s">
        <v>31</v>
      </c>
      <c r="AX258" s="14" t="s">
        <v>75</v>
      </c>
      <c r="AY258" s="229" t="s">
        <v>149</v>
      </c>
    </row>
    <row r="259" spans="2:51" s="15" customFormat="1" ht="11.25">
      <c r="B259" s="230"/>
      <c r="C259" s="231"/>
      <c r="D259" s="210" t="s">
        <v>157</v>
      </c>
      <c r="E259" s="232" t="s">
        <v>1</v>
      </c>
      <c r="F259" s="233" t="s">
        <v>179</v>
      </c>
      <c r="G259" s="231"/>
      <c r="H259" s="234">
        <v>4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157</v>
      </c>
      <c r="AU259" s="240" t="s">
        <v>84</v>
      </c>
      <c r="AV259" s="15" t="s">
        <v>155</v>
      </c>
      <c r="AW259" s="15" t="s">
        <v>31</v>
      </c>
      <c r="AX259" s="15" t="s">
        <v>82</v>
      </c>
      <c r="AY259" s="240" t="s">
        <v>149</v>
      </c>
    </row>
    <row r="260" spans="1:65" s="2" customFormat="1" ht="24.2" customHeight="1">
      <c r="A260" s="35"/>
      <c r="B260" s="36"/>
      <c r="C260" s="194" t="s">
        <v>403</v>
      </c>
      <c r="D260" s="194" t="s">
        <v>151</v>
      </c>
      <c r="E260" s="195" t="s">
        <v>404</v>
      </c>
      <c r="F260" s="196" t="s">
        <v>405</v>
      </c>
      <c r="G260" s="197" t="s">
        <v>324</v>
      </c>
      <c r="H260" s="198">
        <v>1</v>
      </c>
      <c r="I260" s="199"/>
      <c r="J260" s="200">
        <f>ROUND(I260*H260,2)</f>
        <v>0</v>
      </c>
      <c r="K260" s="201"/>
      <c r="L260" s="40"/>
      <c r="M260" s="202" t="s">
        <v>1</v>
      </c>
      <c r="N260" s="203" t="s">
        <v>40</v>
      </c>
      <c r="O260" s="72"/>
      <c r="P260" s="204">
        <f>O260*H260</f>
        <v>0</v>
      </c>
      <c r="Q260" s="204">
        <v>0.11217</v>
      </c>
      <c r="R260" s="204">
        <f>Q260*H260</f>
        <v>0.11217</v>
      </c>
      <c r="S260" s="204">
        <v>0</v>
      </c>
      <c r="T260" s="20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6" t="s">
        <v>155</v>
      </c>
      <c r="AT260" s="206" t="s">
        <v>151</v>
      </c>
      <c r="AU260" s="206" t="s">
        <v>84</v>
      </c>
      <c r="AY260" s="18" t="s">
        <v>149</v>
      </c>
      <c r="BE260" s="207">
        <f>IF(N260="základní",J260,0)</f>
        <v>0</v>
      </c>
      <c r="BF260" s="207">
        <f>IF(N260="snížená",J260,0)</f>
        <v>0</v>
      </c>
      <c r="BG260" s="207">
        <f>IF(N260="zákl. přenesená",J260,0)</f>
        <v>0</v>
      </c>
      <c r="BH260" s="207">
        <f>IF(N260="sníž. přenesená",J260,0)</f>
        <v>0</v>
      </c>
      <c r="BI260" s="207">
        <f>IF(N260="nulová",J260,0)</f>
        <v>0</v>
      </c>
      <c r="BJ260" s="18" t="s">
        <v>82</v>
      </c>
      <c r="BK260" s="207">
        <f>ROUND(I260*H260,2)</f>
        <v>0</v>
      </c>
      <c r="BL260" s="18" t="s">
        <v>155</v>
      </c>
      <c r="BM260" s="206" t="s">
        <v>406</v>
      </c>
    </row>
    <row r="261" spans="2:51" s="14" customFormat="1" ht="11.25">
      <c r="B261" s="219"/>
      <c r="C261" s="220"/>
      <c r="D261" s="210" t="s">
        <v>157</v>
      </c>
      <c r="E261" s="221" t="s">
        <v>1</v>
      </c>
      <c r="F261" s="222" t="s">
        <v>407</v>
      </c>
      <c r="G261" s="220"/>
      <c r="H261" s="223">
        <v>1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157</v>
      </c>
      <c r="AU261" s="229" t="s">
        <v>84</v>
      </c>
      <c r="AV261" s="14" t="s">
        <v>84</v>
      </c>
      <c r="AW261" s="14" t="s">
        <v>31</v>
      </c>
      <c r="AX261" s="14" t="s">
        <v>82</v>
      </c>
      <c r="AY261" s="229" t="s">
        <v>149</v>
      </c>
    </row>
    <row r="262" spans="1:65" s="2" customFormat="1" ht="24.2" customHeight="1">
      <c r="A262" s="35"/>
      <c r="B262" s="36"/>
      <c r="C262" s="194" t="s">
        <v>408</v>
      </c>
      <c r="D262" s="194" t="s">
        <v>151</v>
      </c>
      <c r="E262" s="195" t="s">
        <v>409</v>
      </c>
      <c r="F262" s="196" t="s">
        <v>410</v>
      </c>
      <c r="G262" s="197" t="s">
        <v>324</v>
      </c>
      <c r="H262" s="198">
        <v>5</v>
      </c>
      <c r="I262" s="199"/>
      <c r="J262" s="200">
        <f aca="true" t="shared" si="10" ref="J262:J272">ROUND(I262*H262,2)</f>
        <v>0</v>
      </c>
      <c r="K262" s="201"/>
      <c r="L262" s="40"/>
      <c r="M262" s="202" t="s">
        <v>1</v>
      </c>
      <c r="N262" s="203" t="s">
        <v>40</v>
      </c>
      <c r="O262" s="72"/>
      <c r="P262" s="204">
        <f aca="true" t="shared" si="11" ref="P262:P272">O262*H262</f>
        <v>0</v>
      </c>
      <c r="Q262" s="204">
        <v>0.02424</v>
      </c>
      <c r="R262" s="204">
        <f aca="true" t="shared" si="12" ref="R262:R272">Q262*H262</f>
        <v>0.1212</v>
      </c>
      <c r="S262" s="204">
        <v>0</v>
      </c>
      <c r="T262" s="205">
        <f aca="true" t="shared" si="13" ref="T262:T272"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6" t="s">
        <v>155</v>
      </c>
      <c r="AT262" s="206" t="s">
        <v>151</v>
      </c>
      <c r="AU262" s="206" t="s">
        <v>84</v>
      </c>
      <c r="AY262" s="18" t="s">
        <v>149</v>
      </c>
      <c r="BE262" s="207">
        <f aca="true" t="shared" si="14" ref="BE262:BE272">IF(N262="základní",J262,0)</f>
        <v>0</v>
      </c>
      <c r="BF262" s="207">
        <f aca="true" t="shared" si="15" ref="BF262:BF272">IF(N262="snížená",J262,0)</f>
        <v>0</v>
      </c>
      <c r="BG262" s="207">
        <f aca="true" t="shared" si="16" ref="BG262:BG272">IF(N262="zákl. přenesená",J262,0)</f>
        <v>0</v>
      </c>
      <c r="BH262" s="207">
        <f aca="true" t="shared" si="17" ref="BH262:BH272">IF(N262="sníž. přenesená",J262,0)</f>
        <v>0</v>
      </c>
      <c r="BI262" s="207">
        <f aca="true" t="shared" si="18" ref="BI262:BI272">IF(N262="nulová",J262,0)</f>
        <v>0</v>
      </c>
      <c r="BJ262" s="18" t="s">
        <v>82</v>
      </c>
      <c r="BK262" s="207">
        <f aca="true" t="shared" si="19" ref="BK262:BK272">ROUND(I262*H262,2)</f>
        <v>0</v>
      </c>
      <c r="BL262" s="18" t="s">
        <v>155</v>
      </c>
      <c r="BM262" s="206" t="s">
        <v>411</v>
      </c>
    </row>
    <row r="263" spans="1:65" s="2" customFormat="1" ht="24.2" customHeight="1">
      <c r="A263" s="35"/>
      <c r="B263" s="36"/>
      <c r="C263" s="194" t="s">
        <v>412</v>
      </c>
      <c r="D263" s="194" t="s">
        <v>151</v>
      </c>
      <c r="E263" s="195" t="s">
        <v>413</v>
      </c>
      <c r="F263" s="196" t="s">
        <v>414</v>
      </c>
      <c r="G263" s="197" t="s">
        <v>324</v>
      </c>
      <c r="H263" s="198">
        <v>5</v>
      </c>
      <c r="I263" s="199"/>
      <c r="J263" s="200">
        <f t="shared" si="10"/>
        <v>0</v>
      </c>
      <c r="K263" s="201"/>
      <c r="L263" s="40"/>
      <c r="M263" s="202" t="s">
        <v>1</v>
      </c>
      <c r="N263" s="203" t="s">
        <v>40</v>
      </c>
      <c r="O263" s="72"/>
      <c r="P263" s="204">
        <f t="shared" si="11"/>
        <v>0</v>
      </c>
      <c r="Q263" s="204">
        <v>0</v>
      </c>
      <c r="R263" s="204">
        <f t="shared" si="12"/>
        <v>0</v>
      </c>
      <c r="S263" s="204">
        <v>0</v>
      </c>
      <c r="T263" s="205">
        <f t="shared" si="1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6" t="s">
        <v>155</v>
      </c>
      <c r="AT263" s="206" t="s">
        <v>151</v>
      </c>
      <c r="AU263" s="206" t="s">
        <v>84</v>
      </c>
      <c r="AY263" s="18" t="s">
        <v>149</v>
      </c>
      <c r="BE263" s="207">
        <f t="shared" si="14"/>
        <v>0</v>
      </c>
      <c r="BF263" s="207">
        <f t="shared" si="15"/>
        <v>0</v>
      </c>
      <c r="BG263" s="207">
        <f t="shared" si="16"/>
        <v>0</v>
      </c>
      <c r="BH263" s="207">
        <f t="shared" si="17"/>
        <v>0</v>
      </c>
      <c r="BI263" s="207">
        <f t="shared" si="18"/>
        <v>0</v>
      </c>
      <c r="BJ263" s="18" t="s">
        <v>82</v>
      </c>
      <c r="BK263" s="207">
        <f t="shared" si="19"/>
        <v>0</v>
      </c>
      <c r="BL263" s="18" t="s">
        <v>155</v>
      </c>
      <c r="BM263" s="206" t="s">
        <v>415</v>
      </c>
    </row>
    <row r="264" spans="1:65" s="2" customFormat="1" ht="24.2" customHeight="1">
      <c r="A264" s="35"/>
      <c r="B264" s="36"/>
      <c r="C264" s="194" t="s">
        <v>416</v>
      </c>
      <c r="D264" s="194" t="s">
        <v>151</v>
      </c>
      <c r="E264" s="195" t="s">
        <v>417</v>
      </c>
      <c r="F264" s="196" t="s">
        <v>418</v>
      </c>
      <c r="G264" s="197" t="s">
        <v>324</v>
      </c>
      <c r="H264" s="198">
        <v>5</v>
      </c>
      <c r="I264" s="199"/>
      <c r="J264" s="200">
        <f t="shared" si="10"/>
        <v>0</v>
      </c>
      <c r="K264" s="201"/>
      <c r="L264" s="40"/>
      <c r="M264" s="202" t="s">
        <v>1</v>
      </c>
      <c r="N264" s="203" t="s">
        <v>40</v>
      </c>
      <c r="O264" s="72"/>
      <c r="P264" s="204">
        <f t="shared" si="11"/>
        <v>0</v>
      </c>
      <c r="Q264" s="204">
        <v>0.42116</v>
      </c>
      <c r="R264" s="204">
        <f t="shared" si="12"/>
        <v>2.1058</v>
      </c>
      <c r="S264" s="204">
        <v>0</v>
      </c>
      <c r="T264" s="205">
        <f t="shared" si="1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6" t="s">
        <v>155</v>
      </c>
      <c r="AT264" s="206" t="s">
        <v>151</v>
      </c>
      <c r="AU264" s="206" t="s">
        <v>84</v>
      </c>
      <c r="AY264" s="18" t="s">
        <v>149</v>
      </c>
      <c r="BE264" s="207">
        <f t="shared" si="14"/>
        <v>0</v>
      </c>
      <c r="BF264" s="207">
        <f t="shared" si="15"/>
        <v>0</v>
      </c>
      <c r="BG264" s="207">
        <f t="shared" si="16"/>
        <v>0</v>
      </c>
      <c r="BH264" s="207">
        <f t="shared" si="17"/>
        <v>0</v>
      </c>
      <c r="BI264" s="207">
        <f t="shared" si="18"/>
        <v>0</v>
      </c>
      <c r="BJ264" s="18" t="s">
        <v>82</v>
      </c>
      <c r="BK264" s="207">
        <f t="shared" si="19"/>
        <v>0</v>
      </c>
      <c r="BL264" s="18" t="s">
        <v>155</v>
      </c>
      <c r="BM264" s="206" t="s">
        <v>419</v>
      </c>
    </row>
    <row r="265" spans="1:65" s="2" customFormat="1" ht="24.2" customHeight="1">
      <c r="A265" s="35"/>
      <c r="B265" s="36"/>
      <c r="C265" s="194" t="s">
        <v>420</v>
      </c>
      <c r="D265" s="194" t="s">
        <v>151</v>
      </c>
      <c r="E265" s="195" t="s">
        <v>421</v>
      </c>
      <c r="F265" s="196" t="s">
        <v>422</v>
      </c>
      <c r="G265" s="197" t="s">
        <v>324</v>
      </c>
      <c r="H265" s="198">
        <v>7</v>
      </c>
      <c r="I265" s="199"/>
      <c r="J265" s="200">
        <f t="shared" si="10"/>
        <v>0</v>
      </c>
      <c r="K265" s="201"/>
      <c r="L265" s="40"/>
      <c r="M265" s="202" t="s">
        <v>1</v>
      </c>
      <c r="N265" s="203" t="s">
        <v>40</v>
      </c>
      <c r="O265" s="72"/>
      <c r="P265" s="204">
        <f t="shared" si="11"/>
        <v>0</v>
      </c>
      <c r="Q265" s="204">
        <v>0.3409</v>
      </c>
      <c r="R265" s="204">
        <f t="shared" si="12"/>
        <v>2.3863</v>
      </c>
      <c r="S265" s="204">
        <v>0</v>
      </c>
      <c r="T265" s="205">
        <f t="shared" si="1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6" t="s">
        <v>155</v>
      </c>
      <c r="AT265" s="206" t="s">
        <v>151</v>
      </c>
      <c r="AU265" s="206" t="s">
        <v>84</v>
      </c>
      <c r="AY265" s="18" t="s">
        <v>149</v>
      </c>
      <c r="BE265" s="207">
        <f t="shared" si="14"/>
        <v>0</v>
      </c>
      <c r="BF265" s="207">
        <f t="shared" si="15"/>
        <v>0</v>
      </c>
      <c r="BG265" s="207">
        <f t="shared" si="16"/>
        <v>0</v>
      </c>
      <c r="BH265" s="207">
        <f t="shared" si="17"/>
        <v>0</v>
      </c>
      <c r="BI265" s="207">
        <f t="shared" si="18"/>
        <v>0</v>
      </c>
      <c r="BJ265" s="18" t="s">
        <v>82</v>
      </c>
      <c r="BK265" s="207">
        <f t="shared" si="19"/>
        <v>0</v>
      </c>
      <c r="BL265" s="18" t="s">
        <v>155</v>
      </c>
      <c r="BM265" s="206" t="s">
        <v>423</v>
      </c>
    </row>
    <row r="266" spans="1:65" s="2" customFormat="1" ht="24.2" customHeight="1">
      <c r="A266" s="35"/>
      <c r="B266" s="36"/>
      <c r="C266" s="241" t="s">
        <v>424</v>
      </c>
      <c r="D266" s="241" t="s">
        <v>271</v>
      </c>
      <c r="E266" s="242" t="s">
        <v>425</v>
      </c>
      <c r="F266" s="243" t="s">
        <v>426</v>
      </c>
      <c r="G266" s="244" t="s">
        <v>324</v>
      </c>
      <c r="H266" s="245">
        <v>7</v>
      </c>
      <c r="I266" s="246"/>
      <c r="J266" s="247">
        <f t="shared" si="10"/>
        <v>0</v>
      </c>
      <c r="K266" s="248"/>
      <c r="L266" s="249"/>
      <c r="M266" s="250" t="s">
        <v>1</v>
      </c>
      <c r="N266" s="251" t="s">
        <v>40</v>
      </c>
      <c r="O266" s="72"/>
      <c r="P266" s="204">
        <f t="shared" si="11"/>
        <v>0</v>
      </c>
      <c r="Q266" s="204">
        <v>0.101</v>
      </c>
      <c r="R266" s="204">
        <f t="shared" si="12"/>
        <v>0.7070000000000001</v>
      </c>
      <c r="S266" s="204">
        <v>0</v>
      </c>
      <c r="T266" s="205">
        <f t="shared" si="1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6" t="s">
        <v>203</v>
      </c>
      <c r="AT266" s="206" t="s">
        <v>271</v>
      </c>
      <c r="AU266" s="206" t="s">
        <v>84</v>
      </c>
      <c r="AY266" s="18" t="s">
        <v>149</v>
      </c>
      <c r="BE266" s="207">
        <f t="shared" si="14"/>
        <v>0</v>
      </c>
      <c r="BF266" s="207">
        <f t="shared" si="15"/>
        <v>0</v>
      </c>
      <c r="BG266" s="207">
        <f t="shared" si="16"/>
        <v>0</v>
      </c>
      <c r="BH266" s="207">
        <f t="shared" si="17"/>
        <v>0</v>
      </c>
      <c r="BI266" s="207">
        <f t="shared" si="18"/>
        <v>0</v>
      </c>
      <c r="BJ266" s="18" t="s">
        <v>82</v>
      </c>
      <c r="BK266" s="207">
        <f t="shared" si="19"/>
        <v>0</v>
      </c>
      <c r="BL266" s="18" t="s">
        <v>155</v>
      </c>
      <c r="BM266" s="206" t="s">
        <v>427</v>
      </c>
    </row>
    <row r="267" spans="1:65" s="2" customFormat="1" ht="14.45" customHeight="1">
      <c r="A267" s="35"/>
      <c r="B267" s="36"/>
      <c r="C267" s="241" t="s">
        <v>428</v>
      </c>
      <c r="D267" s="241" t="s">
        <v>271</v>
      </c>
      <c r="E267" s="242" t="s">
        <v>429</v>
      </c>
      <c r="F267" s="243" t="s">
        <v>430</v>
      </c>
      <c r="G267" s="244" t="s">
        <v>324</v>
      </c>
      <c r="H267" s="245">
        <v>7</v>
      </c>
      <c r="I267" s="246"/>
      <c r="J267" s="247">
        <f t="shared" si="10"/>
        <v>0</v>
      </c>
      <c r="K267" s="248"/>
      <c r="L267" s="249"/>
      <c r="M267" s="250" t="s">
        <v>1</v>
      </c>
      <c r="N267" s="251" t="s">
        <v>40</v>
      </c>
      <c r="O267" s="72"/>
      <c r="P267" s="204">
        <f t="shared" si="11"/>
        <v>0</v>
      </c>
      <c r="Q267" s="204">
        <v>0.105</v>
      </c>
      <c r="R267" s="204">
        <f t="shared" si="12"/>
        <v>0.735</v>
      </c>
      <c r="S267" s="204">
        <v>0</v>
      </c>
      <c r="T267" s="205">
        <f t="shared" si="1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6" t="s">
        <v>203</v>
      </c>
      <c r="AT267" s="206" t="s">
        <v>271</v>
      </c>
      <c r="AU267" s="206" t="s">
        <v>84</v>
      </c>
      <c r="AY267" s="18" t="s">
        <v>149</v>
      </c>
      <c r="BE267" s="207">
        <f t="shared" si="14"/>
        <v>0</v>
      </c>
      <c r="BF267" s="207">
        <f t="shared" si="15"/>
        <v>0</v>
      </c>
      <c r="BG267" s="207">
        <f t="shared" si="16"/>
        <v>0</v>
      </c>
      <c r="BH267" s="207">
        <f t="shared" si="17"/>
        <v>0</v>
      </c>
      <c r="BI267" s="207">
        <f t="shared" si="18"/>
        <v>0</v>
      </c>
      <c r="BJ267" s="18" t="s">
        <v>82</v>
      </c>
      <c r="BK267" s="207">
        <f t="shared" si="19"/>
        <v>0</v>
      </c>
      <c r="BL267" s="18" t="s">
        <v>155</v>
      </c>
      <c r="BM267" s="206" t="s">
        <v>431</v>
      </c>
    </row>
    <row r="268" spans="1:65" s="2" customFormat="1" ht="14.45" customHeight="1">
      <c r="A268" s="35"/>
      <c r="B268" s="36"/>
      <c r="C268" s="241" t="s">
        <v>432</v>
      </c>
      <c r="D268" s="241" t="s">
        <v>271</v>
      </c>
      <c r="E268" s="242" t="s">
        <v>433</v>
      </c>
      <c r="F268" s="243" t="s">
        <v>434</v>
      </c>
      <c r="G268" s="244" t="s">
        <v>324</v>
      </c>
      <c r="H268" s="245">
        <v>4</v>
      </c>
      <c r="I268" s="246"/>
      <c r="J268" s="247">
        <f t="shared" si="10"/>
        <v>0</v>
      </c>
      <c r="K268" s="248"/>
      <c r="L268" s="249"/>
      <c r="M268" s="250" t="s">
        <v>1</v>
      </c>
      <c r="N268" s="251" t="s">
        <v>40</v>
      </c>
      <c r="O268" s="72"/>
      <c r="P268" s="204">
        <f t="shared" si="11"/>
        <v>0</v>
      </c>
      <c r="Q268" s="204">
        <v>0.105</v>
      </c>
      <c r="R268" s="204">
        <f t="shared" si="12"/>
        <v>0.42</v>
      </c>
      <c r="S268" s="204">
        <v>0</v>
      </c>
      <c r="T268" s="205">
        <f t="shared" si="1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6" t="s">
        <v>203</v>
      </c>
      <c r="AT268" s="206" t="s">
        <v>271</v>
      </c>
      <c r="AU268" s="206" t="s">
        <v>84</v>
      </c>
      <c r="AY268" s="18" t="s">
        <v>149</v>
      </c>
      <c r="BE268" s="207">
        <f t="shared" si="14"/>
        <v>0</v>
      </c>
      <c r="BF268" s="207">
        <f t="shared" si="15"/>
        <v>0</v>
      </c>
      <c r="BG268" s="207">
        <f t="shared" si="16"/>
        <v>0</v>
      </c>
      <c r="BH268" s="207">
        <f t="shared" si="17"/>
        <v>0</v>
      </c>
      <c r="BI268" s="207">
        <f t="shared" si="18"/>
        <v>0</v>
      </c>
      <c r="BJ268" s="18" t="s">
        <v>82</v>
      </c>
      <c r="BK268" s="207">
        <f t="shared" si="19"/>
        <v>0</v>
      </c>
      <c r="BL268" s="18" t="s">
        <v>155</v>
      </c>
      <c r="BM268" s="206" t="s">
        <v>435</v>
      </c>
    </row>
    <row r="269" spans="1:65" s="2" customFormat="1" ht="14.45" customHeight="1">
      <c r="A269" s="35"/>
      <c r="B269" s="36"/>
      <c r="C269" s="241" t="s">
        <v>436</v>
      </c>
      <c r="D269" s="241" t="s">
        <v>271</v>
      </c>
      <c r="E269" s="242" t="s">
        <v>437</v>
      </c>
      <c r="F269" s="243" t="s">
        <v>438</v>
      </c>
      <c r="G269" s="244" t="s">
        <v>324</v>
      </c>
      <c r="H269" s="245">
        <v>3</v>
      </c>
      <c r="I269" s="246"/>
      <c r="J269" s="247">
        <f t="shared" si="10"/>
        <v>0</v>
      </c>
      <c r="K269" s="248"/>
      <c r="L269" s="249"/>
      <c r="M269" s="250" t="s">
        <v>1</v>
      </c>
      <c r="N269" s="251" t="s">
        <v>40</v>
      </c>
      <c r="O269" s="72"/>
      <c r="P269" s="204">
        <f t="shared" si="11"/>
        <v>0</v>
      </c>
      <c r="Q269" s="204">
        <v>0.038</v>
      </c>
      <c r="R269" s="204">
        <f t="shared" si="12"/>
        <v>0.11399999999999999</v>
      </c>
      <c r="S269" s="204">
        <v>0</v>
      </c>
      <c r="T269" s="205">
        <f t="shared" si="1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6" t="s">
        <v>203</v>
      </c>
      <c r="AT269" s="206" t="s">
        <v>271</v>
      </c>
      <c r="AU269" s="206" t="s">
        <v>84</v>
      </c>
      <c r="AY269" s="18" t="s">
        <v>149</v>
      </c>
      <c r="BE269" s="207">
        <f t="shared" si="14"/>
        <v>0</v>
      </c>
      <c r="BF269" s="207">
        <f t="shared" si="15"/>
        <v>0</v>
      </c>
      <c r="BG269" s="207">
        <f t="shared" si="16"/>
        <v>0</v>
      </c>
      <c r="BH269" s="207">
        <f t="shared" si="17"/>
        <v>0</v>
      </c>
      <c r="BI269" s="207">
        <f t="shared" si="18"/>
        <v>0</v>
      </c>
      <c r="BJ269" s="18" t="s">
        <v>82</v>
      </c>
      <c r="BK269" s="207">
        <f t="shared" si="19"/>
        <v>0</v>
      </c>
      <c r="BL269" s="18" t="s">
        <v>155</v>
      </c>
      <c r="BM269" s="206" t="s">
        <v>439</v>
      </c>
    </row>
    <row r="270" spans="1:65" s="2" customFormat="1" ht="14.45" customHeight="1">
      <c r="A270" s="35"/>
      <c r="B270" s="36"/>
      <c r="C270" s="241" t="s">
        <v>440</v>
      </c>
      <c r="D270" s="241" t="s">
        <v>271</v>
      </c>
      <c r="E270" s="242" t="s">
        <v>441</v>
      </c>
      <c r="F270" s="243" t="s">
        <v>442</v>
      </c>
      <c r="G270" s="244" t="s">
        <v>324</v>
      </c>
      <c r="H270" s="245">
        <v>1</v>
      </c>
      <c r="I270" s="246"/>
      <c r="J270" s="247">
        <f t="shared" si="10"/>
        <v>0</v>
      </c>
      <c r="K270" s="248"/>
      <c r="L270" s="249"/>
      <c r="M270" s="250" t="s">
        <v>1</v>
      </c>
      <c r="N270" s="251" t="s">
        <v>40</v>
      </c>
      <c r="O270" s="72"/>
      <c r="P270" s="204">
        <f t="shared" si="11"/>
        <v>0</v>
      </c>
      <c r="Q270" s="204">
        <v>0.057</v>
      </c>
      <c r="R270" s="204">
        <f t="shared" si="12"/>
        <v>0.057</v>
      </c>
      <c r="S270" s="204">
        <v>0</v>
      </c>
      <c r="T270" s="205">
        <f t="shared" si="1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6" t="s">
        <v>203</v>
      </c>
      <c r="AT270" s="206" t="s">
        <v>271</v>
      </c>
      <c r="AU270" s="206" t="s">
        <v>84</v>
      </c>
      <c r="AY270" s="18" t="s">
        <v>149</v>
      </c>
      <c r="BE270" s="207">
        <f t="shared" si="14"/>
        <v>0</v>
      </c>
      <c r="BF270" s="207">
        <f t="shared" si="15"/>
        <v>0</v>
      </c>
      <c r="BG270" s="207">
        <f t="shared" si="16"/>
        <v>0</v>
      </c>
      <c r="BH270" s="207">
        <f t="shared" si="17"/>
        <v>0</v>
      </c>
      <c r="BI270" s="207">
        <f t="shared" si="18"/>
        <v>0</v>
      </c>
      <c r="BJ270" s="18" t="s">
        <v>82</v>
      </c>
      <c r="BK270" s="207">
        <f t="shared" si="19"/>
        <v>0</v>
      </c>
      <c r="BL270" s="18" t="s">
        <v>155</v>
      </c>
      <c r="BM270" s="206" t="s">
        <v>443</v>
      </c>
    </row>
    <row r="271" spans="1:65" s="2" customFormat="1" ht="24.2" customHeight="1">
      <c r="A271" s="35"/>
      <c r="B271" s="36"/>
      <c r="C271" s="241" t="s">
        <v>444</v>
      </c>
      <c r="D271" s="241" t="s">
        <v>271</v>
      </c>
      <c r="E271" s="242" t="s">
        <v>445</v>
      </c>
      <c r="F271" s="243" t="s">
        <v>446</v>
      </c>
      <c r="G271" s="244" t="s">
        <v>324</v>
      </c>
      <c r="H271" s="245">
        <v>7</v>
      </c>
      <c r="I271" s="246"/>
      <c r="J271" s="247">
        <f t="shared" si="10"/>
        <v>0</v>
      </c>
      <c r="K271" s="248"/>
      <c r="L271" s="249"/>
      <c r="M271" s="250" t="s">
        <v>1</v>
      </c>
      <c r="N271" s="251" t="s">
        <v>40</v>
      </c>
      <c r="O271" s="72"/>
      <c r="P271" s="204">
        <f t="shared" si="11"/>
        <v>0</v>
      </c>
      <c r="Q271" s="204">
        <v>0.004</v>
      </c>
      <c r="R271" s="204">
        <f t="shared" si="12"/>
        <v>0.028</v>
      </c>
      <c r="S271" s="204">
        <v>0</v>
      </c>
      <c r="T271" s="205">
        <f t="shared" si="1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6" t="s">
        <v>203</v>
      </c>
      <c r="AT271" s="206" t="s">
        <v>271</v>
      </c>
      <c r="AU271" s="206" t="s">
        <v>84</v>
      </c>
      <c r="AY271" s="18" t="s">
        <v>149</v>
      </c>
      <c r="BE271" s="207">
        <f t="shared" si="14"/>
        <v>0</v>
      </c>
      <c r="BF271" s="207">
        <f t="shared" si="15"/>
        <v>0</v>
      </c>
      <c r="BG271" s="207">
        <f t="shared" si="16"/>
        <v>0</v>
      </c>
      <c r="BH271" s="207">
        <f t="shared" si="17"/>
        <v>0</v>
      </c>
      <c r="BI271" s="207">
        <f t="shared" si="18"/>
        <v>0</v>
      </c>
      <c r="BJ271" s="18" t="s">
        <v>82</v>
      </c>
      <c r="BK271" s="207">
        <f t="shared" si="19"/>
        <v>0</v>
      </c>
      <c r="BL271" s="18" t="s">
        <v>155</v>
      </c>
      <c r="BM271" s="206" t="s">
        <v>447</v>
      </c>
    </row>
    <row r="272" spans="1:65" s="2" customFormat="1" ht="24.2" customHeight="1">
      <c r="A272" s="35"/>
      <c r="B272" s="36"/>
      <c r="C272" s="194" t="s">
        <v>448</v>
      </c>
      <c r="D272" s="194" t="s">
        <v>151</v>
      </c>
      <c r="E272" s="195" t="s">
        <v>449</v>
      </c>
      <c r="F272" s="196" t="s">
        <v>450</v>
      </c>
      <c r="G272" s="197" t="s">
        <v>324</v>
      </c>
      <c r="H272" s="198">
        <v>1</v>
      </c>
      <c r="I272" s="199"/>
      <c r="J272" s="200">
        <f t="shared" si="10"/>
        <v>0</v>
      </c>
      <c r="K272" s="201"/>
      <c r="L272" s="40"/>
      <c r="M272" s="202" t="s">
        <v>1</v>
      </c>
      <c r="N272" s="203" t="s">
        <v>40</v>
      </c>
      <c r="O272" s="72"/>
      <c r="P272" s="204">
        <f t="shared" si="11"/>
        <v>0</v>
      </c>
      <c r="Q272" s="204">
        <v>0</v>
      </c>
      <c r="R272" s="204">
        <f t="shared" si="12"/>
        <v>0</v>
      </c>
      <c r="S272" s="204">
        <v>0.15</v>
      </c>
      <c r="T272" s="205">
        <f t="shared" si="13"/>
        <v>0.15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6" t="s">
        <v>155</v>
      </c>
      <c r="AT272" s="206" t="s">
        <v>151</v>
      </c>
      <c r="AU272" s="206" t="s">
        <v>84</v>
      </c>
      <c r="AY272" s="18" t="s">
        <v>149</v>
      </c>
      <c r="BE272" s="207">
        <f t="shared" si="14"/>
        <v>0</v>
      </c>
      <c r="BF272" s="207">
        <f t="shared" si="15"/>
        <v>0</v>
      </c>
      <c r="BG272" s="207">
        <f t="shared" si="16"/>
        <v>0</v>
      </c>
      <c r="BH272" s="207">
        <f t="shared" si="17"/>
        <v>0</v>
      </c>
      <c r="BI272" s="207">
        <f t="shared" si="18"/>
        <v>0</v>
      </c>
      <c r="BJ272" s="18" t="s">
        <v>82</v>
      </c>
      <c r="BK272" s="207">
        <f t="shared" si="19"/>
        <v>0</v>
      </c>
      <c r="BL272" s="18" t="s">
        <v>155</v>
      </c>
      <c r="BM272" s="206" t="s">
        <v>451</v>
      </c>
    </row>
    <row r="273" spans="2:51" s="14" customFormat="1" ht="11.25">
      <c r="B273" s="219"/>
      <c r="C273" s="220"/>
      <c r="D273" s="210" t="s">
        <v>157</v>
      </c>
      <c r="E273" s="221" t="s">
        <v>1</v>
      </c>
      <c r="F273" s="222" t="s">
        <v>389</v>
      </c>
      <c r="G273" s="220"/>
      <c r="H273" s="223">
        <v>1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157</v>
      </c>
      <c r="AU273" s="229" t="s">
        <v>84</v>
      </c>
      <c r="AV273" s="14" t="s">
        <v>84</v>
      </c>
      <c r="AW273" s="14" t="s">
        <v>31</v>
      </c>
      <c r="AX273" s="14" t="s">
        <v>82</v>
      </c>
      <c r="AY273" s="229" t="s">
        <v>149</v>
      </c>
    </row>
    <row r="274" spans="1:65" s="2" customFormat="1" ht="24.2" customHeight="1">
      <c r="A274" s="35"/>
      <c r="B274" s="36"/>
      <c r="C274" s="194" t="s">
        <v>452</v>
      </c>
      <c r="D274" s="194" t="s">
        <v>151</v>
      </c>
      <c r="E274" s="195" t="s">
        <v>453</v>
      </c>
      <c r="F274" s="196" t="s">
        <v>454</v>
      </c>
      <c r="G274" s="197" t="s">
        <v>324</v>
      </c>
      <c r="H274" s="198">
        <v>1</v>
      </c>
      <c r="I274" s="199"/>
      <c r="J274" s="200">
        <f>ROUND(I274*H274,2)</f>
        <v>0</v>
      </c>
      <c r="K274" s="201"/>
      <c r="L274" s="40"/>
      <c r="M274" s="202" t="s">
        <v>1</v>
      </c>
      <c r="N274" s="203" t="s">
        <v>40</v>
      </c>
      <c r="O274" s="72"/>
      <c r="P274" s="204">
        <f>O274*H274</f>
        <v>0</v>
      </c>
      <c r="Q274" s="204">
        <v>0.21734</v>
      </c>
      <c r="R274" s="204">
        <f>Q274*H274</f>
        <v>0.21734</v>
      </c>
      <c r="S274" s="204">
        <v>0</v>
      </c>
      <c r="T274" s="20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6" t="s">
        <v>155</v>
      </c>
      <c r="AT274" s="206" t="s">
        <v>151</v>
      </c>
      <c r="AU274" s="206" t="s">
        <v>84</v>
      </c>
      <c r="AY274" s="18" t="s">
        <v>149</v>
      </c>
      <c r="BE274" s="207">
        <f>IF(N274="základní",J274,0)</f>
        <v>0</v>
      </c>
      <c r="BF274" s="207">
        <f>IF(N274="snížená",J274,0)</f>
        <v>0</v>
      </c>
      <c r="BG274" s="207">
        <f>IF(N274="zákl. přenesená",J274,0)</f>
        <v>0</v>
      </c>
      <c r="BH274" s="207">
        <f>IF(N274="sníž. přenesená",J274,0)</f>
        <v>0</v>
      </c>
      <c r="BI274" s="207">
        <f>IF(N274="nulová",J274,0)</f>
        <v>0</v>
      </c>
      <c r="BJ274" s="18" t="s">
        <v>82</v>
      </c>
      <c r="BK274" s="207">
        <f>ROUND(I274*H274,2)</f>
        <v>0</v>
      </c>
      <c r="BL274" s="18" t="s">
        <v>155</v>
      </c>
      <c r="BM274" s="206" t="s">
        <v>455</v>
      </c>
    </row>
    <row r="275" spans="2:51" s="14" customFormat="1" ht="11.25">
      <c r="B275" s="219"/>
      <c r="C275" s="220"/>
      <c r="D275" s="210" t="s">
        <v>157</v>
      </c>
      <c r="E275" s="221" t="s">
        <v>1</v>
      </c>
      <c r="F275" s="222" t="s">
        <v>389</v>
      </c>
      <c r="G275" s="220"/>
      <c r="H275" s="223">
        <v>1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157</v>
      </c>
      <c r="AU275" s="229" t="s">
        <v>84</v>
      </c>
      <c r="AV275" s="14" t="s">
        <v>84</v>
      </c>
      <c r="AW275" s="14" t="s">
        <v>31</v>
      </c>
      <c r="AX275" s="14" t="s">
        <v>82</v>
      </c>
      <c r="AY275" s="229" t="s">
        <v>149</v>
      </c>
    </row>
    <row r="276" spans="1:65" s="2" customFormat="1" ht="14.45" customHeight="1">
      <c r="A276" s="35"/>
      <c r="B276" s="36"/>
      <c r="C276" s="241" t="s">
        <v>456</v>
      </c>
      <c r="D276" s="241" t="s">
        <v>271</v>
      </c>
      <c r="E276" s="242" t="s">
        <v>457</v>
      </c>
      <c r="F276" s="243" t="s">
        <v>458</v>
      </c>
      <c r="G276" s="244" t="s">
        <v>324</v>
      </c>
      <c r="H276" s="245">
        <v>1</v>
      </c>
      <c r="I276" s="246"/>
      <c r="J276" s="247">
        <f>ROUND(I276*H276,2)</f>
        <v>0</v>
      </c>
      <c r="K276" s="248"/>
      <c r="L276" s="249"/>
      <c r="M276" s="250" t="s">
        <v>1</v>
      </c>
      <c r="N276" s="251" t="s">
        <v>40</v>
      </c>
      <c r="O276" s="72"/>
      <c r="P276" s="204">
        <f>O276*H276</f>
        <v>0</v>
      </c>
      <c r="Q276" s="204">
        <v>0.196</v>
      </c>
      <c r="R276" s="204">
        <f>Q276*H276</f>
        <v>0.196</v>
      </c>
      <c r="S276" s="204">
        <v>0</v>
      </c>
      <c r="T276" s="20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6" t="s">
        <v>203</v>
      </c>
      <c r="AT276" s="206" t="s">
        <v>271</v>
      </c>
      <c r="AU276" s="206" t="s">
        <v>84</v>
      </c>
      <c r="AY276" s="18" t="s">
        <v>149</v>
      </c>
      <c r="BE276" s="207">
        <f>IF(N276="základní",J276,0)</f>
        <v>0</v>
      </c>
      <c r="BF276" s="207">
        <f>IF(N276="snížená",J276,0)</f>
        <v>0</v>
      </c>
      <c r="BG276" s="207">
        <f>IF(N276="zákl. přenesená",J276,0)</f>
        <v>0</v>
      </c>
      <c r="BH276" s="207">
        <f>IF(N276="sníž. přenesená",J276,0)</f>
        <v>0</v>
      </c>
      <c r="BI276" s="207">
        <f>IF(N276="nulová",J276,0)</f>
        <v>0</v>
      </c>
      <c r="BJ276" s="18" t="s">
        <v>82</v>
      </c>
      <c r="BK276" s="207">
        <f>ROUND(I276*H276,2)</f>
        <v>0</v>
      </c>
      <c r="BL276" s="18" t="s">
        <v>155</v>
      </c>
      <c r="BM276" s="206" t="s">
        <v>459</v>
      </c>
    </row>
    <row r="277" spans="1:65" s="2" customFormat="1" ht="24.2" customHeight="1">
      <c r="A277" s="35"/>
      <c r="B277" s="36"/>
      <c r="C277" s="194" t="s">
        <v>460</v>
      </c>
      <c r="D277" s="194" t="s">
        <v>151</v>
      </c>
      <c r="E277" s="195" t="s">
        <v>461</v>
      </c>
      <c r="F277" s="196" t="s">
        <v>462</v>
      </c>
      <c r="G277" s="197" t="s">
        <v>324</v>
      </c>
      <c r="H277" s="198">
        <v>7</v>
      </c>
      <c r="I277" s="199"/>
      <c r="J277" s="200">
        <f>ROUND(I277*H277,2)</f>
        <v>0</v>
      </c>
      <c r="K277" s="201"/>
      <c r="L277" s="40"/>
      <c r="M277" s="202" t="s">
        <v>1</v>
      </c>
      <c r="N277" s="203" t="s">
        <v>40</v>
      </c>
      <c r="O277" s="72"/>
      <c r="P277" s="204">
        <f>O277*H277</f>
        <v>0</v>
      </c>
      <c r="Q277" s="204">
        <v>0.21734</v>
      </c>
      <c r="R277" s="204">
        <f>Q277*H277</f>
        <v>1.52138</v>
      </c>
      <c r="S277" s="204">
        <v>0</v>
      </c>
      <c r="T277" s="20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6" t="s">
        <v>155</v>
      </c>
      <c r="AT277" s="206" t="s">
        <v>151</v>
      </c>
      <c r="AU277" s="206" t="s">
        <v>84</v>
      </c>
      <c r="AY277" s="18" t="s">
        <v>149</v>
      </c>
      <c r="BE277" s="207">
        <f>IF(N277="základní",J277,0)</f>
        <v>0</v>
      </c>
      <c r="BF277" s="207">
        <f>IF(N277="snížená",J277,0)</f>
        <v>0</v>
      </c>
      <c r="BG277" s="207">
        <f>IF(N277="zákl. přenesená",J277,0)</f>
        <v>0</v>
      </c>
      <c r="BH277" s="207">
        <f>IF(N277="sníž. přenesená",J277,0)</f>
        <v>0</v>
      </c>
      <c r="BI277" s="207">
        <f>IF(N277="nulová",J277,0)</f>
        <v>0</v>
      </c>
      <c r="BJ277" s="18" t="s">
        <v>82</v>
      </c>
      <c r="BK277" s="207">
        <f>ROUND(I277*H277,2)</f>
        <v>0</v>
      </c>
      <c r="BL277" s="18" t="s">
        <v>155</v>
      </c>
      <c r="BM277" s="206" t="s">
        <v>463</v>
      </c>
    </row>
    <row r="278" spans="1:65" s="2" customFormat="1" ht="24.2" customHeight="1">
      <c r="A278" s="35"/>
      <c r="B278" s="36"/>
      <c r="C278" s="241" t="s">
        <v>464</v>
      </c>
      <c r="D278" s="241" t="s">
        <v>271</v>
      </c>
      <c r="E278" s="242" t="s">
        <v>465</v>
      </c>
      <c r="F278" s="243" t="s">
        <v>466</v>
      </c>
      <c r="G278" s="244" t="s">
        <v>324</v>
      </c>
      <c r="H278" s="245">
        <v>7</v>
      </c>
      <c r="I278" s="246"/>
      <c r="J278" s="247">
        <f>ROUND(I278*H278,2)</f>
        <v>0</v>
      </c>
      <c r="K278" s="248"/>
      <c r="L278" s="249"/>
      <c r="M278" s="250" t="s">
        <v>1</v>
      </c>
      <c r="N278" s="251" t="s">
        <v>40</v>
      </c>
      <c r="O278" s="72"/>
      <c r="P278" s="204">
        <f>O278*H278</f>
        <v>0</v>
      </c>
      <c r="Q278" s="204">
        <v>0.109</v>
      </c>
      <c r="R278" s="204">
        <f>Q278*H278</f>
        <v>0.763</v>
      </c>
      <c r="S278" s="204">
        <v>0</v>
      </c>
      <c r="T278" s="205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6" t="s">
        <v>203</v>
      </c>
      <c r="AT278" s="206" t="s">
        <v>271</v>
      </c>
      <c r="AU278" s="206" t="s">
        <v>84</v>
      </c>
      <c r="AY278" s="18" t="s">
        <v>149</v>
      </c>
      <c r="BE278" s="207">
        <f>IF(N278="základní",J278,0)</f>
        <v>0</v>
      </c>
      <c r="BF278" s="207">
        <f>IF(N278="snížená",J278,0)</f>
        <v>0</v>
      </c>
      <c r="BG278" s="207">
        <f>IF(N278="zákl. přenesená",J278,0)</f>
        <v>0</v>
      </c>
      <c r="BH278" s="207">
        <f>IF(N278="sníž. přenesená",J278,0)</f>
        <v>0</v>
      </c>
      <c r="BI278" s="207">
        <f>IF(N278="nulová",J278,0)</f>
        <v>0</v>
      </c>
      <c r="BJ278" s="18" t="s">
        <v>82</v>
      </c>
      <c r="BK278" s="207">
        <f>ROUND(I278*H278,2)</f>
        <v>0</v>
      </c>
      <c r="BL278" s="18" t="s">
        <v>155</v>
      </c>
      <c r="BM278" s="206" t="s">
        <v>467</v>
      </c>
    </row>
    <row r="279" spans="1:65" s="2" customFormat="1" ht="14.45" customHeight="1">
      <c r="A279" s="35"/>
      <c r="B279" s="36"/>
      <c r="C279" s="194" t="s">
        <v>468</v>
      </c>
      <c r="D279" s="194" t="s">
        <v>151</v>
      </c>
      <c r="E279" s="195" t="s">
        <v>469</v>
      </c>
      <c r="F279" s="196" t="s">
        <v>470</v>
      </c>
      <c r="G279" s="197" t="s">
        <v>163</v>
      </c>
      <c r="H279" s="198">
        <v>122.97</v>
      </c>
      <c r="I279" s="199"/>
      <c r="J279" s="200">
        <f>ROUND(I279*H279,2)</f>
        <v>0</v>
      </c>
      <c r="K279" s="201"/>
      <c r="L279" s="40"/>
      <c r="M279" s="202" t="s">
        <v>1</v>
      </c>
      <c r="N279" s="203" t="s">
        <v>40</v>
      </c>
      <c r="O279" s="72"/>
      <c r="P279" s="204">
        <f>O279*H279</f>
        <v>0</v>
      </c>
      <c r="Q279" s="204">
        <v>7E-05</v>
      </c>
      <c r="R279" s="204">
        <f>Q279*H279</f>
        <v>0.0086079</v>
      </c>
      <c r="S279" s="204">
        <v>0</v>
      </c>
      <c r="T279" s="20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6" t="s">
        <v>155</v>
      </c>
      <c r="AT279" s="206" t="s">
        <v>151</v>
      </c>
      <c r="AU279" s="206" t="s">
        <v>84</v>
      </c>
      <c r="AY279" s="18" t="s">
        <v>149</v>
      </c>
      <c r="BE279" s="207">
        <f>IF(N279="základní",J279,0)</f>
        <v>0</v>
      </c>
      <c r="BF279" s="207">
        <f>IF(N279="snížená",J279,0)</f>
        <v>0</v>
      </c>
      <c r="BG279" s="207">
        <f>IF(N279="zákl. přenesená",J279,0)</f>
        <v>0</v>
      </c>
      <c r="BH279" s="207">
        <f>IF(N279="sníž. přenesená",J279,0)</f>
        <v>0</v>
      </c>
      <c r="BI279" s="207">
        <f>IF(N279="nulová",J279,0)</f>
        <v>0</v>
      </c>
      <c r="BJ279" s="18" t="s">
        <v>82</v>
      </c>
      <c r="BK279" s="207">
        <f>ROUND(I279*H279,2)</f>
        <v>0</v>
      </c>
      <c r="BL279" s="18" t="s">
        <v>155</v>
      </c>
      <c r="BM279" s="206" t="s">
        <v>471</v>
      </c>
    </row>
    <row r="280" spans="2:51" s="14" customFormat="1" ht="11.25">
      <c r="B280" s="219"/>
      <c r="C280" s="220"/>
      <c r="D280" s="210" t="s">
        <v>157</v>
      </c>
      <c r="E280" s="221" t="s">
        <v>1</v>
      </c>
      <c r="F280" s="222" t="s">
        <v>299</v>
      </c>
      <c r="G280" s="220"/>
      <c r="H280" s="223">
        <v>24.8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157</v>
      </c>
      <c r="AU280" s="229" t="s">
        <v>84</v>
      </c>
      <c r="AV280" s="14" t="s">
        <v>84</v>
      </c>
      <c r="AW280" s="14" t="s">
        <v>31</v>
      </c>
      <c r="AX280" s="14" t="s">
        <v>75</v>
      </c>
      <c r="AY280" s="229" t="s">
        <v>149</v>
      </c>
    </row>
    <row r="281" spans="2:51" s="14" customFormat="1" ht="11.25">
      <c r="B281" s="219"/>
      <c r="C281" s="220"/>
      <c r="D281" s="210" t="s">
        <v>157</v>
      </c>
      <c r="E281" s="221" t="s">
        <v>1</v>
      </c>
      <c r="F281" s="222" t="s">
        <v>309</v>
      </c>
      <c r="G281" s="220"/>
      <c r="H281" s="223">
        <v>98.17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157</v>
      </c>
      <c r="AU281" s="229" t="s">
        <v>84</v>
      </c>
      <c r="AV281" s="14" t="s">
        <v>84</v>
      </c>
      <c r="AW281" s="14" t="s">
        <v>31</v>
      </c>
      <c r="AX281" s="14" t="s">
        <v>75</v>
      </c>
      <c r="AY281" s="229" t="s">
        <v>149</v>
      </c>
    </row>
    <row r="282" spans="2:51" s="15" customFormat="1" ht="11.25">
      <c r="B282" s="230"/>
      <c r="C282" s="231"/>
      <c r="D282" s="210" t="s">
        <v>157</v>
      </c>
      <c r="E282" s="232" t="s">
        <v>1</v>
      </c>
      <c r="F282" s="233" t="s">
        <v>179</v>
      </c>
      <c r="G282" s="231"/>
      <c r="H282" s="234">
        <v>122.97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157</v>
      </c>
      <c r="AU282" s="240" t="s">
        <v>84</v>
      </c>
      <c r="AV282" s="15" t="s">
        <v>155</v>
      </c>
      <c r="AW282" s="15" t="s">
        <v>31</v>
      </c>
      <c r="AX282" s="15" t="s">
        <v>82</v>
      </c>
      <c r="AY282" s="240" t="s">
        <v>149</v>
      </c>
    </row>
    <row r="283" spans="2:63" s="12" customFormat="1" ht="22.9" customHeight="1">
      <c r="B283" s="178"/>
      <c r="C283" s="179"/>
      <c r="D283" s="180" t="s">
        <v>74</v>
      </c>
      <c r="E283" s="192" t="s">
        <v>207</v>
      </c>
      <c r="F283" s="192" t="s">
        <v>472</v>
      </c>
      <c r="G283" s="179"/>
      <c r="H283" s="179"/>
      <c r="I283" s="182"/>
      <c r="J283" s="193">
        <f>BK283</f>
        <v>0</v>
      </c>
      <c r="K283" s="179"/>
      <c r="L283" s="184"/>
      <c r="M283" s="185"/>
      <c r="N283" s="186"/>
      <c r="O283" s="186"/>
      <c r="P283" s="187">
        <f>SUM(P284:P286)</f>
        <v>0</v>
      </c>
      <c r="Q283" s="186"/>
      <c r="R283" s="187">
        <f>SUM(R284:R286)</f>
        <v>0.000626</v>
      </c>
      <c r="S283" s="186"/>
      <c r="T283" s="188">
        <f>SUM(T284:T286)</f>
        <v>0.039200000000000006</v>
      </c>
      <c r="AR283" s="189" t="s">
        <v>82</v>
      </c>
      <c r="AT283" s="190" t="s">
        <v>74</v>
      </c>
      <c r="AU283" s="190" t="s">
        <v>82</v>
      </c>
      <c r="AY283" s="189" t="s">
        <v>149</v>
      </c>
      <c r="BK283" s="191">
        <f>SUM(BK284:BK286)</f>
        <v>0</v>
      </c>
    </row>
    <row r="284" spans="1:65" s="2" customFormat="1" ht="24.2" customHeight="1">
      <c r="A284" s="35"/>
      <c r="B284" s="36"/>
      <c r="C284" s="194" t="s">
        <v>473</v>
      </c>
      <c r="D284" s="194" t="s">
        <v>151</v>
      </c>
      <c r="E284" s="195" t="s">
        <v>474</v>
      </c>
      <c r="F284" s="196" t="s">
        <v>475</v>
      </c>
      <c r="G284" s="197" t="s">
        <v>163</v>
      </c>
      <c r="H284" s="198">
        <v>0.2</v>
      </c>
      <c r="I284" s="199"/>
      <c r="J284" s="200">
        <f>ROUND(I284*H284,2)</f>
        <v>0</v>
      </c>
      <c r="K284" s="201"/>
      <c r="L284" s="40"/>
      <c r="M284" s="202" t="s">
        <v>1</v>
      </c>
      <c r="N284" s="203" t="s">
        <v>40</v>
      </c>
      <c r="O284" s="72"/>
      <c r="P284" s="204">
        <f>O284*H284</f>
        <v>0</v>
      </c>
      <c r="Q284" s="204">
        <v>0.00313</v>
      </c>
      <c r="R284" s="204">
        <f>Q284*H284</f>
        <v>0.000626</v>
      </c>
      <c r="S284" s="204">
        <v>0.196</v>
      </c>
      <c r="T284" s="205">
        <f>S284*H284</f>
        <v>0.039200000000000006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6" t="s">
        <v>155</v>
      </c>
      <c r="AT284" s="206" t="s">
        <v>151</v>
      </c>
      <c r="AU284" s="206" t="s">
        <v>84</v>
      </c>
      <c r="AY284" s="18" t="s">
        <v>149</v>
      </c>
      <c r="BE284" s="207">
        <f>IF(N284="základní",J284,0)</f>
        <v>0</v>
      </c>
      <c r="BF284" s="207">
        <f>IF(N284="snížená",J284,0)</f>
        <v>0</v>
      </c>
      <c r="BG284" s="207">
        <f>IF(N284="zákl. přenesená",J284,0)</f>
        <v>0</v>
      </c>
      <c r="BH284" s="207">
        <f>IF(N284="sníž. přenesená",J284,0)</f>
        <v>0</v>
      </c>
      <c r="BI284" s="207">
        <f>IF(N284="nulová",J284,0)</f>
        <v>0</v>
      </c>
      <c r="BJ284" s="18" t="s">
        <v>82</v>
      </c>
      <c r="BK284" s="207">
        <f>ROUND(I284*H284,2)</f>
        <v>0</v>
      </c>
      <c r="BL284" s="18" t="s">
        <v>155</v>
      </c>
      <c r="BM284" s="206" t="s">
        <v>476</v>
      </c>
    </row>
    <row r="285" spans="2:51" s="13" customFormat="1" ht="11.25">
      <c r="B285" s="208"/>
      <c r="C285" s="209"/>
      <c r="D285" s="210" t="s">
        <v>157</v>
      </c>
      <c r="E285" s="211" t="s">
        <v>1</v>
      </c>
      <c r="F285" s="212" t="s">
        <v>477</v>
      </c>
      <c r="G285" s="209"/>
      <c r="H285" s="211" t="s">
        <v>1</v>
      </c>
      <c r="I285" s="213"/>
      <c r="J285" s="209"/>
      <c r="K285" s="209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157</v>
      </c>
      <c r="AU285" s="218" t="s">
        <v>84</v>
      </c>
      <c r="AV285" s="13" t="s">
        <v>82</v>
      </c>
      <c r="AW285" s="13" t="s">
        <v>31</v>
      </c>
      <c r="AX285" s="13" t="s">
        <v>75</v>
      </c>
      <c r="AY285" s="218" t="s">
        <v>149</v>
      </c>
    </row>
    <row r="286" spans="2:51" s="14" customFormat="1" ht="11.25">
      <c r="B286" s="219"/>
      <c r="C286" s="220"/>
      <c r="D286" s="210" t="s">
        <v>157</v>
      </c>
      <c r="E286" s="221" t="s">
        <v>1</v>
      </c>
      <c r="F286" s="222" t="s">
        <v>478</v>
      </c>
      <c r="G286" s="220"/>
      <c r="H286" s="223">
        <v>0.2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157</v>
      </c>
      <c r="AU286" s="229" t="s">
        <v>84</v>
      </c>
      <c r="AV286" s="14" t="s">
        <v>84</v>
      </c>
      <c r="AW286" s="14" t="s">
        <v>31</v>
      </c>
      <c r="AX286" s="14" t="s">
        <v>82</v>
      </c>
      <c r="AY286" s="229" t="s">
        <v>149</v>
      </c>
    </row>
    <row r="287" spans="2:63" s="12" customFormat="1" ht="22.9" customHeight="1">
      <c r="B287" s="178"/>
      <c r="C287" s="179"/>
      <c r="D287" s="180" t="s">
        <v>74</v>
      </c>
      <c r="E287" s="192" t="s">
        <v>479</v>
      </c>
      <c r="F287" s="192" t="s">
        <v>480</v>
      </c>
      <c r="G287" s="179"/>
      <c r="H287" s="179"/>
      <c r="I287" s="182"/>
      <c r="J287" s="193">
        <f>BK287</f>
        <v>0</v>
      </c>
      <c r="K287" s="179"/>
      <c r="L287" s="184"/>
      <c r="M287" s="185"/>
      <c r="N287" s="186"/>
      <c r="O287" s="186"/>
      <c r="P287" s="187">
        <f>SUM(P288:P301)</f>
        <v>0</v>
      </c>
      <c r="Q287" s="186"/>
      <c r="R287" s="187">
        <f>SUM(R288:R301)</f>
        <v>0</v>
      </c>
      <c r="S287" s="186"/>
      <c r="T287" s="188">
        <f>SUM(T288:T301)</f>
        <v>0</v>
      </c>
      <c r="AR287" s="189" t="s">
        <v>82</v>
      </c>
      <c r="AT287" s="190" t="s">
        <v>74</v>
      </c>
      <c r="AU287" s="190" t="s">
        <v>82</v>
      </c>
      <c r="AY287" s="189" t="s">
        <v>149</v>
      </c>
      <c r="BK287" s="191">
        <f>SUM(BK288:BK301)</f>
        <v>0</v>
      </c>
    </row>
    <row r="288" spans="1:65" s="2" customFormat="1" ht="14.45" customHeight="1">
      <c r="A288" s="35"/>
      <c r="B288" s="36"/>
      <c r="C288" s="194" t="s">
        <v>481</v>
      </c>
      <c r="D288" s="194" t="s">
        <v>151</v>
      </c>
      <c r="E288" s="195" t="s">
        <v>482</v>
      </c>
      <c r="F288" s="196" t="s">
        <v>483</v>
      </c>
      <c r="G288" s="197" t="s">
        <v>243</v>
      </c>
      <c r="H288" s="198">
        <v>5.276</v>
      </c>
      <c r="I288" s="199"/>
      <c r="J288" s="200">
        <f>ROUND(I288*H288,2)</f>
        <v>0</v>
      </c>
      <c r="K288" s="201"/>
      <c r="L288" s="40"/>
      <c r="M288" s="202" t="s">
        <v>1</v>
      </c>
      <c r="N288" s="203" t="s">
        <v>40</v>
      </c>
      <c r="O288" s="72"/>
      <c r="P288" s="204">
        <f>O288*H288</f>
        <v>0</v>
      </c>
      <c r="Q288" s="204">
        <v>0</v>
      </c>
      <c r="R288" s="204">
        <f>Q288*H288</f>
        <v>0</v>
      </c>
      <c r="S288" s="204">
        <v>0</v>
      </c>
      <c r="T288" s="20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6" t="s">
        <v>155</v>
      </c>
      <c r="AT288" s="206" t="s">
        <v>151</v>
      </c>
      <c r="AU288" s="206" t="s">
        <v>84</v>
      </c>
      <c r="AY288" s="18" t="s">
        <v>149</v>
      </c>
      <c r="BE288" s="207">
        <f>IF(N288="základní",J288,0)</f>
        <v>0</v>
      </c>
      <c r="BF288" s="207">
        <f>IF(N288="snížená",J288,0)</f>
        <v>0</v>
      </c>
      <c r="BG288" s="207">
        <f>IF(N288="zákl. přenesená",J288,0)</f>
        <v>0</v>
      </c>
      <c r="BH288" s="207">
        <f>IF(N288="sníž. přenesená",J288,0)</f>
        <v>0</v>
      </c>
      <c r="BI288" s="207">
        <f>IF(N288="nulová",J288,0)</f>
        <v>0</v>
      </c>
      <c r="BJ288" s="18" t="s">
        <v>82</v>
      </c>
      <c r="BK288" s="207">
        <f>ROUND(I288*H288,2)</f>
        <v>0</v>
      </c>
      <c r="BL288" s="18" t="s">
        <v>155</v>
      </c>
      <c r="BM288" s="206" t="s">
        <v>484</v>
      </c>
    </row>
    <row r="289" spans="2:51" s="14" customFormat="1" ht="11.25">
      <c r="B289" s="219"/>
      <c r="C289" s="220"/>
      <c r="D289" s="210" t="s">
        <v>157</v>
      </c>
      <c r="E289" s="221" t="s">
        <v>114</v>
      </c>
      <c r="F289" s="222" t="s">
        <v>103</v>
      </c>
      <c r="G289" s="220"/>
      <c r="H289" s="223">
        <v>5.276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157</v>
      </c>
      <c r="AU289" s="229" t="s">
        <v>84</v>
      </c>
      <c r="AV289" s="14" t="s">
        <v>84</v>
      </c>
      <c r="AW289" s="14" t="s">
        <v>31</v>
      </c>
      <c r="AX289" s="14" t="s">
        <v>82</v>
      </c>
      <c r="AY289" s="229" t="s">
        <v>149</v>
      </c>
    </row>
    <row r="290" spans="1:65" s="2" customFormat="1" ht="24.2" customHeight="1">
      <c r="A290" s="35"/>
      <c r="B290" s="36"/>
      <c r="C290" s="194" t="s">
        <v>485</v>
      </c>
      <c r="D290" s="194" t="s">
        <v>151</v>
      </c>
      <c r="E290" s="195" t="s">
        <v>486</v>
      </c>
      <c r="F290" s="196" t="s">
        <v>487</v>
      </c>
      <c r="G290" s="197" t="s">
        <v>243</v>
      </c>
      <c r="H290" s="198">
        <v>73.864</v>
      </c>
      <c r="I290" s="199"/>
      <c r="J290" s="200">
        <f>ROUND(I290*H290,2)</f>
        <v>0</v>
      </c>
      <c r="K290" s="201"/>
      <c r="L290" s="40"/>
      <c r="M290" s="202" t="s">
        <v>1</v>
      </c>
      <c r="N290" s="203" t="s">
        <v>40</v>
      </c>
      <c r="O290" s="72"/>
      <c r="P290" s="204">
        <f>O290*H290</f>
        <v>0</v>
      </c>
      <c r="Q290" s="204">
        <v>0</v>
      </c>
      <c r="R290" s="204">
        <f>Q290*H290</f>
        <v>0</v>
      </c>
      <c r="S290" s="204">
        <v>0</v>
      </c>
      <c r="T290" s="20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6" t="s">
        <v>155</v>
      </c>
      <c r="AT290" s="206" t="s">
        <v>151</v>
      </c>
      <c r="AU290" s="206" t="s">
        <v>84</v>
      </c>
      <c r="AY290" s="18" t="s">
        <v>149</v>
      </c>
      <c r="BE290" s="207">
        <f>IF(N290="základní",J290,0)</f>
        <v>0</v>
      </c>
      <c r="BF290" s="207">
        <f>IF(N290="snížená",J290,0)</f>
        <v>0</v>
      </c>
      <c r="BG290" s="207">
        <f>IF(N290="zákl. přenesená",J290,0)</f>
        <v>0</v>
      </c>
      <c r="BH290" s="207">
        <f>IF(N290="sníž. přenesená",J290,0)</f>
        <v>0</v>
      </c>
      <c r="BI290" s="207">
        <f>IF(N290="nulová",J290,0)</f>
        <v>0</v>
      </c>
      <c r="BJ290" s="18" t="s">
        <v>82</v>
      </c>
      <c r="BK290" s="207">
        <f>ROUND(I290*H290,2)</f>
        <v>0</v>
      </c>
      <c r="BL290" s="18" t="s">
        <v>155</v>
      </c>
      <c r="BM290" s="206" t="s">
        <v>488</v>
      </c>
    </row>
    <row r="291" spans="2:51" s="14" customFormat="1" ht="11.25">
      <c r="B291" s="219"/>
      <c r="C291" s="220"/>
      <c r="D291" s="210" t="s">
        <v>157</v>
      </c>
      <c r="E291" s="221" t="s">
        <v>1</v>
      </c>
      <c r="F291" s="222" t="s">
        <v>489</v>
      </c>
      <c r="G291" s="220"/>
      <c r="H291" s="223">
        <v>73.864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157</v>
      </c>
      <c r="AU291" s="229" t="s">
        <v>84</v>
      </c>
      <c r="AV291" s="14" t="s">
        <v>84</v>
      </c>
      <c r="AW291" s="14" t="s">
        <v>31</v>
      </c>
      <c r="AX291" s="14" t="s">
        <v>82</v>
      </c>
      <c r="AY291" s="229" t="s">
        <v>149</v>
      </c>
    </row>
    <row r="292" spans="1:65" s="2" customFormat="1" ht="14.45" customHeight="1">
      <c r="A292" s="35"/>
      <c r="B292" s="36"/>
      <c r="C292" s="194" t="s">
        <v>490</v>
      </c>
      <c r="D292" s="194" t="s">
        <v>151</v>
      </c>
      <c r="E292" s="195" t="s">
        <v>491</v>
      </c>
      <c r="F292" s="196" t="s">
        <v>492</v>
      </c>
      <c r="G292" s="197" t="s">
        <v>243</v>
      </c>
      <c r="H292" s="198">
        <v>2.023</v>
      </c>
      <c r="I292" s="199"/>
      <c r="J292" s="200">
        <f>ROUND(I292*H292,2)</f>
        <v>0</v>
      </c>
      <c r="K292" s="201"/>
      <c r="L292" s="40"/>
      <c r="M292" s="202" t="s">
        <v>1</v>
      </c>
      <c r="N292" s="203" t="s">
        <v>40</v>
      </c>
      <c r="O292" s="72"/>
      <c r="P292" s="204">
        <f>O292*H292</f>
        <v>0</v>
      </c>
      <c r="Q292" s="204">
        <v>0</v>
      </c>
      <c r="R292" s="204">
        <f>Q292*H292</f>
        <v>0</v>
      </c>
      <c r="S292" s="204">
        <v>0</v>
      </c>
      <c r="T292" s="20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6" t="s">
        <v>155</v>
      </c>
      <c r="AT292" s="206" t="s">
        <v>151</v>
      </c>
      <c r="AU292" s="206" t="s">
        <v>84</v>
      </c>
      <c r="AY292" s="18" t="s">
        <v>149</v>
      </c>
      <c r="BE292" s="207">
        <f>IF(N292="základní",J292,0)</f>
        <v>0</v>
      </c>
      <c r="BF292" s="207">
        <f>IF(N292="snížená",J292,0)</f>
        <v>0</v>
      </c>
      <c r="BG292" s="207">
        <f>IF(N292="zákl. přenesená",J292,0)</f>
        <v>0</v>
      </c>
      <c r="BH292" s="207">
        <f>IF(N292="sníž. přenesená",J292,0)</f>
        <v>0</v>
      </c>
      <c r="BI292" s="207">
        <f>IF(N292="nulová",J292,0)</f>
        <v>0</v>
      </c>
      <c r="BJ292" s="18" t="s">
        <v>82</v>
      </c>
      <c r="BK292" s="207">
        <f>ROUND(I292*H292,2)</f>
        <v>0</v>
      </c>
      <c r="BL292" s="18" t="s">
        <v>155</v>
      </c>
      <c r="BM292" s="206" t="s">
        <v>493</v>
      </c>
    </row>
    <row r="293" spans="2:51" s="13" customFormat="1" ht="22.5">
      <c r="B293" s="208"/>
      <c r="C293" s="209"/>
      <c r="D293" s="210" t="s">
        <v>157</v>
      </c>
      <c r="E293" s="211" t="s">
        <v>1</v>
      </c>
      <c r="F293" s="212" t="s">
        <v>494</v>
      </c>
      <c r="G293" s="209"/>
      <c r="H293" s="211" t="s">
        <v>1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157</v>
      </c>
      <c r="AU293" s="218" t="s">
        <v>84</v>
      </c>
      <c r="AV293" s="13" t="s">
        <v>82</v>
      </c>
      <c r="AW293" s="13" t="s">
        <v>31</v>
      </c>
      <c r="AX293" s="13" t="s">
        <v>75</v>
      </c>
      <c r="AY293" s="218" t="s">
        <v>149</v>
      </c>
    </row>
    <row r="294" spans="2:51" s="14" customFormat="1" ht="11.25">
      <c r="B294" s="219"/>
      <c r="C294" s="220"/>
      <c r="D294" s="210" t="s">
        <v>157</v>
      </c>
      <c r="E294" s="221" t="s">
        <v>1</v>
      </c>
      <c r="F294" s="222" t="s">
        <v>495</v>
      </c>
      <c r="G294" s="220"/>
      <c r="H294" s="223">
        <v>0.383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157</v>
      </c>
      <c r="AU294" s="229" t="s">
        <v>84</v>
      </c>
      <c r="AV294" s="14" t="s">
        <v>84</v>
      </c>
      <c r="AW294" s="14" t="s">
        <v>31</v>
      </c>
      <c r="AX294" s="14" t="s">
        <v>75</v>
      </c>
      <c r="AY294" s="229" t="s">
        <v>149</v>
      </c>
    </row>
    <row r="295" spans="2:51" s="13" customFormat="1" ht="22.5">
      <c r="B295" s="208"/>
      <c r="C295" s="209"/>
      <c r="D295" s="210" t="s">
        <v>157</v>
      </c>
      <c r="E295" s="211" t="s">
        <v>1</v>
      </c>
      <c r="F295" s="212" t="s">
        <v>496</v>
      </c>
      <c r="G295" s="209"/>
      <c r="H295" s="211" t="s">
        <v>1</v>
      </c>
      <c r="I295" s="213"/>
      <c r="J295" s="209"/>
      <c r="K295" s="209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157</v>
      </c>
      <c r="AU295" s="218" t="s">
        <v>84</v>
      </c>
      <c r="AV295" s="13" t="s">
        <v>82</v>
      </c>
      <c r="AW295" s="13" t="s">
        <v>31</v>
      </c>
      <c r="AX295" s="13" t="s">
        <v>75</v>
      </c>
      <c r="AY295" s="218" t="s">
        <v>149</v>
      </c>
    </row>
    <row r="296" spans="2:51" s="14" customFormat="1" ht="11.25">
      <c r="B296" s="219"/>
      <c r="C296" s="220"/>
      <c r="D296" s="210" t="s">
        <v>157</v>
      </c>
      <c r="E296" s="221" t="s">
        <v>1</v>
      </c>
      <c r="F296" s="222" t="s">
        <v>497</v>
      </c>
      <c r="G296" s="220"/>
      <c r="H296" s="223">
        <v>1.64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157</v>
      </c>
      <c r="AU296" s="229" t="s">
        <v>84</v>
      </c>
      <c r="AV296" s="14" t="s">
        <v>84</v>
      </c>
      <c r="AW296" s="14" t="s">
        <v>31</v>
      </c>
      <c r="AX296" s="14" t="s">
        <v>75</v>
      </c>
      <c r="AY296" s="229" t="s">
        <v>149</v>
      </c>
    </row>
    <row r="297" spans="2:51" s="15" customFormat="1" ht="11.25">
      <c r="B297" s="230"/>
      <c r="C297" s="231"/>
      <c r="D297" s="210" t="s">
        <v>157</v>
      </c>
      <c r="E297" s="232" t="s">
        <v>108</v>
      </c>
      <c r="F297" s="233" t="s">
        <v>179</v>
      </c>
      <c r="G297" s="231"/>
      <c r="H297" s="234">
        <v>2.023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157</v>
      </c>
      <c r="AU297" s="240" t="s">
        <v>84</v>
      </c>
      <c r="AV297" s="15" t="s">
        <v>155</v>
      </c>
      <c r="AW297" s="15" t="s">
        <v>31</v>
      </c>
      <c r="AX297" s="15" t="s">
        <v>82</v>
      </c>
      <c r="AY297" s="240" t="s">
        <v>149</v>
      </c>
    </row>
    <row r="298" spans="1:65" s="2" customFormat="1" ht="24.2" customHeight="1">
      <c r="A298" s="35"/>
      <c r="B298" s="36"/>
      <c r="C298" s="194" t="s">
        <v>498</v>
      </c>
      <c r="D298" s="194" t="s">
        <v>151</v>
      </c>
      <c r="E298" s="195" t="s">
        <v>499</v>
      </c>
      <c r="F298" s="196" t="s">
        <v>500</v>
      </c>
      <c r="G298" s="197" t="s">
        <v>243</v>
      </c>
      <c r="H298" s="198">
        <v>2.023</v>
      </c>
      <c r="I298" s="199"/>
      <c r="J298" s="200">
        <f>ROUND(I298*H298,2)</f>
        <v>0</v>
      </c>
      <c r="K298" s="201"/>
      <c r="L298" s="40"/>
      <c r="M298" s="202" t="s">
        <v>1</v>
      </c>
      <c r="N298" s="203" t="s">
        <v>40</v>
      </c>
      <c r="O298" s="72"/>
      <c r="P298" s="204">
        <f>O298*H298</f>
        <v>0</v>
      </c>
      <c r="Q298" s="204">
        <v>0</v>
      </c>
      <c r="R298" s="204">
        <f>Q298*H298</f>
        <v>0</v>
      </c>
      <c r="S298" s="204">
        <v>0</v>
      </c>
      <c r="T298" s="205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6" t="s">
        <v>155</v>
      </c>
      <c r="AT298" s="206" t="s">
        <v>151</v>
      </c>
      <c r="AU298" s="206" t="s">
        <v>84</v>
      </c>
      <c r="AY298" s="18" t="s">
        <v>149</v>
      </c>
      <c r="BE298" s="207">
        <f>IF(N298="základní",J298,0)</f>
        <v>0</v>
      </c>
      <c r="BF298" s="207">
        <f>IF(N298="snížená",J298,0)</f>
        <v>0</v>
      </c>
      <c r="BG298" s="207">
        <f>IF(N298="zákl. přenesená",J298,0)</f>
        <v>0</v>
      </c>
      <c r="BH298" s="207">
        <f>IF(N298="sníž. přenesená",J298,0)</f>
        <v>0</v>
      </c>
      <c r="BI298" s="207">
        <f>IF(N298="nulová",J298,0)</f>
        <v>0</v>
      </c>
      <c r="BJ298" s="18" t="s">
        <v>82</v>
      </c>
      <c r="BK298" s="207">
        <f>ROUND(I298*H298,2)</f>
        <v>0</v>
      </c>
      <c r="BL298" s="18" t="s">
        <v>155</v>
      </c>
      <c r="BM298" s="206" t="s">
        <v>501</v>
      </c>
    </row>
    <row r="299" spans="2:51" s="14" customFormat="1" ht="11.25">
      <c r="B299" s="219"/>
      <c r="C299" s="220"/>
      <c r="D299" s="210" t="s">
        <v>157</v>
      </c>
      <c r="E299" s="221" t="s">
        <v>1</v>
      </c>
      <c r="F299" s="222" t="s">
        <v>108</v>
      </c>
      <c r="G299" s="220"/>
      <c r="H299" s="223">
        <v>2.023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157</v>
      </c>
      <c r="AU299" s="229" t="s">
        <v>84</v>
      </c>
      <c r="AV299" s="14" t="s">
        <v>84</v>
      </c>
      <c r="AW299" s="14" t="s">
        <v>31</v>
      </c>
      <c r="AX299" s="14" t="s">
        <v>82</v>
      </c>
      <c r="AY299" s="229" t="s">
        <v>149</v>
      </c>
    </row>
    <row r="300" spans="1:65" s="2" customFormat="1" ht="37.9" customHeight="1">
      <c r="A300" s="35"/>
      <c r="B300" s="36"/>
      <c r="C300" s="194" t="s">
        <v>502</v>
      </c>
      <c r="D300" s="194" t="s">
        <v>151</v>
      </c>
      <c r="E300" s="195" t="s">
        <v>503</v>
      </c>
      <c r="F300" s="196" t="s">
        <v>504</v>
      </c>
      <c r="G300" s="197" t="s">
        <v>243</v>
      </c>
      <c r="H300" s="198">
        <v>5.276</v>
      </c>
      <c r="I300" s="199"/>
      <c r="J300" s="200">
        <f>ROUND(I300*H300,2)</f>
        <v>0</v>
      </c>
      <c r="K300" s="201"/>
      <c r="L300" s="40"/>
      <c r="M300" s="202" t="s">
        <v>1</v>
      </c>
      <c r="N300" s="203" t="s">
        <v>40</v>
      </c>
      <c r="O300" s="72"/>
      <c r="P300" s="204">
        <f>O300*H300</f>
        <v>0</v>
      </c>
      <c r="Q300" s="204">
        <v>0</v>
      </c>
      <c r="R300" s="204">
        <f>Q300*H300</f>
        <v>0</v>
      </c>
      <c r="S300" s="204">
        <v>0</v>
      </c>
      <c r="T300" s="20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6" t="s">
        <v>155</v>
      </c>
      <c r="AT300" s="206" t="s">
        <v>151</v>
      </c>
      <c r="AU300" s="206" t="s">
        <v>84</v>
      </c>
      <c r="AY300" s="18" t="s">
        <v>149</v>
      </c>
      <c r="BE300" s="207">
        <f>IF(N300="základní",J300,0)</f>
        <v>0</v>
      </c>
      <c r="BF300" s="207">
        <f>IF(N300="snížená",J300,0)</f>
        <v>0</v>
      </c>
      <c r="BG300" s="207">
        <f>IF(N300="zákl. přenesená",J300,0)</f>
        <v>0</v>
      </c>
      <c r="BH300" s="207">
        <f>IF(N300="sníž. přenesená",J300,0)</f>
        <v>0</v>
      </c>
      <c r="BI300" s="207">
        <f>IF(N300="nulová",J300,0)</f>
        <v>0</v>
      </c>
      <c r="BJ300" s="18" t="s">
        <v>82</v>
      </c>
      <c r="BK300" s="207">
        <f>ROUND(I300*H300,2)</f>
        <v>0</v>
      </c>
      <c r="BL300" s="18" t="s">
        <v>155</v>
      </c>
      <c r="BM300" s="206" t="s">
        <v>505</v>
      </c>
    </row>
    <row r="301" spans="2:51" s="14" customFormat="1" ht="11.25">
      <c r="B301" s="219"/>
      <c r="C301" s="220"/>
      <c r="D301" s="210" t="s">
        <v>157</v>
      </c>
      <c r="E301" s="221" t="s">
        <v>103</v>
      </c>
      <c r="F301" s="222" t="s">
        <v>506</v>
      </c>
      <c r="G301" s="220"/>
      <c r="H301" s="223">
        <v>5.276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157</v>
      </c>
      <c r="AU301" s="229" t="s">
        <v>84</v>
      </c>
      <c r="AV301" s="14" t="s">
        <v>84</v>
      </c>
      <c r="AW301" s="14" t="s">
        <v>31</v>
      </c>
      <c r="AX301" s="14" t="s">
        <v>82</v>
      </c>
      <c r="AY301" s="229" t="s">
        <v>149</v>
      </c>
    </row>
    <row r="302" spans="2:63" s="12" customFormat="1" ht="22.9" customHeight="1">
      <c r="B302" s="178"/>
      <c r="C302" s="179"/>
      <c r="D302" s="180" t="s">
        <v>74</v>
      </c>
      <c r="E302" s="192" t="s">
        <v>507</v>
      </c>
      <c r="F302" s="192" t="s">
        <v>508</v>
      </c>
      <c r="G302" s="179"/>
      <c r="H302" s="179"/>
      <c r="I302" s="182"/>
      <c r="J302" s="193">
        <f>BK302</f>
        <v>0</v>
      </c>
      <c r="K302" s="179"/>
      <c r="L302" s="184"/>
      <c r="M302" s="185"/>
      <c r="N302" s="186"/>
      <c r="O302" s="186"/>
      <c r="P302" s="187">
        <f>P303</f>
        <v>0</v>
      </c>
      <c r="Q302" s="186"/>
      <c r="R302" s="187">
        <f>R303</f>
        <v>0</v>
      </c>
      <c r="S302" s="186"/>
      <c r="T302" s="188">
        <f>T303</f>
        <v>0</v>
      </c>
      <c r="AR302" s="189" t="s">
        <v>82</v>
      </c>
      <c r="AT302" s="190" t="s">
        <v>74</v>
      </c>
      <c r="AU302" s="190" t="s">
        <v>82</v>
      </c>
      <c r="AY302" s="189" t="s">
        <v>149</v>
      </c>
      <c r="BK302" s="191">
        <f>BK303</f>
        <v>0</v>
      </c>
    </row>
    <row r="303" spans="1:65" s="2" customFormat="1" ht="24.2" customHeight="1">
      <c r="A303" s="35"/>
      <c r="B303" s="36"/>
      <c r="C303" s="194" t="s">
        <v>509</v>
      </c>
      <c r="D303" s="194" t="s">
        <v>151</v>
      </c>
      <c r="E303" s="195" t="s">
        <v>510</v>
      </c>
      <c r="F303" s="196" t="s">
        <v>511</v>
      </c>
      <c r="G303" s="197" t="s">
        <v>243</v>
      </c>
      <c r="H303" s="198">
        <v>158.507</v>
      </c>
      <c r="I303" s="199"/>
      <c r="J303" s="200">
        <f>ROUND(I303*H303,2)</f>
        <v>0</v>
      </c>
      <c r="K303" s="201"/>
      <c r="L303" s="40"/>
      <c r="M303" s="252" t="s">
        <v>1</v>
      </c>
      <c r="N303" s="253" t="s">
        <v>40</v>
      </c>
      <c r="O303" s="254"/>
      <c r="P303" s="255">
        <f>O303*H303</f>
        <v>0</v>
      </c>
      <c r="Q303" s="255">
        <v>0</v>
      </c>
      <c r="R303" s="255">
        <f>Q303*H303</f>
        <v>0</v>
      </c>
      <c r="S303" s="255">
        <v>0</v>
      </c>
      <c r="T303" s="256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6" t="s">
        <v>155</v>
      </c>
      <c r="AT303" s="206" t="s">
        <v>151</v>
      </c>
      <c r="AU303" s="206" t="s">
        <v>84</v>
      </c>
      <c r="AY303" s="18" t="s">
        <v>149</v>
      </c>
      <c r="BE303" s="207">
        <f>IF(N303="základní",J303,0)</f>
        <v>0</v>
      </c>
      <c r="BF303" s="207">
        <f>IF(N303="snížená",J303,0)</f>
        <v>0</v>
      </c>
      <c r="BG303" s="207">
        <f>IF(N303="zákl. přenesená",J303,0)</f>
        <v>0</v>
      </c>
      <c r="BH303" s="207">
        <f>IF(N303="sníž. přenesená",J303,0)</f>
        <v>0</v>
      </c>
      <c r="BI303" s="207">
        <f>IF(N303="nulová",J303,0)</f>
        <v>0</v>
      </c>
      <c r="BJ303" s="18" t="s">
        <v>82</v>
      </c>
      <c r="BK303" s="207">
        <f>ROUND(I303*H303,2)</f>
        <v>0</v>
      </c>
      <c r="BL303" s="18" t="s">
        <v>155</v>
      </c>
      <c r="BM303" s="206" t="s">
        <v>512</v>
      </c>
    </row>
    <row r="304" spans="1:31" s="2" customFormat="1" ht="6.95" customHeight="1">
      <c r="A304" s="35"/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40"/>
      <c r="M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</row>
  </sheetData>
  <sheetProtection algorithmName="SHA-512" hashValue="jZTM/3Cr/hcW85hBTDobBrz9dTGt2X6k7niB3AXK5LQbxtNfdL7Gfb4MpOalnzcvQg7ezM46Q2YQ1QBaUrw5gw==" saltValue="mOGS+ejIQHGfdcFmz8+rwHkT47mYNC5aJf+ZuWbxUInLzvYgyusJMdylXA+/MYLPyY/z8PXzb//p3G9kI1F31A==" spinCount="100000" sheet="1" objects="1" scenarios="1" formatColumns="0" formatRows="0" autoFilter="0"/>
  <autoFilter ref="C127:K303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92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84</v>
      </c>
    </row>
    <row r="4" spans="2:46" s="1" customFormat="1" ht="24.95" customHeight="1">
      <c r="B4" s="21"/>
      <c r="D4" s="119" t="s">
        <v>107</v>
      </c>
      <c r="L4" s="21"/>
      <c r="M4" s="12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1" t="s">
        <v>16</v>
      </c>
      <c r="L6" s="21"/>
    </row>
    <row r="7" spans="2:12" s="1" customFormat="1" ht="23.25" customHeight="1">
      <c r="B7" s="21"/>
      <c r="E7" s="334" t="str">
        <f>'Rekapitulace stavby'!K6</f>
        <v>Dešťová kanalizace a oprava vozovky a veřejného osvětlení v ul. Tovární, Vítězství, Děčín - Boletice</v>
      </c>
      <c r="F7" s="335"/>
      <c r="G7" s="335"/>
      <c r="H7" s="335"/>
      <c r="L7" s="21"/>
    </row>
    <row r="8" spans="2:12" s="1" customFormat="1" ht="12" customHeight="1">
      <c r="B8" s="21"/>
      <c r="D8" s="121" t="s">
        <v>115</v>
      </c>
      <c r="L8" s="21"/>
    </row>
    <row r="9" spans="1:31" s="2" customFormat="1" ht="16.5" customHeight="1">
      <c r="A9" s="35"/>
      <c r="B9" s="40"/>
      <c r="C9" s="35"/>
      <c r="D9" s="35"/>
      <c r="E9" s="334" t="s">
        <v>118</v>
      </c>
      <c r="F9" s="336"/>
      <c r="G9" s="336"/>
      <c r="H9" s="33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1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37" t="s">
        <v>513</v>
      </c>
      <c r="F11" s="336"/>
      <c r="G11" s="336"/>
      <c r="H11" s="33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1" t="s">
        <v>18</v>
      </c>
      <c r="E13" s="35"/>
      <c r="F13" s="111" t="s">
        <v>1</v>
      </c>
      <c r="G13" s="35"/>
      <c r="H13" s="35"/>
      <c r="I13" s="121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1" t="s">
        <v>20</v>
      </c>
      <c r="E14" s="35"/>
      <c r="F14" s="111" t="s">
        <v>21</v>
      </c>
      <c r="G14" s="35"/>
      <c r="H14" s="35"/>
      <c r="I14" s="121" t="s">
        <v>22</v>
      </c>
      <c r="J14" s="122">
        <f>'Rekapitulace stavby'!AN8</f>
        <v>44539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1" t="s">
        <v>23</v>
      </c>
      <c r="E16" s="35"/>
      <c r="F16" s="35"/>
      <c r="G16" s="35"/>
      <c r="H16" s="35"/>
      <c r="I16" s="121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1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27</v>
      </c>
      <c r="E19" s="35"/>
      <c r="F19" s="35"/>
      <c r="G19" s="35"/>
      <c r="H19" s="35"/>
      <c r="I19" s="121" t="s">
        <v>24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8" t="str">
        <f>'Rekapitulace stavby'!E14</f>
        <v>Vyplň údaj</v>
      </c>
      <c r="F20" s="339"/>
      <c r="G20" s="339"/>
      <c r="H20" s="339"/>
      <c r="I20" s="121" t="s">
        <v>26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29</v>
      </c>
      <c r="E22" s="35"/>
      <c r="F22" s="35"/>
      <c r="G22" s="35"/>
      <c r="H22" s="35"/>
      <c r="I22" s="121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1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32</v>
      </c>
      <c r="E25" s="35"/>
      <c r="F25" s="35"/>
      <c r="G25" s="35"/>
      <c r="H25" s="35"/>
      <c r="I25" s="121" t="s">
        <v>24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33</v>
      </c>
      <c r="F26" s="35"/>
      <c r="G26" s="35"/>
      <c r="H26" s="35"/>
      <c r="I26" s="121" t="s">
        <v>26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34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6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7" t="s">
        <v>35</v>
      </c>
      <c r="E32" s="35"/>
      <c r="F32" s="35"/>
      <c r="G32" s="35"/>
      <c r="H32" s="35"/>
      <c r="I32" s="35"/>
      <c r="J32" s="128">
        <f>ROUND(J124,2)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6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9" t="s">
        <v>37</v>
      </c>
      <c r="G34" s="35"/>
      <c r="H34" s="35"/>
      <c r="I34" s="129" t="s">
        <v>36</v>
      </c>
      <c r="J34" s="129" t="s">
        <v>38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39</v>
      </c>
      <c r="E35" s="121" t="s">
        <v>40</v>
      </c>
      <c r="F35" s="131">
        <f>ROUND((SUM(BE124:BE132)),2)</f>
        <v>0</v>
      </c>
      <c r="G35" s="35"/>
      <c r="H35" s="35"/>
      <c r="I35" s="132">
        <v>0.21</v>
      </c>
      <c r="J35" s="131">
        <f>ROUND(((SUM(BE124:BE132))*I35),2)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41</v>
      </c>
      <c r="F36" s="131">
        <f>ROUND((SUM(BF124:BF132)),2)</f>
        <v>0</v>
      </c>
      <c r="G36" s="35"/>
      <c r="H36" s="35"/>
      <c r="I36" s="132">
        <v>0.15</v>
      </c>
      <c r="J36" s="131">
        <f>ROUND(((SUM(BF124:BF132))*I36),2)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42</v>
      </c>
      <c r="F37" s="131">
        <f>ROUND((SUM(BG124:BG132)),2)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1" t="s">
        <v>43</v>
      </c>
      <c r="F38" s="131">
        <f>ROUND((SUM(BH124:BH132)),2)</f>
        <v>0</v>
      </c>
      <c r="G38" s="35"/>
      <c r="H38" s="35"/>
      <c r="I38" s="132">
        <v>0.15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44</v>
      </c>
      <c r="F39" s="131">
        <f>ROUND((SUM(BI124:BI132)),2)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45</v>
      </c>
      <c r="E41" s="135"/>
      <c r="F41" s="135"/>
      <c r="G41" s="136" t="s">
        <v>46</v>
      </c>
      <c r="H41" s="137" t="s">
        <v>47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41" t="str">
        <f>E7</f>
        <v>Dešťová kanalizace a oprava vozovky a veřejného osvětlení v ul. Tovární, Vítězství, Děčín - Boletice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41" t="s">
        <v>118</v>
      </c>
      <c r="F87" s="343"/>
      <c r="G87" s="343"/>
      <c r="H87" s="34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9" t="str">
        <f>E11</f>
        <v>VON - Vedlejší a ostatní náklady</v>
      </c>
      <c r="F89" s="343"/>
      <c r="G89" s="343"/>
      <c r="H89" s="34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Děčín - Boletice</v>
      </c>
      <c r="G91" s="37"/>
      <c r="H91" s="37"/>
      <c r="I91" s="30" t="s">
        <v>22</v>
      </c>
      <c r="J91" s="67">
        <f>IF(J14="","",J14)</f>
        <v>44539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STATUTÁRNÍ MĚSTO DĚČÍN</v>
      </c>
      <c r="G93" s="37"/>
      <c r="H93" s="37"/>
      <c r="I93" s="30" t="s">
        <v>29</v>
      </c>
      <c r="J93" s="33" t="str">
        <f>E23</f>
        <v>Ing. Vladimír Polda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30" t="s">
        <v>32</v>
      </c>
      <c r="J94" s="33" t="str">
        <f>E26</f>
        <v>J. Duben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122</v>
      </c>
      <c r="D96" s="152"/>
      <c r="E96" s="152"/>
      <c r="F96" s="152"/>
      <c r="G96" s="152"/>
      <c r="H96" s="152"/>
      <c r="I96" s="152"/>
      <c r="J96" s="153" t="s">
        <v>123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124</v>
      </c>
      <c r="D98" s="37"/>
      <c r="E98" s="37"/>
      <c r="F98" s="37"/>
      <c r="G98" s="37"/>
      <c r="H98" s="37"/>
      <c r="I98" s="37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5" customHeight="1">
      <c r="B99" s="155"/>
      <c r="C99" s="156"/>
      <c r="D99" s="157" t="s">
        <v>514</v>
      </c>
      <c r="E99" s="158"/>
      <c r="F99" s="158"/>
      <c r="G99" s="158"/>
      <c r="H99" s="158"/>
      <c r="I99" s="158"/>
      <c r="J99" s="159">
        <f>J125</f>
        <v>0</v>
      </c>
      <c r="K99" s="156"/>
      <c r="L99" s="160"/>
    </row>
    <row r="100" spans="2:12" s="10" customFormat="1" ht="19.9" customHeight="1">
      <c r="B100" s="161"/>
      <c r="C100" s="105"/>
      <c r="D100" s="162" t="s">
        <v>515</v>
      </c>
      <c r="E100" s="163"/>
      <c r="F100" s="163"/>
      <c r="G100" s="163"/>
      <c r="H100" s="163"/>
      <c r="I100" s="163"/>
      <c r="J100" s="164">
        <f>J126</f>
        <v>0</v>
      </c>
      <c r="K100" s="105"/>
      <c r="L100" s="165"/>
    </row>
    <row r="101" spans="2:12" s="10" customFormat="1" ht="19.9" customHeight="1">
      <c r="B101" s="161"/>
      <c r="C101" s="105"/>
      <c r="D101" s="162" t="s">
        <v>516</v>
      </c>
      <c r="E101" s="163"/>
      <c r="F101" s="163"/>
      <c r="G101" s="163"/>
      <c r="H101" s="163"/>
      <c r="I101" s="163"/>
      <c r="J101" s="164">
        <f>J128</f>
        <v>0</v>
      </c>
      <c r="K101" s="105"/>
      <c r="L101" s="165"/>
    </row>
    <row r="102" spans="2:12" s="10" customFormat="1" ht="19.9" customHeight="1">
      <c r="B102" s="161"/>
      <c r="C102" s="105"/>
      <c r="D102" s="162" t="s">
        <v>517</v>
      </c>
      <c r="E102" s="163"/>
      <c r="F102" s="163"/>
      <c r="G102" s="163"/>
      <c r="H102" s="163"/>
      <c r="I102" s="163"/>
      <c r="J102" s="164">
        <f>J130</f>
        <v>0</v>
      </c>
      <c r="K102" s="105"/>
      <c r="L102" s="16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134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3.25" customHeight="1">
      <c r="A112" s="35"/>
      <c r="B112" s="36"/>
      <c r="C112" s="37"/>
      <c r="D112" s="37"/>
      <c r="E112" s="341" t="str">
        <f>E7</f>
        <v>Dešťová kanalizace a oprava vozovky a veřejného osvětlení v ul. Tovární, Vítězství, Děčín - Boletice</v>
      </c>
      <c r="F112" s="342"/>
      <c r="G112" s="342"/>
      <c r="H112" s="342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22"/>
      <c r="C113" s="30" t="s">
        <v>115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5"/>
      <c r="B114" s="36"/>
      <c r="C114" s="37"/>
      <c r="D114" s="37"/>
      <c r="E114" s="341" t="s">
        <v>118</v>
      </c>
      <c r="F114" s="343"/>
      <c r="G114" s="343"/>
      <c r="H114" s="343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119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89" t="str">
        <f>E11</f>
        <v>VON - Vedlejší a ostatní náklady</v>
      </c>
      <c r="F116" s="343"/>
      <c r="G116" s="343"/>
      <c r="H116" s="343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F14</f>
        <v>Děčín - Boletice</v>
      </c>
      <c r="G118" s="37"/>
      <c r="H118" s="37"/>
      <c r="I118" s="30" t="s">
        <v>22</v>
      </c>
      <c r="J118" s="67">
        <f>IF(J14="","",J14)</f>
        <v>44539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23</v>
      </c>
      <c r="D120" s="37"/>
      <c r="E120" s="37"/>
      <c r="F120" s="28" t="str">
        <f>E17</f>
        <v>STATUTÁRNÍ MĚSTO DĚČÍN</v>
      </c>
      <c r="G120" s="37"/>
      <c r="H120" s="37"/>
      <c r="I120" s="30" t="s">
        <v>29</v>
      </c>
      <c r="J120" s="33" t="str">
        <f>E23</f>
        <v>Ing. Vladimír Polda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27</v>
      </c>
      <c r="D121" s="37"/>
      <c r="E121" s="37"/>
      <c r="F121" s="28" t="str">
        <f>IF(E20="","",E20)</f>
        <v>Vyplň údaj</v>
      </c>
      <c r="G121" s="37"/>
      <c r="H121" s="37"/>
      <c r="I121" s="30" t="s">
        <v>32</v>
      </c>
      <c r="J121" s="33" t="str">
        <f>E26</f>
        <v>J. Duben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6"/>
      <c r="B123" s="167"/>
      <c r="C123" s="168" t="s">
        <v>135</v>
      </c>
      <c r="D123" s="169" t="s">
        <v>60</v>
      </c>
      <c r="E123" s="169" t="s">
        <v>56</v>
      </c>
      <c r="F123" s="169" t="s">
        <v>57</v>
      </c>
      <c r="G123" s="169" t="s">
        <v>136</v>
      </c>
      <c r="H123" s="169" t="s">
        <v>137</v>
      </c>
      <c r="I123" s="169" t="s">
        <v>138</v>
      </c>
      <c r="J123" s="170" t="s">
        <v>123</v>
      </c>
      <c r="K123" s="171" t="s">
        <v>139</v>
      </c>
      <c r="L123" s="172"/>
      <c r="M123" s="76" t="s">
        <v>1</v>
      </c>
      <c r="N123" s="77" t="s">
        <v>39</v>
      </c>
      <c r="O123" s="77" t="s">
        <v>140</v>
      </c>
      <c r="P123" s="77" t="s">
        <v>141</v>
      </c>
      <c r="Q123" s="77" t="s">
        <v>142</v>
      </c>
      <c r="R123" s="77" t="s">
        <v>143</v>
      </c>
      <c r="S123" s="77" t="s">
        <v>144</v>
      </c>
      <c r="T123" s="78" t="s">
        <v>145</v>
      </c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</row>
    <row r="124" spans="1:63" s="2" customFormat="1" ht="22.9" customHeight="1">
      <c r="A124" s="35"/>
      <c r="B124" s="36"/>
      <c r="C124" s="83" t="s">
        <v>146</v>
      </c>
      <c r="D124" s="37"/>
      <c r="E124" s="37"/>
      <c r="F124" s="37"/>
      <c r="G124" s="37"/>
      <c r="H124" s="37"/>
      <c r="I124" s="37"/>
      <c r="J124" s="173">
        <f>BK124</f>
        <v>0</v>
      </c>
      <c r="K124" s="37"/>
      <c r="L124" s="40"/>
      <c r="M124" s="79"/>
      <c r="N124" s="174"/>
      <c r="O124" s="80"/>
      <c r="P124" s="175">
        <f>P125</f>
        <v>0</v>
      </c>
      <c r="Q124" s="80"/>
      <c r="R124" s="175">
        <f>R125</f>
        <v>0</v>
      </c>
      <c r="S124" s="80"/>
      <c r="T124" s="176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125</v>
      </c>
      <c r="BK124" s="177">
        <f>BK125</f>
        <v>0</v>
      </c>
    </row>
    <row r="125" spans="2:63" s="12" customFormat="1" ht="25.9" customHeight="1">
      <c r="B125" s="178"/>
      <c r="C125" s="179"/>
      <c r="D125" s="180" t="s">
        <v>74</v>
      </c>
      <c r="E125" s="181" t="s">
        <v>518</v>
      </c>
      <c r="F125" s="181" t="s">
        <v>519</v>
      </c>
      <c r="G125" s="179"/>
      <c r="H125" s="179"/>
      <c r="I125" s="182"/>
      <c r="J125" s="183">
        <f>BK125</f>
        <v>0</v>
      </c>
      <c r="K125" s="179"/>
      <c r="L125" s="184"/>
      <c r="M125" s="185"/>
      <c r="N125" s="186"/>
      <c r="O125" s="186"/>
      <c r="P125" s="187">
        <f>P126+P128+P130</f>
        <v>0</v>
      </c>
      <c r="Q125" s="186"/>
      <c r="R125" s="187">
        <f>R126+R128+R130</f>
        <v>0</v>
      </c>
      <c r="S125" s="186"/>
      <c r="T125" s="188">
        <f>T126+T128+T130</f>
        <v>0</v>
      </c>
      <c r="AR125" s="189" t="s">
        <v>180</v>
      </c>
      <c r="AT125" s="190" t="s">
        <v>74</v>
      </c>
      <c r="AU125" s="190" t="s">
        <v>75</v>
      </c>
      <c r="AY125" s="189" t="s">
        <v>149</v>
      </c>
      <c r="BK125" s="191">
        <f>BK126+BK128+BK130</f>
        <v>0</v>
      </c>
    </row>
    <row r="126" spans="2:63" s="12" customFormat="1" ht="22.9" customHeight="1">
      <c r="B126" s="178"/>
      <c r="C126" s="179"/>
      <c r="D126" s="180" t="s">
        <v>74</v>
      </c>
      <c r="E126" s="192" t="s">
        <v>520</v>
      </c>
      <c r="F126" s="192" t="s">
        <v>521</v>
      </c>
      <c r="G126" s="179"/>
      <c r="H126" s="179"/>
      <c r="I126" s="182"/>
      <c r="J126" s="193">
        <f>BK126</f>
        <v>0</v>
      </c>
      <c r="K126" s="179"/>
      <c r="L126" s="184"/>
      <c r="M126" s="185"/>
      <c r="N126" s="186"/>
      <c r="O126" s="186"/>
      <c r="P126" s="187">
        <f>P127</f>
        <v>0</v>
      </c>
      <c r="Q126" s="186"/>
      <c r="R126" s="187">
        <f>R127</f>
        <v>0</v>
      </c>
      <c r="S126" s="186"/>
      <c r="T126" s="188">
        <f>T127</f>
        <v>0</v>
      </c>
      <c r="AR126" s="189" t="s">
        <v>180</v>
      </c>
      <c r="AT126" s="190" t="s">
        <v>74</v>
      </c>
      <c r="AU126" s="190" t="s">
        <v>82</v>
      </c>
      <c r="AY126" s="189" t="s">
        <v>149</v>
      </c>
      <c r="BK126" s="191">
        <f>BK127</f>
        <v>0</v>
      </c>
    </row>
    <row r="127" spans="1:65" s="2" customFormat="1" ht="14.45" customHeight="1">
      <c r="A127" s="35"/>
      <c r="B127" s="36"/>
      <c r="C127" s="194" t="s">
        <v>82</v>
      </c>
      <c r="D127" s="194" t="s">
        <v>151</v>
      </c>
      <c r="E127" s="195" t="s">
        <v>522</v>
      </c>
      <c r="F127" s="196" t="s">
        <v>521</v>
      </c>
      <c r="G127" s="197" t="s">
        <v>523</v>
      </c>
      <c r="H127" s="198">
        <v>1</v>
      </c>
      <c r="I127" s="199"/>
      <c r="J127" s="200">
        <f>ROUND(I127*H127,2)</f>
        <v>0</v>
      </c>
      <c r="K127" s="201"/>
      <c r="L127" s="40"/>
      <c r="M127" s="202" t="s">
        <v>1</v>
      </c>
      <c r="N127" s="203" t="s">
        <v>40</v>
      </c>
      <c r="O127" s="72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6" t="s">
        <v>524</v>
      </c>
      <c r="AT127" s="206" t="s">
        <v>151</v>
      </c>
      <c r="AU127" s="206" t="s">
        <v>84</v>
      </c>
      <c r="AY127" s="18" t="s">
        <v>149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8" t="s">
        <v>82</v>
      </c>
      <c r="BK127" s="207">
        <f>ROUND(I127*H127,2)</f>
        <v>0</v>
      </c>
      <c r="BL127" s="18" t="s">
        <v>524</v>
      </c>
      <c r="BM127" s="206" t="s">
        <v>525</v>
      </c>
    </row>
    <row r="128" spans="2:63" s="12" customFormat="1" ht="22.9" customHeight="1">
      <c r="B128" s="178"/>
      <c r="C128" s="179"/>
      <c r="D128" s="180" t="s">
        <v>74</v>
      </c>
      <c r="E128" s="192" t="s">
        <v>526</v>
      </c>
      <c r="F128" s="192" t="s">
        <v>527</v>
      </c>
      <c r="G128" s="179"/>
      <c r="H128" s="179"/>
      <c r="I128" s="182"/>
      <c r="J128" s="193">
        <f>BK128</f>
        <v>0</v>
      </c>
      <c r="K128" s="179"/>
      <c r="L128" s="184"/>
      <c r="M128" s="185"/>
      <c r="N128" s="186"/>
      <c r="O128" s="186"/>
      <c r="P128" s="187">
        <f>P129</f>
        <v>0</v>
      </c>
      <c r="Q128" s="186"/>
      <c r="R128" s="187">
        <f>R129</f>
        <v>0</v>
      </c>
      <c r="S128" s="186"/>
      <c r="T128" s="188">
        <f>T129</f>
        <v>0</v>
      </c>
      <c r="AR128" s="189" t="s">
        <v>180</v>
      </c>
      <c r="AT128" s="190" t="s">
        <v>74</v>
      </c>
      <c r="AU128" s="190" t="s">
        <v>82</v>
      </c>
      <c r="AY128" s="189" t="s">
        <v>149</v>
      </c>
      <c r="BK128" s="191">
        <f>BK129</f>
        <v>0</v>
      </c>
    </row>
    <row r="129" spans="1:65" s="2" customFormat="1" ht="14.45" customHeight="1">
      <c r="A129" s="35"/>
      <c r="B129" s="36"/>
      <c r="C129" s="194" t="s">
        <v>84</v>
      </c>
      <c r="D129" s="194" t="s">
        <v>151</v>
      </c>
      <c r="E129" s="195" t="s">
        <v>528</v>
      </c>
      <c r="F129" s="196" t="s">
        <v>527</v>
      </c>
      <c r="G129" s="197" t="s">
        <v>523</v>
      </c>
      <c r="H129" s="198">
        <v>1</v>
      </c>
      <c r="I129" s="199"/>
      <c r="J129" s="200">
        <f>ROUND(I129*H129,2)</f>
        <v>0</v>
      </c>
      <c r="K129" s="201"/>
      <c r="L129" s="40"/>
      <c r="M129" s="202" t="s">
        <v>1</v>
      </c>
      <c r="N129" s="203" t="s">
        <v>40</v>
      </c>
      <c r="O129" s="72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6" t="s">
        <v>524</v>
      </c>
      <c r="AT129" s="206" t="s">
        <v>151</v>
      </c>
      <c r="AU129" s="206" t="s">
        <v>84</v>
      </c>
      <c r="AY129" s="18" t="s">
        <v>149</v>
      </c>
      <c r="BE129" s="207">
        <f>IF(N129="základní",J129,0)</f>
        <v>0</v>
      </c>
      <c r="BF129" s="207">
        <f>IF(N129="snížená",J129,0)</f>
        <v>0</v>
      </c>
      <c r="BG129" s="207">
        <f>IF(N129="zákl. přenesená",J129,0)</f>
        <v>0</v>
      </c>
      <c r="BH129" s="207">
        <f>IF(N129="sníž. přenesená",J129,0)</f>
        <v>0</v>
      </c>
      <c r="BI129" s="207">
        <f>IF(N129="nulová",J129,0)</f>
        <v>0</v>
      </c>
      <c r="BJ129" s="18" t="s">
        <v>82</v>
      </c>
      <c r="BK129" s="207">
        <f>ROUND(I129*H129,2)</f>
        <v>0</v>
      </c>
      <c r="BL129" s="18" t="s">
        <v>524</v>
      </c>
      <c r="BM129" s="206" t="s">
        <v>529</v>
      </c>
    </row>
    <row r="130" spans="2:63" s="12" customFormat="1" ht="22.9" customHeight="1">
      <c r="B130" s="178"/>
      <c r="C130" s="179"/>
      <c r="D130" s="180" t="s">
        <v>74</v>
      </c>
      <c r="E130" s="192" t="s">
        <v>530</v>
      </c>
      <c r="F130" s="192" t="s">
        <v>531</v>
      </c>
      <c r="G130" s="179"/>
      <c r="H130" s="179"/>
      <c r="I130" s="182"/>
      <c r="J130" s="193">
        <f>BK130</f>
        <v>0</v>
      </c>
      <c r="K130" s="179"/>
      <c r="L130" s="184"/>
      <c r="M130" s="185"/>
      <c r="N130" s="186"/>
      <c r="O130" s="186"/>
      <c r="P130" s="187">
        <f>SUM(P131:P132)</f>
        <v>0</v>
      </c>
      <c r="Q130" s="186"/>
      <c r="R130" s="187">
        <f>SUM(R131:R132)</f>
        <v>0</v>
      </c>
      <c r="S130" s="186"/>
      <c r="T130" s="188">
        <f>SUM(T131:T132)</f>
        <v>0</v>
      </c>
      <c r="AR130" s="189" t="s">
        <v>180</v>
      </c>
      <c r="AT130" s="190" t="s">
        <v>74</v>
      </c>
      <c r="AU130" s="190" t="s">
        <v>82</v>
      </c>
      <c r="AY130" s="189" t="s">
        <v>149</v>
      </c>
      <c r="BK130" s="191">
        <f>SUM(BK131:BK132)</f>
        <v>0</v>
      </c>
    </row>
    <row r="131" spans="1:65" s="2" customFormat="1" ht="14.45" customHeight="1">
      <c r="A131" s="35"/>
      <c r="B131" s="36"/>
      <c r="C131" s="194" t="s">
        <v>160</v>
      </c>
      <c r="D131" s="194" t="s">
        <v>151</v>
      </c>
      <c r="E131" s="195" t="s">
        <v>532</v>
      </c>
      <c r="F131" s="196" t="s">
        <v>531</v>
      </c>
      <c r="G131" s="197" t="s">
        <v>523</v>
      </c>
      <c r="H131" s="198">
        <v>1</v>
      </c>
      <c r="I131" s="199"/>
      <c r="J131" s="200">
        <f>ROUND(I131*H131,2)</f>
        <v>0</v>
      </c>
      <c r="K131" s="201"/>
      <c r="L131" s="40"/>
      <c r="M131" s="202" t="s">
        <v>1</v>
      </c>
      <c r="N131" s="203" t="s">
        <v>40</v>
      </c>
      <c r="O131" s="72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6" t="s">
        <v>524</v>
      </c>
      <c r="AT131" s="206" t="s">
        <v>151</v>
      </c>
      <c r="AU131" s="206" t="s">
        <v>84</v>
      </c>
      <c r="AY131" s="18" t="s">
        <v>149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8" t="s">
        <v>82</v>
      </c>
      <c r="BK131" s="207">
        <f>ROUND(I131*H131,2)</f>
        <v>0</v>
      </c>
      <c r="BL131" s="18" t="s">
        <v>524</v>
      </c>
      <c r="BM131" s="206" t="s">
        <v>533</v>
      </c>
    </row>
    <row r="132" spans="2:51" s="14" customFormat="1" ht="11.25">
      <c r="B132" s="219"/>
      <c r="C132" s="220"/>
      <c r="D132" s="210" t="s">
        <v>157</v>
      </c>
      <c r="E132" s="221" t="s">
        <v>1</v>
      </c>
      <c r="F132" s="222" t="s">
        <v>534</v>
      </c>
      <c r="G132" s="220"/>
      <c r="H132" s="223">
        <v>1</v>
      </c>
      <c r="I132" s="224"/>
      <c r="J132" s="220"/>
      <c r="K132" s="220"/>
      <c r="L132" s="225"/>
      <c r="M132" s="257"/>
      <c r="N132" s="258"/>
      <c r="O132" s="258"/>
      <c r="P132" s="258"/>
      <c r="Q132" s="258"/>
      <c r="R132" s="258"/>
      <c r="S132" s="258"/>
      <c r="T132" s="259"/>
      <c r="AT132" s="229" t="s">
        <v>157</v>
      </c>
      <c r="AU132" s="229" t="s">
        <v>84</v>
      </c>
      <c r="AV132" s="14" t="s">
        <v>84</v>
      </c>
      <c r="AW132" s="14" t="s">
        <v>31</v>
      </c>
      <c r="AX132" s="14" t="s">
        <v>82</v>
      </c>
      <c r="AY132" s="229" t="s">
        <v>149</v>
      </c>
    </row>
    <row r="133" spans="1:31" s="2" customFormat="1" ht="6.95" customHeight="1">
      <c r="A133" s="35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40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sheetProtection algorithmName="SHA-512" hashValue="7LFu1Emc875fUE+zGxdlWxYBSF9LayqC7UGp3VygyaUfPxyJHpCL3iYgt4nOUjShs3wqf8Pc9d6EpNTd+pjq3w==" saltValue="Du/Z3BvkpjFxSSGvD4IK9AMSeGujRXUUP+aIw4D8HRt/nAyIRSpkUQXTK71oKkpz8/pIFixr9m7FOtidU1LcFw==" spinCount="100000" sheet="1" objects="1" scenarios="1" formatColumns="0" formatRows="0" autoFilter="0"/>
  <autoFilter ref="C123:K132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98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84</v>
      </c>
    </row>
    <row r="4" spans="2:46" s="1" customFormat="1" ht="24.95" customHeight="1">
      <c r="B4" s="21"/>
      <c r="D4" s="119" t="s">
        <v>107</v>
      </c>
      <c r="L4" s="21"/>
      <c r="M4" s="12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1" t="s">
        <v>16</v>
      </c>
      <c r="L6" s="21"/>
    </row>
    <row r="7" spans="2:12" s="1" customFormat="1" ht="23.25" customHeight="1">
      <c r="B7" s="21"/>
      <c r="E7" s="334" t="str">
        <f>'Rekapitulace stavby'!K6</f>
        <v>Dešťová kanalizace a oprava vozovky a veřejného osvětlení v ul. Tovární, Vítězství, Děčín - Boletice</v>
      </c>
      <c r="F7" s="335"/>
      <c r="G7" s="335"/>
      <c r="H7" s="335"/>
      <c r="L7" s="21"/>
    </row>
    <row r="8" spans="2:12" s="1" customFormat="1" ht="12" customHeight="1">
      <c r="B8" s="21"/>
      <c r="D8" s="121" t="s">
        <v>115</v>
      </c>
      <c r="L8" s="21"/>
    </row>
    <row r="9" spans="1:31" s="2" customFormat="1" ht="23.25" customHeight="1">
      <c r="A9" s="35"/>
      <c r="B9" s="40"/>
      <c r="C9" s="35"/>
      <c r="D9" s="35"/>
      <c r="E9" s="334" t="s">
        <v>535</v>
      </c>
      <c r="F9" s="336"/>
      <c r="G9" s="336"/>
      <c r="H9" s="33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1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37" t="s">
        <v>536</v>
      </c>
      <c r="F11" s="336"/>
      <c r="G11" s="336"/>
      <c r="H11" s="33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1" t="s">
        <v>18</v>
      </c>
      <c r="E13" s="35"/>
      <c r="F13" s="111" t="s">
        <v>1</v>
      </c>
      <c r="G13" s="35"/>
      <c r="H13" s="35"/>
      <c r="I13" s="121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1" t="s">
        <v>20</v>
      </c>
      <c r="E14" s="35"/>
      <c r="F14" s="111" t="s">
        <v>537</v>
      </c>
      <c r="G14" s="35"/>
      <c r="H14" s="35"/>
      <c r="I14" s="121" t="s">
        <v>22</v>
      </c>
      <c r="J14" s="122">
        <f>'Rekapitulace stavby'!AN8</f>
        <v>44539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1" t="s">
        <v>23</v>
      </c>
      <c r="E16" s="35"/>
      <c r="F16" s="35"/>
      <c r="G16" s="35"/>
      <c r="H16" s="35"/>
      <c r="I16" s="121" t="s">
        <v>24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>STATUTÁRNÍ MĚSTO DĚČÍN</v>
      </c>
      <c r="F17" s="35"/>
      <c r="G17" s="35"/>
      <c r="H17" s="35"/>
      <c r="I17" s="121" t="s">
        <v>26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27</v>
      </c>
      <c r="E19" s="35"/>
      <c r="F19" s="35"/>
      <c r="G19" s="35"/>
      <c r="H19" s="35"/>
      <c r="I19" s="121" t="s">
        <v>24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8" t="str">
        <f>'Rekapitulace stavby'!E14</f>
        <v>Vyplň údaj</v>
      </c>
      <c r="F20" s="339"/>
      <c r="G20" s="339"/>
      <c r="H20" s="339"/>
      <c r="I20" s="121" t="s">
        <v>26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29</v>
      </c>
      <c r="E22" s="35"/>
      <c r="F22" s="35"/>
      <c r="G22" s="35"/>
      <c r="H22" s="35"/>
      <c r="I22" s="121" t="s">
        <v>24</v>
      </c>
      <c r="J22" s="111" t="str">
        <f>IF('Rekapitulace stavby'!AN16="","",'Rekapitulace stavby'!AN16)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tr">
        <f>IF('Rekapitulace stavby'!E17="","",'Rekapitulace stavby'!E17)</f>
        <v>Ing. Vladimír Polda</v>
      </c>
      <c r="F23" s="35"/>
      <c r="G23" s="35"/>
      <c r="H23" s="35"/>
      <c r="I23" s="121" t="s">
        <v>26</v>
      </c>
      <c r="J23" s="111" t="str">
        <f>IF('Rekapitulace stavby'!AN17="","",'Rekapitulace stavby'!AN17)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32</v>
      </c>
      <c r="E25" s="35"/>
      <c r="F25" s="35"/>
      <c r="G25" s="35"/>
      <c r="H25" s="35"/>
      <c r="I25" s="121" t="s">
        <v>24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>J. Duben</v>
      </c>
      <c r="F26" s="35"/>
      <c r="G26" s="35"/>
      <c r="H26" s="35"/>
      <c r="I26" s="121" t="s">
        <v>26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34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6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7" t="s">
        <v>35</v>
      </c>
      <c r="E32" s="35"/>
      <c r="F32" s="35"/>
      <c r="G32" s="35"/>
      <c r="H32" s="35"/>
      <c r="I32" s="35"/>
      <c r="J32" s="128">
        <f>ROUND(J133,2)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6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9" t="s">
        <v>37</v>
      </c>
      <c r="G34" s="35"/>
      <c r="H34" s="35"/>
      <c r="I34" s="129" t="s">
        <v>36</v>
      </c>
      <c r="J34" s="129" t="s">
        <v>38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39</v>
      </c>
      <c r="E35" s="121" t="s">
        <v>40</v>
      </c>
      <c r="F35" s="131">
        <f>ROUND((SUM(BE133:BE273)),2)</f>
        <v>0</v>
      </c>
      <c r="G35" s="35"/>
      <c r="H35" s="35"/>
      <c r="I35" s="132">
        <v>0.21</v>
      </c>
      <c r="J35" s="131">
        <f>ROUND(((SUM(BE133:BE273))*I35),2)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41</v>
      </c>
      <c r="F36" s="131">
        <f>ROUND((SUM(BF133:BF273)),2)</f>
        <v>0</v>
      </c>
      <c r="G36" s="35"/>
      <c r="H36" s="35"/>
      <c r="I36" s="132">
        <v>0.15</v>
      </c>
      <c r="J36" s="131">
        <f>ROUND(((SUM(BF133:BF273))*I36),2)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42</v>
      </c>
      <c r="F37" s="131">
        <f>ROUND((SUM(BG133:BG273)),2)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1" t="s">
        <v>43</v>
      </c>
      <c r="F38" s="131">
        <f>ROUND((SUM(BH133:BH273)),2)</f>
        <v>0</v>
      </c>
      <c r="G38" s="35"/>
      <c r="H38" s="35"/>
      <c r="I38" s="132">
        <v>0.15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44</v>
      </c>
      <c r="F39" s="131">
        <f>ROUND((SUM(BI133:BI273)),2)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45</v>
      </c>
      <c r="E41" s="135"/>
      <c r="F41" s="135"/>
      <c r="G41" s="136" t="s">
        <v>46</v>
      </c>
      <c r="H41" s="137" t="s">
        <v>47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41" t="str">
        <f>E7</f>
        <v>Dešťová kanalizace a oprava vozovky a veřejného osvětlení v ul. Tovární, Vítězství, Děčín - Boletice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23.25" customHeight="1">
      <c r="A87" s="35"/>
      <c r="B87" s="36"/>
      <c r="C87" s="37"/>
      <c r="D87" s="37"/>
      <c r="E87" s="341" t="s">
        <v>535</v>
      </c>
      <c r="F87" s="343"/>
      <c r="G87" s="343"/>
      <c r="H87" s="34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9" t="str">
        <f>E11</f>
        <v>VO - Veřejné osvětlení</v>
      </c>
      <c r="F89" s="343"/>
      <c r="G89" s="343"/>
      <c r="H89" s="34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>
        <f>IF(J14="","",J14)</f>
        <v>44539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STATUTÁRNÍ MĚSTO DĚČÍN</v>
      </c>
      <c r="G93" s="37"/>
      <c r="H93" s="37"/>
      <c r="I93" s="30" t="s">
        <v>29</v>
      </c>
      <c r="J93" s="33" t="str">
        <f>E23</f>
        <v>Ing. Vladimír Polda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30" t="s">
        <v>32</v>
      </c>
      <c r="J94" s="33" t="str">
        <f>E26</f>
        <v>J. Duben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122</v>
      </c>
      <c r="D96" s="152"/>
      <c r="E96" s="152"/>
      <c r="F96" s="152"/>
      <c r="G96" s="152"/>
      <c r="H96" s="152"/>
      <c r="I96" s="152"/>
      <c r="J96" s="153" t="s">
        <v>123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124</v>
      </c>
      <c r="D98" s="37"/>
      <c r="E98" s="37"/>
      <c r="F98" s="37"/>
      <c r="G98" s="37"/>
      <c r="H98" s="37"/>
      <c r="I98" s="37"/>
      <c r="J98" s="85">
        <f>J133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5" customHeight="1">
      <c r="B99" s="155"/>
      <c r="C99" s="156"/>
      <c r="D99" s="157" t="s">
        <v>538</v>
      </c>
      <c r="E99" s="158"/>
      <c r="F99" s="158"/>
      <c r="G99" s="158"/>
      <c r="H99" s="158"/>
      <c r="I99" s="158"/>
      <c r="J99" s="159">
        <f>J134</f>
        <v>0</v>
      </c>
      <c r="K99" s="156"/>
      <c r="L99" s="160"/>
    </row>
    <row r="100" spans="2:12" s="9" customFormat="1" ht="24.95" customHeight="1">
      <c r="B100" s="155"/>
      <c r="C100" s="156"/>
      <c r="D100" s="157" t="s">
        <v>539</v>
      </c>
      <c r="E100" s="158"/>
      <c r="F100" s="158"/>
      <c r="G100" s="158"/>
      <c r="H100" s="158"/>
      <c r="I100" s="158"/>
      <c r="J100" s="159">
        <f>J146</f>
        <v>0</v>
      </c>
      <c r="K100" s="156"/>
      <c r="L100" s="160"/>
    </row>
    <row r="101" spans="2:12" s="9" customFormat="1" ht="24.95" customHeight="1">
      <c r="B101" s="155"/>
      <c r="C101" s="156"/>
      <c r="D101" s="157" t="s">
        <v>540</v>
      </c>
      <c r="E101" s="158"/>
      <c r="F101" s="158"/>
      <c r="G101" s="158"/>
      <c r="H101" s="158"/>
      <c r="I101" s="158"/>
      <c r="J101" s="159">
        <f>J159</f>
        <v>0</v>
      </c>
      <c r="K101" s="156"/>
      <c r="L101" s="160"/>
    </row>
    <row r="102" spans="2:12" s="9" customFormat="1" ht="24.95" customHeight="1">
      <c r="B102" s="155"/>
      <c r="C102" s="156"/>
      <c r="D102" s="157" t="s">
        <v>541</v>
      </c>
      <c r="E102" s="158"/>
      <c r="F102" s="158"/>
      <c r="G102" s="158"/>
      <c r="H102" s="158"/>
      <c r="I102" s="158"/>
      <c r="J102" s="159">
        <f>J179</f>
        <v>0</v>
      </c>
      <c r="K102" s="156"/>
      <c r="L102" s="160"/>
    </row>
    <row r="103" spans="2:12" s="9" customFormat="1" ht="24.95" customHeight="1">
      <c r="B103" s="155"/>
      <c r="C103" s="156"/>
      <c r="D103" s="157" t="s">
        <v>542</v>
      </c>
      <c r="E103" s="158"/>
      <c r="F103" s="158"/>
      <c r="G103" s="158"/>
      <c r="H103" s="158"/>
      <c r="I103" s="158"/>
      <c r="J103" s="159">
        <f>J196</f>
        <v>0</v>
      </c>
      <c r="K103" s="156"/>
      <c r="L103" s="160"/>
    </row>
    <row r="104" spans="2:12" s="9" customFormat="1" ht="24.95" customHeight="1">
      <c r="B104" s="155"/>
      <c r="C104" s="156"/>
      <c r="D104" s="157" t="s">
        <v>543</v>
      </c>
      <c r="E104" s="158"/>
      <c r="F104" s="158"/>
      <c r="G104" s="158"/>
      <c r="H104" s="158"/>
      <c r="I104" s="158"/>
      <c r="J104" s="159">
        <f>J203</f>
        <v>0</v>
      </c>
      <c r="K104" s="156"/>
      <c r="L104" s="160"/>
    </row>
    <row r="105" spans="2:12" s="9" customFormat="1" ht="24.95" customHeight="1">
      <c r="B105" s="155"/>
      <c r="C105" s="156"/>
      <c r="D105" s="157" t="s">
        <v>544</v>
      </c>
      <c r="E105" s="158"/>
      <c r="F105" s="158"/>
      <c r="G105" s="158"/>
      <c r="H105" s="158"/>
      <c r="I105" s="158"/>
      <c r="J105" s="159">
        <f>J252</f>
        <v>0</v>
      </c>
      <c r="K105" s="156"/>
      <c r="L105" s="160"/>
    </row>
    <row r="106" spans="2:12" s="9" customFormat="1" ht="24.95" customHeight="1">
      <c r="B106" s="155"/>
      <c r="C106" s="156"/>
      <c r="D106" s="157" t="s">
        <v>545</v>
      </c>
      <c r="E106" s="158"/>
      <c r="F106" s="158"/>
      <c r="G106" s="158"/>
      <c r="H106" s="158"/>
      <c r="I106" s="158"/>
      <c r="J106" s="159">
        <f>J259</f>
        <v>0</v>
      </c>
      <c r="K106" s="156"/>
      <c r="L106" s="160"/>
    </row>
    <row r="107" spans="2:12" s="9" customFormat="1" ht="24.95" customHeight="1">
      <c r="B107" s="155"/>
      <c r="C107" s="156"/>
      <c r="D107" s="157" t="s">
        <v>514</v>
      </c>
      <c r="E107" s="158"/>
      <c r="F107" s="158"/>
      <c r="G107" s="158"/>
      <c r="H107" s="158"/>
      <c r="I107" s="158"/>
      <c r="J107" s="159">
        <f>J261</f>
        <v>0</v>
      </c>
      <c r="K107" s="156"/>
      <c r="L107" s="160"/>
    </row>
    <row r="108" spans="2:12" s="10" customFormat="1" ht="19.9" customHeight="1">
      <c r="B108" s="161"/>
      <c r="C108" s="105"/>
      <c r="D108" s="162" t="s">
        <v>515</v>
      </c>
      <c r="E108" s="163"/>
      <c r="F108" s="163"/>
      <c r="G108" s="163"/>
      <c r="H108" s="163"/>
      <c r="I108" s="163"/>
      <c r="J108" s="164">
        <f>J262</f>
        <v>0</v>
      </c>
      <c r="K108" s="105"/>
      <c r="L108" s="165"/>
    </row>
    <row r="109" spans="2:12" s="10" customFormat="1" ht="19.9" customHeight="1">
      <c r="B109" s="161"/>
      <c r="C109" s="105"/>
      <c r="D109" s="162" t="s">
        <v>516</v>
      </c>
      <c r="E109" s="163"/>
      <c r="F109" s="163"/>
      <c r="G109" s="163"/>
      <c r="H109" s="163"/>
      <c r="I109" s="163"/>
      <c r="J109" s="164">
        <f>J265</f>
        <v>0</v>
      </c>
      <c r="K109" s="105"/>
      <c r="L109" s="165"/>
    </row>
    <row r="110" spans="2:12" s="10" customFormat="1" ht="19.9" customHeight="1">
      <c r="B110" s="161"/>
      <c r="C110" s="105"/>
      <c r="D110" s="162" t="s">
        <v>517</v>
      </c>
      <c r="E110" s="163"/>
      <c r="F110" s="163"/>
      <c r="G110" s="163"/>
      <c r="H110" s="163"/>
      <c r="I110" s="163"/>
      <c r="J110" s="164">
        <f>J267</f>
        <v>0</v>
      </c>
      <c r="K110" s="105"/>
      <c r="L110" s="165"/>
    </row>
    <row r="111" spans="2:12" s="10" customFormat="1" ht="19.9" customHeight="1">
      <c r="B111" s="161"/>
      <c r="C111" s="105"/>
      <c r="D111" s="162" t="s">
        <v>546</v>
      </c>
      <c r="E111" s="163"/>
      <c r="F111" s="163"/>
      <c r="G111" s="163"/>
      <c r="H111" s="163"/>
      <c r="I111" s="163"/>
      <c r="J111" s="164">
        <f>J272</f>
        <v>0</v>
      </c>
      <c r="K111" s="105"/>
      <c r="L111" s="165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134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3.25" customHeight="1">
      <c r="A121" s="35"/>
      <c r="B121" s="36"/>
      <c r="C121" s="37"/>
      <c r="D121" s="37"/>
      <c r="E121" s="341" t="str">
        <f>E7</f>
        <v>Dešťová kanalizace a oprava vozovky a veřejného osvětlení v ul. Tovární, Vítězství, Děčín - Boletice</v>
      </c>
      <c r="F121" s="342"/>
      <c r="G121" s="342"/>
      <c r="H121" s="34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2:12" s="1" customFormat="1" ht="12" customHeight="1">
      <c r="B122" s="22"/>
      <c r="C122" s="30" t="s">
        <v>115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23.25" customHeight="1">
      <c r="A123" s="35"/>
      <c r="B123" s="36"/>
      <c r="C123" s="37"/>
      <c r="D123" s="37"/>
      <c r="E123" s="341" t="s">
        <v>535</v>
      </c>
      <c r="F123" s="343"/>
      <c r="G123" s="343"/>
      <c r="H123" s="343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119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289" t="str">
        <f>E11</f>
        <v>VO - Veřejné osvětlení</v>
      </c>
      <c r="F125" s="343"/>
      <c r="G125" s="343"/>
      <c r="H125" s="343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20</v>
      </c>
      <c r="D127" s="37"/>
      <c r="E127" s="37"/>
      <c r="F127" s="28" t="str">
        <f>F14</f>
        <v xml:space="preserve"> </v>
      </c>
      <c r="G127" s="37"/>
      <c r="H127" s="37"/>
      <c r="I127" s="30" t="s">
        <v>22</v>
      </c>
      <c r="J127" s="67">
        <f>IF(J14="","",J14)</f>
        <v>44539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23</v>
      </c>
      <c r="D129" s="37"/>
      <c r="E129" s="37"/>
      <c r="F129" s="28" t="str">
        <f>E17</f>
        <v>STATUTÁRNÍ MĚSTO DĚČÍN</v>
      </c>
      <c r="G129" s="37"/>
      <c r="H129" s="37"/>
      <c r="I129" s="30" t="s">
        <v>29</v>
      </c>
      <c r="J129" s="33" t="str">
        <f>E23</f>
        <v>Ing. Vladimír Polda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2" customHeight="1">
      <c r="A130" s="35"/>
      <c r="B130" s="36"/>
      <c r="C130" s="30" t="s">
        <v>27</v>
      </c>
      <c r="D130" s="37"/>
      <c r="E130" s="37"/>
      <c r="F130" s="28" t="str">
        <f>IF(E20="","",E20)</f>
        <v>Vyplň údaj</v>
      </c>
      <c r="G130" s="37"/>
      <c r="H130" s="37"/>
      <c r="I130" s="30" t="s">
        <v>32</v>
      </c>
      <c r="J130" s="33" t="str">
        <f>E26</f>
        <v>J. Duben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66"/>
      <c r="B132" s="167"/>
      <c r="C132" s="168" t="s">
        <v>135</v>
      </c>
      <c r="D132" s="169" t="s">
        <v>60</v>
      </c>
      <c r="E132" s="169" t="s">
        <v>56</v>
      </c>
      <c r="F132" s="169" t="s">
        <v>57</v>
      </c>
      <c r="G132" s="169" t="s">
        <v>136</v>
      </c>
      <c r="H132" s="169" t="s">
        <v>137</v>
      </c>
      <c r="I132" s="169" t="s">
        <v>138</v>
      </c>
      <c r="J132" s="170" t="s">
        <v>123</v>
      </c>
      <c r="K132" s="171" t="s">
        <v>139</v>
      </c>
      <c r="L132" s="172"/>
      <c r="M132" s="76" t="s">
        <v>1</v>
      </c>
      <c r="N132" s="77" t="s">
        <v>39</v>
      </c>
      <c r="O132" s="77" t="s">
        <v>140</v>
      </c>
      <c r="P132" s="77" t="s">
        <v>141</v>
      </c>
      <c r="Q132" s="77" t="s">
        <v>142</v>
      </c>
      <c r="R132" s="77" t="s">
        <v>143</v>
      </c>
      <c r="S132" s="77" t="s">
        <v>144</v>
      </c>
      <c r="T132" s="78" t="s">
        <v>145</v>
      </c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</row>
    <row r="133" spans="1:63" s="2" customFormat="1" ht="22.9" customHeight="1">
      <c r="A133" s="35"/>
      <c r="B133" s="36"/>
      <c r="C133" s="83" t="s">
        <v>146</v>
      </c>
      <c r="D133" s="37"/>
      <c r="E133" s="37"/>
      <c r="F133" s="37"/>
      <c r="G133" s="37"/>
      <c r="H133" s="37"/>
      <c r="I133" s="37"/>
      <c r="J133" s="173">
        <f>BK133</f>
        <v>0</v>
      </c>
      <c r="K133" s="37"/>
      <c r="L133" s="40"/>
      <c r="M133" s="79"/>
      <c r="N133" s="174"/>
      <c r="O133" s="80"/>
      <c r="P133" s="175">
        <f>P134+P146+P159+P179+P196+P203+P252+P259+P261</f>
        <v>0</v>
      </c>
      <c r="Q133" s="80"/>
      <c r="R133" s="175">
        <f>R134+R146+R159+R179+R196+R203+R252+R259+R261</f>
        <v>0</v>
      </c>
      <c r="S133" s="80"/>
      <c r="T133" s="176">
        <f>T134+T146+T159+T179+T196+T203+T252+T259+T261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74</v>
      </c>
      <c r="AU133" s="18" t="s">
        <v>125</v>
      </c>
      <c r="BK133" s="177">
        <f>BK134+BK146+BK159+BK179+BK196+BK203+BK252+BK259+BK261</f>
        <v>0</v>
      </c>
    </row>
    <row r="134" spans="2:63" s="12" customFormat="1" ht="25.9" customHeight="1">
      <c r="B134" s="178"/>
      <c r="C134" s="179"/>
      <c r="D134" s="180" t="s">
        <v>74</v>
      </c>
      <c r="E134" s="181" t="s">
        <v>547</v>
      </c>
      <c r="F134" s="181" t="s">
        <v>548</v>
      </c>
      <c r="G134" s="179"/>
      <c r="H134" s="179"/>
      <c r="I134" s="182"/>
      <c r="J134" s="183">
        <f>BK134</f>
        <v>0</v>
      </c>
      <c r="K134" s="179"/>
      <c r="L134" s="184"/>
      <c r="M134" s="185"/>
      <c r="N134" s="186"/>
      <c r="O134" s="186"/>
      <c r="P134" s="187">
        <f>SUM(P135:P145)</f>
        <v>0</v>
      </c>
      <c r="Q134" s="186"/>
      <c r="R134" s="187">
        <f>SUM(R135:R145)</f>
        <v>0</v>
      </c>
      <c r="S134" s="186"/>
      <c r="T134" s="188">
        <f>SUM(T135:T145)</f>
        <v>0</v>
      </c>
      <c r="AR134" s="189" t="s">
        <v>82</v>
      </c>
      <c r="AT134" s="190" t="s">
        <v>74</v>
      </c>
      <c r="AU134" s="190" t="s">
        <v>75</v>
      </c>
      <c r="AY134" s="189" t="s">
        <v>149</v>
      </c>
      <c r="BK134" s="191">
        <f>SUM(BK135:BK145)</f>
        <v>0</v>
      </c>
    </row>
    <row r="135" spans="1:65" s="2" customFormat="1" ht="14.45" customHeight="1">
      <c r="A135" s="35"/>
      <c r="B135" s="36"/>
      <c r="C135" s="241" t="s">
        <v>82</v>
      </c>
      <c r="D135" s="241" t="s">
        <v>271</v>
      </c>
      <c r="E135" s="242" t="s">
        <v>549</v>
      </c>
      <c r="F135" s="243" t="s">
        <v>550</v>
      </c>
      <c r="G135" s="244" t="s">
        <v>551</v>
      </c>
      <c r="H135" s="245">
        <v>1</v>
      </c>
      <c r="I135" s="246"/>
      <c r="J135" s="247">
        <f aca="true" t="shared" si="0" ref="J135:J145">ROUND(I135*H135,2)</f>
        <v>0</v>
      </c>
      <c r="K135" s="248"/>
      <c r="L135" s="249"/>
      <c r="M135" s="250" t="s">
        <v>1</v>
      </c>
      <c r="N135" s="251" t="s">
        <v>40</v>
      </c>
      <c r="O135" s="72"/>
      <c r="P135" s="204">
        <f aca="true" t="shared" si="1" ref="P135:P145">O135*H135</f>
        <v>0</v>
      </c>
      <c r="Q135" s="204">
        <v>0</v>
      </c>
      <c r="R135" s="204">
        <f aca="true" t="shared" si="2" ref="R135:R145">Q135*H135</f>
        <v>0</v>
      </c>
      <c r="S135" s="204">
        <v>0</v>
      </c>
      <c r="T135" s="205">
        <f aca="true" t="shared" si="3" ref="T135:T145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6" t="s">
        <v>203</v>
      </c>
      <c r="AT135" s="206" t="s">
        <v>271</v>
      </c>
      <c r="AU135" s="206" t="s">
        <v>82</v>
      </c>
      <c r="AY135" s="18" t="s">
        <v>149</v>
      </c>
      <c r="BE135" s="207">
        <f aca="true" t="shared" si="4" ref="BE135:BE145">IF(N135="základní",J135,0)</f>
        <v>0</v>
      </c>
      <c r="BF135" s="207">
        <f aca="true" t="shared" si="5" ref="BF135:BF145">IF(N135="snížená",J135,0)</f>
        <v>0</v>
      </c>
      <c r="BG135" s="207">
        <f aca="true" t="shared" si="6" ref="BG135:BG145">IF(N135="zákl. přenesená",J135,0)</f>
        <v>0</v>
      </c>
      <c r="BH135" s="207">
        <f aca="true" t="shared" si="7" ref="BH135:BH145">IF(N135="sníž. přenesená",J135,0)</f>
        <v>0</v>
      </c>
      <c r="BI135" s="207">
        <f aca="true" t="shared" si="8" ref="BI135:BI145">IF(N135="nulová",J135,0)</f>
        <v>0</v>
      </c>
      <c r="BJ135" s="18" t="s">
        <v>82</v>
      </c>
      <c r="BK135" s="207">
        <f aca="true" t="shared" si="9" ref="BK135:BK145">ROUND(I135*H135,2)</f>
        <v>0</v>
      </c>
      <c r="BL135" s="18" t="s">
        <v>155</v>
      </c>
      <c r="BM135" s="206" t="s">
        <v>552</v>
      </c>
    </row>
    <row r="136" spans="1:65" s="2" customFormat="1" ht="14.45" customHeight="1">
      <c r="A136" s="35"/>
      <c r="B136" s="36"/>
      <c r="C136" s="241" t="s">
        <v>84</v>
      </c>
      <c r="D136" s="241" t="s">
        <v>271</v>
      </c>
      <c r="E136" s="242" t="s">
        <v>553</v>
      </c>
      <c r="F136" s="243" t="s">
        <v>554</v>
      </c>
      <c r="G136" s="244" t="s">
        <v>551</v>
      </c>
      <c r="H136" s="245">
        <v>11</v>
      </c>
      <c r="I136" s="246"/>
      <c r="J136" s="247">
        <f t="shared" si="0"/>
        <v>0</v>
      </c>
      <c r="K136" s="248"/>
      <c r="L136" s="249"/>
      <c r="M136" s="250" t="s">
        <v>1</v>
      </c>
      <c r="N136" s="251" t="s">
        <v>40</v>
      </c>
      <c r="O136" s="72"/>
      <c r="P136" s="204">
        <f t="shared" si="1"/>
        <v>0</v>
      </c>
      <c r="Q136" s="204">
        <v>0</v>
      </c>
      <c r="R136" s="204">
        <f t="shared" si="2"/>
        <v>0</v>
      </c>
      <c r="S136" s="204">
        <v>0</v>
      </c>
      <c r="T136" s="205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6" t="s">
        <v>203</v>
      </c>
      <c r="AT136" s="206" t="s">
        <v>271</v>
      </c>
      <c r="AU136" s="206" t="s">
        <v>82</v>
      </c>
      <c r="AY136" s="18" t="s">
        <v>149</v>
      </c>
      <c r="BE136" s="207">
        <f t="shared" si="4"/>
        <v>0</v>
      </c>
      <c r="BF136" s="207">
        <f t="shared" si="5"/>
        <v>0</v>
      </c>
      <c r="BG136" s="207">
        <f t="shared" si="6"/>
        <v>0</v>
      </c>
      <c r="BH136" s="207">
        <f t="shared" si="7"/>
        <v>0</v>
      </c>
      <c r="BI136" s="207">
        <f t="shared" si="8"/>
        <v>0</v>
      </c>
      <c r="BJ136" s="18" t="s">
        <v>82</v>
      </c>
      <c r="BK136" s="207">
        <f t="shared" si="9"/>
        <v>0</v>
      </c>
      <c r="BL136" s="18" t="s">
        <v>155</v>
      </c>
      <c r="BM136" s="206" t="s">
        <v>555</v>
      </c>
    </row>
    <row r="137" spans="1:65" s="2" customFormat="1" ht="14.45" customHeight="1">
      <c r="A137" s="35"/>
      <c r="B137" s="36"/>
      <c r="C137" s="241" t="s">
        <v>160</v>
      </c>
      <c r="D137" s="241" t="s">
        <v>271</v>
      </c>
      <c r="E137" s="242" t="s">
        <v>556</v>
      </c>
      <c r="F137" s="243" t="s">
        <v>557</v>
      </c>
      <c r="G137" s="244" t="s">
        <v>551</v>
      </c>
      <c r="H137" s="245">
        <v>4</v>
      </c>
      <c r="I137" s="246"/>
      <c r="J137" s="247">
        <f t="shared" si="0"/>
        <v>0</v>
      </c>
      <c r="K137" s="248"/>
      <c r="L137" s="249"/>
      <c r="M137" s="250" t="s">
        <v>1</v>
      </c>
      <c r="N137" s="251" t="s">
        <v>40</v>
      </c>
      <c r="O137" s="72"/>
      <c r="P137" s="204">
        <f t="shared" si="1"/>
        <v>0</v>
      </c>
      <c r="Q137" s="204">
        <v>0</v>
      </c>
      <c r="R137" s="204">
        <f t="shared" si="2"/>
        <v>0</v>
      </c>
      <c r="S137" s="204">
        <v>0</v>
      </c>
      <c r="T137" s="205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6" t="s">
        <v>203</v>
      </c>
      <c r="AT137" s="206" t="s">
        <v>271</v>
      </c>
      <c r="AU137" s="206" t="s">
        <v>82</v>
      </c>
      <c r="AY137" s="18" t="s">
        <v>149</v>
      </c>
      <c r="BE137" s="207">
        <f t="shared" si="4"/>
        <v>0</v>
      </c>
      <c r="BF137" s="207">
        <f t="shared" si="5"/>
        <v>0</v>
      </c>
      <c r="BG137" s="207">
        <f t="shared" si="6"/>
        <v>0</v>
      </c>
      <c r="BH137" s="207">
        <f t="shared" si="7"/>
        <v>0</v>
      </c>
      <c r="BI137" s="207">
        <f t="shared" si="8"/>
        <v>0</v>
      </c>
      <c r="BJ137" s="18" t="s">
        <v>82</v>
      </c>
      <c r="BK137" s="207">
        <f t="shared" si="9"/>
        <v>0</v>
      </c>
      <c r="BL137" s="18" t="s">
        <v>155</v>
      </c>
      <c r="BM137" s="206" t="s">
        <v>558</v>
      </c>
    </row>
    <row r="138" spans="1:65" s="2" customFormat="1" ht="14.45" customHeight="1">
      <c r="A138" s="35"/>
      <c r="B138" s="36"/>
      <c r="C138" s="241" t="s">
        <v>155</v>
      </c>
      <c r="D138" s="241" t="s">
        <v>271</v>
      </c>
      <c r="E138" s="242" t="s">
        <v>559</v>
      </c>
      <c r="F138" s="243" t="s">
        <v>560</v>
      </c>
      <c r="G138" s="244" t="s">
        <v>551</v>
      </c>
      <c r="H138" s="245">
        <v>11</v>
      </c>
      <c r="I138" s="246"/>
      <c r="J138" s="247">
        <f t="shared" si="0"/>
        <v>0</v>
      </c>
      <c r="K138" s="248"/>
      <c r="L138" s="249"/>
      <c r="M138" s="250" t="s">
        <v>1</v>
      </c>
      <c r="N138" s="251" t="s">
        <v>40</v>
      </c>
      <c r="O138" s="72"/>
      <c r="P138" s="204">
        <f t="shared" si="1"/>
        <v>0</v>
      </c>
      <c r="Q138" s="204">
        <v>0</v>
      </c>
      <c r="R138" s="204">
        <f t="shared" si="2"/>
        <v>0</v>
      </c>
      <c r="S138" s="204">
        <v>0</v>
      </c>
      <c r="T138" s="205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6" t="s">
        <v>203</v>
      </c>
      <c r="AT138" s="206" t="s">
        <v>271</v>
      </c>
      <c r="AU138" s="206" t="s">
        <v>82</v>
      </c>
      <c r="AY138" s="18" t="s">
        <v>149</v>
      </c>
      <c r="BE138" s="207">
        <f t="shared" si="4"/>
        <v>0</v>
      </c>
      <c r="BF138" s="207">
        <f t="shared" si="5"/>
        <v>0</v>
      </c>
      <c r="BG138" s="207">
        <f t="shared" si="6"/>
        <v>0</v>
      </c>
      <c r="BH138" s="207">
        <f t="shared" si="7"/>
        <v>0</v>
      </c>
      <c r="BI138" s="207">
        <f t="shared" si="8"/>
        <v>0</v>
      </c>
      <c r="BJ138" s="18" t="s">
        <v>82</v>
      </c>
      <c r="BK138" s="207">
        <f t="shared" si="9"/>
        <v>0</v>
      </c>
      <c r="BL138" s="18" t="s">
        <v>155</v>
      </c>
      <c r="BM138" s="206" t="s">
        <v>561</v>
      </c>
    </row>
    <row r="139" spans="1:65" s="2" customFormat="1" ht="14.45" customHeight="1">
      <c r="A139" s="35"/>
      <c r="B139" s="36"/>
      <c r="C139" s="241" t="s">
        <v>180</v>
      </c>
      <c r="D139" s="241" t="s">
        <v>271</v>
      </c>
      <c r="E139" s="242" t="s">
        <v>562</v>
      </c>
      <c r="F139" s="243" t="s">
        <v>563</v>
      </c>
      <c r="G139" s="244" t="s">
        <v>551</v>
      </c>
      <c r="H139" s="245">
        <v>11</v>
      </c>
      <c r="I139" s="246"/>
      <c r="J139" s="247">
        <f t="shared" si="0"/>
        <v>0</v>
      </c>
      <c r="K139" s="248"/>
      <c r="L139" s="249"/>
      <c r="M139" s="250" t="s">
        <v>1</v>
      </c>
      <c r="N139" s="251" t="s">
        <v>40</v>
      </c>
      <c r="O139" s="72"/>
      <c r="P139" s="204">
        <f t="shared" si="1"/>
        <v>0</v>
      </c>
      <c r="Q139" s="204">
        <v>0</v>
      </c>
      <c r="R139" s="204">
        <f t="shared" si="2"/>
        <v>0</v>
      </c>
      <c r="S139" s="204">
        <v>0</v>
      </c>
      <c r="T139" s="205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6" t="s">
        <v>203</v>
      </c>
      <c r="AT139" s="206" t="s">
        <v>271</v>
      </c>
      <c r="AU139" s="206" t="s">
        <v>82</v>
      </c>
      <c r="AY139" s="18" t="s">
        <v>149</v>
      </c>
      <c r="BE139" s="207">
        <f t="shared" si="4"/>
        <v>0</v>
      </c>
      <c r="BF139" s="207">
        <f t="shared" si="5"/>
        <v>0</v>
      </c>
      <c r="BG139" s="207">
        <f t="shared" si="6"/>
        <v>0</v>
      </c>
      <c r="BH139" s="207">
        <f t="shared" si="7"/>
        <v>0</v>
      </c>
      <c r="BI139" s="207">
        <f t="shared" si="8"/>
        <v>0</v>
      </c>
      <c r="BJ139" s="18" t="s">
        <v>82</v>
      </c>
      <c r="BK139" s="207">
        <f t="shared" si="9"/>
        <v>0</v>
      </c>
      <c r="BL139" s="18" t="s">
        <v>155</v>
      </c>
      <c r="BM139" s="206" t="s">
        <v>564</v>
      </c>
    </row>
    <row r="140" spans="1:65" s="2" customFormat="1" ht="14.45" customHeight="1">
      <c r="A140" s="35"/>
      <c r="B140" s="36"/>
      <c r="C140" s="241" t="s">
        <v>186</v>
      </c>
      <c r="D140" s="241" t="s">
        <v>271</v>
      </c>
      <c r="E140" s="242" t="s">
        <v>565</v>
      </c>
      <c r="F140" s="243" t="s">
        <v>566</v>
      </c>
      <c r="G140" s="244" t="s">
        <v>551</v>
      </c>
      <c r="H140" s="245">
        <v>4</v>
      </c>
      <c r="I140" s="246"/>
      <c r="J140" s="247">
        <f t="shared" si="0"/>
        <v>0</v>
      </c>
      <c r="K140" s="248"/>
      <c r="L140" s="249"/>
      <c r="M140" s="250" t="s">
        <v>1</v>
      </c>
      <c r="N140" s="251" t="s">
        <v>40</v>
      </c>
      <c r="O140" s="72"/>
      <c r="P140" s="204">
        <f t="shared" si="1"/>
        <v>0</v>
      </c>
      <c r="Q140" s="204">
        <v>0</v>
      </c>
      <c r="R140" s="204">
        <f t="shared" si="2"/>
        <v>0</v>
      </c>
      <c r="S140" s="204">
        <v>0</v>
      </c>
      <c r="T140" s="205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6" t="s">
        <v>203</v>
      </c>
      <c r="AT140" s="206" t="s">
        <v>271</v>
      </c>
      <c r="AU140" s="206" t="s">
        <v>82</v>
      </c>
      <c r="AY140" s="18" t="s">
        <v>149</v>
      </c>
      <c r="BE140" s="207">
        <f t="shared" si="4"/>
        <v>0</v>
      </c>
      <c r="BF140" s="207">
        <f t="shared" si="5"/>
        <v>0</v>
      </c>
      <c r="BG140" s="207">
        <f t="shared" si="6"/>
        <v>0</v>
      </c>
      <c r="BH140" s="207">
        <f t="shared" si="7"/>
        <v>0</v>
      </c>
      <c r="BI140" s="207">
        <f t="shared" si="8"/>
        <v>0</v>
      </c>
      <c r="BJ140" s="18" t="s">
        <v>82</v>
      </c>
      <c r="BK140" s="207">
        <f t="shared" si="9"/>
        <v>0</v>
      </c>
      <c r="BL140" s="18" t="s">
        <v>155</v>
      </c>
      <c r="BM140" s="206" t="s">
        <v>567</v>
      </c>
    </row>
    <row r="141" spans="1:65" s="2" customFormat="1" ht="14.45" customHeight="1">
      <c r="A141" s="35"/>
      <c r="B141" s="36"/>
      <c r="C141" s="241" t="s">
        <v>195</v>
      </c>
      <c r="D141" s="241" t="s">
        <v>271</v>
      </c>
      <c r="E141" s="242" t="s">
        <v>568</v>
      </c>
      <c r="F141" s="243" t="s">
        <v>569</v>
      </c>
      <c r="G141" s="244" t="s">
        <v>551</v>
      </c>
      <c r="H141" s="245">
        <v>4</v>
      </c>
      <c r="I141" s="246"/>
      <c r="J141" s="247">
        <f t="shared" si="0"/>
        <v>0</v>
      </c>
      <c r="K141" s="248"/>
      <c r="L141" s="249"/>
      <c r="M141" s="250" t="s">
        <v>1</v>
      </c>
      <c r="N141" s="251" t="s">
        <v>40</v>
      </c>
      <c r="O141" s="72"/>
      <c r="P141" s="204">
        <f t="shared" si="1"/>
        <v>0</v>
      </c>
      <c r="Q141" s="204">
        <v>0</v>
      </c>
      <c r="R141" s="204">
        <f t="shared" si="2"/>
        <v>0</v>
      </c>
      <c r="S141" s="204">
        <v>0</v>
      </c>
      <c r="T141" s="205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6" t="s">
        <v>203</v>
      </c>
      <c r="AT141" s="206" t="s">
        <v>271</v>
      </c>
      <c r="AU141" s="206" t="s">
        <v>82</v>
      </c>
      <c r="AY141" s="18" t="s">
        <v>149</v>
      </c>
      <c r="BE141" s="207">
        <f t="shared" si="4"/>
        <v>0</v>
      </c>
      <c r="BF141" s="207">
        <f t="shared" si="5"/>
        <v>0</v>
      </c>
      <c r="BG141" s="207">
        <f t="shared" si="6"/>
        <v>0</v>
      </c>
      <c r="BH141" s="207">
        <f t="shared" si="7"/>
        <v>0</v>
      </c>
      <c r="BI141" s="207">
        <f t="shared" si="8"/>
        <v>0</v>
      </c>
      <c r="BJ141" s="18" t="s">
        <v>82</v>
      </c>
      <c r="BK141" s="207">
        <f t="shared" si="9"/>
        <v>0</v>
      </c>
      <c r="BL141" s="18" t="s">
        <v>155</v>
      </c>
      <c r="BM141" s="206" t="s">
        <v>570</v>
      </c>
    </row>
    <row r="142" spans="1:65" s="2" customFormat="1" ht="24.2" customHeight="1">
      <c r="A142" s="35"/>
      <c r="B142" s="36"/>
      <c r="C142" s="241" t="s">
        <v>203</v>
      </c>
      <c r="D142" s="241" t="s">
        <v>271</v>
      </c>
      <c r="E142" s="242" t="s">
        <v>571</v>
      </c>
      <c r="F142" s="243" t="s">
        <v>572</v>
      </c>
      <c r="G142" s="244" t="s">
        <v>551</v>
      </c>
      <c r="H142" s="245">
        <v>4</v>
      </c>
      <c r="I142" s="246"/>
      <c r="J142" s="247">
        <f t="shared" si="0"/>
        <v>0</v>
      </c>
      <c r="K142" s="248"/>
      <c r="L142" s="249"/>
      <c r="M142" s="250" t="s">
        <v>1</v>
      </c>
      <c r="N142" s="251" t="s">
        <v>40</v>
      </c>
      <c r="O142" s="72"/>
      <c r="P142" s="204">
        <f t="shared" si="1"/>
        <v>0</v>
      </c>
      <c r="Q142" s="204">
        <v>0</v>
      </c>
      <c r="R142" s="204">
        <f t="shared" si="2"/>
        <v>0</v>
      </c>
      <c r="S142" s="204">
        <v>0</v>
      </c>
      <c r="T142" s="205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6" t="s">
        <v>203</v>
      </c>
      <c r="AT142" s="206" t="s">
        <v>271</v>
      </c>
      <c r="AU142" s="206" t="s">
        <v>82</v>
      </c>
      <c r="AY142" s="18" t="s">
        <v>149</v>
      </c>
      <c r="BE142" s="207">
        <f t="shared" si="4"/>
        <v>0</v>
      </c>
      <c r="BF142" s="207">
        <f t="shared" si="5"/>
        <v>0</v>
      </c>
      <c r="BG142" s="207">
        <f t="shared" si="6"/>
        <v>0</v>
      </c>
      <c r="BH142" s="207">
        <f t="shared" si="7"/>
        <v>0</v>
      </c>
      <c r="BI142" s="207">
        <f t="shared" si="8"/>
        <v>0</v>
      </c>
      <c r="BJ142" s="18" t="s">
        <v>82</v>
      </c>
      <c r="BK142" s="207">
        <f t="shared" si="9"/>
        <v>0</v>
      </c>
      <c r="BL142" s="18" t="s">
        <v>155</v>
      </c>
      <c r="BM142" s="206" t="s">
        <v>573</v>
      </c>
    </row>
    <row r="143" spans="1:65" s="2" customFormat="1" ht="24.2" customHeight="1">
      <c r="A143" s="35"/>
      <c r="B143" s="36"/>
      <c r="C143" s="241" t="s">
        <v>207</v>
      </c>
      <c r="D143" s="241" t="s">
        <v>271</v>
      </c>
      <c r="E143" s="242" t="s">
        <v>574</v>
      </c>
      <c r="F143" s="243" t="s">
        <v>575</v>
      </c>
      <c r="G143" s="244" t="s">
        <v>551</v>
      </c>
      <c r="H143" s="245">
        <v>11</v>
      </c>
      <c r="I143" s="246"/>
      <c r="J143" s="247">
        <f t="shared" si="0"/>
        <v>0</v>
      </c>
      <c r="K143" s="248"/>
      <c r="L143" s="249"/>
      <c r="M143" s="250" t="s">
        <v>1</v>
      </c>
      <c r="N143" s="251" t="s">
        <v>40</v>
      </c>
      <c r="O143" s="72"/>
      <c r="P143" s="204">
        <f t="shared" si="1"/>
        <v>0</v>
      </c>
      <c r="Q143" s="204">
        <v>0</v>
      </c>
      <c r="R143" s="204">
        <f t="shared" si="2"/>
        <v>0</v>
      </c>
      <c r="S143" s="204">
        <v>0</v>
      </c>
      <c r="T143" s="205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6" t="s">
        <v>203</v>
      </c>
      <c r="AT143" s="206" t="s">
        <v>271</v>
      </c>
      <c r="AU143" s="206" t="s">
        <v>82</v>
      </c>
      <c r="AY143" s="18" t="s">
        <v>149</v>
      </c>
      <c r="BE143" s="207">
        <f t="shared" si="4"/>
        <v>0</v>
      </c>
      <c r="BF143" s="207">
        <f t="shared" si="5"/>
        <v>0</v>
      </c>
      <c r="BG143" s="207">
        <f t="shared" si="6"/>
        <v>0</v>
      </c>
      <c r="BH143" s="207">
        <f t="shared" si="7"/>
        <v>0</v>
      </c>
      <c r="BI143" s="207">
        <f t="shared" si="8"/>
        <v>0</v>
      </c>
      <c r="BJ143" s="18" t="s">
        <v>82</v>
      </c>
      <c r="BK143" s="207">
        <f t="shared" si="9"/>
        <v>0</v>
      </c>
      <c r="BL143" s="18" t="s">
        <v>155</v>
      </c>
      <c r="BM143" s="206" t="s">
        <v>576</v>
      </c>
    </row>
    <row r="144" spans="1:65" s="2" customFormat="1" ht="14.45" customHeight="1">
      <c r="A144" s="35"/>
      <c r="B144" s="36"/>
      <c r="C144" s="194" t="s">
        <v>211</v>
      </c>
      <c r="D144" s="194" t="s">
        <v>151</v>
      </c>
      <c r="E144" s="195" t="s">
        <v>577</v>
      </c>
      <c r="F144" s="196" t="s">
        <v>578</v>
      </c>
      <c r="G144" s="197" t="s">
        <v>579</v>
      </c>
      <c r="H144" s="260"/>
      <c r="I144" s="199"/>
      <c r="J144" s="200">
        <f t="shared" si="0"/>
        <v>0</v>
      </c>
      <c r="K144" s="201"/>
      <c r="L144" s="40"/>
      <c r="M144" s="202" t="s">
        <v>1</v>
      </c>
      <c r="N144" s="203" t="s">
        <v>40</v>
      </c>
      <c r="O144" s="72"/>
      <c r="P144" s="204">
        <f t="shared" si="1"/>
        <v>0</v>
      </c>
      <c r="Q144" s="204">
        <v>0</v>
      </c>
      <c r="R144" s="204">
        <f t="shared" si="2"/>
        <v>0</v>
      </c>
      <c r="S144" s="204">
        <v>0</v>
      </c>
      <c r="T144" s="205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6" t="s">
        <v>155</v>
      </c>
      <c r="AT144" s="206" t="s">
        <v>151</v>
      </c>
      <c r="AU144" s="206" t="s">
        <v>82</v>
      </c>
      <c r="AY144" s="18" t="s">
        <v>149</v>
      </c>
      <c r="BE144" s="207">
        <f t="shared" si="4"/>
        <v>0</v>
      </c>
      <c r="BF144" s="207">
        <f t="shared" si="5"/>
        <v>0</v>
      </c>
      <c r="BG144" s="207">
        <f t="shared" si="6"/>
        <v>0</v>
      </c>
      <c r="BH144" s="207">
        <f t="shared" si="7"/>
        <v>0</v>
      </c>
      <c r="BI144" s="207">
        <f t="shared" si="8"/>
        <v>0</v>
      </c>
      <c r="BJ144" s="18" t="s">
        <v>82</v>
      </c>
      <c r="BK144" s="207">
        <f t="shared" si="9"/>
        <v>0</v>
      </c>
      <c r="BL144" s="18" t="s">
        <v>155</v>
      </c>
      <c r="BM144" s="206" t="s">
        <v>580</v>
      </c>
    </row>
    <row r="145" spans="1:65" s="2" customFormat="1" ht="14.45" customHeight="1">
      <c r="A145" s="35"/>
      <c r="B145" s="36"/>
      <c r="C145" s="194" t="s">
        <v>217</v>
      </c>
      <c r="D145" s="194" t="s">
        <v>151</v>
      </c>
      <c r="E145" s="195" t="s">
        <v>581</v>
      </c>
      <c r="F145" s="196" t="s">
        <v>582</v>
      </c>
      <c r="G145" s="197" t="s">
        <v>579</v>
      </c>
      <c r="H145" s="260"/>
      <c r="I145" s="199"/>
      <c r="J145" s="200">
        <f t="shared" si="0"/>
        <v>0</v>
      </c>
      <c r="K145" s="201"/>
      <c r="L145" s="40"/>
      <c r="M145" s="202" t="s">
        <v>1</v>
      </c>
      <c r="N145" s="203" t="s">
        <v>40</v>
      </c>
      <c r="O145" s="72"/>
      <c r="P145" s="204">
        <f t="shared" si="1"/>
        <v>0</v>
      </c>
      <c r="Q145" s="204">
        <v>0</v>
      </c>
      <c r="R145" s="204">
        <f t="shared" si="2"/>
        <v>0</v>
      </c>
      <c r="S145" s="204">
        <v>0</v>
      </c>
      <c r="T145" s="205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6" t="s">
        <v>155</v>
      </c>
      <c r="AT145" s="206" t="s">
        <v>151</v>
      </c>
      <c r="AU145" s="206" t="s">
        <v>82</v>
      </c>
      <c r="AY145" s="18" t="s">
        <v>149</v>
      </c>
      <c r="BE145" s="207">
        <f t="shared" si="4"/>
        <v>0</v>
      </c>
      <c r="BF145" s="207">
        <f t="shared" si="5"/>
        <v>0</v>
      </c>
      <c r="BG145" s="207">
        <f t="shared" si="6"/>
        <v>0</v>
      </c>
      <c r="BH145" s="207">
        <f t="shared" si="7"/>
        <v>0</v>
      </c>
      <c r="BI145" s="207">
        <f t="shared" si="8"/>
        <v>0</v>
      </c>
      <c r="BJ145" s="18" t="s">
        <v>82</v>
      </c>
      <c r="BK145" s="207">
        <f t="shared" si="9"/>
        <v>0</v>
      </c>
      <c r="BL145" s="18" t="s">
        <v>155</v>
      </c>
      <c r="BM145" s="206" t="s">
        <v>583</v>
      </c>
    </row>
    <row r="146" spans="2:63" s="12" customFormat="1" ht="25.9" customHeight="1">
      <c r="B146" s="178"/>
      <c r="C146" s="179"/>
      <c r="D146" s="180" t="s">
        <v>74</v>
      </c>
      <c r="E146" s="181" t="s">
        <v>584</v>
      </c>
      <c r="F146" s="181" t="s">
        <v>585</v>
      </c>
      <c r="G146" s="179"/>
      <c r="H146" s="179"/>
      <c r="I146" s="182"/>
      <c r="J146" s="183">
        <f>BK146</f>
        <v>0</v>
      </c>
      <c r="K146" s="179"/>
      <c r="L146" s="184"/>
      <c r="M146" s="185"/>
      <c r="N146" s="186"/>
      <c r="O146" s="186"/>
      <c r="P146" s="187">
        <f>SUM(P147:P158)</f>
        <v>0</v>
      </c>
      <c r="Q146" s="186"/>
      <c r="R146" s="187">
        <f>SUM(R147:R158)</f>
        <v>0</v>
      </c>
      <c r="S146" s="186"/>
      <c r="T146" s="188">
        <f>SUM(T147:T158)</f>
        <v>0</v>
      </c>
      <c r="AR146" s="189" t="s">
        <v>82</v>
      </c>
      <c r="AT146" s="190" t="s">
        <v>74</v>
      </c>
      <c r="AU146" s="190" t="s">
        <v>75</v>
      </c>
      <c r="AY146" s="189" t="s">
        <v>149</v>
      </c>
      <c r="BK146" s="191">
        <f>SUM(BK147:BK158)</f>
        <v>0</v>
      </c>
    </row>
    <row r="147" spans="1:65" s="2" customFormat="1" ht="14.45" customHeight="1">
      <c r="A147" s="35"/>
      <c r="B147" s="36"/>
      <c r="C147" s="241" t="s">
        <v>222</v>
      </c>
      <c r="D147" s="241" t="s">
        <v>271</v>
      </c>
      <c r="E147" s="242" t="s">
        <v>586</v>
      </c>
      <c r="F147" s="243" t="s">
        <v>587</v>
      </c>
      <c r="G147" s="244" t="s">
        <v>551</v>
      </c>
      <c r="H147" s="245">
        <v>3</v>
      </c>
      <c r="I147" s="246"/>
      <c r="J147" s="247">
        <f aca="true" t="shared" si="10" ref="J147:J158">ROUND(I147*H147,2)</f>
        <v>0</v>
      </c>
      <c r="K147" s="248"/>
      <c r="L147" s="249"/>
      <c r="M147" s="250" t="s">
        <v>1</v>
      </c>
      <c r="N147" s="251" t="s">
        <v>40</v>
      </c>
      <c r="O147" s="72"/>
      <c r="P147" s="204">
        <f aca="true" t="shared" si="11" ref="P147:P158">O147*H147</f>
        <v>0</v>
      </c>
      <c r="Q147" s="204">
        <v>0</v>
      </c>
      <c r="R147" s="204">
        <f aca="true" t="shared" si="12" ref="R147:R158">Q147*H147</f>
        <v>0</v>
      </c>
      <c r="S147" s="204">
        <v>0</v>
      </c>
      <c r="T147" s="205">
        <f aca="true" t="shared" si="13" ref="T147:T158"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6" t="s">
        <v>203</v>
      </c>
      <c r="AT147" s="206" t="s">
        <v>271</v>
      </c>
      <c r="AU147" s="206" t="s">
        <v>82</v>
      </c>
      <c r="AY147" s="18" t="s">
        <v>149</v>
      </c>
      <c r="BE147" s="207">
        <f aca="true" t="shared" si="14" ref="BE147:BE158">IF(N147="základní",J147,0)</f>
        <v>0</v>
      </c>
      <c r="BF147" s="207">
        <f aca="true" t="shared" si="15" ref="BF147:BF158">IF(N147="snížená",J147,0)</f>
        <v>0</v>
      </c>
      <c r="BG147" s="207">
        <f aca="true" t="shared" si="16" ref="BG147:BG158">IF(N147="zákl. přenesená",J147,0)</f>
        <v>0</v>
      </c>
      <c r="BH147" s="207">
        <f aca="true" t="shared" si="17" ref="BH147:BH158">IF(N147="sníž. přenesená",J147,0)</f>
        <v>0</v>
      </c>
      <c r="BI147" s="207">
        <f aca="true" t="shared" si="18" ref="BI147:BI158">IF(N147="nulová",J147,0)</f>
        <v>0</v>
      </c>
      <c r="BJ147" s="18" t="s">
        <v>82</v>
      </c>
      <c r="BK147" s="207">
        <f aca="true" t="shared" si="19" ref="BK147:BK158">ROUND(I147*H147,2)</f>
        <v>0</v>
      </c>
      <c r="BL147" s="18" t="s">
        <v>155</v>
      </c>
      <c r="BM147" s="206" t="s">
        <v>588</v>
      </c>
    </row>
    <row r="148" spans="1:65" s="2" customFormat="1" ht="14.45" customHeight="1">
      <c r="A148" s="35"/>
      <c r="B148" s="36"/>
      <c r="C148" s="241" t="s">
        <v>227</v>
      </c>
      <c r="D148" s="241" t="s">
        <v>271</v>
      </c>
      <c r="E148" s="242" t="s">
        <v>589</v>
      </c>
      <c r="F148" s="243" t="s">
        <v>590</v>
      </c>
      <c r="G148" s="244" t="s">
        <v>163</v>
      </c>
      <c r="H148" s="245">
        <v>650</v>
      </c>
      <c r="I148" s="246"/>
      <c r="J148" s="247">
        <f t="shared" si="10"/>
        <v>0</v>
      </c>
      <c r="K148" s="248"/>
      <c r="L148" s="249"/>
      <c r="M148" s="250" t="s">
        <v>1</v>
      </c>
      <c r="N148" s="251" t="s">
        <v>40</v>
      </c>
      <c r="O148" s="72"/>
      <c r="P148" s="204">
        <f t="shared" si="11"/>
        <v>0</v>
      </c>
      <c r="Q148" s="204">
        <v>0</v>
      </c>
      <c r="R148" s="204">
        <f t="shared" si="12"/>
        <v>0</v>
      </c>
      <c r="S148" s="204">
        <v>0</v>
      </c>
      <c r="T148" s="205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6" t="s">
        <v>203</v>
      </c>
      <c r="AT148" s="206" t="s">
        <v>271</v>
      </c>
      <c r="AU148" s="206" t="s">
        <v>82</v>
      </c>
      <c r="AY148" s="18" t="s">
        <v>149</v>
      </c>
      <c r="BE148" s="207">
        <f t="shared" si="14"/>
        <v>0</v>
      </c>
      <c r="BF148" s="207">
        <f t="shared" si="15"/>
        <v>0</v>
      </c>
      <c r="BG148" s="207">
        <f t="shared" si="16"/>
        <v>0</v>
      </c>
      <c r="BH148" s="207">
        <f t="shared" si="17"/>
        <v>0</v>
      </c>
      <c r="BI148" s="207">
        <f t="shared" si="18"/>
        <v>0</v>
      </c>
      <c r="BJ148" s="18" t="s">
        <v>82</v>
      </c>
      <c r="BK148" s="207">
        <f t="shared" si="19"/>
        <v>0</v>
      </c>
      <c r="BL148" s="18" t="s">
        <v>155</v>
      </c>
      <c r="BM148" s="206" t="s">
        <v>591</v>
      </c>
    </row>
    <row r="149" spans="1:65" s="2" customFormat="1" ht="14.45" customHeight="1">
      <c r="A149" s="35"/>
      <c r="B149" s="36"/>
      <c r="C149" s="241" t="s">
        <v>231</v>
      </c>
      <c r="D149" s="241" t="s">
        <v>271</v>
      </c>
      <c r="E149" s="242" t="s">
        <v>592</v>
      </c>
      <c r="F149" s="243" t="s">
        <v>593</v>
      </c>
      <c r="G149" s="244" t="s">
        <v>163</v>
      </c>
      <c r="H149" s="245">
        <v>170</v>
      </c>
      <c r="I149" s="246"/>
      <c r="J149" s="247">
        <f t="shared" si="10"/>
        <v>0</v>
      </c>
      <c r="K149" s="248"/>
      <c r="L149" s="249"/>
      <c r="M149" s="250" t="s">
        <v>1</v>
      </c>
      <c r="N149" s="251" t="s">
        <v>40</v>
      </c>
      <c r="O149" s="72"/>
      <c r="P149" s="204">
        <f t="shared" si="11"/>
        <v>0</v>
      </c>
      <c r="Q149" s="204">
        <v>0</v>
      </c>
      <c r="R149" s="204">
        <f t="shared" si="12"/>
        <v>0</v>
      </c>
      <c r="S149" s="204">
        <v>0</v>
      </c>
      <c r="T149" s="205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6" t="s">
        <v>203</v>
      </c>
      <c r="AT149" s="206" t="s">
        <v>271</v>
      </c>
      <c r="AU149" s="206" t="s">
        <v>82</v>
      </c>
      <c r="AY149" s="18" t="s">
        <v>149</v>
      </c>
      <c r="BE149" s="207">
        <f t="shared" si="14"/>
        <v>0</v>
      </c>
      <c r="BF149" s="207">
        <f t="shared" si="15"/>
        <v>0</v>
      </c>
      <c r="BG149" s="207">
        <f t="shared" si="16"/>
        <v>0</v>
      </c>
      <c r="BH149" s="207">
        <f t="shared" si="17"/>
        <v>0</v>
      </c>
      <c r="BI149" s="207">
        <f t="shared" si="18"/>
        <v>0</v>
      </c>
      <c r="BJ149" s="18" t="s">
        <v>82</v>
      </c>
      <c r="BK149" s="207">
        <f t="shared" si="19"/>
        <v>0</v>
      </c>
      <c r="BL149" s="18" t="s">
        <v>155</v>
      </c>
      <c r="BM149" s="206" t="s">
        <v>594</v>
      </c>
    </row>
    <row r="150" spans="1:65" s="2" customFormat="1" ht="14.45" customHeight="1">
      <c r="A150" s="35"/>
      <c r="B150" s="36"/>
      <c r="C150" s="241" t="s">
        <v>8</v>
      </c>
      <c r="D150" s="241" t="s">
        <v>271</v>
      </c>
      <c r="E150" s="242" t="s">
        <v>595</v>
      </c>
      <c r="F150" s="243" t="s">
        <v>596</v>
      </c>
      <c r="G150" s="244" t="s">
        <v>163</v>
      </c>
      <c r="H150" s="245">
        <v>650</v>
      </c>
      <c r="I150" s="246"/>
      <c r="J150" s="247">
        <f t="shared" si="10"/>
        <v>0</v>
      </c>
      <c r="K150" s="248"/>
      <c r="L150" s="249"/>
      <c r="M150" s="250" t="s">
        <v>1</v>
      </c>
      <c r="N150" s="251" t="s">
        <v>40</v>
      </c>
      <c r="O150" s="72"/>
      <c r="P150" s="204">
        <f t="shared" si="11"/>
        <v>0</v>
      </c>
      <c r="Q150" s="204">
        <v>0</v>
      </c>
      <c r="R150" s="204">
        <f t="shared" si="12"/>
        <v>0</v>
      </c>
      <c r="S150" s="204">
        <v>0</v>
      </c>
      <c r="T150" s="205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6" t="s">
        <v>203</v>
      </c>
      <c r="AT150" s="206" t="s">
        <v>271</v>
      </c>
      <c r="AU150" s="206" t="s">
        <v>82</v>
      </c>
      <c r="AY150" s="18" t="s">
        <v>149</v>
      </c>
      <c r="BE150" s="207">
        <f t="shared" si="14"/>
        <v>0</v>
      </c>
      <c r="BF150" s="207">
        <f t="shared" si="15"/>
        <v>0</v>
      </c>
      <c r="BG150" s="207">
        <f t="shared" si="16"/>
        <v>0</v>
      </c>
      <c r="BH150" s="207">
        <f t="shared" si="17"/>
        <v>0</v>
      </c>
      <c r="BI150" s="207">
        <f t="shared" si="18"/>
        <v>0</v>
      </c>
      <c r="BJ150" s="18" t="s">
        <v>82</v>
      </c>
      <c r="BK150" s="207">
        <f t="shared" si="19"/>
        <v>0</v>
      </c>
      <c r="BL150" s="18" t="s">
        <v>155</v>
      </c>
      <c r="BM150" s="206" t="s">
        <v>597</v>
      </c>
    </row>
    <row r="151" spans="1:65" s="2" customFormat="1" ht="14.45" customHeight="1">
      <c r="A151" s="35"/>
      <c r="B151" s="36"/>
      <c r="C151" s="241" t="s">
        <v>240</v>
      </c>
      <c r="D151" s="241" t="s">
        <v>271</v>
      </c>
      <c r="E151" s="242" t="s">
        <v>598</v>
      </c>
      <c r="F151" s="243" t="s">
        <v>599</v>
      </c>
      <c r="G151" s="244" t="s">
        <v>551</v>
      </c>
      <c r="H151" s="245">
        <v>16</v>
      </c>
      <c r="I151" s="246"/>
      <c r="J151" s="247">
        <f t="shared" si="10"/>
        <v>0</v>
      </c>
      <c r="K151" s="248"/>
      <c r="L151" s="249"/>
      <c r="M151" s="250" t="s">
        <v>1</v>
      </c>
      <c r="N151" s="251" t="s">
        <v>40</v>
      </c>
      <c r="O151" s="72"/>
      <c r="P151" s="204">
        <f t="shared" si="11"/>
        <v>0</v>
      </c>
      <c r="Q151" s="204">
        <v>0</v>
      </c>
      <c r="R151" s="204">
        <f t="shared" si="12"/>
        <v>0</v>
      </c>
      <c r="S151" s="204">
        <v>0</v>
      </c>
      <c r="T151" s="205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6" t="s">
        <v>203</v>
      </c>
      <c r="AT151" s="206" t="s">
        <v>271</v>
      </c>
      <c r="AU151" s="206" t="s">
        <v>82</v>
      </c>
      <c r="AY151" s="18" t="s">
        <v>149</v>
      </c>
      <c r="BE151" s="207">
        <f t="shared" si="14"/>
        <v>0</v>
      </c>
      <c r="BF151" s="207">
        <f t="shared" si="15"/>
        <v>0</v>
      </c>
      <c r="BG151" s="207">
        <f t="shared" si="16"/>
        <v>0</v>
      </c>
      <c r="BH151" s="207">
        <f t="shared" si="17"/>
        <v>0</v>
      </c>
      <c r="BI151" s="207">
        <f t="shared" si="18"/>
        <v>0</v>
      </c>
      <c r="BJ151" s="18" t="s">
        <v>82</v>
      </c>
      <c r="BK151" s="207">
        <f t="shared" si="19"/>
        <v>0</v>
      </c>
      <c r="BL151" s="18" t="s">
        <v>155</v>
      </c>
      <c r="BM151" s="206" t="s">
        <v>600</v>
      </c>
    </row>
    <row r="152" spans="1:65" s="2" customFormat="1" ht="14.45" customHeight="1">
      <c r="A152" s="35"/>
      <c r="B152" s="36"/>
      <c r="C152" s="241" t="s">
        <v>246</v>
      </c>
      <c r="D152" s="241" t="s">
        <v>271</v>
      </c>
      <c r="E152" s="242" t="s">
        <v>601</v>
      </c>
      <c r="F152" s="243" t="s">
        <v>602</v>
      </c>
      <c r="G152" s="244" t="s">
        <v>551</v>
      </c>
      <c r="H152" s="245">
        <v>15</v>
      </c>
      <c r="I152" s="246"/>
      <c r="J152" s="247">
        <f t="shared" si="10"/>
        <v>0</v>
      </c>
      <c r="K152" s="248"/>
      <c r="L152" s="249"/>
      <c r="M152" s="250" t="s">
        <v>1</v>
      </c>
      <c r="N152" s="251" t="s">
        <v>40</v>
      </c>
      <c r="O152" s="72"/>
      <c r="P152" s="204">
        <f t="shared" si="11"/>
        <v>0</v>
      </c>
      <c r="Q152" s="204">
        <v>0</v>
      </c>
      <c r="R152" s="204">
        <f t="shared" si="12"/>
        <v>0</v>
      </c>
      <c r="S152" s="204">
        <v>0</v>
      </c>
      <c r="T152" s="205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6" t="s">
        <v>203</v>
      </c>
      <c r="AT152" s="206" t="s">
        <v>271</v>
      </c>
      <c r="AU152" s="206" t="s">
        <v>82</v>
      </c>
      <c r="AY152" s="18" t="s">
        <v>149</v>
      </c>
      <c r="BE152" s="207">
        <f t="shared" si="14"/>
        <v>0</v>
      </c>
      <c r="BF152" s="207">
        <f t="shared" si="15"/>
        <v>0</v>
      </c>
      <c r="BG152" s="207">
        <f t="shared" si="16"/>
        <v>0</v>
      </c>
      <c r="BH152" s="207">
        <f t="shared" si="17"/>
        <v>0</v>
      </c>
      <c r="BI152" s="207">
        <f t="shared" si="18"/>
        <v>0</v>
      </c>
      <c r="BJ152" s="18" t="s">
        <v>82</v>
      </c>
      <c r="BK152" s="207">
        <f t="shared" si="19"/>
        <v>0</v>
      </c>
      <c r="BL152" s="18" t="s">
        <v>155</v>
      </c>
      <c r="BM152" s="206" t="s">
        <v>603</v>
      </c>
    </row>
    <row r="153" spans="1:65" s="2" customFormat="1" ht="14.45" customHeight="1">
      <c r="A153" s="35"/>
      <c r="B153" s="36"/>
      <c r="C153" s="241" t="s">
        <v>258</v>
      </c>
      <c r="D153" s="241" t="s">
        <v>271</v>
      </c>
      <c r="E153" s="242" t="s">
        <v>604</v>
      </c>
      <c r="F153" s="243" t="s">
        <v>605</v>
      </c>
      <c r="G153" s="244" t="s">
        <v>551</v>
      </c>
      <c r="H153" s="245">
        <v>15</v>
      </c>
      <c r="I153" s="246"/>
      <c r="J153" s="247">
        <f t="shared" si="10"/>
        <v>0</v>
      </c>
      <c r="K153" s="248"/>
      <c r="L153" s="249"/>
      <c r="M153" s="250" t="s">
        <v>1</v>
      </c>
      <c r="N153" s="251" t="s">
        <v>40</v>
      </c>
      <c r="O153" s="72"/>
      <c r="P153" s="204">
        <f t="shared" si="11"/>
        <v>0</v>
      </c>
      <c r="Q153" s="204">
        <v>0</v>
      </c>
      <c r="R153" s="204">
        <f t="shared" si="12"/>
        <v>0</v>
      </c>
      <c r="S153" s="204">
        <v>0</v>
      </c>
      <c r="T153" s="205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6" t="s">
        <v>203</v>
      </c>
      <c r="AT153" s="206" t="s">
        <v>271</v>
      </c>
      <c r="AU153" s="206" t="s">
        <v>82</v>
      </c>
      <c r="AY153" s="18" t="s">
        <v>149</v>
      </c>
      <c r="BE153" s="207">
        <f t="shared" si="14"/>
        <v>0</v>
      </c>
      <c r="BF153" s="207">
        <f t="shared" si="15"/>
        <v>0</v>
      </c>
      <c r="BG153" s="207">
        <f t="shared" si="16"/>
        <v>0</v>
      </c>
      <c r="BH153" s="207">
        <f t="shared" si="17"/>
        <v>0</v>
      </c>
      <c r="BI153" s="207">
        <f t="shared" si="18"/>
        <v>0</v>
      </c>
      <c r="BJ153" s="18" t="s">
        <v>82</v>
      </c>
      <c r="BK153" s="207">
        <f t="shared" si="19"/>
        <v>0</v>
      </c>
      <c r="BL153" s="18" t="s">
        <v>155</v>
      </c>
      <c r="BM153" s="206" t="s">
        <v>606</v>
      </c>
    </row>
    <row r="154" spans="1:65" s="2" customFormat="1" ht="14.45" customHeight="1">
      <c r="A154" s="35"/>
      <c r="B154" s="36"/>
      <c r="C154" s="241" t="s">
        <v>270</v>
      </c>
      <c r="D154" s="241" t="s">
        <v>271</v>
      </c>
      <c r="E154" s="242" t="s">
        <v>607</v>
      </c>
      <c r="F154" s="243" t="s">
        <v>608</v>
      </c>
      <c r="G154" s="244" t="s">
        <v>551</v>
      </c>
      <c r="H154" s="245">
        <v>15</v>
      </c>
      <c r="I154" s="246"/>
      <c r="J154" s="247">
        <f t="shared" si="10"/>
        <v>0</v>
      </c>
      <c r="K154" s="248"/>
      <c r="L154" s="249"/>
      <c r="M154" s="250" t="s">
        <v>1</v>
      </c>
      <c r="N154" s="251" t="s">
        <v>40</v>
      </c>
      <c r="O154" s="72"/>
      <c r="P154" s="204">
        <f t="shared" si="11"/>
        <v>0</v>
      </c>
      <c r="Q154" s="204">
        <v>0</v>
      </c>
      <c r="R154" s="204">
        <f t="shared" si="12"/>
        <v>0</v>
      </c>
      <c r="S154" s="204">
        <v>0</v>
      </c>
      <c r="T154" s="205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6" t="s">
        <v>203</v>
      </c>
      <c r="AT154" s="206" t="s">
        <v>271</v>
      </c>
      <c r="AU154" s="206" t="s">
        <v>82</v>
      </c>
      <c r="AY154" s="18" t="s">
        <v>149</v>
      </c>
      <c r="BE154" s="207">
        <f t="shared" si="14"/>
        <v>0</v>
      </c>
      <c r="BF154" s="207">
        <f t="shared" si="15"/>
        <v>0</v>
      </c>
      <c r="BG154" s="207">
        <f t="shared" si="16"/>
        <v>0</v>
      </c>
      <c r="BH154" s="207">
        <f t="shared" si="17"/>
        <v>0</v>
      </c>
      <c r="BI154" s="207">
        <f t="shared" si="18"/>
        <v>0</v>
      </c>
      <c r="BJ154" s="18" t="s">
        <v>82</v>
      </c>
      <c r="BK154" s="207">
        <f t="shared" si="19"/>
        <v>0</v>
      </c>
      <c r="BL154" s="18" t="s">
        <v>155</v>
      </c>
      <c r="BM154" s="206" t="s">
        <v>609</v>
      </c>
    </row>
    <row r="155" spans="1:65" s="2" customFormat="1" ht="14.45" customHeight="1">
      <c r="A155" s="35"/>
      <c r="B155" s="36"/>
      <c r="C155" s="241" t="s">
        <v>277</v>
      </c>
      <c r="D155" s="241" t="s">
        <v>271</v>
      </c>
      <c r="E155" s="242" t="s">
        <v>610</v>
      </c>
      <c r="F155" s="243" t="s">
        <v>611</v>
      </c>
      <c r="G155" s="244" t="s">
        <v>163</v>
      </c>
      <c r="H155" s="245">
        <v>30</v>
      </c>
      <c r="I155" s="246"/>
      <c r="J155" s="247">
        <f t="shared" si="10"/>
        <v>0</v>
      </c>
      <c r="K155" s="248"/>
      <c r="L155" s="249"/>
      <c r="M155" s="250" t="s">
        <v>1</v>
      </c>
      <c r="N155" s="251" t="s">
        <v>40</v>
      </c>
      <c r="O155" s="72"/>
      <c r="P155" s="204">
        <f t="shared" si="11"/>
        <v>0</v>
      </c>
      <c r="Q155" s="204">
        <v>0</v>
      </c>
      <c r="R155" s="204">
        <f t="shared" si="12"/>
        <v>0</v>
      </c>
      <c r="S155" s="204">
        <v>0</v>
      </c>
      <c r="T155" s="205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6" t="s">
        <v>203</v>
      </c>
      <c r="AT155" s="206" t="s">
        <v>271</v>
      </c>
      <c r="AU155" s="206" t="s">
        <v>82</v>
      </c>
      <c r="AY155" s="18" t="s">
        <v>149</v>
      </c>
      <c r="BE155" s="207">
        <f t="shared" si="14"/>
        <v>0</v>
      </c>
      <c r="BF155" s="207">
        <f t="shared" si="15"/>
        <v>0</v>
      </c>
      <c r="BG155" s="207">
        <f t="shared" si="16"/>
        <v>0</v>
      </c>
      <c r="BH155" s="207">
        <f t="shared" si="17"/>
        <v>0</v>
      </c>
      <c r="BI155" s="207">
        <f t="shared" si="18"/>
        <v>0</v>
      </c>
      <c r="BJ155" s="18" t="s">
        <v>82</v>
      </c>
      <c r="BK155" s="207">
        <f t="shared" si="19"/>
        <v>0</v>
      </c>
      <c r="BL155" s="18" t="s">
        <v>155</v>
      </c>
      <c r="BM155" s="206" t="s">
        <v>612</v>
      </c>
    </row>
    <row r="156" spans="1:65" s="2" customFormat="1" ht="14.45" customHeight="1">
      <c r="A156" s="35"/>
      <c r="B156" s="36"/>
      <c r="C156" s="241" t="s">
        <v>7</v>
      </c>
      <c r="D156" s="241" t="s">
        <v>271</v>
      </c>
      <c r="E156" s="242" t="s">
        <v>613</v>
      </c>
      <c r="F156" s="243" t="s">
        <v>614</v>
      </c>
      <c r="G156" s="244" t="s">
        <v>163</v>
      </c>
      <c r="H156" s="245">
        <v>660</v>
      </c>
      <c r="I156" s="246"/>
      <c r="J156" s="247">
        <f t="shared" si="10"/>
        <v>0</v>
      </c>
      <c r="K156" s="248"/>
      <c r="L156" s="249"/>
      <c r="M156" s="250" t="s">
        <v>1</v>
      </c>
      <c r="N156" s="251" t="s">
        <v>40</v>
      </c>
      <c r="O156" s="72"/>
      <c r="P156" s="204">
        <f t="shared" si="11"/>
        <v>0</v>
      </c>
      <c r="Q156" s="204">
        <v>0</v>
      </c>
      <c r="R156" s="204">
        <f t="shared" si="12"/>
        <v>0</v>
      </c>
      <c r="S156" s="204">
        <v>0</v>
      </c>
      <c r="T156" s="205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6" t="s">
        <v>203</v>
      </c>
      <c r="AT156" s="206" t="s">
        <v>271</v>
      </c>
      <c r="AU156" s="206" t="s">
        <v>82</v>
      </c>
      <c r="AY156" s="18" t="s">
        <v>149</v>
      </c>
      <c r="BE156" s="207">
        <f t="shared" si="14"/>
        <v>0</v>
      </c>
      <c r="BF156" s="207">
        <f t="shared" si="15"/>
        <v>0</v>
      </c>
      <c r="BG156" s="207">
        <f t="shared" si="16"/>
        <v>0</v>
      </c>
      <c r="BH156" s="207">
        <f t="shared" si="17"/>
        <v>0</v>
      </c>
      <c r="BI156" s="207">
        <f t="shared" si="18"/>
        <v>0</v>
      </c>
      <c r="BJ156" s="18" t="s">
        <v>82</v>
      </c>
      <c r="BK156" s="207">
        <f t="shared" si="19"/>
        <v>0</v>
      </c>
      <c r="BL156" s="18" t="s">
        <v>155</v>
      </c>
      <c r="BM156" s="206" t="s">
        <v>615</v>
      </c>
    </row>
    <row r="157" spans="1:65" s="2" customFormat="1" ht="14.45" customHeight="1">
      <c r="A157" s="35"/>
      <c r="B157" s="36"/>
      <c r="C157" s="241" t="s">
        <v>295</v>
      </c>
      <c r="D157" s="241" t="s">
        <v>271</v>
      </c>
      <c r="E157" s="242" t="s">
        <v>616</v>
      </c>
      <c r="F157" s="243" t="s">
        <v>617</v>
      </c>
      <c r="G157" s="244" t="s">
        <v>579</v>
      </c>
      <c r="H157" s="261"/>
      <c r="I157" s="246"/>
      <c r="J157" s="247">
        <f t="shared" si="10"/>
        <v>0</v>
      </c>
      <c r="K157" s="248"/>
      <c r="L157" s="249"/>
      <c r="M157" s="250" t="s">
        <v>1</v>
      </c>
      <c r="N157" s="251" t="s">
        <v>40</v>
      </c>
      <c r="O157" s="72"/>
      <c r="P157" s="204">
        <f t="shared" si="11"/>
        <v>0</v>
      </c>
      <c r="Q157" s="204">
        <v>0</v>
      </c>
      <c r="R157" s="204">
        <f t="shared" si="12"/>
        <v>0</v>
      </c>
      <c r="S157" s="204">
        <v>0</v>
      </c>
      <c r="T157" s="205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6" t="s">
        <v>203</v>
      </c>
      <c r="AT157" s="206" t="s">
        <v>271</v>
      </c>
      <c r="AU157" s="206" t="s">
        <v>82</v>
      </c>
      <c r="AY157" s="18" t="s">
        <v>149</v>
      </c>
      <c r="BE157" s="207">
        <f t="shared" si="14"/>
        <v>0</v>
      </c>
      <c r="BF157" s="207">
        <f t="shared" si="15"/>
        <v>0</v>
      </c>
      <c r="BG157" s="207">
        <f t="shared" si="16"/>
        <v>0</v>
      </c>
      <c r="BH157" s="207">
        <f t="shared" si="17"/>
        <v>0</v>
      </c>
      <c r="BI157" s="207">
        <f t="shared" si="18"/>
        <v>0</v>
      </c>
      <c r="BJ157" s="18" t="s">
        <v>82</v>
      </c>
      <c r="BK157" s="207">
        <f t="shared" si="19"/>
        <v>0</v>
      </c>
      <c r="BL157" s="18" t="s">
        <v>155</v>
      </c>
      <c r="BM157" s="206" t="s">
        <v>618</v>
      </c>
    </row>
    <row r="158" spans="1:65" s="2" customFormat="1" ht="14.45" customHeight="1">
      <c r="A158" s="35"/>
      <c r="B158" s="36"/>
      <c r="C158" s="241" t="s">
        <v>300</v>
      </c>
      <c r="D158" s="241" t="s">
        <v>271</v>
      </c>
      <c r="E158" s="242" t="s">
        <v>619</v>
      </c>
      <c r="F158" s="243" t="s">
        <v>620</v>
      </c>
      <c r="G158" s="244" t="s">
        <v>579</v>
      </c>
      <c r="H158" s="261"/>
      <c r="I158" s="246"/>
      <c r="J158" s="247">
        <f t="shared" si="10"/>
        <v>0</v>
      </c>
      <c r="K158" s="248"/>
      <c r="L158" s="249"/>
      <c r="M158" s="250" t="s">
        <v>1</v>
      </c>
      <c r="N158" s="251" t="s">
        <v>40</v>
      </c>
      <c r="O158" s="72"/>
      <c r="P158" s="204">
        <f t="shared" si="11"/>
        <v>0</v>
      </c>
      <c r="Q158" s="204">
        <v>0</v>
      </c>
      <c r="R158" s="204">
        <f t="shared" si="12"/>
        <v>0</v>
      </c>
      <c r="S158" s="204">
        <v>0</v>
      </c>
      <c r="T158" s="205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6" t="s">
        <v>203</v>
      </c>
      <c r="AT158" s="206" t="s">
        <v>271</v>
      </c>
      <c r="AU158" s="206" t="s">
        <v>82</v>
      </c>
      <c r="AY158" s="18" t="s">
        <v>149</v>
      </c>
      <c r="BE158" s="207">
        <f t="shared" si="14"/>
        <v>0</v>
      </c>
      <c r="BF158" s="207">
        <f t="shared" si="15"/>
        <v>0</v>
      </c>
      <c r="BG158" s="207">
        <f t="shared" si="16"/>
        <v>0</v>
      </c>
      <c r="BH158" s="207">
        <f t="shared" si="17"/>
        <v>0</v>
      </c>
      <c r="BI158" s="207">
        <f t="shared" si="18"/>
        <v>0</v>
      </c>
      <c r="BJ158" s="18" t="s">
        <v>82</v>
      </c>
      <c r="BK158" s="207">
        <f t="shared" si="19"/>
        <v>0</v>
      </c>
      <c r="BL158" s="18" t="s">
        <v>155</v>
      </c>
      <c r="BM158" s="206" t="s">
        <v>621</v>
      </c>
    </row>
    <row r="159" spans="2:63" s="12" customFormat="1" ht="25.9" customHeight="1">
      <c r="B159" s="178"/>
      <c r="C159" s="179"/>
      <c r="D159" s="180" t="s">
        <v>74</v>
      </c>
      <c r="E159" s="181" t="s">
        <v>622</v>
      </c>
      <c r="F159" s="181" t="s">
        <v>623</v>
      </c>
      <c r="G159" s="179"/>
      <c r="H159" s="179"/>
      <c r="I159" s="182"/>
      <c r="J159" s="183">
        <f>BK159</f>
        <v>0</v>
      </c>
      <c r="K159" s="179"/>
      <c r="L159" s="184"/>
      <c r="M159" s="185"/>
      <c r="N159" s="186"/>
      <c r="O159" s="186"/>
      <c r="P159" s="187">
        <f>SUM(P160:P178)</f>
        <v>0</v>
      </c>
      <c r="Q159" s="186"/>
      <c r="R159" s="187">
        <f>SUM(R160:R178)</f>
        <v>0</v>
      </c>
      <c r="S159" s="186"/>
      <c r="T159" s="188">
        <f>SUM(T160:T178)</f>
        <v>0</v>
      </c>
      <c r="AR159" s="189" t="s">
        <v>82</v>
      </c>
      <c r="AT159" s="190" t="s">
        <v>74</v>
      </c>
      <c r="AU159" s="190" t="s">
        <v>75</v>
      </c>
      <c r="AY159" s="189" t="s">
        <v>149</v>
      </c>
      <c r="BK159" s="191">
        <f>SUM(BK160:BK178)</f>
        <v>0</v>
      </c>
    </row>
    <row r="160" spans="1:65" s="2" customFormat="1" ht="14.45" customHeight="1">
      <c r="A160" s="35"/>
      <c r="B160" s="36"/>
      <c r="C160" s="241" t="s">
        <v>305</v>
      </c>
      <c r="D160" s="241" t="s">
        <v>271</v>
      </c>
      <c r="E160" s="242" t="s">
        <v>624</v>
      </c>
      <c r="F160" s="243" t="s">
        <v>625</v>
      </c>
      <c r="G160" s="244" t="s">
        <v>168</v>
      </c>
      <c r="H160" s="245">
        <v>1.36</v>
      </c>
      <c r="I160" s="246"/>
      <c r="J160" s="247">
        <f aca="true" t="shared" si="20" ref="J160:J178">ROUND(I160*H160,2)</f>
        <v>0</v>
      </c>
      <c r="K160" s="248"/>
      <c r="L160" s="249"/>
      <c r="M160" s="250" t="s">
        <v>1</v>
      </c>
      <c r="N160" s="251" t="s">
        <v>40</v>
      </c>
      <c r="O160" s="72"/>
      <c r="P160" s="204">
        <f aca="true" t="shared" si="21" ref="P160:P178">O160*H160</f>
        <v>0</v>
      </c>
      <c r="Q160" s="204">
        <v>0</v>
      </c>
      <c r="R160" s="204">
        <f aca="true" t="shared" si="22" ref="R160:R178">Q160*H160</f>
        <v>0</v>
      </c>
      <c r="S160" s="204">
        <v>0</v>
      </c>
      <c r="T160" s="205">
        <f aca="true" t="shared" si="23" ref="T160:T178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6" t="s">
        <v>203</v>
      </c>
      <c r="AT160" s="206" t="s">
        <v>271</v>
      </c>
      <c r="AU160" s="206" t="s">
        <v>82</v>
      </c>
      <c r="AY160" s="18" t="s">
        <v>149</v>
      </c>
      <c r="BE160" s="207">
        <f aca="true" t="shared" si="24" ref="BE160:BE178">IF(N160="základní",J160,0)</f>
        <v>0</v>
      </c>
      <c r="BF160" s="207">
        <f aca="true" t="shared" si="25" ref="BF160:BF178">IF(N160="snížená",J160,0)</f>
        <v>0</v>
      </c>
      <c r="BG160" s="207">
        <f aca="true" t="shared" si="26" ref="BG160:BG178">IF(N160="zákl. přenesená",J160,0)</f>
        <v>0</v>
      </c>
      <c r="BH160" s="207">
        <f aca="true" t="shared" si="27" ref="BH160:BH178">IF(N160="sníž. přenesená",J160,0)</f>
        <v>0</v>
      </c>
      <c r="BI160" s="207">
        <f aca="true" t="shared" si="28" ref="BI160:BI178">IF(N160="nulová",J160,0)</f>
        <v>0</v>
      </c>
      <c r="BJ160" s="18" t="s">
        <v>82</v>
      </c>
      <c r="BK160" s="207">
        <f aca="true" t="shared" si="29" ref="BK160:BK178">ROUND(I160*H160,2)</f>
        <v>0</v>
      </c>
      <c r="BL160" s="18" t="s">
        <v>155</v>
      </c>
      <c r="BM160" s="206" t="s">
        <v>626</v>
      </c>
    </row>
    <row r="161" spans="1:65" s="2" customFormat="1" ht="14.45" customHeight="1">
      <c r="A161" s="35"/>
      <c r="B161" s="36"/>
      <c r="C161" s="241" t="s">
        <v>310</v>
      </c>
      <c r="D161" s="241" t="s">
        <v>271</v>
      </c>
      <c r="E161" s="242" t="s">
        <v>627</v>
      </c>
      <c r="F161" s="243" t="s">
        <v>628</v>
      </c>
      <c r="G161" s="244" t="s">
        <v>551</v>
      </c>
      <c r="H161" s="245">
        <v>4</v>
      </c>
      <c r="I161" s="246"/>
      <c r="J161" s="247">
        <f t="shared" si="20"/>
        <v>0</v>
      </c>
      <c r="K161" s="248"/>
      <c r="L161" s="249"/>
      <c r="M161" s="250" t="s">
        <v>1</v>
      </c>
      <c r="N161" s="251" t="s">
        <v>40</v>
      </c>
      <c r="O161" s="72"/>
      <c r="P161" s="204">
        <f t="shared" si="21"/>
        <v>0</v>
      </c>
      <c r="Q161" s="204">
        <v>0</v>
      </c>
      <c r="R161" s="204">
        <f t="shared" si="22"/>
        <v>0</v>
      </c>
      <c r="S161" s="204">
        <v>0</v>
      </c>
      <c r="T161" s="205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6" t="s">
        <v>203</v>
      </c>
      <c r="AT161" s="206" t="s">
        <v>271</v>
      </c>
      <c r="AU161" s="206" t="s">
        <v>82</v>
      </c>
      <c r="AY161" s="18" t="s">
        <v>149</v>
      </c>
      <c r="BE161" s="207">
        <f t="shared" si="24"/>
        <v>0</v>
      </c>
      <c r="BF161" s="207">
        <f t="shared" si="25"/>
        <v>0</v>
      </c>
      <c r="BG161" s="207">
        <f t="shared" si="26"/>
        <v>0</v>
      </c>
      <c r="BH161" s="207">
        <f t="shared" si="27"/>
        <v>0</v>
      </c>
      <c r="BI161" s="207">
        <f t="shared" si="28"/>
        <v>0</v>
      </c>
      <c r="BJ161" s="18" t="s">
        <v>82</v>
      </c>
      <c r="BK161" s="207">
        <f t="shared" si="29"/>
        <v>0</v>
      </c>
      <c r="BL161" s="18" t="s">
        <v>155</v>
      </c>
      <c r="BM161" s="206" t="s">
        <v>629</v>
      </c>
    </row>
    <row r="162" spans="1:65" s="2" customFormat="1" ht="14.45" customHeight="1">
      <c r="A162" s="35"/>
      <c r="B162" s="36"/>
      <c r="C162" s="241" t="s">
        <v>315</v>
      </c>
      <c r="D162" s="241" t="s">
        <v>271</v>
      </c>
      <c r="E162" s="242" t="s">
        <v>624</v>
      </c>
      <c r="F162" s="243" t="s">
        <v>625</v>
      </c>
      <c r="G162" s="244" t="s">
        <v>168</v>
      </c>
      <c r="H162" s="245">
        <v>15.51</v>
      </c>
      <c r="I162" s="246"/>
      <c r="J162" s="247">
        <f t="shared" si="20"/>
        <v>0</v>
      </c>
      <c r="K162" s="248"/>
      <c r="L162" s="249"/>
      <c r="M162" s="250" t="s">
        <v>1</v>
      </c>
      <c r="N162" s="251" t="s">
        <v>40</v>
      </c>
      <c r="O162" s="72"/>
      <c r="P162" s="204">
        <f t="shared" si="21"/>
        <v>0</v>
      </c>
      <c r="Q162" s="204">
        <v>0</v>
      </c>
      <c r="R162" s="204">
        <f t="shared" si="22"/>
        <v>0</v>
      </c>
      <c r="S162" s="204">
        <v>0</v>
      </c>
      <c r="T162" s="205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6" t="s">
        <v>203</v>
      </c>
      <c r="AT162" s="206" t="s">
        <v>271</v>
      </c>
      <c r="AU162" s="206" t="s">
        <v>82</v>
      </c>
      <c r="AY162" s="18" t="s">
        <v>149</v>
      </c>
      <c r="BE162" s="207">
        <f t="shared" si="24"/>
        <v>0</v>
      </c>
      <c r="BF162" s="207">
        <f t="shared" si="25"/>
        <v>0</v>
      </c>
      <c r="BG162" s="207">
        <f t="shared" si="26"/>
        <v>0</v>
      </c>
      <c r="BH162" s="207">
        <f t="shared" si="27"/>
        <v>0</v>
      </c>
      <c r="BI162" s="207">
        <f t="shared" si="28"/>
        <v>0</v>
      </c>
      <c r="BJ162" s="18" t="s">
        <v>82</v>
      </c>
      <c r="BK162" s="207">
        <f t="shared" si="29"/>
        <v>0</v>
      </c>
      <c r="BL162" s="18" t="s">
        <v>155</v>
      </c>
      <c r="BM162" s="206" t="s">
        <v>630</v>
      </c>
    </row>
    <row r="163" spans="1:65" s="2" customFormat="1" ht="14.45" customHeight="1">
      <c r="A163" s="35"/>
      <c r="B163" s="36"/>
      <c r="C163" s="241" t="s">
        <v>321</v>
      </c>
      <c r="D163" s="241" t="s">
        <v>271</v>
      </c>
      <c r="E163" s="242" t="s">
        <v>631</v>
      </c>
      <c r="F163" s="243" t="s">
        <v>632</v>
      </c>
      <c r="G163" s="244" t="s">
        <v>551</v>
      </c>
      <c r="H163" s="245">
        <v>11</v>
      </c>
      <c r="I163" s="246"/>
      <c r="J163" s="247">
        <f t="shared" si="20"/>
        <v>0</v>
      </c>
      <c r="K163" s="248"/>
      <c r="L163" s="249"/>
      <c r="M163" s="250" t="s">
        <v>1</v>
      </c>
      <c r="N163" s="251" t="s">
        <v>40</v>
      </c>
      <c r="O163" s="72"/>
      <c r="P163" s="204">
        <f t="shared" si="21"/>
        <v>0</v>
      </c>
      <c r="Q163" s="204">
        <v>0</v>
      </c>
      <c r="R163" s="204">
        <f t="shared" si="22"/>
        <v>0</v>
      </c>
      <c r="S163" s="204">
        <v>0</v>
      </c>
      <c r="T163" s="205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6" t="s">
        <v>203</v>
      </c>
      <c r="AT163" s="206" t="s">
        <v>271</v>
      </c>
      <c r="AU163" s="206" t="s">
        <v>82</v>
      </c>
      <c r="AY163" s="18" t="s">
        <v>149</v>
      </c>
      <c r="BE163" s="207">
        <f t="shared" si="24"/>
        <v>0</v>
      </c>
      <c r="BF163" s="207">
        <f t="shared" si="25"/>
        <v>0</v>
      </c>
      <c r="BG163" s="207">
        <f t="shared" si="26"/>
        <v>0</v>
      </c>
      <c r="BH163" s="207">
        <f t="shared" si="27"/>
        <v>0</v>
      </c>
      <c r="BI163" s="207">
        <f t="shared" si="28"/>
        <v>0</v>
      </c>
      <c r="BJ163" s="18" t="s">
        <v>82</v>
      </c>
      <c r="BK163" s="207">
        <f t="shared" si="29"/>
        <v>0</v>
      </c>
      <c r="BL163" s="18" t="s">
        <v>155</v>
      </c>
      <c r="BM163" s="206" t="s">
        <v>633</v>
      </c>
    </row>
    <row r="164" spans="1:65" s="2" customFormat="1" ht="14.45" customHeight="1">
      <c r="A164" s="35"/>
      <c r="B164" s="36"/>
      <c r="C164" s="241" t="s">
        <v>326</v>
      </c>
      <c r="D164" s="241" t="s">
        <v>271</v>
      </c>
      <c r="E164" s="242" t="s">
        <v>634</v>
      </c>
      <c r="F164" s="243" t="s">
        <v>635</v>
      </c>
      <c r="G164" s="244" t="s">
        <v>168</v>
      </c>
      <c r="H164" s="245">
        <v>127.5</v>
      </c>
      <c r="I164" s="246"/>
      <c r="J164" s="247">
        <f t="shared" si="20"/>
        <v>0</v>
      </c>
      <c r="K164" s="248"/>
      <c r="L164" s="249"/>
      <c r="M164" s="250" t="s">
        <v>1</v>
      </c>
      <c r="N164" s="251" t="s">
        <v>40</v>
      </c>
      <c r="O164" s="72"/>
      <c r="P164" s="204">
        <f t="shared" si="21"/>
        <v>0</v>
      </c>
      <c r="Q164" s="204">
        <v>0</v>
      </c>
      <c r="R164" s="204">
        <f t="shared" si="22"/>
        <v>0</v>
      </c>
      <c r="S164" s="204">
        <v>0</v>
      </c>
      <c r="T164" s="205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6" t="s">
        <v>203</v>
      </c>
      <c r="AT164" s="206" t="s">
        <v>271</v>
      </c>
      <c r="AU164" s="206" t="s">
        <v>82</v>
      </c>
      <c r="AY164" s="18" t="s">
        <v>149</v>
      </c>
      <c r="BE164" s="207">
        <f t="shared" si="24"/>
        <v>0</v>
      </c>
      <c r="BF164" s="207">
        <f t="shared" si="25"/>
        <v>0</v>
      </c>
      <c r="BG164" s="207">
        <f t="shared" si="26"/>
        <v>0</v>
      </c>
      <c r="BH164" s="207">
        <f t="shared" si="27"/>
        <v>0</v>
      </c>
      <c r="BI164" s="207">
        <f t="shared" si="28"/>
        <v>0</v>
      </c>
      <c r="BJ164" s="18" t="s">
        <v>82</v>
      </c>
      <c r="BK164" s="207">
        <f t="shared" si="29"/>
        <v>0</v>
      </c>
      <c r="BL164" s="18" t="s">
        <v>155</v>
      </c>
      <c r="BM164" s="206" t="s">
        <v>636</v>
      </c>
    </row>
    <row r="165" spans="1:65" s="2" customFormat="1" ht="14.45" customHeight="1">
      <c r="A165" s="35"/>
      <c r="B165" s="36"/>
      <c r="C165" s="241" t="s">
        <v>330</v>
      </c>
      <c r="D165" s="241" t="s">
        <v>271</v>
      </c>
      <c r="E165" s="242" t="s">
        <v>637</v>
      </c>
      <c r="F165" s="243" t="s">
        <v>638</v>
      </c>
      <c r="G165" s="244" t="s">
        <v>168</v>
      </c>
      <c r="H165" s="245">
        <v>30</v>
      </c>
      <c r="I165" s="246"/>
      <c r="J165" s="247">
        <f t="shared" si="20"/>
        <v>0</v>
      </c>
      <c r="K165" s="248"/>
      <c r="L165" s="249"/>
      <c r="M165" s="250" t="s">
        <v>1</v>
      </c>
      <c r="N165" s="251" t="s">
        <v>40</v>
      </c>
      <c r="O165" s="72"/>
      <c r="P165" s="204">
        <f t="shared" si="21"/>
        <v>0</v>
      </c>
      <c r="Q165" s="204">
        <v>0</v>
      </c>
      <c r="R165" s="204">
        <f t="shared" si="22"/>
        <v>0</v>
      </c>
      <c r="S165" s="204">
        <v>0</v>
      </c>
      <c r="T165" s="205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6" t="s">
        <v>203</v>
      </c>
      <c r="AT165" s="206" t="s">
        <v>271</v>
      </c>
      <c r="AU165" s="206" t="s">
        <v>82</v>
      </c>
      <c r="AY165" s="18" t="s">
        <v>149</v>
      </c>
      <c r="BE165" s="207">
        <f t="shared" si="24"/>
        <v>0</v>
      </c>
      <c r="BF165" s="207">
        <f t="shared" si="25"/>
        <v>0</v>
      </c>
      <c r="BG165" s="207">
        <f t="shared" si="26"/>
        <v>0</v>
      </c>
      <c r="BH165" s="207">
        <f t="shared" si="27"/>
        <v>0</v>
      </c>
      <c r="BI165" s="207">
        <f t="shared" si="28"/>
        <v>0</v>
      </c>
      <c r="BJ165" s="18" t="s">
        <v>82</v>
      </c>
      <c r="BK165" s="207">
        <f t="shared" si="29"/>
        <v>0</v>
      </c>
      <c r="BL165" s="18" t="s">
        <v>155</v>
      </c>
      <c r="BM165" s="206" t="s">
        <v>639</v>
      </c>
    </row>
    <row r="166" spans="1:65" s="2" customFormat="1" ht="14.45" customHeight="1">
      <c r="A166" s="35"/>
      <c r="B166" s="36"/>
      <c r="C166" s="241" t="s">
        <v>334</v>
      </c>
      <c r="D166" s="241" t="s">
        <v>271</v>
      </c>
      <c r="E166" s="242" t="s">
        <v>640</v>
      </c>
      <c r="F166" s="243" t="s">
        <v>641</v>
      </c>
      <c r="G166" s="244" t="s">
        <v>163</v>
      </c>
      <c r="H166" s="245">
        <v>150</v>
      </c>
      <c r="I166" s="246"/>
      <c r="J166" s="247">
        <f t="shared" si="20"/>
        <v>0</v>
      </c>
      <c r="K166" s="248"/>
      <c r="L166" s="249"/>
      <c r="M166" s="250" t="s">
        <v>1</v>
      </c>
      <c r="N166" s="251" t="s">
        <v>40</v>
      </c>
      <c r="O166" s="72"/>
      <c r="P166" s="204">
        <f t="shared" si="21"/>
        <v>0</v>
      </c>
      <c r="Q166" s="204">
        <v>0</v>
      </c>
      <c r="R166" s="204">
        <f t="shared" si="22"/>
        <v>0</v>
      </c>
      <c r="S166" s="204">
        <v>0</v>
      </c>
      <c r="T166" s="205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6" t="s">
        <v>203</v>
      </c>
      <c r="AT166" s="206" t="s">
        <v>271</v>
      </c>
      <c r="AU166" s="206" t="s">
        <v>82</v>
      </c>
      <c r="AY166" s="18" t="s">
        <v>149</v>
      </c>
      <c r="BE166" s="207">
        <f t="shared" si="24"/>
        <v>0</v>
      </c>
      <c r="BF166" s="207">
        <f t="shared" si="25"/>
        <v>0</v>
      </c>
      <c r="BG166" s="207">
        <f t="shared" si="26"/>
        <v>0</v>
      </c>
      <c r="BH166" s="207">
        <f t="shared" si="27"/>
        <v>0</v>
      </c>
      <c r="BI166" s="207">
        <f t="shared" si="28"/>
        <v>0</v>
      </c>
      <c r="BJ166" s="18" t="s">
        <v>82</v>
      </c>
      <c r="BK166" s="207">
        <f t="shared" si="29"/>
        <v>0</v>
      </c>
      <c r="BL166" s="18" t="s">
        <v>155</v>
      </c>
      <c r="BM166" s="206" t="s">
        <v>642</v>
      </c>
    </row>
    <row r="167" spans="1:65" s="2" customFormat="1" ht="14.45" customHeight="1">
      <c r="A167" s="35"/>
      <c r="B167" s="36"/>
      <c r="C167" s="241" t="s">
        <v>338</v>
      </c>
      <c r="D167" s="241" t="s">
        <v>271</v>
      </c>
      <c r="E167" s="242" t="s">
        <v>634</v>
      </c>
      <c r="F167" s="243" t="s">
        <v>635</v>
      </c>
      <c r="G167" s="244" t="s">
        <v>168</v>
      </c>
      <c r="H167" s="245">
        <v>36</v>
      </c>
      <c r="I167" s="246"/>
      <c r="J167" s="247">
        <f t="shared" si="20"/>
        <v>0</v>
      </c>
      <c r="K167" s="248"/>
      <c r="L167" s="249"/>
      <c r="M167" s="250" t="s">
        <v>1</v>
      </c>
      <c r="N167" s="251" t="s">
        <v>40</v>
      </c>
      <c r="O167" s="72"/>
      <c r="P167" s="204">
        <f t="shared" si="21"/>
        <v>0</v>
      </c>
      <c r="Q167" s="204">
        <v>0</v>
      </c>
      <c r="R167" s="204">
        <f t="shared" si="22"/>
        <v>0</v>
      </c>
      <c r="S167" s="204">
        <v>0</v>
      </c>
      <c r="T167" s="205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6" t="s">
        <v>203</v>
      </c>
      <c r="AT167" s="206" t="s">
        <v>271</v>
      </c>
      <c r="AU167" s="206" t="s">
        <v>82</v>
      </c>
      <c r="AY167" s="18" t="s">
        <v>149</v>
      </c>
      <c r="BE167" s="207">
        <f t="shared" si="24"/>
        <v>0</v>
      </c>
      <c r="BF167" s="207">
        <f t="shared" si="25"/>
        <v>0</v>
      </c>
      <c r="BG167" s="207">
        <f t="shared" si="26"/>
        <v>0</v>
      </c>
      <c r="BH167" s="207">
        <f t="shared" si="27"/>
        <v>0</v>
      </c>
      <c r="BI167" s="207">
        <f t="shared" si="28"/>
        <v>0</v>
      </c>
      <c r="BJ167" s="18" t="s">
        <v>82</v>
      </c>
      <c r="BK167" s="207">
        <f t="shared" si="29"/>
        <v>0</v>
      </c>
      <c r="BL167" s="18" t="s">
        <v>155</v>
      </c>
      <c r="BM167" s="206" t="s">
        <v>643</v>
      </c>
    </row>
    <row r="168" spans="1:65" s="2" customFormat="1" ht="14.45" customHeight="1">
      <c r="A168" s="35"/>
      <c r="B168" s="36"/>
      <c r="C168" s="241" t="s">
        <v>342</v>
      </c>
      <c r="D168" s="241" t="s">
        <v>271</v>
      </c>
      <c r="E168" s="242" t="s">
        <v>637</v>
      </c>
      <c r="F168" s="243" t="s">
        <v>638</v>
      </c>
      <c r="G168" s="244" t="s">
        <v>168</v>
      </c>
      <c r="H168" s="245">
        <v>7.2</v>
      </c>
      <c r="I168" s="246"/>
      <c r="J168" s="247">
        <f t="shared" si="20"/>
        <v>0</v>
      </c>
      <c r="K168" s="248"/>
      <c r="L168" s="249"/>
      <c r="M168" s="250" t="s">
        <v>1</v>
      </c>
      <c r="N168" s="251" t="s">
        <v>40</v>
      </c>
      <c r="O168" s="72"/>
      <c r="P168" s="204">
        <f t="shared" si="21"/>
        <v>0</v>
      </c>
      <c r="Q168" s="204">
        <v>0</v>
      </c>
      <c r="R168" s="204">
        <f t="shared" si="22"/>
        <v>0</v>
      </c>
      <c r="S168" s="204">
        <v>0</v>
      </c>
      <c r="T168" s="205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6" t="s">
        <v>203</v>
      </c>
      <c r="AT168" s="206" t="s">
        <v>271</v>
      </c>
      <c r="AU168" s="206" t="s">
        <v>82</v>
      </c>
      <c r="AY168" s="18" t="s">
        <v>149</v>
      </c>
      <c r="BE168" s="207">
        <f t="shared" si="24"/>
        <v>0</v>
      </c>
      <c r="BF168" s="207">
        <f t="shared" si="25"/>
        <v>0</v>
      </c>
      <c r="BG168" s="207">
        <f t="shared" si="26"/>
        <v>0</v>
      </c>
      <c r="BH168" s="207">
        <f t="shared" si="27"/>
        <v>0</v>
      </c>
      <c r="BI168" s="207">
        <f t="shared" si="28"/>
        <v>0</v>
      </c>
      <c r="BJ168" s="18" t="s">
        <v>82</v>
      </c>
      <c r="BK168" s="207">
        <f t="shared" si="29"/>
        <v>0</v>
      </c>
      <c r="BL168" s="18" t="s">
        <v>155</v>
      </c>
      <c r="BM168" s="206" t="s">
        <v>644</v>
      </c>
    </row>
    <row r="169" spans="1:65" s="2" customFormat="1" ht="14.45" customHeight="1">
      <c r="A169" s="35"/>
      <c r="B169" s="36"/>
      <c r="C169" s="241" t="s">
        <v>346</v>
      </c>
      <c r="D169" s="241" t="s">
        <v>271</v>
      </c>
      <c r="E169" s="242" t="s">
        <v>640</v>
      </c>
      <c r="F169" s="243" t="s">
        <v>641</v>
      </c>
      <c r="G169" s="244" t="s">
        <v>163</v>
      </c>
      <c r="H169" s="245">
        <v>30</v>
      </c>
      <c r="I169" s="246"/>
      <c r="J169" s="247">
        <f t="shared" si="20"/>
        <v>0</v>
      </c>
      <c r="K169" s="248"/>
      <c r="L169" s="249"/>
      <c r="M169" s="250" t="s">
        <v>1</v>
      </c>
      <c r="N169" s="251" t="s">
        <v>40</v>
      </c>
      <c r="O169" s="72"/>
      <c r="P169" s="204">
        <f t="shared" si="21"/>
        <v>0</v>
      </c>
      <c r="Q169" s="204">
        <v>0</v>
      </c>
      <c r="R169" s="204">
        <f t="shared" si="22"/>
        <v>0</v>
      </c>
      <c r="S169" s="204">
        <v>0</v>
      </c>
      <c r="T169" s="205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6" t="s">
        <v>203</v>
      </c>
      <c r="AT169" s="206" t="s">
        <v>271</v>
      </c>
      <c r="AU169" s="206" t="s">
        <v>82</v>
      </c>
      <c r="AY169" s="18" t="s">
        <v>149</v>
      </c>
      <c r="BE169" s="207">
        <f t="shared" si="24"/>
        <v>0</v>
      </c>
      <c r="BF169" s="207">
        <f t="shared" si="25"/>
        <v>0</v>
      </c>
      <c r="BG169" s="207">
        <f t="shared" si="26"/>
        <v>0</v>
      </c>
      <c r="BH169" s="207">
        <f t="shared" si="27"/>
        <v>0</v>
      </c>
      <c r="BI169" s="207">
        <f t="shared" si="28"/>
        <v>0</v>
      </c>
      <c r="BJ169" s="18" t="s">
        <v>82</v>
      </c>
      <c r="BK169" s="207">
        <f t="shared" si="29"/>
        <v>0</v>
      </c>
      <c r="BL169" s="18" t="s">
        <v>155</v>
      </c>
      <c r="BM169" s="206" t="s">
        <v>645</v>
      </c>
    </row>
    <row r="170" spans="1:65" s="2" customFormat="1" ht="14.45" customHeight="1">
      <c r="A170" s="35"/>
      <c r="B170" s="36"/>
      <c r="C170" s="241" t="s">
        <v>350</v>
      </c>
      <c r="D170" s="241" t="s">
        <v>271</v>
      </c>
      <c r="E170" s="242" t="s">
        <v>634</v>
      </c>
      <c r="F170" s="243" t="s">
        <v>635</v>
      </c>
      <c r="G170" s="244" t="s">
        <v>168</v>
      </c>
      <c r="H170" s="245">
        <v>68.4</v>
      </c>
      <c r="I170" s="246"/>
      <c r="J170" s="247">
        <f t="shared" si="20"/>
        <v>0</v>
      </c>
      <c r="K170" s="248"/>
      <c r="L170" s="249"/>
      <c r="M170" s="250" t="s">
        <v>1</v>
      </c>
      <c r="N170" s="251" t="s">
        <v>40</v>
      </c>
      <c r="O170" s="72"/>
      <c r="P170" s="204">
        <f t="shared" si="21"/>
        <v>0</v>
      </c>
      <c r="Q170" s="204">
        <v>0</v>
      </c>
      <c r="R170" s="204">
        <f t="shared" si="22"/>
        <v>0</v>
      </c>
      <c r="S170" s="204">
        <v>0</v>
      </c>
      <c r="T170" s="205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6" t="s">
        <v>203</v>
      </c>
      <c r="AT170" s="206" t="s">
        <v>271</v>
      </c>
      <c r="AU170" s="206" t="s">
        <v>82</v>
      </c>
      <c r="AY170" s="18" t="s">
        <v>149</v>
      </c>
      <c r="BE170" s="207">
        <f t="shared" si="24"/>
        <v>0</v>
      </c>
      <c r="BF170" s="207">
        <f t="shared" si="25"/>
        <v>0</v>
      </c>
      <c r="BG170" s="207">
        <f t="shared" si="26"/>
        <v>0</v>
      </c>
      <c r="BH170" s="207">
        <f t="shared" si="27"/>
        <v>0</v>
      </c>
      <c r="BI170" s="207">
        <f t="shared" si="28"/>
        <v>0</v>
      </c>
      <c r="BJ170" s="18" t="s">
        <v>82</v>
      </c>
      <c r="BK170" s="207">
        <f t="shared" si="29"/>
        <v>0</v>
      </c>
      <c r="BL170" s="18" t="s">
        <v>155</v>
      </c>
      <c r="BM170" s="206" t="s">
        <v>646</v>
      </c>
    </row>
    <row r="171" spans="1:65" s="2" customFormat="1" ht="14.45" customHeight="1">
      <c r="A171" s="35"/>
      <c r="B171" s="36"/>
      <c r="C171" s="241" t="s">
        <v>354</v>
      </c>
      <c r="D171" s="241" t="s">
        <v>271</v>
      </c>
      <c r="E171" s="242" t="s">
        <v>640</v>
      </c>
      <c r="F171" s="243" t="s">
        <v>641</v>
      </c>
      <c r="G171" s="244" t="s">
        <v>163</v>
      </c>
      <c r="H171" s="245">
        <v>3600</v>
      </c>
      <c r="I171" s="246"/>
      <c r="J171" s="247">
        <f t="shared" si="20"/>
        <v>0</v>
      </c>
      <c r="K171" s="248"/>
      <c r="L171" s="249"/>
      <c r="M171" s="250" t="s">
        <v>1</v>
      </c>
      <c r="N171" s="251" t="s">
        <v>40</v>
      </c>
      <c r="O171" s="72"/>
      <c r="P171" s="204">
        <f t="shared" si="21"/>
        <v>0</v>
      </c>
      <c r="Q171" s="204">
        <v>0</v>
      </c>
      <c r="R171" s="204">
        <f t="shared" si="22"/>
        <v>0</v>
      </c>
      <c r="S171" s="204">
        <v>0</v>
      </c>
      <c r="T171" s="205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6" t="s">
        <v>203</v>
      </c>
      <c r="AT171" s="206" t="s">
        <v>271</v>
      </c>
      <c r="AU171" s="206" t="s">
        <v>82</v>
      </c>
      <c r="AY171" s="18" t="s">
        <v>149</v>
      </c>
      <c r="BE171" s="207">
        <f t="shared" si="24"/>
        <v>0</v>
      </c>
      <c r="BF171" s="207">
        <f t="shared" si="25"/>
        <v>0</v>
      </c>
      <c r="BG171" s="207">
        <f t="shared" si="26"/>
        <v>0</v>
      </c>
      <c r="BH171" s="207">
        <f t="shared" si="27"/>
        <v>0</v>
      </c>
      <c r="BI171" s="207">
        <f t="shared" si="28"/>
        <v>0</v>
      </c>
      <c r="BJ171" s="18" t="s">
        <v>82</v>
      </c>
      <c r="BK171" s="207">
        <f t="shared" si="29"/>
        <v>0</v>
      </c>
      <c r="BL171" s="18" t="s">
        <v>155</v>
      </c>
      <c r="BM171" s="206" t="s">
        <v>647</v>
      </c>
    </row>
    <row r="172" spans="1:65" s="2" customFormat="1" ht="14.45" customHeight="1">
      <c r="A172" s="35"/>
      <c r="B172" s="36"/>
      <c r="C172" s="241" t="s">
        <v>358</v>
      </c>
      <c r="D172" s="241" t="s">
        <v>271</v>
      </c>
      <c r="E172" s="242" t="s">
        <v>648</v>
      </c>
      <c r="F172" s="243" t="s">
        <v>649</v>
      </c>
      <c r="G172" s="244" t="s">
        <v>163</v>
      </c>
      <c r="H172" s="245">
        <v>60</v>
      </c>
      <c r="I172" s="246"/>
      <c r="J172" s="247">
        <f t="shared" si="20"/>
        <v>0</v>
      </c>
      <c r="K172" s="248"/>
      <c r="L172" s="249"/>
      <c r="M172" s="250" t="s">
        <v>1</v>
      </c>
      <c r="N172" s="251" t="s">
        <v>40</v>
      </c>
      <c r="O172" s="72"/>
      <c r="P172" s="204">
        <f t="shared" si="21"/>
        <v>0</v>
      </c>
      <c r="Q172" s="204">
        <v>0</v>
      </c>
      <c r="R172" s="204">
        <f t="shared" si="22"/>
        <v>0</v>
      </c>
      <c r="S172" s="204">
        <v>0</v>
      </c>
      <c r="T172" s="205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6" t="s">
        <v>203</v>
      </c>
      <c r="AT172" s="206" t="s">
        <v>271</v>
      </c>
      <c r="AU172" s="206" t="s">
        <v>82</v>
      </c>
      <c r="AY172" s="18" t="s">
        <v>149</v>
      </c>
      <c r="BE172" s="207">
        <f t="shared" si="24"/>
        <v>0</v>
      </c>
      <c r="BF172" s="207">
        <f t="shared" si="25"/>
        <v>0</v>
      </c>
      <c r="BG172" s="207">
        <f t="shared" si="26"/>
        <v>0</v>
      </c>
      <c r="BH172" s="207">
        <f t="shared" si="27"/>
        <v>0</v>
      </c>
      <c r="BI172" s="207">
        <f t="shared" si="28"/>
        <v>0</v>
      </c>
      <c r="BJ172" s="18" t="s">
        <v>82</v>
      </c>
      <c r="BK172" s="207">
        <f t="shared" si="29"/>
        <v>0</v>
      </c>
      <c r="BL172" s="18" t="s">
        <v>155</v>
      </c>
      <c r="BM172" s="206" t="s">
        <v>650</v>
      </c>
    </row>
    <row r="173" spans="1:65" s="2" customFormat="1" ht="14.45" customHeight="1">
      <c r="A173" s="35"/>
      <c r="B173" s="36"/>
      <c r="C173" s="241" t="s">
        <v>362</v>
      </c>
      <c r="D173" s="241" t="s">
        <v>271</v>
      </c>
      <c r="E173" s="242" t="s">
        <v>651</v>
      </c>
      <c r="F173" s="243" t="s">
        <v>652</v>
      </c>
      <c r="G173" s="244" t="s">
        <v>551</v>
      </c>
      <c r="H173" s="245">
        <v>10</v>
      </c>
      <c r="I173" s="246"/>
      <c r="J173" s="247">
        <f t="shared" si="20"/>
        <v>0</v>
      </c>
      <c r="K173" s="248"/>
      <c r="L173" s="249"/>
      <c r="M173" s="250" t="s">
        <v>1</v>
      </c>
      <c r="N173" s="251" t="s">
        <v>40</v>
      </c>
      <c r="O173" s="72"/>
      <c r="P173" s="204">
        <f t="shared" si="21"/>
        <v>0</v>
      </c>
      <c r="Q173" s="204">
        <v>0</v>
      </c>
      <c r="R173" s="204">
        <f t="shared" si="22"/>
        <v>0</v>
      </c>
      <c r="S173" s="204">
        <v>0</v>
      </c>
      <c r="T173" s="205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6" t="s">
        <v>203</v>
      </c>
      <c r="AT173" s="206" t="s">
        <v>271</v>
      </c>
      <c r="AU173" s="206" t="s">
        <v>82</v>
      </c>
      <c r="AY173" s="18" t="s">
        <v>149</v>
      </c>
      <c r="BE173" s="207">
        <f t="shared" si="24"/>
        <v>0</v>
      </c>
      <c r="BF173" s="207">
        <f t="shared" si="25"/>
        <v>0</v>
      </c>
      <c r="BG173" s="207">
        <f t="shared" si="26"/>
        <v>0</v>
      </c>
      <c r="BH173" s="207">
        <f t="shared" si="27"/>
        <v>0</v>
      </c>
      <c r="BI173" s="207">
        <f t="shared" si="28"/>
        <v>0</v>
      </c>
      <c r="BJ173" s="18" t="s">
        <v>82</v>
      </c>
      <c r="BK173" s="207">
        <f t="shared" si="29"/>
        <v>0</v>
      </c>
      <c r="BL173" s="18" t="s">
        <v>155</v>
      </c>
      <c r="BM173" s="206" t="s">
        <v>653</v>
      </c>
    </row>
    <row r="174" spans="1:65" s="2" customFormat="1" ht="14.45" customHeight="1">
      <c r="A174" s="35"/>
      <c r="B174" s="36"/>
      <c r="C174" s="241" t="s">
        <v>368</v>
      </c>
      <c r="D174" s="241" t="s">
        <v>271</v>
      </c>
      <c r="E174" s="242" t="s">
        <v>637</v>
      </c>
      <c r="F174" s="243" t="s">
        <v>638</v>
      </c>
      <c r="G174" s="244" t="s">
        <v>168</v>
      </c>
      <c r="H174" s="245">
        <v>16.1</v>
      </c>
      <c r="I174" s="246"/>
      <c r="J174" s="247">
        <f t="shared" si="20"/>
        <v>0</v>
      </c>
      <c r="K174" s="248"/>
      <c r="L174" s="249"/>
      <c r="M174" s="250" t="s">
        <v>1</v>
      </c>
      <c r="N174" s="251" t="s">
        <v>40</v>
      </c>
      <c r="O174" s="72"/>
      <c r="P174" s="204">
        <f t="shared" si="21"/>
        <v>0</v>
      </c>
      <c r="Q174" s="204">
        <v>0</v>
      </c>
      <c r="R174" s="204">
        <f t="shared" si="22"/>
        <v>0</v>
      </c>
      <c r="S174" s="204">
        <v>0</v>
      </c>
      <c r="T174" s="205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6" t="s">
        <v>203</v>
      </c>
      <c r="AT174" s="206" t="s">
        <v>271</v>
      </c>
      <c r="AU174" s="206" t="s">
        <v>82</v>
      </c>
      <c r="AY174" s="18" t="s">
        <v>149</v>
      </c>
      <c r="BE174" s="207">
        <f t="shared" si="24"/>
        <v>0</v>
      </c>
      <c r="BF174" s="207">
        <f t="shared" si="25"/>
        <v>0</v>
      </c>
      <c r="BG174" s="207">
        <f t="shared" si="26"/>
        <v>0</v>
      </c>
      <c r="BH174" s="207">
        <f t="shared" si="27"/>
        <v>0</v>
      </c>
      <c r="BI174" s="207">
        <f t="shared" si="28"/>
        <v>0</v>
      </c>
      <c r="BJ174" s="18" t="s">
        <v>82</v>
      </c>
      <c r="BK174" s="207">
        <f t="shared" si="29"/>
        <v>0</v>
      </c>
      <c r="BL174" s="18" t="s">
        <v>155</v>
      </c>
      <c r="BM174" s="206" t="s">
        <v>654</v>
      </c>
    </row>
    <row r="175" spans="1:65" s="2" customFormat="1" ht="14.45" customHeight="1">
      <c r="A175" s="35"/>
      <c r="B175" s="36"/>
      <c r="C175" s="241" t="s">
        <v>372</v>
      </c>
      <c r="D175" s="241" t="s">
        <v>271</v>
      </c>
      <c r="E175" s="242" t="s">
        <v>640</v>
      </c>
      <c r="F175" s="243" t="s">
        <v>641</v>
      </c>
      <c r="G175" s="244" t="s">
        <v>163</v>
      </c>
      <c r="H175" s="245">
        <v>230</v>
      </c>
      <c r="I175" s="246"/>
      <c r="J175" s="247">
        <f t="shared" si="20"/>
        <v>0</v>
      </c>
      <c r="K175" s="248"/>
      <c r="L175" s="249"/>
      <c r="M175" s="250" t="s">
        <v>1</v>
      </c>
      <c r="N175" s="251" t="s">
        <v>40</v>
      </c>
      <c r="O175" s="72"/>
      <c r="P175" s="204">
        <f t="shared" si="21"/>
        <v>0</v>
      </c>
      <c r="Q175" s="204">
        <v>0</v>
      </c>
      <c r="R175" s="204">
        <f t="shared" si="22"/>
        <v>0</v>
      </c>
      <c r="S175" s="204">
        <v>0</v>
      </c>
      <c r="T175" s="205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6" t="s">
        <v>203</v>
      </c>
      <c r="AT175" s="206" t="s">
        <v>271</v>
      </c>
      <c r="AU175" s="206" t="s">
        <v>82</v>
      </c>
      <c r="AY175" s="18" t="s">
        <v>149</v>
      </c>
      <c r="BE175" s="207">
        <f t="shared" si="24"/>
        <v>0</v>
      </c>
      <c r="BF175" s="207">
        <f t="shared" si="25"/>
        <v>0</v>
      </c>
      <c r="BG175" s="207">
        <f t="shared" si="26"/>
        <v>0</v>
      </c>
      <c r="BH175" s="207">
        <f t="shared" si="27"/>
        <v>0</v>
      </c>
      <c r="BI175" s="207">
        <f t="shared" si="28"/>
        <v>0</v>
      </c>
      <c r="BJ175" s="18" t="s">
        <v>82</v>
      </c>
      <c r="BK175" s="207">
        <f t="shared" si="29"/>
        <v>0</v>
      </c>
      <c r="BL175" s="18" t="s">
        <v>155</v>
      </c>
      <c r="BM175" s="206" t="s">
        <v>655</v>
      </c>
    </row>
    <row r="176" spans="1:65" s="2" customFormat="1" ht="14.45" customHeight="1">
      <c r="A176" s="35"/>
      <c r="B176" s="36"/>
      <c r="C176" s="241" t="s">
        <v>376</v>
      </c>
      <c r="D176" s="241" t="s">
        <v>271</v>
      </c>
      <c r="E176" s="242" t="s">
        <v>634</v>
      </c>
      <c r="F176" s="243" t="s">
        <v>635</v>
      </c>
      <c r="G176" s="244" t="s">
        <v>168</v>
      </c>
      <c r="H176" s="245">
        <v>18</v>
      </c>
      <c r="I176" s="246"/>
      <c r="J176" s="247">
        <f t="shared" si="20"/>
        <v>0</v>
      </c>
      <c r="K176" s="248"/>
      <c r="L176" s="249"/>
      <c r="M176" s="250" t="s">
        <v>1</v>
      </c>
      <c r="N176" s="251" t="s">
        <v>40</v>
      </c>
      <c r="O176" s="72"/>
      <c r="P176" s="204">
        <f t="shared" si="21"/>
        <v>0</v>
      </c>
      <c r="Q176" s="204">
        <v>0</v>
      </c>
      <c r="R176" s="204">
        <f t="shared" si="22"/>
        <v>0</v>
      </c>
      <c r="S176" s="204">
        <v>0</v>
      </c>
      <c r="T176" s="205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6" t="s">
        <v>203</v>
      </c>
      <c r="AT176" s="206" t="s">
        <v>271</v>
      </c>
      <c r="AU176" s="206" t="s">
        <v>82</v>
      </c>
      <c r="AY176" s="18" t="s">
        <v>149</v>
      </c>
      <c r="BE176" s="207">
        <f t="shared" si="24"/>
        <v>0</v>
      </c>
      <c r="BF176" s="207">
        <f t="shared" si="25"/>
        <v>0</v>
      </c>
      <c r="BG176" s="207">
        <f t="shared" si="26"/>
        <v>0</v>
      </c>
      <c r="BH176" s="207">
        <f t="shared" si="27"/>
        <v>0</v>
      </c>
      <c r="BI176" s="207">
        <f t="shared" si="28"/>
        <v>0</v>
      </c>
      <c r="BJ176" s="18" t="s">
        <v>82</v>
      </c>
      <c r="BK176" s="207">
        <f t="shared" si="29"/>
        <v>0</v>
      </c>
      <c r="BL176" s="18" t="s">
        <v>155</v>
      </c>
      <c r="BM176" s="206" t="s">
        <v>656</v>
      </c>
    </row>
    <row r="177" spans="1:65" s="2" customFormat="1" ht="14.45" customHeight="1">
      <c r="A177" s="35"/>
      <c r="B177" s="36"/>
      <c r="C177" s="241" t="s">
        <v>385</v>
      </c>
      <c r="D177" s="241" t="s">
        <v>271</v>
      </c>
      <c r="E177" s="242" t="s">
        <v>637</v>
      </c>
      <c r="F177" s="243" t="s">
        <v>638</v>
      </c>
      <c r="G177" s="244" t="s">
        <v>168</v>
      </c>
      <c r="H177" s="245">
        <v>6</v>
      </c>
      <c r="I177" s="246"/>
      <c r="J177" s="247">
        <f t="shared" si="20"/>
        <v>0</v>
      </c>
      <c r="K177" s="248"/>
      <c r="L177" s="249"/>
      <c r="M177" s="250" t="s">
        <v>1</v>
      </c>
      <c r="N177" s="251" t="s">
        <v>40</v>
      </c>
      <c r="O177" s="72"/>
      <c r="P177" s="204">
        <f t="shared" si="21"/>
        <v>0</v>
      </c>
      <c r="Q177" s="204">
        <v>0</v>
      </c>
      <c r="R177" s="204">
        <f t="shared" si="22"/>
        <v>0</v>
      </c>
      <c r="S177" s="204">
        <v>0</v>
      </c>
      <c r="T177" s="205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6" t="s">
        <v>203</v>
      </c>
      <c r="AT177" s="206" t="s">
        <v>271</v>
      </c>
      <c r="AU177" s="206" t="s">
        <v>82</v>
      </c>
      <c r="AY177" s="18" t="s">
        <v>149</v>
      </c>
      <c r="BE177" s="207">
        <f t="shared" si="24"/>
        <v>0</v>
      </c>
      <c r="BF177" s="207">
        <f t="shared" si="25"/>
        <v>0</v>
      </c>
      <c r="BG177" s="207">
        <f t="shared" si="26"/>
        <v>0</v>
      </c>
      <c r="BH177" s="207">
        <f t="shared" si="27"/>
        <v>0</v>
      </c>
      <c r="BI177" s="207">
        <f t="shared" si="28"/>
        <v>0</v>
      </c>
      <c r="BJ177" s="18" t="s">
        <v>82</v>
      </c>
      <c r="BK177" s="207">
        <f t="shared" si="29"/>
        <v>0</v>
      </c>
      <c r="BL177" s="18" t="s">
        <v>155</v>
      </c>
      <c r="BM177" s="206" t="s">
        <v>657</v>
      </c>
    </row>
    <row r="178" spans="1:65" s="2" customFormat="1" ht="14.45" customHeight="1">
      <c r="A178" s="35"/>
      <c r="B178" s="36"/>
      <c r="C178" s="241" t="s">
        <v>395</v>
      </c>
      <c r="D178" s="241" t="s">
        <v>271</v>
      </c>
      <c r="E178" s="242" t="s">
        <v>640</v>
      </c>
      <c r="F178" s="243" t="s">
        <v>641</v>
      </c>
      <c r="G178" s="244" t="s">
        <v>163</v>
      </c>
      <c r="H178" s="245">
        <v>60</v>
      </c>
      <c r="I178" s="246"/>
      <c r="J178" s="247">
        <f t="shared" si="20"/>
        <v>0</v>
      </c>
      <c r="K178" s="248"/>
      <c r="L178" s="249"/>
      <c r="M178" s="250" t="s">
        <v>1</v>
      </c>
      <c r="N178" s="251" t="s">
        <v>40</v>
      </c>
      <c r="O178" s="72"/>
      <c r="P178" s="204">
        <f t="shared" si="21"/>
        <v>0</v>
      </c>
      <c r="Q178" s="204">
        <v>0</v>
      </c>
      <c r="R178" s="204">
        <f t="shared" si="22"/>
        <v>0</v>
      </c>
      <c r="S178" s="204">
        <v>0</v>
      </c>
      <c r="T178" s="205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6" t="s">
        <v>203</v>
      </c>
      <c r="AT178" s="206" t="s">
        <v>271</v>
      </c>
      <c r="AU178" s="206" t="s">
        <v>82</v>
      </c>
      <c r="AY178" s="18" t="s">
        <v>149</v>
      </c>
      <c r="BE178" s="207">
        <f t="shared" si="24"/>
        <v>0</v>
      </c>
      <c r="BF178" s="207">
        <f t="shared" si="25"/>
        <v>0</v>
      </c>
      <c r="BG178" s="207">
        <f t="shared" si="26"/>
        <v>0</v>
      </c>
      <c r="BH178" s="207">
        <f t="shared" si="27"/>
        <v>0</v>
      </c>
      <c r="BI178" s="207">
        <f t="shared" si="28"/>
        <v>0</v>
      </c>
      <c r="BJ178" s="18" t="s">
        <v>82</v>
      </c>
      <c r="BK178" s="207">
        <f t="shared" si="29"/>
        <v>0</v>
      </c>
      <c r="BL178" s="18" t="s">
        <v>155</v>
      </c>
      <c r="BM178" s="206" t="s">
        <v>658</v>
      </c>
    </row>
    <row r="179" spans="2:63" s="12" customFormat="1" ht="25.9" customHeight="1">
      <c r="B179" s="178"/>
      <c r="C179" s="179"/>
      <c r="D179" s="180" t="s">
        <v>74</v>
      </c>
      <c r="E179" s="181" t="s">
        <v>659</v>
      </c>
      <c r="F179" s="181" t="s">
        <v>660</v>
      </c>
      <c r="G179" s="179"/>
      <c r="H179" s="179"/>
      <c r="I179" s="182"/>
      <c r="J179" s="183">
        <f>BK179</f>
        <v>0</v>
      </c>
      <c r="K179" s="179"/>
      <c r="L179" s="184"/>
      <c r="M179" s="185"/>
      <c r="N179" s="186"/>
      <c r="O179" s="186"/>
      <c r="P179" s="187">
        <f>SUM(P180:P195)</f>
        <v>0</v>
      </c>
      <c r="Q179" s="186"/>
      <c r="R179" s="187">
        <f>SUM(R180:R195)</f>
        <v>0</v>
      </c>
      <c r="S179" s="186"/>
      <c r="T179" s="188">
        <f>SUM(T180:T195)</f>
        <v>0</v>
      </c>
      <c r="AR179" s="189" t="s">
        <v>82</v>
      </c>
      <c r="AT179" s="190" t="s">
        <v>74</v>
      </c>
      <c r="AU179" s="190" t="s">
        <v>75</v>
      </c>
      <c r="AY179" s="189" t="s">
        <v>149</v>
      </c>
      <c r="BK179" s="191">
        <f>SUM(BK180:BK195)</f>
        <v>0</v>
      </c>
    </row>
    <row r="180" spans="1:65" s="2" customFormat="1" ht="14.45" customHeight="1">
      <c r="A180" s="35"/>
      <c r="B180" s="36"/>
      <c r="C180" s="194" t="s">
        <v>403</v>
      </c>
      <c r="D180" s="194" t="s">
        <v>151</v>
      </c>
      <c r="E180" s="195" t="s">
        <v>661</v>
      </c>
      <c r="F180" s="196" t="s">
        <v>662</v>
      </c>
      <c r="G180" s="197" t="s">
        <v>551</v>
      </c>
      <c r="H180" s="198">
        <v>1</v>
      </c>
      <c r="I180" s="199"/>
      <c r="J180" s="200">
        <f aca="true" t="shared" si="30" ref="J180:J195">ROUND(I180*H180,2)</f>
        <v>0</v>
      </c>
      <c r="K180" s="201"/>
      <c r="L180" s="40"/>
      <c r="M180" s="202" t="s">
        <v>1</v>
      </c>
      <c r="N180" s="203" t="s">
        <v>40</v>
      </c>
      <c r="O180" s="72"/>
      <c r="P180" s="204">
        <f aca="true" t="shared" si="31" ref="P180:P195">O180*H180</f>
        <v>0</v>
      </c>
      <c r="Q180" s="204">
        <v>0</v>
      </c>
      <c r="R180" s="204">
        <f aca="true" t="shared" si="32" ref="R180:R195">Q180*H180</f>
        <v>0</v>
      </c>
      <c r="S180" s="204">
        <v>0</v>
      </c>
      <c r="T180" s="205">
        <f aca="true" t="shared" si="33" ref="T180:T195"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6" t="s">
        <v>155</v>
      </c>
      <c r="AT180" s="206" t="s">
        <v>151</v>
      </c>
      <c r="AU180" s="206" t="s">
        <v>82</v>
      </c>
      <c r="AY180" s="18" t="s">
        <v>149</v>
      </c>
      <c r="BE180" s="207">
        <f aca="true" t="shared" si="34" ref="BE180:BE195">IF(N180="základní",J180,0)</f>
        <v>0</v>
      </c>
      <c r="BF180" s="207">
        <f aca="true" t="shared" si="35" ref="BF180:BF195">IF(N180="snížená",J180,0)</f>
        <v>0</v>
      </c>
      <c r="BG180" s="207">
        <f aca="true" t="shared" si="36" ref="BG180:BG195">IF(N180="zákl. přenesená",J180,0)</f>
        <v>0</v>
      </c>
      <c r="BH180" s="207">
        <f aca="true" t="shared" si="37" ref="BH180:BH195">IF(N180="sníž. přenesená",J180,0)</f>
        <v>0</v>
      </c>
      <c r="BI180" s="207">
        <f aca="true" t="shared" si="38" ref="BI180:BI195">IF(N180="nulová",J180,0)</f>
        <v>0</v>
      </c>
      <c r="BJ180" s="18" t="s">
        <v>82</v>
      </c>
      <c r="BK180" s="207">
        <f aca="true" t="shared" si="39" ref="BK180:BK195">ROUND(I180*H180,2)</f>
        <v>0</v>
      </c>
      <c r="BL180" s="18" t="s">
        <v>155</v>
      </c>
      <c r="BM180" s="206" t="s">
        <v>663</v>
      </c>
    </row>
    <row r="181" spans="1:65" s="2" customFormat="1" ht="14.45" customHeight="1">
      <c r="A181" s="35"/>
      <c r="B181" s="36"/>
      <c r="C181" s="194" t="s">
        <v>408</v>
      </c>
      <c r="D181" s="194" t="s">
        <v>151</v>
      </c>
      <c r="E181" s="195" t="s">
        <v>664</v>
      </c>
      <c r="F181" s="196" t="s">
        <v>665</v>
      </c>
      <c r="G181" s="197" t="s">
        <v>551</v>
      </c>
      <c r="H181" s="198">
        <v>11</v>
      </c>
      <c r="I181" s="199"/>
      <c r="J181" s="200">
        <f t="shared" si="30"/>
        <v>0</v>
      </c>
      <c r="K181" s="201"/>
      <c r="L181" s="40"/>
      <c r="M181" s="202" t="s">
        <v>1</v>
      </c>
      <c r="N181" s="203" t="s">
        <v>40</v>
      </c>
      <c r="O181" s="72"/>
      <c r="P181" s="204">
        <f t="shared" si="31"/>
        <v>0</v>
      </c>
      <c r="Q181" s="204">
        <v>0</v>
      </c>
      <c r="R181" s="204">
        <f t="shared" si="32"/>
        <v>0</v>
      </c>
      <c r="S181" s="204">
        <v>0</v>
      </c>
      <c r="T181" s="205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6" t="s">
        <v>155</v>
      </c>
      <c r="AT181" s="206" t="s">
        <v>151</v>
      </c>
      <c r="AU181" s="206" t="s">
        <v>82</v>
      </c>
      <c r="AY181" s="18" t="s">
        <v>149</v>
      </c>
      <c r="BE181" s="207">
        <f t="shared" si="34"/>
        <v>0</v>
      </c>
      <c r="BF181" s="207">
        <f t="shared" si="35"/>
        <v>0</v>
      </c>
      <c r="BG181" s="207">
        <f t="shared" si="36"/>
        <v>0</v>
      </c>
      <c r="BH181" s="207">
        <f t="shared" si="37"/>
        <v>0</v>
      </c>
      <c r="BI181" s="207">
        <f t="shared" si="38"/>
        <v>0</v>
      </c>
      <c r="BJ181" s="18" t="s">
        <v>82</v>
      </c>
      <c r="BK181" s="207">
        <f t="shared" si="39"/>
        <v>0</v>
      </c>
      <c r="BL181" s="18" t="s">
        <v>155</v>
      </c>
      <c r="BM181" s="206" t="s">
        <v>666</v>
      </c>
    </row>
    <row r="182" spans="1:65" s="2" customFormat="1" ht="14.45" customHeight="1">
      <c r="A182" s="35"/>
      <c r="B182" s="36"/>
      <c r="C182" s="194" t="s">
        <v>412</v>
      </c>
      <c r="D182" s="194" t="s">
        <v>151</v>
      </c>
      <c r="E182" s="195" t="s">
        <v>664</v>
      </c>
      <c r="F182" s="196" t="s">
        <v>665</v>
      </c>
      <c r="G182" s="197" t="s">
        <v>551</v>
      </c>
      <c r="H182" s="198">
        <v>4</v>
      </c>
      <c r="I182" s="199"/>
      <c r="J182" s="200">
        <f t="shared" si="30"/>
        <v>0</v>
      </c>
      <c r="K182" s="201"/>
      <c r="L182" s="40"/>
      <c r="M182" s="202" t="s">
        <v>1</v>
      </c>
      <c r="N182" s="203" t="s">
        <v>40</v>
      </c>
      <c r="O182" s="72"/>
      <c r="P182" s="204">
        <f t="shared" si="31"/>
        <v>0</v>
      </c>
      <c r="Q182" s="204">
        <v>0</v>
      </c>
      <c r="R182" s="204">
        <f t="shared" si="32"/>
        <v>0</v>
      </c>
      <c r="S182" s="204">
        <v>0</v>
      </c>
      <c r="T182" s="205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6" t="s">
        <v>155</v>
      </c>
      <c r="AT182" s="206" t="s">
        <v>151</v>
      </c>
      <c r="AU182" s="206" t="s">
        <v>82</v>
      </c>
      <c r="AY182" s="18" t="s">
        <v>149</v>
      </c>
      <c r="BE182" s="207">
        <f t="shared" si="34"/>
        <v>0</v>
      </c>
      <c r="BF182" s="207">
        <f t="shared" si="35"/>
        <v>0</v>
      </c>
      <c r="BG182" s="207">
        <f t="shared" si="36"/>
        <v>0</v>
      </c>
      <c r="BH182" s="207">
        <f t="shared" si="37"/>
        <v>0</v>
      </c>
      <c r="BI182" s="207">
        <f t="shared" si="38"/>
        <v>0</v>
      </c>
      <c r="BJ182" s="18" t="s">
        <v>82</v>
      </c>
      <c r="BK182" s="207">
        <f t="shared" si="39"/>
        <v>0</v>
      </c>
      <c r="BL182" s="18" t="s">
        <v>155</v>
      </c>
      <c r="BM182" s="206" t="s">
        <v>667</v>
      </c>
    </row>
    <row r="183" spans="1:65" s="2" customFormat="1" ht="14.45" customHeight="1">
      <c r="A183" s="35"/>
      <c r="B183" s="36"/>
      <c r="C183" s="194" t="s">
        <v>416</v>
      </c>
      <c r="D183" s="194" t="s">
        <v>151</v>
      </c>
      <c r="E183" s="195" t="s">
        <v>668</v>
      </c>
      <c r="F183" s="196" t="s">
        <v>669</v>
      </c>
      <c r="G183" s="197" t="s">
        <v>551</v>
      </c>
      <c r="H183" s="198">
        <v>11</v>
      </c>
      <c r="I183" s="199"/>
      <c r="J183" s="200">
        <f t="shared" si="30"/>
        <v>0</v>
      </c>
      <c r="K183" s="201"/>
      <c r="L183" s="40"/>
      <c r="M183" s="202" t="s">
        <v>1</v>
      </c>
      <c r="N183" s="203" t="s">
        <v>40</v>
      </c>
      <c r="O183" s="72"/>
      <c r="P183" s="204">
        <f t="shared" si="31"/>
        <v>0</v>
      </c>
      <c r="Q183" s="204">
        <v>0</v>
      </c>
      <c r="R183" s="204">
        <f t="shared" si="32"/>
        <v>0</v>
      </c>
      <c r="S183" s="204">
        <v>0</v>
      </c>
      <c r="T183" s="205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6" t="s">
        <v>155</v>
      </c>
      <c r="AT183" s="206" t="s">
        <v>151</v>
      </c>
      <c r="AU183" s="206" t="s">
        <v>82</v>
      </c>
      <c r="AY183" s="18" t="s">
        <v>149</v>
      </c>
      <c r="BE183" s="207">
        <f t="shared" si="34"/>
        <v>0</v>
      </c>
      <c r="BF183" s="207">
        <f t="shared" si="35"/>
        <v>0</v>
      </c>
      <c r="BG183" s="207">
        <f t="shared" si="36"/>
        <v>0</v>
      </c>
      <c r="BH183" s="207">
        <f t="shared" si="37"/>
        <v>0</v>
      </c>
      <c r="BI183" s="207">
        <f t="shared" si="38"/>
        <v>0</v>
      </c>
      <c r="BJ183" s="18" t="s">
        <v>82</v>
      </c>
      <c r="BK183" s="207">
        <f t="shared" si="39"/>
        <v>0</v>
      </c>
      <c r="BL183" s="18" t="s">
        <v>155</v>
      </c>
      <c r="BM183" s="206" t="s">
        <v>670</v>
      </c>
    </row>
    <row r="184" spans="1:65" s="2" customFormat="1" ht="14.45" customHeight="1">
      <c r="A184" s="35"/>
      <c r="B184" s="36"/>
      <c r="C184" s="194" t="s">
        <v>420</v>
      </c>
      <c r="D184" s="194" t="s">
        <v>151</v>
      </c>
      <c r="E184" s="195" t="s">
        <v>671</v>
      </c>
      <c r="F184" s="196" t="s">
        <v>672</v>
      </c>
      <c r="G184" s="197" t="s">
        <v>551</v>
      </c>
      <c r="H184" s="198">
        <v>11</v>
      </c>
      <c r="I184" s="199"/>
      <c r="J184" s="200">
        <f t="shared" si="30"/>
        <v>0</v>
      </c>
      <c r="K184" s="201"/>
      <c r="L184" s="40"/>
      <c r="M184" s="202" t="s">
        <v>1</v>
      </c>
      <c r="N184" s="203" t="s">
        <v>40</v>
      </c>
      <c r="O184" s="72"/>
      <c r="P184" s="204">
        <f t="shared" si="31"/>
        <v>0</v>
      </c>
      <c r="Q184" s="204">
        <v>0</v>
      </c>
      <c r="R184" s="204">
        <f t="shared" si="32"/>
        <v>0</v>
      </c>
      <c r="S184" s="204">
        <v>0</v>
      </c>
      <c r="T184" s="205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6" t="s">
        <v>155</v>
      </c>
      <c r="AT184" s="206" t="s">
        <v>151</v>
      </c>
      <c r="AU184" s="206" t="s">
        <v>82</v>
      </c>
      <c r="AY184" s="18" t="s">
        <v>149</v>
      </c>
      <c r="BE184" s="207">
        <f t="shared" si="34"/>
        <v>0</v>
      </c>
      <c r="BF184" s="207">
        <f t="shared" si="35"/>
        <v>0</v>
      </c>
      <c r="BG184" s="207">
        <f t="shared" si="36"/>
        <v>0</v>
      </c>
      <c r="BH184" s="207">
        <f t="shared" si="37"/>
        <v>0</v>
      </c>
      <c r="BI184" s="207">
        <f t="shared" si="38"/>
        <v>0</v>
      </c>
      <c r="BJ184" s="18" t="s">
        <v>82</v>
      </c>
      <c r="BK184" s="207">
        <f t="shared" si="39"/>
        <v>0</v>
      </c>
      <c r="BL184" s="18" t="s">
        <v>155</v>
      </c>
      <c r="BM184" s="206" t="s">
        <v>673</v>
      </c>
    </row>
    <row r="185" spans="1:65" s="2" customFormat="1" ht="14.45" customHeight="1">
      <c r="A185" s="35"/>
      <c r="B185" s="36"/>
      <c r="C185" s="194" t="s">
        <v>424</v>
      </c>
      <c r="D185" s="194" t="s">
        <v>151</v>
      </c>
      <c r="E185" s="195" t="s">
        <v>674</v>
      </c>
      <c r="F185" s="196" t="s">
        <v>675</v>
      </c>
      <c r="G185" s="197" t="s">
        <v>551</v>
      </c>
      <c r="H185" s="198">
        <v>4</v>
      </c>
      <c r="I185" s="199"/>
      <c r="J185" s="200">
        <f t="shared" si="30"/>
        <v>0</v>
      </c>
      <c r="K185" s="201"/>
      <c r="L185" s="40"/>
      <c r="M185" s="202" t="s">
        <v>1</v>
      </c>
      <c r="N185" s="203" t="s">
        <v>40</v>
      </c>
      <c r="O185" s="72"/>
      <c r="P185" s="204">
        <f t="shared" si="31"/>
        <v>0</v>
      </c>
      <c r="Q185" s="204">
        <v>0</v>
      </c>
      <c r="R185" s="204">
        <f t="shared" si="32"/>
        <v>0</v>
      </c>
      <c r="S185" s="204">
        <v>0</v>
      </c>
      <c r="T185" s="205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6" t="s">
        <v>155</v>
      </c>
      <c r="AT185" s="206" t="s">
        <v>151</v>
      </c>
      <c r="AU185" s="206" t="s">
        <v>82</v>
      </c>
      <c r="AY185" s="18" t="s">
        <v>149</v>
      </c>
      <c r="BE185" s="207">
        <f t="shared" si="34"/>
        <v>0</v>
      </c>
      <c r="BF185" s="207">
        <f t="shared" si="35"/>
        <v>0</v>
      </c>
      <c r="BG185" s="207">
        <f t="shared" si="36"/>
        <v>0</v>
      </c>
      <c r="BH185" s="207">
        <f t="shared" si="37"/>
        <v>0</v>
      </c>
      <c r="BI185" s="207">
        <f t="shared" si="38"/>
        <v>0</v>
      </c>
      <c r="BJ185" s="18" t="s">
        <v>82</v>
      </c>
      <c r="BK185" s="207">
        <f t="shared" si="39"/>
        <v>0</v>
      </c>
      <c r="BL185" s="18" t="s">
        <v>155</v>
      </c>
      <c r="BM185" s="206" t="s">
        <v>676</v>
      </c>
    </row>
    <row r="186" spans="1:65" s="2" customFormat="1" ht="14.45" customHeight="1">
      <c r="A186" s="35"/>
      <c r="B186" s="36"/>
      <c r="C186" s="194" t="s">
        <v>428</v>
      </c>
      <c r="D186" s="194" t="s">
        <v>151</v>
      </c>
      <c r="E186" s="195" t="s">
        <v>671</v>
      </c>
      <c r="F186" s="196" t="s">
        <v>672</v>
      </c>
      <c r="G186" s="197" t="s">
        <v>551</v>
      </c>
      <c r="H186" s="198">
        <v>4</v>
      </c>
      <c r="I186" s="199"/>
      <c r="J186" s="200">
        <f t="shared" si="30"/>
        <v>0</v>
      </c>
      <c r="K186" s="201"/>
      <c r="L186" s="40"/>
      <c r="M186" s="202" t="s">
        <v>1</v>
      </c>
      <c r="N186" s="203" t="s">
        <v>40</v>
      </c>
      <c r="O186" s="72"/>
      <c r="P186" s="204">
        <f t="shared" si="31"/>
        <v>0</v>
      </c>
      <c r="Q186" s="204">
        <v>0</v>
      </c>
      <c r="R186" s="204">
        <f t="shared" si="32"/>
        <v>0</v>
      </c>
      <c r="S186" s="204">
        <v>0</v>
      </c>
      <c r="T186" s="205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6" t="s">
        <v>155</v>
      </c>
      <c r="AT186" s="206" t="s">
        <v>151</v>
      </c>
      <c r="AU186" s="206" t="s">
        <v>82</v>
      </c>
      <c r="AY186" s="18" t="s">
        <v>149</v>
      </c>
      <c r="BE186" s="207">
        <f t="shared" si="34"/>
        <v>0</v>
      </c>
      <c r="BF186" s="207">
        <f t="shared" si="35"/>
        <v>0</v>
      </c>
      <c r="BG186" s="207">
        <f t="shared" si="36"/>
        <v>0</v>
      </c>
      <c r="BH186" s="207">
        <f t="shared" si="37"/>
        <v>0</v>
      </c>
      <c r="BI186" s="207">
        <f t="shared" si="38"/>
        <v>0</v>
      </c>
      <c r="BJ186" s="18" t="s">
        <v>82</v>
      </c>
      <c r="BK186" s="207">
        <f t="shared" si="39"/>
        <v>0</v>
      </c>
      <c r="BL186" s="18" t="s">
        <v>155</v>
      </c>
      <c r="BM186" s="206" t="s">
        <v>677</v>
      </c>
    </row>
    <row r="187" spans="1:65" s="2" customFormat="1" ht="14.45" customHeight="1">
      <c r="A187" s="35"/>
      <c r="B187" s="36"/>
      <c r="C187" s="194" t="s">
        <v>432</v>
      </c>
      <c r="D187" s="194" t="s">
        <v>151</v>
      </c>
      <c r="E187" s="195" t="s">
        <v>678</v>
      </c>
      <c r="F187" s="196" t="s">
        <v>679</v>
      </c>
      <c r="G187" s="197" t="s">
        <v>551</v>
      </c>
      <c r="H187" s="198">
        <v>3</v>
      </c>
      <c r="I187" s="199"/>
      <c r="J187" s="200">
        <f t="shared" si="30"/>
        <v>0</v>
      </c>
      <c r="K187" s="201"/>
      <c r="L187" s="40"/>
      <c r="M187" s="202" t="s">
        <v>1</v>
      </c>
      <c r="N187" s="203" t="s">
        <v>40</v>
      </c>
      <c r="O187" s="72"/>
      <c r="P187" s="204">
        <f t="shared" si="31"/>
        <v>0</v>
      </c>
      <c r="Q187" s="204">
        <v>0</v>
      </c>
      <c r="R187" s="204">
        <f t="shared" si="32"/>
        <v>0</v>
      </c>
      <c r="S187" s="204">
        <v>0</v>
      </c>
      <c r="T187" s="205">
        <f t="shared" si="3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6" t="s">
        <v>155</v>
      </c>
      <c r="AT187" s="206" t="s">
        <v>151</v>
      </c>
      <c r="AU187" s="206" t="s">
        <v>82</v>
      </c>
      <c r="AY187" s="18" t="s">
        <v>149</v>
      </c>
      <c r="BE187" s="207">
        <f t="shared" si="34"/>
        <v>0</v>
      </c>
      <c r="BF187" s="207">
        <f t="shared" si="35"/>
        <v>0</v>
      </c>
      <c r="BG187" s="207">
        <f t="shared" si="36"/>
        <v>0</v>
      </c>
      <c r="BH187" s="207">
        <f t="shared" si="37"/>
        <v>0</v>
      </c>
      <c r="BI187" s="207">
        <f t="shared" si="38"/>
        <v>0</v>
      </c>
      <c r="BJ187" s="18" t="s">
        <v>82</v>
      </c>
      <c r="BK187" s="207">
        <f t="shared" si="39"/>
        <v>0</v>
      </c>
      <c r="BL187" s="18" t="s">
        <v>155</v>
      </c>
      <c r="BM187" s="206" t="s">
        <v>680</v>
      </c>
    </row>
    <row r="188" spans="1:65" s="2" customFormat="1" ht="14.45" customHeight="1">
      <c r="A188" s="35"/>
      <c r="B188" s="36"/>
      <c r="C188" s="194" t="s">
        <v>436</v>
      </c>
      <c r="D188" s="194" t="s">
        <v>151</v>
      </c>
      <c r="E188" s="195" t="s">
        <v>681</v>
      </c>
      <c r="F188" s="196" t="s">
        <v>682</v>
      </c>
      <c r="G188" s="197" t="s">
        <v>163</v>
      </c>
      <c r="H188" s="198">
        <v>650</v>
      </c>
      <c r="I188" s="199"/>
      <c r="J188" s="200">
        <f t="shared" si="30"/>
        <v>0</v>
      </c>
      <c r="K188" s="201"/>
      <c r="L188" s="40"/>
      <c r="M188" s="202" t="s">
        <v>1</v>
      </c>
      <c r="N188" s="203" t="s">
        <v>40</v>
      </c>
      <c r="O188" s="72"/>
      <c r="P188" s="204">
        <f t="shared" si="31"/>
        <v>0</v>
      </c>
      <c r="Q188" s="204">
        <v>0</v>
      </c>
      <c r="R188" s="204">
        <f t="shared" si="32"/>
        <v>0</v>
      </c>
      <c r="S188" s="204">
        <v>0</v>
      </c>
      <c r="T188" s="205">
        <f t="shared" si="3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6" t="s">
        <v>155</v>
      </c>
      <c r="AT188" s="206" t="s">
        <v>151</v>
      </c>
      <c r="AU188" s="206" t="s">
        <v>82</v>
      </c>
      <c r="AY188" s="18" t="s">
        <v>149</v>
      </c>
      <c r="BE188" s="207">
        <f t="shared" si="34"/>
        <v>0</v>
      </c>
      <c r="BF188" s="207">
        <f t="shared" si="35"/>
        <v>0</v>
      </c>
      <c r="BG188" s="207">
        <f t="shared" si="36"/>
        <v>0</v>
      </c>
      <c r="BH188" s="207">
        <f t="shared" si="37"/>
        <v>0</v>
      </c>
      <c r="BI188" s="207">
        <f t="shared" si="38"/>
        <v>0</v>
      </c>
      <c r="BJ188" s="18" t="s">
        <v>82</v>
      </c>
      <c r="BK188" s="207">
        <f t="shared" si="39"/>
        <v>0</v>
      </c>
      <c r="BL188" s="18" t="s">
        <v>155</v>
      </c>
      <c r="BM188" s="206" t="s">
        <v>683</v>
      </c>
    </row>
    <row r="189" spans="1:65" s="2" customFormat="1" ht="14.45" customHeight="1">
      <c r="A189" s="35"/>
      <c r="B189" s="36"/>
      <c r="C189" s="194" t="s">
        <v>440</v>
      </c>
      <c r="D189" s="194" t="s">
        <v>151</v>
      </c>
      <c r="E189" s="195" t="s">
        <v>684</v>
      </c>
      <c r="F189" s="196" t="s">
        <v>685</v>
      </c>
      <c r="G189" s="197" t="s">
        <v>163</v>
      </c>
      <c r="H189" s="198">
        <v>170</v>
      </c>
      <c r="I189" s="199"/>
      <c r="J189" s="200">
        <f t="shared" si="30"/>
        <v>0</v>
      </c>
      <c r="K189" s="201"/>
      <c r="L189" s="40"/>
      <c r="M189" s="202" t="s">
        <v>1</v>
      </c>
      <c r="N189" s="203" t="s">
        <v>40</v>
      </c>
      <c r="O189" s="72"/>
      <c r="P189" s="204">
        <f t="shared" si="31"/>
        <v>0</v>
      </c>
      <c r="Q189" s="204">
        <v>0</v>
      </c>
      <c r="R189" s="204">
        <f t="shared" si="32"/>
        <v>0</v>
      </c>
      <c r="S189" s="204">
        <v>0</v>
      </c>
      <c r="T189" s="205">
        <f t="shared" si="3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6" t="s">
        <v>155</v>
      </c>
      <c r="AT189" s="206" t="s">
        <v>151</v>
      </c>
      <c r="AU189" s="206" t="s">
        <v>82</v>
      </c>
      <c r="AY189" s="18" t="s">
        <v>149</v>
      </c>
      <c r="BE189" s="207">
        <f t="shared" si="34"/>
        <v>0</v>
      </c>
      <c r="BF189" s="207">
        <f t="shared" si="35"/>
        <v>0</v>
      </c>
      <c r="BG189" s="207">
        <f t="shared" si="36"/>
        <v>0</v>
      </c>
      <c r="BH189" s="207">
        <f t="shared" si="37"/>
        <v>0</v>
      </c>
      <c r="BI189" s="207">
        <f t="shared" si="38"/>
        <v>0</v>
      </c>
      <c r="BJ189" s="18" t="s">
        <v>82</v>
      </c>
      <c r="BK189" s="207">
        <f t="shared" si="39"/>
        <v>0</v>
      </c>
      <c r="BL189" s="18" t="s">
        <v>155</v>
      </c>
      <c r="BM189" s="206" t="s">
        <v>686</v>
      </c>
    </row>
    <row r="190" spans="1:65" s="2" customFormat="1" ht="14.45" customHeight="1">
      <c r="A190" s="35"/>
      <c r="B190" s="36"/>
      <c r="C190" s="194" t="s">
        <v>444</v>
      </c>
      <c r="D190" s="194" t="s">
        <v>151</v>
      </c>
      <c r="E190" s="195" t="s">
        <v>687</v>
      </c>
      <c r="F190" s="196" t="s">
        <v>688</v>
      </c>
      <c r="G190" s="197" t="s">
        <v>163</v>
      </c>
      <c r="H190" s="198">
        <v>650</v>
      </c>
      <c r="I190" s="199"/>
      <c r="J190" s="200">
        <f t="shared" si="30"/>
        <v>0</v>
      </c>
      <c r="K190" s="201"/>
      <c r="L190" s="40"/>
      <c r="M190" s="202" t="s">
        <v>1</v>
      </c>
      <c r="N190" s="203" t="s">
        <v>40</v>
      </c>
      <c r="O190" s="72"/>
      <c r="P190" s="204">
        <f t="shared" si="31"/>
        <v>0</v>
      </c>
      <c r="Q190" s="204">
        <v>0</v>
      </c>
      <c r="R190" s="204">
        <f t="shared" si="32"/>
        <v>0</v>
      </c>
      <c r="S190" s="204">
        <v>0</v>
      </c>
      <c r="T190" s="205">
        <f t="shared" si="3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6" t="s">
        <v>155</v>
      </c>
      <c r="AT190" s="206" t="s">
        <v>151</v>
      </c>
      <c r="AU190" s="206" t="s">
        <v>82</v>
      </c>
      <c r="AY190" s="18" t="s">
        <v>149</v>
      </c>
      <c r="BE190" s="207">
        <f t="shared" si="34"/>
        <v>0</v>
      </c>
      <c r="BF190" s="207">
        <f t="shared" si="35"/>
        <v>0</v>
      </c>
      <c r="BG190" s="207">
        <f t="shared" si="36"/>
        <v>0</v>
      </c>
      <c r="BH190" s="207">
        <f t="shared" si="37"/>
        <v>0</v>
      </c>
      <c r="BI190" s="207">
        <f t="shared" si="38"/>
        <v>0</v>
      </c>
      <c r="BJ190" s="18" t="s">
        <v>82</v>
      </c>
      <c r="BK190" s="207">
        <f t="shared" si="39"/>
        <v>0</v>
      </c>
      <c r="BL190" s="18" t="s">
        <v>155</v>
      </c>
      <c r="BM190" s="206" t="s">
        <v>689</v>
      </c>
    </row>
    <row r="191" spans="1:65" s="2" customFormat="1" ht="14.45" customHeight="1">
      <c r="A191" s="35"/>
      <c r="B191" s="36"/>
      <c r="C191" s="194" t="s">
        <v>448</v>
      </c>
      <c r="D191" s="194" t="s">
        <v>151</v>
      </c>
      <c r="E191" s="195" t="s">
        <v>690</v>
      </c>
      <c r="F191" s="196" t="s">
        <v>691</v>
      </c>
      <c r="G191" s="197" t="s">
        <v>551</v>
      </c>
      <c r="H191" s="198">
        <v>15</v>
      </c>
      <c r="I191" s="199"/>
      <c r="J191" s="200">
        <f t="shared" si="30"/>
        <v>0</v>
      </c>
      <c r="K191" s="201"/>
      <c r="L191" s="40"/>
      <c r="M191" s="202" t="s">
        <v>1</v>
      </c>
      <c r="N191" s="203" t="s">
        <v>40</v>
      </c>
      <c r="O191" s="72"/>
      <c r="P191" s="204">
        <f t="shared" si="31"/>
        <v>0</v>
      </c>
      <c r="Q191" s="204">
        <v>0</v>
      </c>
      <c r="R191" s="204">
        <f t="shared" si="32"/>
        <v>0</v>
      </c>
      <c r="S191" s="204">
        <v>0</v>
      </c>
      <c r="T191" s="205">
        <f t="shared" si="3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6" t="s">
        <v>155</v>
      </c>
      <c r="AT191" s="206" t="s">
        <v>151</v>
      </c>
      <c r="AU191" s="206" t="s">
        <v>82</v>
      </c>
      <c r="AY191" s="18" t="s">
        <v>149</v>
      </c>
      <c r="BE191" s="207">
        <f t="shared" si="34"/>
        <v>0</v>
      </c>
      <c r="BF191" s="207">
        <f t="shared" si="35"/>
        <v>0</v>
      </c>
      <c r="BG191" s="207">
        <f t="shared" si="36"/>
        <v>0</v>
      </c>
      <c r="BH191" s="207">
        <f t="shared" si="37"/>
        <v>0</v>
      </c>
      <c r="BI191" s="207">
        <f t="shared" si="38"/>
        <v>0</v>
      </c>
      <c r="BJ191" s="18" t="s">
        <v>82</v>
      </c>
      <c r="BK191" s="207">
        <f t="shared" si="39"/>
        <v>0</v>
      </c>
      <c r="BL191" s="18" t="s">
        <v>155</v>
      </c>
      <c r="BM191" s="206" t="s">
        <v>692</v>
      </c>
    </row>
    <row r="192" spans="1:65" s="2" customFormat="1" ht="14.45" customHeight="1">
      <c r="A192" s="35"/>
      <c r="B192" s="36"/>
      <c r="C192" s="194" t="s">
        <v>452</v>
      </c>
      <c r="D192" s="194" t="s">
        <v>151</v>
      </c>
      <c r="E192" s="195" t="s">
        <v>693</v>
      </c>
      <c r="F192" s="196" t="s">
        <v>694</v>
      </c>
      <c r="G192" s="197" t="s">
        <v>551</v>
      </c>
      <c r="H192" s="198">
        <v>15</v>
      </c>
      <c r="I192" s="199"/>
      <c r="J192" s="200">
        <f t="shared" si="30"/>
        <v>0</v>
      </c>
      <c r="K192" s="201"/>
      <c r="L192" s="40"/>
      <c r="M192" s="202" t="s">
        <v>1</v>
      </c>
      <c r="N192" s="203" t="s">
        <v>40</v>
      </c>
      <c r="O192" s="72"/>
      <c r="P192" s="204">
        <f t="shared" si="31"/>
        <v>0</v>
      </c>
      <c r="Q192" s="204">
        <v>0</v>
      </c>
      <c r="R192" s="204">
        <f t="shared" si="32"/>
        <v>0</v>
      </c>
      <c r="S192" s="204">
        <v>0</v>
      </c>
      <c r="T192" s="205">
        <f t="shared" si="3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6" t="s">
        <v>155</v>
      </c>
      <c r="AT192" s="206" t="s">
        <v>151</v>
      </c>
      <c r="AU192" s="206" t="s">
        <v>82</v>
      </c>
      <c r="AY192" s="18" t="s">
        <v>149</v>
      </c>
      <c r="BE192" s="207">
        <f t="shared" si="34"/>
        <v>0</v>
      </c>
      <c r="BF192" s="207">
        <f t="shared" si="35"/>
        <v>0</v>
      </c>
      <c r="BG192" s="207">
        <f t="shared" si="36"/>
        <v>0</v>
      </c>
      <c r="BH192" s="207">
        <f t="shared" si="37"/>
        <v>0</v>
      </c>
      <c r="BI192" s="207">
        <f t="shared" si="38"/>
        <v>0</v>
      </c>
      <c r="BJ192" s="18" t="s">
        <v>82</v>
      </c>
      <c r="BK192" s="207">
        <f t="shared" si="39"/>
        <v>0</v>
      </c>
      <c r="BL192" s="18" t="s">
        <v>155</v>
      </c>
      <c r="BM192" s="206" t="s">
        <v>695</v>
      </c>
    </row>
    <row r="193" spans="1:65" s="2" customFormat="1" ht="14.45" customHeight="1">
      <c r="A193" s="35"/>
      <c r="B193" s="36"/>
      <c r="C193" s="194" t="s">
        <v>456</v>
      </c>
      <c r="D193" s="194" t="s">
        <v>151</v>
      </c>
      <c r="E193" s="195" t="s">
        <v>696</v>
      </c>
      <c r="F193" s="196" t="s">
        <v>697</v>
      </c>
      <c r="G193" s="197" t="s">
        <v>163</v>
      </c>
      <c r="H193" s="198">
        <v>30</v>
      </c>
      <c r="I193" s="199"/>
      <c r="J193" s="200">
        <f t="shared" si="30"/>
        <v>0</v>
      </c>
      <c r="K193" s="201"/>
      <c r="L193" s="40"/>
      <c r="M193" s="202" t="s">
        <v>1</v>
      </c>
      <c r="N193" s="203" t="s">
        <v>40</v>
      </c>
      <c r="O193" s="72"/>
      <c r="P193" s="204">
        <f t="shared" si="31"/>
        <v>0</v>
      </c>
      <c r="Q193" s="204">
        <v>0</v>
      </c>
      <c r="R193" s="204">
        <f t="shared" si="32"/>
        <v>0</v>
      </c>
      <c r="S193" s="204">
        <v>0</v>
      </c>
      <c r="T193" s="205">
        <f t="shared" si="3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6" t="s">
        <v>155</v>
      </c>
      <c r="AT193" s="206" t="s">
        <v>151</v>
      </c>
      <c r="AU193" s="206" t="s">
        <v>82</v>
      </c>
      <c r="AY193" s="18" t="s">
        <v>149</v>
      </c>
      <c r="BE193" s="207">
        <f t="shared" si="34"/>
        <v>0</v>
      </c>
      <c r="BF193" s="207">
        <f t="shared" si="35"/>
        <v>0</v>
      </c>
      <c r="BG193" s="207">
        <f t="shared" si="36"/>
        <v>0</v>
      </c>
      <c r="BH193" s="207">
        <f t="shared" si="37"/>
        <v>0</v>
      </c>
      <c r="BI193" s="207">
        <f t="shared" si="38"/>
        <v>0</v>
      </c>
      <c r="BJ193" s="18" t="s">
        <v>82</v>
      </c>
      <c r="BK193" s="207">
        <f t="shared" si="39"/>
        <v>0</v>
      </c>
      <c r="BL193" s="18" t="s">
        <v>155</v>
      </c>
      <c r="BM193" s="206" t="s">
        <v>698</v>
      </c>
    </row>
    <row r="194" spans="1:65" s="2" customFormat="1" ht="14.45" customHeight="1">
      <c r="A194" s="35"/>
      <c r="B194" s="36"/>
      <c r="C194" s="194" t="s">
        <v>460</v>
      </c>
      <c r="D194" s="194" t="s">
        <v>151</v>
      </c>
      <c r="E194" s="195" t="s">
        <v>699</v>
      </c>
      <c r="F194" s="196" t="s">
        <v>700</v>
      </c>
      <c r="G194" s="197" t="s">
        <v>163</v>
      </c>
      <c r="H194" s="198">
        <v>660</v>
      </c>
      <c r="I194" s="199"/>
      <c r="J194" s="200">
        <f t="shared" si="30"/>
        <v>0</v>
      </c>
      <c r="K194" s="201"/>
      <c r="L194" s="40"/>
      <c r="M194" s="202" t="s">
        <v>1</v>
      </c>
      <c r="N194" s="203" t="s">
        <v>40</v>
      </c>
      <c r="O194" s="72"/>
      <c r="P194" s="204">
        <f t="shared" si="31"/>
        <v>0</v>
      </c>
      <c r="Q194" s="204">
        <v>0</v>
      </c>
      <c r="R194" s="204">
        <f t="shared" si="32"/>
        <v>0</v>
      </c>
      <c r="S194" s="204">
        <v>0</v>
      </c>
      <c r="T194" s="205">
        <f t="shared" si="3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6" t="s">
        <v>155</v>
      </c>
      <c r="AT194" s="206" t="s">
        <v>151</v>
      </c>
      <c r="AU194" s="206" t="s">
        <v>82</v>
      </c>
      <c r="AY194" s="18" t="s">
        <v>149</v>
      </c>
      <c r="BE194" s="207">
        <f t="shared" si="34"/>
        <v>0</v>
      </c>
      <c r="BF194" s="207">
        <f t="shared" si="35"/>
        <v>0</v>
      </c>
      <c r="BG194" s="207">
        <f t="shared" si="36"/>
        <v>0</v>
      </c>
      <c r="BH194" s="207">
        <f t="shared" si="37"/>
        <v>0</v>
      </c>
      <c r="BI194" s="207">
        <f t="shared" si="38"/>
        <v>0</v>
      </c>
      <c r="BJ194" s="18" t="s">
        <v>82</v>
      </c>
      <c r="BK194" s="207">
        <f t="shared" si="39"/>
        <v>0</v>
      </c>
      <c r="BL194" s="18" t="s">
        <v>155</v>
      </c>
      <c r="BM194" s="206" t="s">
        <v>701</v>
      </c>
    </row>
    <row r="195" spans="1:65" s="2" customFormat="1" ht="14.45" customHeight="1">
      <c r="A195" s="35"/>
      <c r="B195" s="36"/>
      <c r="C195" s="194" t="s">
        <v>464</v>
      </c>
      <c r="D195" s="194" t="s">
        <v>151</v>
      </c>
      <c r="E195" s="195" t="s">
        <v>702</v>
      </c>
      <c r="F195" s="196" t="s">
        <v>703</v>
      </c>
      <c r="G195" s="197" t="s">
        <v>579</v>
      </c>
      <c r="H195" s="260"/>
      <c r="I195" s="199"/>
      <c r="J195" s="200">
        <f t="shared" si="30"/>
        <v>0</v>
      </c>
      <c r="K195" s="201"/>
      <c r="L195" s="40"/>
      <c r="M195" s="202" t="s">
        <v>1</v>
      </c>
      <c r="N195" s="203" t="s">
        <v>40</v>
      </c>
      <c r="O195" s="72"/>
      <c r="P195" s="204">
        <f t="shared" si="31"/>
        <v>0</v>
      </c>
      <c r="Q195" s="204">
        <v>0</v>
      </c>
      <c r="R195" s="204">
        <f t="shared" si="32"/>
        <v>0</v>
      </c>
      <c r="S195" s="204">
        <v>0</v>
      </c>
      <c r="T195" s="205">
        <f t="shared" si="3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6" t="s">
        <v>155</v>
      </c>
      <c r="AT195" s="206" t="s">
        <v>151</v>
      </c>
      <c r="AU195" s="206" t="s">
        <v>82</v>
      </c>
      <c r="AY195" s="18" t="s">
        <v>149</v>
      </c>
      <c r="BE195" s="207">
        <f t="shared" si="34"/>
        <v>0</v>
      </c>
      <c r="BF195" s="207">
        <f t="shared" si="35"/>
        <v>0</v>
      </c>
      <c r="BG195" s="207">
        <f t="shared" si="36"/>
        <v>0</v>
      </c>
      <c r="BH195" s="207">
        <f t="shared" si="37"/>
        <v>0</v>
      </c>
      <c r="BI195" s="207">
        <f t="shared" si="38"/>
        <v>0</v>
      </c>
      <c r="BJ195" s="18" t="s">
        <v>82</v>
      </c>
      <c r="BK195" s="207">
        <f t="shared" si="39"/>
        <v>0</v>
      </c>
      <c r="BL195" s="18" t="s">
        <v>155</v>
      </c>
      <c r="BM195" s="206" t="s">
        <v>704</v>
      </c>
    </row>
    <row r="196" spans="2:63" s="12" customFormat="1" ht="25.9" customHeight="1">
      <c r="B196" s="178"/>
      <c r="C196" s="179"/>
      <c r="D196" s="180" t="s">
        <v>74</v>
      </c>
      <c r="E196" s="181" t="s">
        <v>705</v>
      </c>
      <c r="F196" s="181" t="s">
        <v>706</v>
      </c>
      <c r="G196" s="179"/>
      <c r="H196" s="179"/>
      <c r="I196" s="182"/>
      <c r="J196" s="183">
        <f>BK196</f>
        <v>0</v>
      </c>
      <c r="K196" s="179"/>
      <c r="L196" s="184"/>
      <c r="M196" s="185"/>
      <c r="N196" s="186"/>
      <c r="O196" s="186"/>
      <c r="P196" s="187">
        <f>SUM(P197:P202)</f>
        <v>0</v>
      </c>
      <c r="Q196" s="186"/>
      <c r="R196" s="187">
        <f>SUM(R197:R202)</f>
        <v>0</v>
      </c>
      <c r="S196" s="186"/>
      <c r="T196" s="188">
        <f>SUM(T197:T202)</f>
        <v>0</v>
      </c>
      <c r="AR196" s="189" t="s">
        <v>82</v>
      </c>
      <c r="AT196" s="190" t="s">
        <v>74</v>
      </c>
      <c r="AU196" s="190" t="s">
        <v>75</v>
      </c>
      <c r="AY196" s="189" t="s">
        <v>149</v>
      </c>
      <c r="BK196" s="191">
        <f>SUM(BK197:BK202)</f>
        <v>0</v>
      </c>
    </row>
    <row r="197" spans="1:65" s="2" customFormat="1" ht="14.45" customHeight="1">
      <c r="A197" s="35"/>
      <c r="B197" s="36"/>
      <c r="C197" s="194" t="s">
        <v>468</v>
      </c>
      <c r="D197" s="194" t="s">
        <v>151</v>
      </c>
      <c r="E197" s="195" t="s">
        <v>707</v>
      </c>
      <c r="F197" s="196" t="s">
        <v>708</v>
      </c>
      <c r="G197" s="197" t="s">
        <v>551</v>
      </c>
      <c r="H197" s="198">
        <v>3</v>
      </c>
      <c r="I197" s="199"/>
      <c r="J197" s="200">
        <f aca="true" t="shared" si="40" ref="J197:J202">ROUND(I197*H197,2)</f>
        <v>0</v>
      </c>
      <c r="K197" s="201"/>
      <c r="L197" s="40"/>
      <c r="M197" s="202" t="s">
        <v>1</v>
      </c>
      <c r="N197" s="203" t="s">
        <v>40</v>
      </c>
      <c r="O197" s="72"/>
      <c r="P197" s="204">
        <f aca="true" t="shared" si="41" ref="P197:P202">O197*H197</f>
        <v>0</v>
      </c>
      <c r="Q197" s="204">
        <v>0</v>
      </c>
      <c r="R197" s="204">
        <f aca="true" t="shared" si="42" ref="R197:R202">Q197*H197</f>
        <v>0</v>
      </c>
      <c r="S197" s="204">
        <v>0</v>
      </c>
      <c r="T197" s="205">
        <f aca="true" t="shared" si="43" ref="T197:T202"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6" t="s">
        <v>155</v>
      </c>
      <c r="AT197" s="206" t="s">
        <v>151</v>
      </c>
      <c r="AU197" s="206" t="s">
        <v>82</v>
      </c>
      <c r="AY197" s="18" t="s">
        <v>149</v>
      </c>
      <c r="BE197" s="207">
        <f aca="true" t="shared" si="44" ref="BE197:BE202">IF(N197="základní",J197,0)</f>
        <v>0</v>
      </c>
      <c r="BF197" s="207">
        <f aca="true" t="shared" si="45" ref="BF197:BF202">IF(N197="snížená",J197,0)</f>
        <v>0</v>
      </c>
      <c r="BG197" s="207">
        <f aca="true" t="shared" si="46" ref="BG197:BG202">IF(N197="zákl. přenesená",J197,0)</f>
        <v>0</v>
      </c>
      <c r="BH197" s="207">
        <f aca="true" t="shared" si="47" ref="BH197:BH202">IF(N197="sníž. přenesená",J197,0)</f>
        <v>0</v>
      </c>
      <c r="BI197" s="207">
        <f aca="true" t="shared" si="48" ref="BI197:BI202">IF(N197="nulová",J197,0)</f>
        <v>0</v>
      </c>
      <c r="BJ197" s="18" t="s">
        <v>82</v>
      </c>
      <c r="BK197" s="207">
        <f aca="true" t="shared" si="49" ref="BK197:BK202">ROUND(I197*H197,2)</f>
        <v>0</v>
      </c>
      <c r="BL197" s="18" t="s">
        <v>155</v>
      </c>
      <c r="BM197" s="206" t="s">
        <v>709</v>
      </c>
    </row>
    <row r="198" spans="1:65" s="2" customFormat="1" ht="14.45" customHeight="1">
      <c r="A198" s="35"/>
      <c r="B198" s="36"/>
      <c r="C198" s="194" t="s">
        <v>473</v>
      </c>
      <c r="D198" s="194" t="s">
        <v>151</v>
      </c>
      <c r="E198" s="195" t="s">
        <v>710</v>
      </c>
      <c r="F198" s="196" t="s">
        <v>711</v>
      </c>
      <c r="G198" s="197" t="s">
        <v>551</v>
      </c>
      <c r="H198" s="198">
        <v>3</v>
      </c>
      <c r="I198" s="199"/>
      <c r="J198" s="200">
        <f t="shared" si="40"/>
        <v>0</v>
      </c>
      <c r="K198" s="201"/>
      <c r="L198" s="40"/>
      <c r="M198" s="202" t="s">
        <v>1</v>
      </c>
      <c r="N198" s="203" t="s">
        <v>40</v>
      </c>
      <c r="O198" s="72"/>
      <c r="P198" s="204">
        <f t="shared" si="41"/>
        <v>0</v>
      </c>
      <c r="Q198" s="204">
        <v>0</v>
      </c>
      <c r="R198" s="204">
        <f t="shared" si="42"/>
        <v>0</v>
      </c>
      <c r="S198" s="204">
        <v>0</v>
      </c>
      <c r="T198" s="205">
        <f t="shared" si="4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6" t="s">
        <v>155</v>
      </c>
      <c r="AT198" s="206" t="s">
        <v>151</v>
      </c>
      <c r="AU198" s="206" t="s">
        <v>82</v>
      </c>
      <c r="AY198" s="18" t="s">
        <v>149</v>
      </c>
      <c r="BE198" s="207">
        <f t="shared" si="44"/>
        <v>0</v>
      </c>
      <c r="BF198" s="207">
        <f t="shared" si="45"/>
        <v>0</v>
      </c>
      <c r="BG198" s="207">
        <f t="shared" si="46"/>
        <v>0</v>
      </c>
      <c r="BH198" s="207">
        <f t="shared" si="47"/>
        <v>0</v>
      </c>
      <c r="BI198" s="207">
        <f t="shared" si="48"/>
        <v>0</v>
      </c>
      <c r="BJ198" s="18" t="s">
        <v>82</v>
      </c>
      <c r="BK198" s="207">
        <f t="shared" si="49"/>
        <v>0</v>
      </c>
      <c r="BL198" s="18" t="s">
        <v>155</v>
      </c>
      <c r="BM198" s="206" t="s">
        <v>712</v>
      </c>
    </row>
    <row r="199" spans="1:65" s="2" customFormat="1" ht="14.45" customHeight="1">
      <c r="A199" s="35"/>
      <c r="B199" s="36"/>
      <c r="C199" s="194" t="s">
        <v>481</v>
      </c>
      <c r="D199" s="194" t="s">
        <v>151</v>
      </c>
      <c r="E199" s="195" t="s">
        <v>713</v>
      </c>
      <c r="F199" s="196" t="s">
        <v>714</v>
      </c>
      <c r="G199" s="197" t="s">
        <v>715</v>
      </c>
      <c r="H199" s="198">
        <v>0.23</v>
      </c>
      <c r="I199" s="199"/>
      <c r="J199" s="200">
        <f t="shared" si="40"/>
        <v>0</v>
      </c>
      <c r="K199" s="201"/>
      <c r="L199" s="40"/>
      <c r="M199" s="202" t="s">
        <v>1</v>
      </c>
      <c r="N199" s="203" t="s">
        <v>40</v>
      </c>
      <c r="O199" s="72"/>
      <c r="P199" s="204">
        <f t="shared" si="41"/>
        <v>0</v>
      </c>
      <c r="Q199" s="204">
        <v>0</v>
      </c>
      <c r="R199" s="204">
        <f t="shared" si="42"/>
        <v>0</v>
      </c>
      <c r="S199" s="204">
        <v>0</v>
      </c>
      <c r="T199" s="205">
        <f t="shared" si="4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6" t="s">
        <v>155</v>
      </c>
      <c r="AT199" s="206" t="s">
        <v>151</v>
      </c>
      <c r="AU199" s="206" t="s">
        <v>82</v>
      </c>
      <c r="AY199" s="18" t="s">
        <v>149</v>
      </c>
      <c r="BE199" s="207">
        <f t="shared" si="44"/>
        <v>0</v>
      </c>
      <c r="BF199" s="207">
        <f t="shared" si="45"/>
        <v>0</v>
      </c>
      <c r="BG199" s="207">
        <f t="shared" si="46"/>
        <v>0</v>
      </c>
      <c r="BH199" s="207">
        <f t="shared" si="47"/>
        <v>0</v>
      </c>
      <c r="BI199" s="207">
        <f t="shared" si="48"/>
        <v>0</v>
      </c>
      <c r="BJ199" s="18" t="s">
        <v>82</v>
      </c>
      <c r="BK199" s="207">
        <f t="shared" si="49"/>
        <v>0</v>
      </c>
      <c r="BL199" s="18" t="s">
        <v>155</v>
      </c>
      <c r="BM199" s="206" t="s">
        <v>716</v>
      </c>
    </row>
    <row r="200" spans="1:65" s="2" customFormat="1" ht="14.45" customHeight="1">
      <c r="A200" s="35"/>
      <c r="B200" s="36"/>
      <c r="C200" s="194" t="s">
        <v>485</v>
      </c>
      <c r="D200" s="194" t="s">
        <v>151</v>
      </c>
      <c r="E200" s="195" t="s">
        <v>717</v>
      </c>
      <c r="F200" s="196" t="s">
        <v>718</v>
      </c>
      <c r="G200" s="197" t="s">
        <v>551</v>
      </c>
      <c r="H200" s="198">
        <v>5</v>
      </c>
      <c r="I200" s="199"/>
      <c r="J200" s="200">
        <f t="shared" si="40"/>
        <v>0</v>
      </c>
      <c r="K200" s="201"/>
      <c r="L200" s="40"/>
      <c r="M200" s="202" t="s">
        <v>1</v>
      </c>
      <c r="N200" s="203" t="s">
        <v>40</v>
      </c>
      <c r="O200" s="72"/>
      <c r="P200" s="204">
        <f t="shared" si="41"/>
        <v>0</v>
      </c>
      <c r="Q200" s="204">
        <v>0</v>
      </c>
      <c r="R200" s="204">
        <f t="shared" si="42"/>
        <v>0</v>
      </c>
      <c r="S200" s="204">
        <v>0</v>
      </c>
      <c r="T200" s="205">
        <f t="shared" si="4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6" t="s">
        <v>155</v>
      </c>
      <c r="AT200" s="206" t="s">
        <v>151</v>
      </c>
      <c r="AU200" s="206" t="s">
        <v>82</v>
      </c>
      <c r="AY200" s="18" t="s">
        <v>149</v>
      </c>
      <c r="BE200" s="207">
        <f t="shared" si="44"/>
        <v>0</v>
      </c>
      <c r="BF200" s="207">
        <f t="shared" si="45"/>
        <v>0</v>
      </c>
      <c r="BG200" s="207">
        <f t="shared" si="46"/>
        <v>0</v>
      </c>
      <c r="BH200" s="207">
        <f t="shared" si="47"/>
        <v>0</v>
      </c>
      <c r="BI200" s="207">
        <f t="shared" si="48"/>
        <v>0</v>
      </c>
      <c r="BJ200" s="18" t="s">
        <v>82</v>
      </c>
      <c r="BK200" s="207">
        <f t="shared" si="49"/>
        <v>0</v>
      </c>
      <c r="BL200" s="18" t="s">
        <v>155</v>
      </c>
      <c r="BM200" s="206" t="s">
        <v>719</v>
      </c>
    </row>
    <row r="201" spans="1:65" s="2" customFormat="1" ht="14.45" customHeight="1">
      <c r="A201" s="35"/>
      <c r="B201" s="36"/>
      <c r="C201" s="194" t="s">
        <v>490</v>
      </c>
      <c r="D201" s="194" t="s">
        <v>151</v>
      </c>
      <c r="E201" s="195" t="s">
        <v>720</v>
      </c>
      <c r="F201" s="196" t="s">
        <v>721</v>
      </c>
      <c r="G201" s="197" t="s">
        <v>551</v>
      </c>
      <c r="H201" s="198">
        <v>3</v>
      </c>
      <c r="I201" s="199"/>
      <c r="J201" s="200">
        <f t="shared" si="40"/>
        <v>0</v>
      </c>
      <c r="K201" s="201"/>
      <c r="L201" s="40"/>
      <c r="M201" s="202" t="s">
        <v>1</v>
      </c>
      <c r="N201" s="203" t="s">
        <v>40</v>
      </c>
      <c r="O201" s="72"/>
      <c r="P201" s="204">
        <f t="shared" si="41"/>
        <v>0</v>
      </c>
      <c r="Q201" s="204">
        <v>0</v>
      </c>
      <c r="R201" s="204">
        <f t="shared" si="42"/>
        <v>0</v>
      </c>
      <c r="S201" s="204">
        <v>0</v>
      </c>
      <c r="T201" s="205">
        <f t="shared" si="4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6" t="s">
        <v>155</v>
      </c>
      <c r="AT201" s="206" t="s">
        <v>151</v>
      </c>
      <c r="AU201" s="206" t="s">
        <v>82</v>
      </c>
      <c r="AY201" s="18" t="s">
        <v>149</v>
      </c>
      <c r="BE201" s="207">
        <f t="shared" si="44"/>
        <v>0</v>
      </c>
      <c r="BF201" s="207">
        <f t="shared" si="45"/>
        <v>0</v>
      </c>
      <c r="BG201" s="207">
        <f t="shared" si="46"/>
        <v>0</v>
      </c>
      <c r="BH201" s="207">
        <f t="shared" si="47"/>
        <v>0</v>
      </c>
      <c r="BI201" s="207">
        <f t="shared" si="48"/>
        <v>0</v>
      </c>
      <c r="BJ201" s="18" t="s">
        <v>82</v>
      </c>
      <c r="BK201" s="207">
        <f t="shared" si="49"/>
        <v>0</v>
      </c>
      <c r="BL201" s="18" t="s">
        <v>155</v>
      </c>
      <c r="BM201" s="206" t="s">
        <v>722</v>
      </c>
    </row>
    <row r="202" spans="1:65" s="2" customFormat="1" ht="14.45" customHeight="1">
      <c r="A202" s="35"/>
      <c r="B202" s="36"/>
      <c r="C202" s="194" t="s">
        <v>498</v>
      </c>
      <c r="D202" s="194" t="s">
        <v>151</v>
      </c>
      <c r="E202" s="195" t="s">
        <v>723</v>
      </c>
      <c r="F202" s="196" t="s">
        <v>724</v>
      </c>
      <c r="G202" s="197" t="s">
        <v>551</v>
      </c>
      <c r="H202" s="198">
        <v>8</v>
      </c>
      <c r="I202" s="199"/>
      <c r="J202" s="200">
        <f t="shared" si="40"/>
        <v>0</v>
      </c>
      <c r="K202" s="201"/>
      <c r="L202" s="40"/>
      <c r="M202" s="202" t="s">
        <v>1</v>
      </c>
      <c r="N202" s="203" t="s">
        <v>40</v>
      </c>
      <c r="O202" s="72"/>
      <c r="P202" s="204">
        <f t="shared" si="41"/>
        <v>0</v>
      </c>
      <c r="Q202" s="204">
        <v>0</v>
      </c>
      <c r="R202" s="204">
        <f t="shared" si="42"/>
        <v>0</v>
      </c>
      <c r="S202" s="204">
        <v>0</v>
      </c>
      <c r="T202" s="205">
        <f t="shared" si="4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6" t="s">
        <v>155</v>
      </c>
      <c r="AT202" s="206" t="s">
        <v>151</v>
      </c>
      <c r="AU202" s="206" t="s">
        <v>82</v>
      </c>
      <c r="AY202" s="18" t="s">
        <v>149</v>
      </c>
      <c r="BE202" s="207">
        <f t="shared" si="44"/>
        <v>0</v>
      </c>
      <c r="BF202" s="207">
        <f t="shared" si="45"/>
        <v>0</v>
      </c>
      <c r="BG202" s="207">
        <f t="shared" si="46"/>
        <v>0</v>
      </c>
      <c r="BH202" s="207">
        <f t="shared" si="47"/>
        <v>0</v>
      </c>
      <c r="BI202" s="207">
        <f t="shared" si="48"/>
        <v>0</v>
      </c>
      <c r="BJ202" s="18" t="s">
        <v>82</v>
      </c>
      <c r="BK202" s="207">
        <f t="shared" si="49"/>
        <v>0</v>
      </c>
      <c r="BL202" s="18" t="s">
        <v>155</v>
      </c>
      <c r="BM202" s="206" t="s">
        <v>725</v>
      </c>
    </row>
    <row r="203" spans="2:63" s="12" customFormat="1" ht="25.9" customHeight="1">
      <c r="B203" s="178"/>
      <c r="C203" s="179"/>
      <c r="D203" s="180" t="s">
        <v>74</v>
      </c>
      <c r="E203" s="181" t="s">
        <v>726</v>
      </c>
      <c r="F203" s="181" t="s">
        <v>150</v>
      </c>
      <c r="G203" s="179"/>
      <c r="H203" s="179"/>
      <c r="I203" s="182"/>
      <c r="J203" s="183">
        <f>BK203</f>
        <v>0</v>
      </c>
      <c r="K203" s="179"/>
      <c r="L203" s="184"/>
      <c r="M203" s="185"/>
      <c r="N203" s="186"/>
      <c r="O203" s="186"/>
      <c r="P203" s="187">
        <f>SUM(P204:P251)</f>
        <v>0</v>
      </c>
      <c r="Q203" s="186"/>
      <c r="R203" s="187">
        <f>SUM(R204:R251)</f>
        <v>0</v>
      </c>
      <c r="S203" s="186"/>
      <c r="T203" s="188">
        <f>SUM(T204:T251)</f>
        <v>0</v>
      </c>
      <c r="AR203" s="189" t="s">
        <v>82</v>
      </c>
      <c r="AT203" s="190" t="s">
        <v>74</v>
      </c>
      <c r="AU203" s="190" t="s">
        <v>75</v>
      </c>
      <c r="AY203" s="189" t="s">
        <v>149</v>
      </c>
      <c r="BK203" s="191">
        <f>SUM(BK204:BK251)</f>
        <v>0</v>
      </c>
    </row>
    <row r="204" spans="1:65" s="2" customFormat="1" ht="14.45" customHeight="1">
      <c r="A204" s="35"/>
      <c r="B204" s="36"/>
      <c r="C204" s="194" t="s">
        <v>502</v>
      </c>
      <c r="D204" s="194" t="s">
        <v>151</v>
      </c>
      <c r="E204" s="195" t="s">
        <v>727</v>
      </c>
      <c r="F204" s="196" t="s">
        <v>728</v>
      </c>
      <c r="G204" s="197" t="s">
        <v>168</v>
      </c>
      <c r="H204" s="198">
        <v>1.6</v>
      </c>
      <c r="I204" s="199"/>
      <c r="J204" s="200">
        <f aca="true" t="shared" si="50" ref="J204:J251">ROUND(I204*H204,2)</f>
        <v>0</v>
      </c>
      <c r="K204" s="201"/>
      <c r="L204" s="40"/>
      <c r="M204" s="202" t="s">
        <v>1</v>
      </c>
      <c r="N204" s="203" t="s">
        <v>40</v>
      </c>
      <c r="O204" s="72"/>
      <c r="P204" s="204">
        <f aca="true" t="shared" si="51" ref="P204:P251">O204*H204</f>
        <v>0</v>
      </c>
      <c r="Q204" s="204">
        <v>0</v>
      </c>
      <c r="R204" s="204">
        <f aca="true" t="shared" si="52" ref="R204:R251">Q204*H204</f>
        <v>0</v>
      </c>
      <c r="S204" s="204">
        <v>0</v>
      </c>
      <c r="T204" s="205">
        <f aca="true" t="shared" si="53" ref="T204:T251"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6" t="s">
        <v>155</v>
      </c>
      <c r="AT204" s="206" t="s">
        <v>151</v>
      </c>
      <c r="AU204" s="206" t="s">
        <v>82</v>
      </c>
      <c r="AY204" s="18" t="s">
        <v>149</v>
      </c>
      <c r="BE204" s="207">
        <f aca="true" t="shared" si="54" ref="BE204:BE251">IF(N204="základní",J204,0)</f>
        <v>0</v>
      </c>
      <c r="BF204" s="207">
        <f aca="true" t="shared" si="55" ref="BF204:BF251">IF(N204="snížená",J204,0)</f>
        <v>0</v>
      </c>
      <c r="BG204" s="207">
        <f aca="true" t="shared" si="56" ref="BG204:BG251">IF(N204="zákl. přenesená",J204,0)</f>
        <v>0</v>
      </c>
      <c r="BH204" s="207">
        <f aca="true" t="shared" si="57" ref="BH204:BH251">IF(N204="sníž. přenesená",J204,0)</f>
        <v>0</v>
      </c>
      <c r="BI204" s="207">
        <f aca="true" t="shared" si="58" ref="BI204:BI251">IF(N204="nulová",J204,0)</f>
        <v>0</v>
      </c>
      <c r="BJ204" s="18" t="s">
        <v>82</v>
      </c>
      <c r="BK204" s="207">
        <f aca="true" t="shared" si="59" ref="BK204:BK251">ROUND(I204*H204,2)</f>
        <v>0</v>
      </c>
      <c r="BL204" s="18" t="s">
        <v>155</v>
      </c>
      <c r="BM204" s="206" t="s">
        <v>729</v>
      </c>
    </row>
    <row r="205" spans="1:65" s="2" customFormat="1" ht="14.45" customHeight="1">
      <c r="A205" s="35"/>
      <c r="B205" s="36"/>
      <c r="C205" s="194" t="s">
        <v>730</v>
      </c>
      <c r="D205" s="194" t="s">
        <v>151</v>
      </c>
      <c r="E205" s="195" t="s">
        <v>731</v>
      </c>
      <c r="F205" s="196" t="s">
        <v>732</v>
      </c>
      <c r="G205" s="197" t="s">
        <v>551</v>
      </c>
      <c r="H205" s="198">
        <v>4</v>
      </c>
      <c r="I205" s="199"/>
      <c r="J205" s="200">
        <f t="shared" si="50"/>
        <v>0</v>
      </c>
      <c r="K205" s="201"/>
      <c r="L205" s="40"/>
      <c r="M205" s="202" t="s">
        <v>1</v>
      </c>
      <c r="N205" s="203" t="s">
        <v>40</v>
      </c>
      <c r="O205" s="72"/>
      <c r="P205" s="204">
        <f t="shared" si="51"/>
        <v>0</v>
      </c>
      <c r="Q205" s="204">
        <v>0</v>
      </c>
      <c r="R205" s="204">
        <f t="shared" si="52"/>
        <v>0</v>
      </c>
      <c r="S205" s="204">
        <v>0</v>
      </c>
      <c r="T205" s="205">
        <f t="shared" si="5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6" t="s">
        <v>155</v>
      </c>
      <c r="AT205" s="206" t="s">
        <v>151</v>
      </c>
      <c r="AU205" s="206" t="s">
        <v>82</v>
      </c>
      <c r="AY205" s="18" t="s">
        <v>149</v>
      </c>
      <c r="BE205" s="207">
        <f t="shared" si="54"/>
        <v>0</v>
      </c>
      <c r="BF205" s="207">
        <f t="shared" si="55"/>
        <v>0</v>
      </c>
      <c r="BG205" s="207">
        <f t="shared" si="56"/>
        <v>0</v>
      </c>
      <c r="BH205" s="207">
        <f t="shared" si="57"/>
        <v>0</v>
      </c>
      <c r="BI205" s="207">
        <f t="shared" si="58"/>
        <v>0</v>
      </c>
      <c r="BJ205" s="18" t="s">
        <v>82</v>
      </c>
      <c r="BK205" s="207">
        <f t="shared" si="59"/>
        <v>0</v>
      </c>
      <c r="BL205" s="18" t="s">
        <v>155</v>
      </c>
      <c r="BM205" s="206" t="s">
        <v>733</v>
      </c>
    </row>
    <row r="206" spans="1:65" s="2" customFormat="1" ht="14.45" customHeight="1">
      <c r="A206" s="35"/>
      <c r="B206" s="36"/>
      <c r="C206" s="194" t="s">
        <v>509</v>
      </c>
      <c r="D206" s="194" t="s">
        <v>151</v>
      </c>
      <c r="E206" s="195" t="s">
        <v>734</v>
      </c>
      <c r="F206" s="196" t="s">
        <v>735</v>
      </c>
      <c r="G206" s="197" t="s">
        <v>168</v>
      </c>
      <c r="H206" s="198">
        <v>1.6</v>
      </c>
      <c r="I206" s="199"/>
      <c r="J206" s="200">
        <f t="shared" si="50"/>
        <v>0</v>
      </c>
      <c r="K206" s="201"/>
      <c r="L206" s="40"/>
      <c r="M206" s="202" t="s">
        <v>1</v>
      </c>
      <c r="N206" s="203" t="s">
        <v>40</v>
      </c>
      <c r="O206" s="72"/>
      <c r="P206" s="204">
        <f t="shared" si="51"/>
        <v>0</v>
      </c>
      <c r="Q206" s="204">
        <v>0</v>
      </c>
      <c r="R206" s="204">
        <f t="shared" si="52"/>
        <v>0</v>
      </c>
      <c r="S206" s="204">
        <v>0</v>
      </c>
      <c r="T206" s="205">
        <f t="shared" si="5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6" t="s">
        <v>155</v>
      </c>
      <c r="AT206" s="206" t="s">
        <v>151</v>
      </c>
      <c r="AU206" s="206" t="s">
        <v>82</v>
      </c>
      <c r="AY206" s="18" t="s">
        <v>149</v>
      </c>
      <c r="BE206" s="207">
        <f t="shared" si="54"/>
        <v>0</v>
      </c>
      <c r="BF206" s="207">
        <f t="shared" si="55"/>
        <v>0</v>
      </c>
      <c r="BG206" s="207">
        <f t="shared" si="56"/>
        <v>0</v>
      </c>
      <c r="BH206" s="207">
        <f t="shared" si="57"/>
        <v>0</v>
      </c>
      <c r="BI206" s="207">
        <f t="shared" si="58"/>
        <v>0</v>
      </c>
      <c r="BJ206" s="18" t="s">
        <v>82</v>
      </c>
      <c r="BK206" s="207">
        <f t="shared" si="59"/>
        <v>0</v>
      </c>
      <c r="BL206" s="18" t="s">
        <v>155</v>
      </c>
      <c r="BM206" s="206" t="s">
        <v>736</v>
      </c>
    </row>
    <row r="207" spans="1:65" s="2" customFormat="1" ht="14.45" customHeight="1">
      <c r="A207" s="35"/>
      <c r="B207" s="36"/>
      <c r="C207" s="194" t="s">
        <v>380</v>
      </c>
      <c r="D207" s="194" t="s">
        <v>151</v>
      </c>
      <c r="E207" s="195" t="s">
        <v>727</v>
      </c>
      <c r="F207" s="196" t="s">
        <v>728</v>
      </c>
      <c r="G207" s="197" t="s">
        <v>168</v>
      </c>
      <c r="H207" s="198">
        <v>16.5</v>
      </c>
      <c r="I207" s="199"/>
      <c r="J207" s="200">
        <f t="shared" si="50"/>
        <v>0</v>
      </c>
      <c r="K207" s="201"/>
      <c r="L207" s="40"/>
      <c r="M207" s="202" t="s">
        <v>1</v>
      </c>
      <c r="N207" s="203" t="s">
        <v>40</v>
      </c>
      <c r="O207" s="72"/>
      <c r="P207" s="204">
        <f t="shared" si="51"/>
        <v>0</v>
      </c>
      <c r="Q207" s="204">
        <v>0</v>
      </c>
      <c r="R207" s="204">
        <f t="shared" si="52"/>
        <v>0</v>
      </c>
      <c r="S207" s="204">
        <v>0</v>
      </c>
      <c r="T207" s="205">
        <f t="shared" si="5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6" t="s">
        <v>155</v>
      </c>
      <c r="AT207" s="206" t="s">
        <v>151</v>
      </c>
      <c r="AU207" s="206" t="s">
        <v>82</v>
      </c>
      <c r="AY207" s="18" t="s">
        <v>149</v>
      </c>
      <c r="BE207" s="207">
        <f t="shared" si="54"/>
        <v>0</v>
      </c>
      <c r="BF207" s="207">
        <f t="shared" si="55"/>
        <v>0</v>
      </c>
      <c r="BG207" s="207">
        <f t="shared" si="56"/>
        <v>0</v>
      </c>
      <c r="BH207" s="207">
        <f t="shared" si="57"/>
        <v>0</v>
      </c>
      <c r="BI207" s="207">
        <f t="shared" si="58"/>
        <v>0</v>
      </c>
      <c r="BJ207" s="18" t="s">
        <v>82</v>
      </c>
      <c r="BK207" s="207">
        <f t="shared" si="59"/>
        <v>0</v>
      </c>
      <c r="BL207" s="18" t="s">
        <v>155</v>
      </c>
      <c r="BM207" s="206" t="s">
        <v>737</v>
      </c>
    </row>
    <row r="208" spans="1:65" s="2" customFormat="1" ht="14.45" customHeight="1">
      <c r="A208" s="35"/>
      <c r="B208" s="36"/>
      <c r="C208" s="194" t="s">
        <v>390</v>
      </c>
      <c r="D208" s="194" t="s">
        <v>151</v>
      </c>
      <c r="E208" s="195" t="s">
        <v>731</v>
      </c>
      <c r="F208" s="196" t="s">
        <v>732</v>
      </c>
      <c r="G208" s="197" t="s">
        <v>551</v>
      </c>
      <c r="H208" s="198">
        <v>11</v>
      </c>
      <c r="I208" s="199"/>
      <c r="J208" s="200">
        <f t="shared" si="50"/>
        <v>0</v>
      </c>
      <c r="K208" s="201"/>
      <c r="L208" s="40"/>
      <c r="M208" s="202" t="s">
        <v>1</v>
      </c>
      <c r="N208" s="203" t="s">
        <v>40</v>
      </c>
      <c r="O208" s="72"/>
      <c r="P208" s="204">
        <f t="shared" si="51"/>
        <v>0</v>
      </c>
      <c r="Q208" s="204">
        <v>0</v>
      </c>
      <c r="R208" s="204">
        <f t="shared" si="52"/>
        <v>0</v>
      </c>
      <c r="S208" s="204">
        <v>0</v>
      </c>
      <c r="T208" s="205">
        <f t="shared" si="5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6" t="s">
        <v>155</v>
      </c>
      <c r="AT208" s="206" t="s">
        <v>151</v>
      </c>
      <c r="AU208" s="206" t="s">
        <v>82</v>
      </c>
      <c r="AY208" s="18" t="s">
        <v>149</v>
      </c>
      <c r="BE208" s="207">
        <f t="shared" si="54"/>
        <v>0</v>
      </c>
      <c r="BF208" s="207">
        <f t="shared" si="55"/>
        <v>0</v>
      </c>
      <c r="BG208" s="207">
        <f t="shared" si="56"/>
        <v>0</v>
      </c>
      <c r="BH208" s="207">
        <f t="shared" si="57"/>
        <v>0</v>
      </c>
      <c r="BI208" s="207">
        <f t="shared" si="58"/>
        <v>0</v>
      </c>
      <c r="BJ208" s="18" t="s">
        <v>82</v>
      </c>
      <c r="BK208" s="207">
        <f t="shared" si="59"/>
        <v>0</v>
      </c>
      <c r="BL208" s="18" t="s">
        <v>155</v>
      </c>
      <c r="BM208" s="206" t="s">
        <v>738</v>
      </c>
    </row>
    <row r="209" spans="1:65" s="2" customFormat="1" ht="14.45" customHeight="1">
      <c r="A209" s="35"/>
      <c r="B209" s="36"/>
      <c r="C209" s="194" t="s">
        <v>739</v>
      </c>
      <c r="D209" s="194" t="s">
        <v>151</v>
      </c>
      <c r="E209" s="195" t="s">
        <v>734</v>
      </c>
      <c r="F209" s="196" t="s">
        <v>735</v>
      </c>
      <c r="G209" s="197" t="s">
        <v>168</v>
      </c>
      <c r="H209" s="198">
        <v>16.5</v>
      </c>
      <c r="I209" s="199"/>
      <c r="J209" s="200">
        <f t="shared" si="50"/>
        <v>0</v>
      </c>
      <c r="K209" s="201"/>
      <c r="L209" s="40"/>
      <c r="M209" s="202" t="s">
        <v>1</v>
      </c>
      <c r="N209" s="203" t="s">
        <v>40</v>
      </c>
      <c r="O209" s="72"/>
      <c r="P209" s="204">
        <f t="shared" si="51"/>
        <v>0</v>
      </c>
      <c r="Q209" s="204">
        <v>0</v>
      </c>
      <c r="R209" s="204">
        <f t="shared" si="52"/>
        <v>0</v>
      </c>
      <c r="S209" s="204">
        <v>0</v>
      </c>
      <c r="T209" s="205">
        <f t="shared" si="5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6" t="s">
        <v>155</v>
      </c>
      <c r="AT209" s="206" t="s">
        <v>151</v>
      </c>
      <c r="AU209" s="206" t="s">
        <v>82</v>
      </c>
      <c r="AY209" s="18" t="s">
        <v>149</v>
      </c>
      <c r="BE209" s="207">
        <f t="shared" si="54"/>
        <v>0</v>
      </c>
      <c r="BF209" s="207">
        <f t="shared" si="55"/>
        <v>0</v>
      </c>
      <c r="BG209" s="207">
        <f t="shared" si="56"/>
        <v>0</v>
      </c>
      <c r="BH209" s="207">
        <f t="shared" si="57"/>
        <v>0</v>
      </c>
      <c r="BI209" s="207">
        <f t="shared" si="58"/>
        <v>0</v>
      </c>
      <c r="BJ209" s="18" t="s">
        <v>82</v>
      </c>
      <c r="BK209" s="207">
        <f t="shared" si="59"/>
        <v>0</v>
      </c>
      <c r="BL209" s="18" t="s">
        <v>155</v>
      </c>
      <c r="BM209" s="206" t="s">
        <v>740</v>
      </c>
    </row>
    <row r="210" spans="1:65" s="2" customFormat="1" ht="14.45" customHeight="1">
      <c r="A210" s="35"/>
      <c r="B210" s="36"/>
      <c r="C210" s="194" t="s">
        <v>741</v>
      </c>
      <c r="D210" s="194" t="s">
        <v>151</v>
      </c>
      <c r="E210" s="195" t="s">
        <v>742</v>
      </c>
      <c r="F210" s="196" t="s">
        <v>743</v>
      </c>
      <c r="G210" s="197" t="s">
        <v>715</v>
      </c>
      <c r="H210" s="198">
        <v>0.53</v>
      </c>
      <c r="I210" s="199"/>
      <c r="J210" s="200">
        <f t="shared" si="50"/>
        <v>0</v>
      </c>
      <c r="K210" s="201"/>
      <c r="L210" s="40"/>
      <c r="M210" s="202" t="s">
        <v>1</v>
      </c>
      <c r="N210" s="203" t="s">
        <v>40</v>
      </c>
      <c r="O210" s="72"/>
      <c r="P210" s="204">
        <f t="shared" si="51"/>
        <v>0</v>
      </c>
      <c r="Q210" s="204">
        <v>0</v>
      </c>
      <c r="R210" s="204">
        <f t="shared" si="52"/>
        <v>0</v>
      </c>
      <c r="S210" s="204">
        <v>0</v>
      </c>
      <c r="T210" s="205">
        <f t="shared" si="5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6" t="s">
        <v>155</v>
      </c>
      <c r="AT210" s="206" t="s">
        <v>151</v>
      </c>
      <c r="AU210" s="206" t="s">
        <v>82</v>
      </c>
      <c r="AY210" s="18" t="s">
        <v>149</v>
      </c>
      <c r="BE210" s="207">
        <f t="shared" si="54"/>
        <v>0</v>
      </c>
      <c r="BF210" s="207">
        <f t="shared" si="55"/>
        <v>0</v>
      </c>
      <c r="BG210" s="207">
        <f t="shared" si="56"/>
        <v>0</v>
      </c>
      <c r="BH210" s="207">
        <f t="shared" si="57"/>
        <v>0</v>
      </c>
      <c r="BI210" s="207">
        <f t="shared" si="58"/>
        <v>0</v>
      </c>
      <c r="BJ210" s="18" t="s">
        <v>82</v>
      </c>
      <c r="BK210" s="207">
        <f t="shared" si="59"/>
        <v>0</v>
      </c>
      <c r="BL210" s="18" t="s">
        <v>155</v>
      </c>
      <c r="BM210" s="206" t="s">
        <v>744</v>
      </c>
    </row>
    <row r="211" spans="1:65" s="2" customFormat="1" ht="14.45" customHeight="1">
      <c r="A211" s="35"/>
      <c r="B211" s="36"/>
      <c r="C211" s="194" t="s">
        <v>745</v>
      </c>
      <c r="D211" s="194" t="s">
        <v>151</v>
      </c>
      <c r="E211" s="195" t="s">
        <v>746</v>
      </c>
      <c r="F211" s="196" t="s">
        <v>747</v>
      </c>
      <c r="G211" s="197" t="s">
        <v>163</v>
      </c>
      <c r="H211" s="198">
        <v>530</v>
      </c>
      <c r="I211" s="199"/>
      <c r="J211" s="200">
        <f t="shared" si="50"/>
        <v>0</v>
      </c>
      <c r="K211" s="201"/>
      <c r="L211" s="40"/>
      <c r="M211" s="202" t="s">
        <v>1</v>
      </c>
      <c r="N211" s="203" t="s">
        <v>40</v>
      </c>
      <c r="O211" s="72"/>
      <c r="P211" s="204">
        <f t="shared" si="51"/>
        <v>0</v>
      </c>
      <c r="Q211" s="204">
        <v>0</v>
      </c>
      <c r="R211" s="204">
        <f t="shared" si="52"/>
        <v>0</v>
      </c>
      <c r="S211" s="204">
        <v>0</v>
      </c>
      <c r="T211" s="205">
        <f t="shared" si="5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6" t="s">
        <v>155</v>
      </c>
      <c r="AT211" s="206" t="s">
        <v>151</v>
      </c>
      <c r="AU211" s="206" t="s">
        <v>82</v>
      </c>
      <c r="AY211" s="18" t="s">
        <v>149</v>
      </c>
      <c r="BE211" s="207">
        <f t="shared" si="54"/>
        <v>0</v>
      </c>
      <c r="BF211" s="207">
        <f t="shared" si="55"/>
        <v>0</v>
      </c>
      <c r="BG211" s="207">
        <f t="shared" si="56"/>
        <v>0</v>
      </c>
      <c r="BH211" s="207">
        <f t="shared" si="57"/>
        <v>0</v>
      </c>
      <c r="BI211" s="207">
        <f t="shared" si="58"/>
        <v>0</v>
      </c>
      <c r="BJ211" s="18" t="s">
        <v>82</v>
      </c>
      <c r="BK211" s="207">
        <f t="shared" si="59"/>
        <v>0</v>
      </c>
      <c r="BL211" s="18" t="s">
        <v>155</v>
      </c>
      <c r="BM211" s="206" t="s">
        <v>748</v>
      </c>
    </row>
    <row r="212" spans="1:65" s="2" customFormat="1" ht="14.45" customHeight="1">
      <c r="A212" s="35"/>
      <c r="B212" s="36"/>
      <c r="C212" s="194" t="s">
        <v>749</v>
      </c>
      <c r="D212" s="194" t="s">
        <v>151</v>
      </c>
      <c r="E212" s="195" t="s">
        <v>750</v>
      </c>
      <c r="F212" s="196" t="s">
        <v>751</v>
      </c>
      <c r="G212" s="197" t="s">
        <v>168</v>
      </c>
      <c r="H212" s="198">
        <v>300</v>
      </c>
      <c r="I212" s="199"/>
      <c r="J212" s="200">
        <f t="shared" si="50"/>
        <v>0</v>
      </c>
      <c r="K212" s="201"/>
      <c r="L212" s="40"/>
      <c r="M212" s="202" t="s">
        <v>1</v>
      </c>
      <c r="N212" s="203" t="s">
        <v>40</v>
      </c>
      <c r="O212" s="72"/>
      <c r="P212" s="204">
        <f t="shared" si="51"/>
        <v>0</v>
      </c>
      <c r="Q212" s="204">
        <v>0</v>
      </c>
      <c r="R212" s="204">
        <f t="shared" si="52"/>
        <v>0</v>
      </c>
      <c r="S212" s="204">
        <v>0</v>
      </c>
      <c r="T212" s="205">
        <f t="shared" si="5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6" t="s">
        <v>155</v>
      </c>
      <c r="AT212" s="206" t="s">
        <v>151</v>
      </c>
      <c r="AU212" s="206" t="s">
        <v>82</v>
      </c>
      <c r="AY212" s="18" t="s">
        <v>149</v>
      </c>
      <c r="BE212" s="207">
        <f t="shared" si="54"/>
        <v>0</v>
      </c>
      <c r="BF212" s="207">
        <f t="shared" si="55"/>
        <v>0</v>
      </c>
      <c r="BG212" s="207">
        <f t="shared" si="56"/>
        <v>0</v>
      </c>
      <c r="BH212" s="207">
        <f t="shared" si="57"/>
        <v>0</v>
      </c>
      <c r="BI212" s="207">
        <f t="shared" si="58"/>
        <v>0</v>
      </c>
      <c r="BJ212" s="18" t="s">
        <v>82</v>
      </c>
      <c r="BK212" s="207">
        <f t="shared" si="59"/>
        <v>0</v>
      </c>
      <c r="BL212" s="18" t="s">
        <v>155</v>
      </c>
      <c r="BM212" s="206" t="s">
        <v>752</v>
      </c>
    </row>
    <row r="213" spans="1:65" s="2" customFormat="1" ht="14.45" customHeight="1">
      <c r="A213" s="35"/>
      <c r="B213" s="36"/>
      <c r="C213" s="194" t="s">
        <v>753</v>
      </c>
      <c r="D213" s="194" t="s">
        <v>151</v>
      </c>
      <c r="E213" s="195" t="s">
        <v>754</v>
      </c>
      <c r="F213" s="196" t="s">
        <v>755</v>
      </c>
      <c r="G213" s="197" t="s">
        <v>163</v>
      </c>
      <c r="H213" s="198">
        <v>150</v>
      </c>
      <c r="I213" s="199"/>
      <c r="J213" s="200">
        <f t="shared" si="50"/>
        <v>0</v>
      </c>
      <c r="K213" s="201"/>
      <c r="L213" s="40"/>
      <c r="M213" s="202" t="s">
        <v>1</v>
      </c>
      <c r="N213" s="203" t="s">
        <v>40</v>
      </c>
      <c r="O213" s="72"/>
      <c r="P213" s="204">
        <f t="shared" si="51"/>
        <v>0</v>
      </c>
      <c r="Q213" s="204">
        <v>0</v>
      </c>
      <c r="R213" s="204">
        <f t="shared" si="52"/>
        <v>0</v>
      </c>
      <c r="S213" s="204">
        <v>0</v>
      </c>
      <c r="T213" s="205">
        <f t="shared" si="5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6" t="s">
        <v>155</v>
      </c>
      <c r="AT213" s="206" t="s">
        <v>151</v>
      </c>
      <c r="AU213" s="206" t="s">
        <v>82</v>
      </c>
      <c r="AY213" s="18" t="s">
        <v>149</v>
      </c>
      <c r="BE213" s="207">
        <f t="shared" si="54"/>
        <v>0</v>
      </c>
      <c r="BF213" s="207">
        <f t="shared" si="55"/>
        <v>0</v>
      </c>
      <c r="BG213" s="207">
        <f t="shared" si="56"/>
        <v>0</v>
      </c>
      <c r="BH213" s="207">
        <f t="shared" si="57"/>
        <v>0</v>
      </c>
      <c r="BI213" s="207">
        <f t="shared" si="58"/>
        <v>0</v>
      </c>
      <c r="BJ213" s="18" t="s">
        <v>82</v>
      </c>
      <c r="BK213" s="207">
        <f t="shared" si="59"/>
        <v>0</v>
      </c>
      <c r="BL213" s="18" t="s">
        <v>155</v>
      </c>
      <c r="BM213" s="206" t="s">
        <v>756</v>
      </c>
    </row>
    <row r="214" spans="1:65" s="2" customFormat="1" ht="14.45" customHeight="1">
      <c r="A214" s="35"/>
      <c r="B214" s="36"/>
      <c r="C214" s="194" t="s">
        <v>757</v>
      </c>
      <c r="D214" s="194" t="s">
        <v>151</v>
      </c>
      <c r="E214" s="195" t="s">
        <v>758</v>
      </c>
      <c r="F214" s="196" t="s">
        <v>759</v>
      </c>
      <c r="G214" s="197" t="s">
        <v>154</v>
      </c>
      <c r="H214" s="198">
        <v>150</v>
      </c>
      <c r="I214" s="199"/>
      <c r="J214" s="200">
        <f t="shared" si="50"/>
        <v>0</v>
      </c>
      <c r="K214" s="201"/>
      <c r="L214" s="40"/>
      <c r="M214" s="202" t="s">
        <v>1</v>
      </c>
      <c r="N214" s="203" t="s">
        <v>40</v>
      </c>
      <c r="O214" s="72"/>
      <c r="P214" s="204">
        <f t="shared" si="51"/>
        <v>0</v>
      </c>
      <c r="Q214" s="204">
        <v>0</v>
      </c>
      <c r="R214" s="204">
        <f t="shared" si="52"/>
        <v>0</v>
      </c>
      <c r="S214" s="204">
        <v>0</v>
      </c>
      <c r="T214" s="205">
        <f t="shared" si="5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6" t="s">
        <v>155</v>
      </c>
      <c r="AT214" s="206" t="s">
        <v>151</v>
      </c>
      <c r="AU214" s="206" t="s">
        <v>82</v>
      </c>
      <c r="AY214" s="18" t="s">
        <v>149</v>
      </c>
      <c r="BE214" s="207">
        <f t="shared" si="54"/>
        <v>0</v>
      </c>
      <c r="BF214" s="207">
        <f t="shared" si="55"/>
        <v>0</v>
      </c>
      <c r="BG214" s="207">
        <f t="shared" si="56"/>
        <v>0</v>
      </c>
      <c r="BH214" s="207">
        <f t="shared" si="57"/>
        <v>0</v>
      </c>
      <c r="BI214" s="207">
        <f t="shared" si="58"/>
        <v>0</v>
      </c>
      <c r="BJ214" s="18" t="s">
        <v>82</v>
      </c>
      <c r="BK214" s="207">
        <f t="shared" si="59"/>
        <v>0</v>
      </c>
      <c r="BL214" s="18" t="s">
        <v>155</v>
      </c>
      <c r="BM214" s="206" t="s">
        <v>760</v>
      </c>
    </row>
    <row r="215" spans="1:65" s="2" customFormat="1" ht="14.45" customHeight="1">
      <c r="A215" s="35"/>
      <c r="B215" s="36"/>
      <c r="C215" s="194" t="s">
        <v>761</v>
      </c>
      <c r="D215" s="194" t="s">
        <v>151</v>
      </c>
      <c r="E215" s="195" t="s">
        <v>762</v>
      </c>
      <c r="F215" s="196" t="s">
        <v>763</v>
      </c>
      <c r="G215" s="197" t="s">
        <v>163</v>
      </c>
      <c r="H215" s="198">
        <v>300</v>
      </c>
      <c r="I215" s="199"/>
      <c r="J215" s="200">
        <f t="shared" si="50"/>
        <v>0</v>
      </c>
      <c r="K215" s="201"/>
      <c r="L215" s="40"/>
      <c r="M215" s="202" t="s">
        <v>1</v>
      </c>
      <c r="N215" s="203" t="s">
        <v>40</v>
      </c>
      <c r="O215" s="72"/>
      <c r="P215" s="204">
        <f t="shared" si="51"/>
        <v>0</v>
      </c>
      <c r="Q215" s="204">
        <v>0</v>
      </c>
      <c r="R215" s="204">
        <f t="shared" si="52"/>
        <v>0</v>
      </c>
      <c r="S215" s="204">
        <v>0</v>
      </c>
      <c r="T215" s="205">
        <f t="shared" si="5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6" t="s">
        <v>155</v>
      </c>
      <c r="AT215" s="206" t="s">
        <v>151</v>
      </c>
      <c r="AU215" s="206" t="s">
        <v>82</v>
      </c>
      <c r="AY215" s="18" t="s">
        <v>149</v>
      </c>
      <c r="BE215" s="207">
        <f t="shared" si="54"/>
        <v>0</v>
      </c>
      <c r="BF215" s="207">
        <f t="shared" si="55"/>
        <v>0</v>
      </c>
      <c r="BG215" s="207">
        <f t="shared" si="56"/>
        <v>0</v>
      </c>
      <c r="BH215" s="207">
        <f t="shared" si="57"/>
        <v>0</v>
      </c>
      <c r="BI215" s="207">
        <f t="shared" si="58"/>
        <v>0</v>
      </c>
      <c r="BJ215" s="18" t="s">
        <v>82</v>
      </c>
      <c r="BK215" s="207">
        <f t="shared" si="59"/>
        <v>0</v>
      </c>
      <c r="BL215" s="18" t="s">
        <v>155</v>
      </c>
      <c r="BM215" s="206" t="s">
        <v>764</v>
      </c>
    </row>
    <row r="216" spans="1:65" s="2" customFormat="1" ht="14.45" customHeight="1">
      <c r="A216" s="35"/>
      <c r="B216" s="36"/>
      <c r="C216" s="194" t="s">
        <v>765</v>
      </c>
      <c r="D216" s="194" t="s">
        <v>151</v>
      </c>
      <c r="E216" s="195" t="s">
        <v>766</v>
      </c>
      <c r="F216" s="196" t="s">
        <v>767</v>
      </c>
      <c r="G216" s="197" t="s">
        <v>154</v>
      </c>
      <c r="H216" s="198">
        <v>150</v>
      </c>
      <c r="I216" s="199"/>
      <c r="J216" s="200">
        <f t="shared" si="50"/>
        <v>0</v>
      </c>
      <c r="K216" s="201"/>
      <c r="L216" s="40"/>
      <c r="M216" s="202" t="s">
        <v>1</v>
      </c>
      <c r="N216" s="203" t="s">
        <v>40</v>
      </c>
      <c r="O216" s="72"/>
      <c r="P216" s="204">
        <f t="shared" si="51"/>
        <v>0</v>
      </c>
      <c r="Q216" s="204">
        <v>0</v>
      </c>
      <c r="R216" s="204">
        <f t="shared" si="52"/>
        <v>0</v>
      </c>
      <c r="S216" s="204">
        <v>0</v>
      </c>
      <c r="T216" s="205">
        <f t="shared" si="5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6" t="s">
        <v>155</v>
      </c>
      <c r="AT216" s="206" t="s">
        <v>151</v>
      </c>
      <c r="AU216" s="206" t="s">
        <v>82</v>
      </c>
      <c r="AY216" s="18" t="s">
        <v>149</v>
      </c>
      <c r="BE216" s="207">
        <f t="shared" si="54"/>
        <v>0</v>
      </c>
      <c r="BF216" s="207">
        <f t="shared" si="55"/>
        <v>0</v>
      </c>
      <c r="BG216" s="207">
        <f t="shared" si="56"/>
        <v>0</v>
      </c>
      <c r="BH216" s="207">
        <f t="shared" si="57"/>
        <v>0</v>
      </c>
      <c r="BI216" s="207">
        <f t="shared" si="58"/>
        <v>0</v>
      </c>
      <c r="BJ216" s="18" t="s">
        <v>82</v>
      </c>
      <c r="BK216" s="207">
        <f t="shared" si="59"/>
        <v>0</v>
      </c>
      <c r="BL216" s="18" t="s">
        <v>155</v>
      </c>
      <c r="BM216" s="206" t="s">
        <v>768</v>
      </c>
    </row>
    <row r="217" spans="1:65" s="2" customFormat="1" ht="14.45" customHeight="1">
      <c r="A217" s="35"/>
      <c r="B217" s="36"/>
      <c r="C217" s="194" t="s">
        <v>769</v>
      </c>
      <c r="D217" s="194" t="s">
        <v>151</v>
      </c>
      <c r="E217" s="195" t="s">
        <v>770</v>
      </c>
      <c r="F217" s="196" t="s">
        <v>771</v>
      </c>
      <c r="G217" s="197" t="s">
        <v>163</v>
      </c>
      <c r="H217" s="198">
        <v>230.78</v>
      </c>
      <c r="I217" s="199"/>
      <c r="J217" s="200">
        <f t="shared" si="50"/>
        <v>0</v>
      </c>
      <c r="K217" s="201"/>
      <c r="L217" s="40"/>
      <c r="M217" s="202" t="s">
        <v>1</v>
      </c>
      <c r="N217" s="203" t="s">
        <v>40</v>
      </c>
      <c r="O217" s="72"/>
      <c r="P217" s="204">
        <f t="shared" si="51"/>
        <v>0</v>
      </c>
      <c r="Q217" s="204">
        <v>0</v>
      </c>
      <c r="R217" s="204">
        <f t="shared" si="52"/>
        <v>0</v>
      </c>
      <c r="S217" s="204">
        <v>0</v>
      </c>
      <c r="T217" s="205">
        <f t="shared" si="5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6" t="s">
        <v>155</v>
      </c>
      <c r="AT217" s="206" t="s">
        <v>151</v>
      </c>
      <c r="AU217" s="206" t="s">
        <v>82</v>
      </c>
      <c r="AY217" s="18" t="s">
        <v>149</v>
      </c>
      <c r="BE217" s="207">
        <f t="shared" si="54"/>
        <v>0</v>
      </c>
      <c r="BF217" s="207">
        <f t="shared" si="55"/>
        <v>0</v>
      </c>
      <c r="BG217" s="207">
        <f t="shared" si="56"/>
        <v>0</v>
      </c>
      <c r="BH217" s="207">
        <f t="shared" si="57"/>
        <v>0</v>
      </c>
      <c r="BI217" s="207">
        <f t="shared" si="58"/>
        <v>0</v>
      </c>
      <c r="BJ217" s="18" t="s">
        <v>82</v>
      </c>
      <c r="BK217" s="207">
        <f t="shared" si="59"/>
        <v>0</v>
      </c>
      <c r="BL217" s="18" t="s">
        <v>155</v>
      </c>
      <c r="BM217" s="206" t="s">
        <v>772</v>
      </c>
    </row>
    <row r="218" spans="1:65" s="2" customFormat="1" ht="14.45" customHeight="1">
      <c r="A218" s="35"/>
      <c r="B218" s="36"/>
      <c r="C218" s="194" t="s">
        <v>773</v>
      </c>
      <c r="D218" s="194" t="s">
        <v>151</v>
      </c>
      <c r="E218" s="195" t="s">
        <v>774</v>
      </c>
      <c r="F218" s="196" t="s">
        <v>775</v>
      </c>
      <c r="G218" s="197" t="s">
        <v>163</v>
      </c>
      <c r="H218" s="198">
        <v>150</v>
      </c>
      <c r="I218" s="199"/>
      <c r="J218" s="200">
        <f t="shared" si="50"/>
        <v>0</v>
      </c>
      <c r="K218" s="201"/>
      <c r="L218" s="40"/>
      <c r="M218" s="202" t="s">
        <v>1</v>
      </c>
      <c r="N218" s="203" t="s">
        <v>40</v>
      </c>
      <c r="O218" s="72"/>
      <c r="P218" s="204">
        <f t="shared" si="51"/>
        <v>0</v>
      </c>
      <c r="Q218" s="204">
        <v>0</v>
      </c>
      <c r="R218" s="204">
        <f t="shared" si="52"/>
        <v>0</v>
      </c>
      <c r="S218" s="204">
        <v>0</v>
      </c>
      <c r="T218" s="205">
        <f t="shared" si="5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6" t="s">
        <v>155</v>
      </c>
      <c r="AT218" s="206" t="s">
        <v>151</v>
      </c>
      <c r="AU218" s="206" t="s">
        <v>82</v>
      </c>
      <c r="AY218" s="18" t="s">
        <v>149</v>
      </c>
      <c r="BE218" s="207">
        <f t="shared" si="54"/>
        <v>0</v>
      </c>
      <c r="BF218" s="207">
        <f t="shared" si="55"/>
        <v>0</v>
      </c>
      <c r="BG218" s="207">
        <f t="shared" si="56"/>
        <v>0</v>
      </c>
      <c r="BH218" s="207">
        <f t="shared" si="57"/>
        <v>0</v>
      </c>
      <c r="BI218" s="207">
        <f t="shared" si="58"/>
        <v>0</v>
      </c>
      <c r="BJ218" s="18" t="s">
        <v>82</v>
      </c>
      <c r="BK218" s="207">
        <f t="shared" si="59"/>
        <v>0</v>
      </c>
      <c r="BL218" s="18" t="s">
        <v>155</v>
      </c>
      <c r="BM218" s="206" t="s">
        <v>776</v>
      </c>
    </row>
    <row r="219" spans="1:65" s="2" customFormat="1" ht="14.45" customHeight="1">
      <c r="A219" s="35"/>
      <c r="B219" s="36"/>
      <c r="C219" s="194" t="s">
        <v>663</v>
      </c>
      <c r="D219" s="194" t="s">
        <v>151</v>
      </c>
      <c r="E219" s="195" t="s">
        <v>734</v>
      </c>
      <c r="F219" s="196" t="s">
        <v>735</v>
      </c>
      <c r="G219" s="197" t="s">
        <v>168</v>
      </c>
      <c r="H219" s="198">
        <v>180</v>
      </c>
      <c r="I219" s="199"/>
      <c r="J219" s="200">
        <f t="shared" si="50"/>
        <v>0</v>
      </c>
      <c r="K219" s="201"/>
      <c r="L219" s="40"/>
      <c r="M219" s="202" t="s">
        <v>1</v>
      </c>
      <c r="N219" s="203" t="s">
        <v>40</v>
      </c>
      <c r="O219" s="72"/>
      <c r="P219" s="204">
        <f t="shared" si="51"/>
        <v>0</v>
      </c>
      <c r="Q219" s="204">
        <v>0</v>
      </c>
      <c r="R219" s="204">
        <f t="shared" si="52"/>
        <v>0</v>
      </c>
      <c r="S219" s="204">
        <v>0</v>
      </c>
      <c r="T219" s="205">
        <f t="shared" si="5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6" t="s">
        <v>155</v>
      </c>
      <c r="AT219" s="206" t="s">
        <v>151</v>
      </c>
      <c r="AU219" s="206" t="s">
        <v>82</v>
      </c>
      <c r="AY219" s="18" t="s">
        <v>149</v>
      </c>
      <c r="BE219" s="207">
        <f t="shared" si="54"/>
        <v>0</v>
      </c>
      <c r="BF219" s="207">
        <f t="shared" si="55"/>
        <v>0</v>
      </c>
      <c r="BG219" s="207">
        <f t="shared" si="56"/>
        <v>0</v>
      </c>
      <c r="BH219" s="207">
        <f t="shared" si="57"/>
        <v>0</v>
      </c>
      <c r="BI219" s="207">
        <f t="shared" si="58"/>
        <v>0</v>
      </c>
      <c r="BJ219" s="18" t="s">
        <v>82</v>
      </c>
      <c r="BK219" s="207">
        <f t="shared" si="59"/>
        <v>0</v>
      </c>
      <c r="BL219" s="18" t="s">
        <v>155</v>
      </c>
      <c r="BM219" s="206" t="s">
        <v>777</v>
      </c>
    </row>
    <row r="220" spans="1:65" s="2" customFormat="1" ht="14.45" customHeight="1">
      <c r="A220" s="35"/>
      <c r="B220" s="36"/>
      <c r="C220" s="194" t="s">
        <v>778</v>
      </c>
      <c r="D220" s="194" t="s">
        <v>151</v>
      </c>
      <c r="E220" s="195" t="s">
        <v>779</v>
      </c>
      <c r="F220" s="196" t="s">
        <v>780</v>
      </c>
      <c r="G220" s="197" t="s">
        <v>168</v>
      </c>
      <c r="H220" s="198">
        <v>127.5</v>
      </c>
      <c r="I220" s="199"/>
      <c r="J220" s="200">
        <f t="shared" si="50"/>
        <v>0</v>
      </c>
      <c r="K220" s="201"/>
      <c r="L220" s="40"/>
      <c r="M220" s="202" t="s">
        <v>1</v>
      </c>
      <c r="N220" s="203" t="s">
        <v>40</v>
      </c>
      <c r="O220" s="72"/>
      <c r="P220" s="204">
        <f t="shared" si="51"/>
        <v>0</v>
      </c>
      <c r="Q220" s="204">
        <v>0</v>
      </c>
      <c r="R220" s="204">
        <f t="shared" si="52"/>
        <v>0</v>
      </c>
      <c r="S220" s="204">
        <v>0</v>
      </c>
      <c r="T220" s="205">
        <f t="shared" si="5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6" t="s">
        <v>155</v>
      </c>
      <c r="AT220" s="206" t="s">
        <v>151</v>
      </c>
      <c r="AU220" s="206" t="s">
        <v>82</v>
      </c>
      <c r="AY220" s="18" t="s">
        <v>149</v>
      </c>
      <c r="BE220" s="207">
        <f t="shared" si="54"/>
        <v>0</v>
      </c>
      <c r="BF220" s="207">
        <f t="shared" si="55"/>
        <v>0</v>
      </c>
      <c r="BG220" s="207">
        <f t="shared" si="56"/>
        <v>0</v>
      </c>
      <c r="BH220" s="207">
        <f t="shared" si="57"/>
        <v>0</v>
      </c>
      <c r="BI220" s="207">
        <f t="shared" si="58"/>
        <v>0</v>
      </c>
      <c r="BJ220" s="18" t="s">
        <v>82</v>
      </c>
      <c r="BK220" s="207">
        <f t="shared" si="59"/>
        <v>0</v>
      </c>
      <c r="BL220" s="18" t="s">
        <v>155</v>
      </c>
      <c r="BM220" s="206" t="s">
        <v>781</v>
      </c>
    </row>
    <row r="221" spans="1:65" s="2" customFormat="1" ht="14.45" customHeight="1">
      <c r="A221" s="35"/>
      <c r="B221" s="36"/>
      <c r="C221" s="194" t="s">
        <v>666</v>
      </c>
      <c r="D221" s="194" t="s">
        <v>151</v>
      </c>
      <c r="E221" s="195" t="s">
        <v>782</v>
      </c>
      <c r="F221" s="196" t="s">
        <v>783</v>
      </c>
      <c r="G221" s="197" t="s">
        <v>154</v>
      </c>
      <c r="H221" s="198">
        <v>150</v>
      </c>
      <c r="I221" s="199"/>
      <c r="J221" s="200">
        <f t="shared" si="50"/>
        <v>0</v>
      </c>
      <c r="K221" s="201"/>
      <c r="L221" s="40"/>
      <c r="M221" s="202" t="s">
        <v>1</v>
      </c>
      <c r="N221" s="203" t="s">
        <v>40</v>
      </c>
      <c r="O221" s="72"/>
      <c r="P221" s="204">
        <f t="shared" si="51"/>
        <v>0</v>
      </c>
      <c r="Q221" s="204">
        <v>0</v>
      </c>
      <c r="R221" s="204">
        <f t="shared" si="52"/>
        <v>0</v>
      </c>
      <c r="S221" s="204">
        <v>0</v>
      </c>
      <c r="T221" s="205">
        <f t="shared" si="5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6" t="s">
        <v>155</v>
      </c>
      <c r="AT221" s="206" t="s">
        <v>151</v>
      </c>
      <c r="AU221" s="206" t="s">
        <v>82</v>
      </c>
      <c r="AY221" s="18" t="s">
        <v>149</v>
      </c>
      <c r="BE221" s="207">
        <f t="shared" si="54"/>
        <v>0</v>
      </c>
      <c r="BF221" s="207">
        <f t="shared" si="55"/>
        <v>0</v>
      </c>
      <c r="BG221" s="207">
        <f t="shared" si="56"/>
        <v>0</v>
      </c>
      <c r="BH221" s="207">
        <f t="shared" si="57"/>
        <v>0</v>
      </c>
      <c r="BI221" s="207">
        <f t="shared" si="58"/>
        <v>0</v>
      </c>
      <c r="BJ221" s="18" t="s">
        <v>82</v>
      </c>
      <c r="BK221" s="207">
        <f t="shared" si="59"/>
        <v>0</v>
      </c>
      <c r="BL221" s="18" t="s">
        <v>155</v>
      </c>
      <c r="BM221" s="206" t="s">
        <v>784</v>
      </c>
    </row>
    <row r="222" spans="1:65" s="2" customFormat="1" ht="14.45" customHeight="1">
      <c r="A222" s="35"/>
      <c r="B222" s="36"/>
      <c r="C222" s="194" t="s">
        <v>785</v>
      </c>
      <c r="D222" s="194" t="s">
        <v>151</v>
      </c>
      <c r="E222" s="195" t="s">
        <v>786</v>
      </c>
      <c r="F222" s="196" t="s">
        <v>787</v>
      </c>
      <c r="G222" s="197" t="s">
        <v>154</v>
      </c>
      <c r="H222" s="198">
        <v>150</v>
      </c>
      <c r="I222" s="199"/>
      <c r="J222" s="200">
        <f t="shared" si="50"/>
        <v>0</v>
      </c>
      <c r="K222" s="201"/>
      <c r="L222" s="40"/>
      <c r="M222" s="202" t="s">
        <v>1</v>
      </c>
      <c r="N222" s="203" t="s">
        <v>40</v>
      </c>
      <c r="O222" s="72"/>
      <c r="P222" s="204">
        <f t="shared" si="51"/>
        <v>0</v>
      </c>
      <c r="Q222" s="204">
        <v>0</v>
      </c>
      <c r="R222" s="204">
        <f t="shared" si="52"/>
        <v>0</v>
      </c>
      <c r="S222" s="204">
        <v>0</v>
      </c>
      <c r="T222" s="205">
        <f t="shared" si="5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6" t="s">
        <v>155</v>
      </c>
      <c r="AT222" s="206" t="s">
        <v>151</v>
      </c>
      <c r="AU222" s="206" t="s">
        <v>82</v>
      </c>
      <c r="AY222" s="18" t="s">
        <v>149</v>
      </c>
      <c r="BE222" s="207">
        <f t="shared" si="54"/>
        <v>0</v>
      </c>
      <c r="BF222" s="207">
        <f t="shared" si="55"/>
        <v>0</v>
      </c>
      <c r="BG222" s="207">
        <f t="shared" si="56"/>
        <v>0</v>
      </c>
      <c r="BH222" s="207">
        <f t="shared" si="57"/>
        <v>0</v>
      </c>
      <c r="BI222" s="207">
        <f t="shared" si="58"/>
        <v>0</v>
      </c>
      <c r="BJ222" s="18" t="s">
        <v>82</v>
      </c>
      <c r="BK222" s="207">
        <f t="shared" si="59"/>
        <v>0</v>
      </c>
      <c r="BL222" s="18" t="s">
        <v>155</v>
      </c>
      <c r="BM222" s="206" t="s">
        <v>788</v>
      </c>
    </row>
    <row r="223" spans="1:65" s="2" customFormat="1" ht="14.45" customHeight="1">
      <c r="A223" s="35"/>
      <c r="B223" s="36"/>
      <c r="C223" s="194" t="s">
        <v>667</v>
      </c>
      <c r="D223" s="194" t="s">
        <v>151</v>
      </c>
      <c r="E223" s="195" t="s">
        <v>789</v>
      </c>
      <c r="F223" s="196" t="s">
        <v>790</v>
      </c>
      <c r="G223" s="197" t="s">
        <v>163</v>
      </c>
      <c r="H223" s="198">
        <v>30</v>
      </c>
      <c r="I223" s="199"/>
      <c r="J223" s="200">
        <f t="shared" si="50"/>
        <v>0</v>
      </c>
      <c r="K223" s="201"/>
      <c r="L223" s="40"/>
      <c r="M223" s="202" t="s">
        <v>1</v>
      </c>
      <c r="N223" s="203" t="s">
        <v>40</v>
      </c>
      <c r="O223" s="72"/>
      <c r="P223" s="204">
        <f t="shared" si="51"/>
        <v>0</v>
      </c>
      <c r="Q223" s="204">
        <v>0</v>
      </c>
      <c r="R223" s="204">
        <f t="shared" si="52"/>
        <v>0</v>
      </c>
      <c r="S223" s="204">
        <v>0</v>
      </c>
      <c r="T223" s="205">
        <f t="shared" si="5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6" t="s">
        <v>155</v>
      </c>
      <c r="AT223" s="206" t="s">
        <v>151</v>
      </c>
      <c r="AU223" s="206" t="s">
        <v>82</v>
      </c>
      <c r="AY223" s="18" t="s">
        <v>149</v>
      </c>
      <c r="BE223" s="207">
        <f t="shared" si="54"/>
        <v>0</v>
      </c>
      <c r="BF223" s="207">
        <f t="shared" si="55"/>
        <v>0</v>
      </c>
      <c r="BG223" s="207">
        <f t="shared" si="56"/>
        <v>0</v>
      </c>
      <c r="BH223" s="207">
        <f t="shared" si="57"/>
        <v>0</v>
      </c>
      <c r="BI223" s="207">
        <f t="shared" si="58"/>
        <v>0</v>
      </c>
      <c r="BJ223" s="18" t="s">
        <v>82</v>
      </c>
      <c r="BK223" s="207">
        <f t="shared" si="59"/>
        <v>0</v>
      </c>
      <c r="BL223" s="18" t="s">
        <v>155</v>
      </c>
      <c r="BM223" s="206" t="s">
        <v>791</v>
      </c>
    </row>
    <row r="224" spans="1:65" s="2" customFormat="1" ht="14.45" customHeight="1">
      <c r="A224" s="35"/>
      <c r="B224" s="36"/>
      <c r="C224" s="194" t="s">
        <v>792</v>
      </c>
      <c r="D224" s="194" t="s">
        <v>151</v>
      </c>
      <c r="E224" s="195" t="s">
        <v>770</v>
      </c>
      <c r="F224" s="196" t="s">
        <v>771</v>
      </c>
      <c r="G224" s="197" t="s">
        <v>163</v>
      </c>
      <c r="H224" s="198">
        <v>55.39</v>
      </c>
      <c r="I224" s="199"/>
      <c r="J224" s="200">
        <f t="shared" si="50"/>
        <v>0</v>
      </c>
      <c r="K224" s="201"/>
      <c r="L224" s="40"/>
      <c r="M224" s="202" t="s">
        <v>1</v>
      </c>
      <c r="N224" s="203" t="s">
        <v>40</v>
      </c>
      <c r="O224" s="72"/>
      <c r="P224" s="204">
        <f t="shared" si="51"/>
        <v>0</v>
      </c>
      <c r="Q224" s="204">
        <v>0</v>
      </c>
      <c r="R224" s="204">
        <f t="shared" si="52"/>
        <v>0</v>
      </c>
      <c r="S224" s="204">
        <v>0</v>
      </c>
      <c r="T224" s="205">
        <f t="shared" si="5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6" t="s">
        <v>155</v>
      </c>
      <c r="AT224" s="206" t="s">
        <v>151</v>
      </c>
      <c r="AU224" s="206" t="s">
        <v>82</v>
      </c>
      <c r="AY224" s="18" t="s">
        <v>149</v>
      </c>
      <c r="BE224" s="207">
        <f t="shared" si="54"/>
        <v>0</v>
      </c>
      <c r="BF224" s="207">
        <f t="shared" si="55"/>
        <v>0</v>
      </c>
      <c r="BG224" s="207">
        <f t="shared" si="56"/>
        <v>0</v>
      </c>
      <c r="BH224" s="207">
        <f t="shared" si="57"/>
        <v>0</v>
      </c>
      <c r="BI224" s="207">
        <f t="shared" si="58"/>
        <v>0</v>
      </c>
      <c r="BJ224" s="18" t="s">
        <v>82</v>
      </c>
      <c r="BK224" s="207">
        <f t="shared" si="59"/>
        <v>0</v>
      </c>
      <c r="BL224" s="18" t="s">
        <v>155</v>
      </c>
      <c r="BM224" s="206" t="s">
        <v>793</v>
      </c>
    </row>
    <row r="225" spans="1:65" s="2" customFormat="1" ht="14.45" customHeight="1">
      <c r="A225" s="35"/>
      <c r="B225" s="36"/>
      <c r="C225" s="194" t="s">
        <v>670</v>
      </c>
      <c r="D225" s="194" t="s">
        <v>151</v>
      </c>
      <c r="E225" s="195" t="s">
        <v>774</v>
      </c>
      <c r="F225" s="196" t="s">
        <v>775</v>
      </c>
      <c r="G225" s="197" t="s">
        <v>163</v>
      </c>
      <c r="H225" s="198">
        <v>30</v>
      </c>
      <c r="I225" s="199"/>
      <c r="J225" s="200">
        <f t="shared" si="50"/>
        <v>0</v>
      </c>
      <c r="K225" s="201"/>
      <c r="L225" s="40"/>
      <c r="M225" s="202" t="s">
        <v>1</v>
      </c>
      <c r="N225" s="203" t="s">
        <v>40</v>
      </c>
      <c r="O225" s="72"/>
      <c r="P225" s="204">
        <f t="shared" si="51"/>
        <v>0</v>
      </c>
      <c r="Q225" s="204">
        <v>0</v>
      </c>
      <c r="R225" s="204">
        <f t="shared" si="52"/>
        <v>0</v>
      </c>
      <c r="S225" s="204">
        <v>0</v>
      </c>
      <c r="T225" s="205">
        <f t="shared" si="5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6" t="s">
        <v>155</v>
      </c>
      <c r="AT225" s="206" t="s">
        <v>151</v>
      </c>
      <c r="AU225" s="206" t="s">
        <v>82</v>
      </c>
      <c r="AY225" s="18" t="s">
        <v>149</v>
      </c>
      <c r="BE225" s="207">
        <f t="shared" si="54"/>
        <v>0</v>
      </c>
      <c r="BF225" s="207">
        <f t="shared" si="55"/>
        <v>0</v>
      </c>
      <c r="BG225" s="207">
        <f t="shared" si="56"/>
        <v>0</v>
      </c>
      <c r="BH225" s="207">
        <f t="shared" si="57"/>
        <v>0</v>
      </c>
      <c r="BI225" s="207">
        <f t="shared" si="58"/>
        <v>0</v>
      </c>
      <c r="BJ225" s="18" t="s">
        <v>82</v>
      </c>
      <c r="BK225" s="207">
        <f t="shared" si="59"/>
        <v>0</v>
      </c>
      <c r="BL225" s="18" t="s">
        <v>155</v>
      </c>
      <c r="BM225" s="206" t="s">
        <v>794</v>
      </c>
    </row>
    <row r="226" spans="1:65" s="2" customFormat="1" ht="14.45" customHeight="1">
      <c r="A226" s="35"/>
      <c r="B226" s="36"/>
      <c r="C226" s="194" t="s">
        <v>795</v>
      </c>
      <c r="D226" s="194" t="s">
        <v>151</v>
      </c>
      <c r="E226" s="195" t="s">
        <v>734</v>
      </c>
      <c r="F226" s="196" t="s">
        <v>735</v>
      </c>
      <c r="G226" s="197" t="s">
        <v>168</v>
      </c>
      <c r="H226" s="198">
        <v>43.2</v>
      </c>
      <c r="I226" s="199"/>
      <c r="J226" s="200">
        <f t="shared" si="50"/>
        <v>0</v>
      </c>
      <c r="K226" s="201"/>
      <c r="L226" s="40"/>
      <c r="M226" s="202" t="s">
        <v>1</v>
      </c>
      <c r="N226" s="203" t="s">
        <v>40</v>
      </c>
      <c r="O226" s="72"/>
      <c r="P226" s="204">
        <f t="shared" si="51"/>
        <v>0</v>
      </c>
      <c r="Q226" s="204">
        <v>0</v>
      </c>
      <c r="R226" s="204">
        <f t="shared" si="52"/>
        <v>0</v>
      </c>
      <c r="S226" s="204">
        <v>0</v>
      </c>
      <c r="T226" s="205">
        <f t="shared" si="5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6" t="s">
        <v>155</v>
      </c>
      <c r="AT226" s="206" t="s">
        <v>151</v>
      </c>
      <c r="AU226" s="206" t="s">
        <v>82</v>
      </c>
      <c r="AY226" s="18" t="s">
        <v>149</v>
      </c>
      <c r="BE226" s="207">
        <f t="shared" si="54"/>
        <v>0</v>
      </c>
      <c r="BF226" s="207">
        <f t="shared" si="55"/>
        <v>0</v>
      </c>
      <c r="BG226" s="207">
        <f t="shared" si="56"/>
        <v>0</v>
      </c>
      <c r="BH226" s="207">
        <f t="shared" si="57"/>
        <v>0</v>
      </c>
      <c r="BI226" s="207">
        <f t="shared" si="58"/>
        <v>0</v>
      </c>
      <c r="BJ226" s="18" t="s">
        <v>82</v>
      </c>
      <c r="BK226" s="207">
        <f t="shared" si="59"/>
        <v>0</v>
      </c>
      <c r="BL226" s="18" t="s">
        <v>155</v>
      </c>
      <c r="BM226" s="206" t="s">
        <v>796</v>
      </c>
    </row>
    <row r="227" spans="1:65" s="2" customFormat="1" ht="14.45" customHeight="1">
      <c r="A227" s="35"/>
      <c r="B227" s="36"/>
      <c r="C227" s="194" t="s">
        <v>673</v>
      </c>
      <c r="D227" s="194" t="s">
        <v>151</v>
      </c>
      <c r="E227" s="195" t="s">
        <v>797</v>
      </c>
      <c r="F227" s="196" t="s">
        <v>798</v>
      </c>
      <c r="G227" s="197" t="s">
        <v>154</v>
      </c>
      <c r="H227" s="198">
        <v>36</v>
      </c>
      <c r="I227" s="199"/>
      <c r="J227" s="200">
        <f t="shared" si="50"/>
        <v>0</v>
      </c>
      <c r="K227" s="201"/>
      <c r="L227" s="40"/>
      <c r="M227" s="202" t="s">
        <v>1</v>
      </c>
      <c r="N227" s="203" t="s">
        <v>40</v>
      </c>
      <c r="O227" s="72"/>
      <c r="P227" s="204">
        <f t="shared" si="51"/>
        <v>0</v>
      </c>
      <c r="Q227" s="204">
        <v>0</v>
      </c>
      <c r="R227" s="204">
        <f t="shared" si="52"/>
        <v>0</v>
      </c>
      <c r="S227" s="204">
        <v>0</v>
      </c>
      <c r="T227" s="205">
        <f t="shared" si="5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6" t="s">
        <v>155</v>
      </c>
      <c r="AT227" s="206" t="s">
        <v>151</v>
      </c>
      <c r="AU227" s="206" t="s">
        <v>82</v>
      </c>
      <c r="AY227" s="18" t="s">
        <v>149</v>
      </c>
      <c r="BE227" s="207">
        <f t="shared" si="54"/>
        <v>0</v>
      </c>
      <c r="BF227" s="207">
        <f t="shared" si="55"/>
        <v>0</v>
      </c>
      <c r="BG227" s="207">
        <f t="shared" si="56"/>
        <v>0</v>
      </c>
      <c r="BH227" s="207">
        <f t="shared" si="57"/>
        <v>0</v>
      </c>
      <c r="BI227" s="207">
        <f t="shared" si="58"/>
        <v>0</v>
      </c>
      <c r="BJ227" s="18" t="s">
        <v>82</v>
      </c>
      <c r="BK227" s="207">
        <f t="shared" si="59"/>
        <v>0</v>
      </c>
      <c r="BL227" s="18" t="s">
        <v>155</v>
      </c>
      <c r="BM227" s="206" t="s">
        <v>799</v>
      </c>
    </row>
    <row r="228" spans="1:65" s="2" customFormat="1" ht="14.45" customHeight="1">
      <c r="A228" s="35"/>
      <c r="B228" s="36"/>
      <c r="C228" s="194" t="s">
        <v>800</v>
      </c>
      <c r="D228" s="194" t="s">
        <v>151</v>
      </c>
      <c r="E228" s="195" t="s">
        <v>779</v>
      </c>
      <c r="F228" s="196" t="s">
        <v>780</v>
      </c>
      <c r="G228" s="197" t="s">
        <v>168</v>
      </c>
      <c r="H228" s="198">
        <v>36</v>
      </c>
      <c r="I228" s="199"/>
      <c r="J228" s="200">
        <f t="shared" si="50"/>
        <v>0</v>
      </c>
      <c r="K228" s="201"/>
      <c r="L228" s="40"/>
      <c r="M228" s="202" t="s">
        <v>1</v>
      </c>
      <c r="N228" s="203" t="s">
        <v>40</v>
      </c>
      <c r="O228" s="72"/>
      <c r="P228" s="204">
        <f t="shared" si="51"/>
        <v>0</v>
      </c>
      <c r="Q228" s="204">
        <v>0</v>
      </c>
      <c r="R228" s="204">
        <f t="shared" si="52"/>
        <v>0</v>
      </c>
      <c r="S228" s="204">
        <v>0</v>
      </c>
      <c r="T228" s="205">
        <f t="shared" si="5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6" t="s">
        <v>155</v>
      </c>
      <c r="AT228" s="206" t="s">
        <v>151</v>
      </c>
      <c r="AU228" s="206" t="s">
        <v>82</v>
      </c>
      <c r="AY228" s="18" t="s">
        <v>149</v>
      </c>
      <c r="BE228" s="207">
        <f t="shared" si="54"/>
        <v>0</v>
      </c>
      <c r="BF228" s="207">
        <f t="shared" si="55"/>
        <v>0</v>
      </c>
      <c r="BG228" s="207">
        <f t="shared" si="56"/>
        <v>0</v>
      </c>
      <c r="BH228" s="207">
        <f t="shared" si="57"/>
        <v>0</v>
      </c>
      <c r="BI228" s="207">
        <f t="shared" si="58"/>
        <v>0</v>
      </c>
      <c r="BJ228" s="18" t="s">
        <v>82</v>
      </c>
      <c r="BK228" s="207">
        <f t="shared" si="59"/>
        <v>0</v>
      </c>
      <c r="BL228" s="18" t="s">
        <v>155</v>
      </c>
      <c r="BM228" s="206" t="s">
        <v>801</v>
      </c>
    </row>
    <row r="229" spans="1:65" s="2" customFormat="1" ht="14.45" customHeight="1">
      <c r="A229" s="35"/>
      <c r="B229" s="36"/>
      <c r="C229" s="194" t="s">
        <v>676</v>
      </c>
      <c r="D229" s="194" t="s">
        <v>151</v>
      </c>
      <c r="E229" s="195" t="s">
        <v>802</v>
      </c>
      <c r="F229" s="196" t="s">
        <v>803</v>
      </c>
      <c r="G229" s="197" t="s">
        <v>163</v>
      </c>
      <c r="H229" s="198">
        <v>60</v>
      </c>
      <c r="I229" s="199"/>
      <c r="J229" s="200">
        <f t="shared" si="50"/>
        <v>0</v>
      </c>
      <c r="K229" s="201"/>
      <c r="L229" s="40"/>
      <c r="M229" s="202" t="s">
        <v>1</v>
      </c>
      <c r="N229" s="203" t="s">
        <v>40</v>
      </c>
      <c r="O229" s="72"/>
      <c r="P229" s="204">
        <f t="shared" si="51"/>
        <v>0</v>
      </c>
      <c r="Q229" s="204">
        <v>0</v>
      </c>
      <c r="R229" s="204">
        <f t="shared" si="52"/>
        <v>0</v>
      </c>
      <c r="S229" s="204">
        <v>0</v>
      </c>
      <c r="T229" s="205">
        <f t="shared" si="5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6" t="s">
        <v>155</v>
      </c>
      <c r="AT229" s="206" t="s">
        <v>151</v>
      </c>
      <c r="AU229" s="206" t="s">
        <v>82</v>
      </c>
      <c r="AY229" s="18" t="s">
        <v>149</v>
      </c>
      <c r="BE229" s="207">
        <f t="shared" si="54"/>
        <v>0</v>
      </c>
      <c r="BF229" s="207">
        <f t="shared" si="55"/>
        <v>0</v>
      </c>
      <c r="BG229" s="207">
        <f t="shared" si="56"/>
        <v>0</v>
      </c>
      <c r="BH229" s="207">
        <f t="shared" si="57"/>
        <v>0</v>
      </c>
      <c r="BI229" s="207">
        <f t="shared" si="58"/>
        <v>0</v>
      </c>
      <c r="BJ229" s="18" t="s">
        <v>82</v>
      </c>
      <c r="BK229" s="207">
        <f t="shared" si="59"/>
        <v>0</v>
      </c>
      <c r="BL229" s="18" t="s">
        <v>155</v>
      </c>
      <c r="BM229" s="206" t="s">
        <v>804</v>
      </c>
    </row>
    <row r="230" spans="1:65" s="2" customFormat="1" ht="14.45" customHeight="1">
      <c r="A230" s="35"/>
      <c r="B230" s="36"/>
      <c r="C230" s="194" t="s">
        <v>805</v>
      </c>
      <c r="D230" s="194" t="s">
        <v>151</v>
      </c>
      <c r="E230" s="195" t="s">
        <v>758</v>
      </c>
      <c r="F230" s="196" t="s">
        <v>759</v>
      </c>
      <c r="G230" s="197" t="s">
        <v>154</v>
      </c>
      <c r="H230" s="198">
        <v>60</v>
      </c>
      <c r="I230" s="199"/>
      <c r="J230" s="200">
        <f t="shared" si="50"/>
        <v>0</v>
      </c>
      <c r="K230" s="201"/>
      <c r="L230" s="40"/>
      <c r="M230" s="202" t="s">
        <v>1</v>
      </c>
      <c r="N230" s="203" t="s">
        <v>40</v>
      </c>
      <c r="O230" s="72"/>
      <c r="P230" s="204">
        <f t="shared" si="51"/>
        <v>0</v>
      </c>
      <c r="Q230" s="204">
        <v>0</v>
      </c>
      <c r="R230" s="204">
        <f t="shared" si="52"/>
        <v>0</v>
      </c>
      <c r="S230" s="204">
        <v>0</v>
      </c>
      <c r="T230" s="205">
        <f t="shared" si="5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6" t="s">
        <v>155</v>
      </c>
      <c r="AT230" s="206" t="s">
        <v>151</v>
      </c>
      <c r="AU230" s="206" t="s">
        <v>82</v>
      </c>
      <c r="AY230" s="18" t="s">
        <v>149</v>
      </c>
      <c r="BE230" s="207">
        <f t="shared" si="54"/>
        <v>0</v>
      </c>
      <c r="BF230" s="207">
        <f t="shared" si="55"/>
        <v>0</v>
      </c>
      <c r="BG230" s="207">
        <f t="shared" si="56"/>
        <v>0</v>
      </c>
      <c r="BH230" s="207">
        <f t="shared" si="57"/>
        <v>0</v>
      </c>
      <c r="BI230" s="207">
        <f t="shared" si="58"/>
        <v>0</v>
      </c>
      <c r="BJ230" s="18" t="s">
        <v>82</v>
      </c>
      <c r="BK230" s="207">
        <f t="shared" si="59"/>
        <v>0</v>
      </c>
      <c r="BL230" s="18" t="s">
        <v>155</v>
      </c>
      <c r="BM230" s="206" t="s">
        <v>806</v>
      </c>
    </row>
    <row r="231" spans="1:65" s="2" customFormat="1" ht="14.45" customHeight="1">
      <c r="A231" s="35"/>
      <c r="B231" s="36"/>
      <c r="C231" s="194" t="s">
        <v>677</v>
      </c>
      <c r="D231" s="194" t="s">
        <v>151</v>
      </c>
      <c r="E231" s="195" t="s">
        <v>762</v>
      </c>
      <c r="F231" s="196" t="s">
        <v>763</v>
      </c>
      <c r="G231" s="197" t="s">
        <v>163</v>
      </c>
      <c r="H231" s="198">
        <v>120</v>
      </c>
      <c r="I231" s="199"/>
      <c r="J231" s="200">
        <f t="shared" si="50"/>
        <v>0</v>
      </c>
      <c r="K231" s="201"/>
      <c r="L231" s="40"/>
      <c r="M231" s="202" t="s">
        <v>1</v>
      </c>
      <c r="N231" s="203" t="s">
        <v>40</v>
      </c>
      <c r="O231" s="72"/>
      <c r="P231" s="204">
        <f t="shared" si="51"/>
        <v>0</v>
      </c>
      <c r="Q231" s="204">
        <v>0</v>
      </c>
      <c r="R231" s="204">
        <f t="shared" si="52"/>
        <v>0</v>
      </c>
      <c r="S231" s="204">
        <v>0</v>
      </c>
      <c r="T231" s="205">
        <f t="shared" si="5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6" t="s">
        <v>155</v>
      </c>
      <c r="AT231" s="206" t="s">
        <v>151</v>
      </c>
      <c r="AU231" s="206" t="s">
        <v>82</v>
      </c>
      <c r="AY231" s="18" t="s">
        <v>149</v>
      </c>
      <c r="BE231" s="207">
        <f t="shared" si="54"/>
        <v>0</v>
      </c>
      <c r="BF231" s="207">
        <f t="shared" si="55"/>
        <v>0</v>
      </c>
      <c r="BG231" s="207">
        <f t="shared" si="56"/>
        <v>0</v>
      </c>
      <c r="BH231" s="207">
        <f t="shared" si="57"/>
        <v>0</v>
      </c>
      <c r="BI231" s="207">
        <f t="shared" si="58"/>
        <v>0</v>
      </c>
      <c r="BJ231" s="18" t="s">
        <v>82</v>
      </c>
      <c r="BK231" s="207">
        <f t="shared" si="59"/>
        <v>0</v>
      </c>
      <c r="BL231" s="18" t="s">
        <v>155</v>
      </c>
      <c r="BM231" s="206" t="s">
        <v>807</v>
      </c>
    </row>
    <row r="232" spans="1:65" s="2" customFormat="1" ht="14.45" customHeight="1">
      <c r="A232" s="35"/>
      <c r="B232" s="36"/>
      <c r="C232" s="194" t="s">
        <v>808</v>
      </c>
      <c r="D232" s="194" t="s">
        <v>151</v>
      </c>
      <c r="E232" s="195" t="s">
        <v>766</v>
      </c>
      <c r="F232" s="196" t="s">
        <v>767</v>
      </c>
      <c r="G232" s="197" t="s">
        <v>154</v>
      </c>
      <c r="H232" s="198">
        <v>60</v>
      </c>
      <c r="I232" s="199"/>
      <c r="J232" s="200">
        <f t="shared" si="50"/>
        <v>0</v>
      </c>
      <c r="K232" s="201"/>
      <c r="L232" s="40"/>
      <c r="M232" s="202" t="s">
        <v>1</v>
      </c>
      <c r="N232" s="203" t="s">
        <v>40</v>
      </c>
      <c r="O232" s="72"/>
      <c r="P232" s="204">
        <f t="shared" si="51"/>
        <v>0</v>
      </c>
      <c r="Q232" s="204">
        <v>0</v>
      </c>
      <c r="R232" s="204">
        <f t="shared" si="52"/>
        <v>0</v>
      </c>
      <c r="S232" s="204">
        <v>0</v>
      </c>
      <c r="T232" s="205">
        <f t="shared" si="5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6" t="s">
        <v>155</v>
      </c>
      <c r="AT232" s="206" t="s">
        <v>151</v>
      </c>
      <c r="AU232" s="206" t="s">
        <v>82</v>
      </c>
      <c r="AY232" s="18" t="s">
        <v>149</v>
      </c>
      <c r="BE232" s="207">
        <f t="shared" si="54"/>
        <v>0</v>
      </c>
      <c r="BF232" s="207">
        <f t="shared" si="55"/>
        <v>0</v>
      </c>
      <c r="BG232" s="207">
        <f t="shared" si="56"/>
        <v>0</v>
      </c>
      <c r="BH232" s="207">
        <f t="shared" si="57"/>
        <v>0</v>
      </c>
      <c r="BI232" s="207">
        <f t="shared" si="58"/>
        <v>0</v>
      </c>
      <c r="BJ232" s="18" t="s">
        <v>82</v>
      </c>
      <c r="BK232" s="207">
        <f t="shared" si="59"/>
        <v>0</v>
      </c>
      <c r="BL232" s="18" t="s">
        <v>155</v>
      </c>
      <c r="BM232" s="206" t="s">
        <v>809</v>
      </c>
    </row>
    <row r="233" spans="1:65" s="2" customFormat="1" ht="14.45" customHeight="1">
      <c r="A233" s="35"/>
      <c r="B233" s="36"/>
      <c r="C233" s="194" t="s">
        <v>680</v>
      </c>
      <c r="D233" s="194" t="s">
        <v>151</v>
      </c>
      <c r="E233" s="195" t="s">
        <v>774</v>
      </c>
      <c r="F233" s="196" t="s">
        <v>775</v>
      </c>
      <c r="G233" s="197" t="s">
        <v>163</v>
      </c>
      <c r="H233" s="198">
        <v>3600</v>
      </c>
      <c r="I233" s="199"/>
      <c r="J233" s="200">
        <f t="shared" si="50"/>
        <v>0</v>
      </c>
      <c r="K233" s="201"/>
      <c r="L233" s="40"/>
      <c r="M233" s="202" t="s">
        <v>1</v>
      </c>
      <c r="N233" s="203" t="s">
        <v>40</v>
      </c>
      <c r="O233" s="72"/>
      <c r="P233" s="204">
        <f t="shared" si="51"/>
        <v>0</v>
      </c>
      <c r="Q233" s="204">
        <v>0</v>
      </c>
      <c r="R233" s="204">
        <f t="shared" si="52"/>
        <v>0</v>
      </c>
      <c r="S233" s="204">
        <v>0</v>
      </c>
      <c r="T233" s="205">
        <f t="shared" si="5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6" t="s">
        <v>155</v>
      </c>
      <c r="AT233" s="206" t="s">
        <v>151</v>
      </c>
      <c r="AU233" s="206" t="s">
        <v>82</v>
      </c>
      <c r="AY233" s="18" t="s">
        <v>149</v>
      </c>
      <c r="BE233" s="207">
        <f t="shared" si="54"/>
        <v>0</v>
      </c>
      <c r="BF233" s="207">
        <f t="shared" si="55"/>
        <v>0</v>
      </c>
      <c r="BG233" s="207">
        <f t="shared" si="56"/>
        <v>0</v>
      </c>
      <c r="BH233" s="207">
        <f t="shared" si="57"/>
        <v>0</v>
      </c>
      <c r="BI233" s="207">
        <f t="shared" si="58"/>
        <v>0</v>
      </c>
      <c r="BJ233" s="18" t="s">
        <v>82</v>
      </c>
      <c r="BK233" s="207">
        <f t="shared" si="59"/>
        <v>0</v>
      </c>
      <c r="BL233" s="18" t="s">
        <v>155</v>
      </c>
      <c r="BM233" s="206" t="s">
        <v>810</v>
      </c>
    </row>
    <row r="234" spans="1:65" s="2" customFormat="1" ht="14.45" customHeight="1">
      <c r="A234" s="35"/>
      <c r="B234" s="36"/>
      <c r="C234" s="194" t="s">
        <v>811</v>
      </c>
      <c r="D234" s="194" t="s">
        <v>151</v>
      </c>
      <c r="E234" s="195" t="s">
        <v>812</v>
      </c>
      <c r="F234" s="196" t="s">
        <v>813</v>
      </c>
      <c r="G234" s="197" t="s">
        <v>163</v>
      </c>
      <c r="H234" s="198">
        <v>60</v>
      </c>
      <c r="I234" s="199"/>
      <c r="J234" s="200">
        <f t="shared" si="50"/>
        <v>0</v>
      </c>
      <c r="K234" s="201"/>
      <c r="L234" s="40"/>
      <c r="M234" s="202" t="s">
        <v>1</v>
      </c>
      <c r="N234" s="203" t="s">
        <v>40</v>
      </c>
      <c r="O234" s="72"/>
      <c r="P234" s="204">
        <f t="shared" si="51"/>
        <v>0</v>
      </c>
      <c r="Q234" s="204">
        <v>0</v>
      </c>
      <c r="R234" s="204">
        <f t="shared" si="52"/>
        <v>0</v>
      </c>
      <c r="S234" s="204">
        <v>0</v>
      </c>
      <c r="T234" s="205">
        <f t="shared" si="5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6" t="s">
        <v>155</v>
      </c>
      <c r="AT234" s="206" t="s">
        <v>151</v>
      </c>
      <c r="AU234" s="206" t="s">
        <v>82</v>
      </c>
      <c r="AY234" s="18" t="s">
        <v>149</v>
      </c>
      <c r="BE234" s="207">
        <f t="shared" si="54"/>
        <v>0</v>
      </c>
      <c r="BF234" s="207">
        <f t="shared" si="55"/>
        <v>0</v>
      </c>
      <c r="BG234" s="207">
        <f t="shared" si="56"/>
        <v>0</v>
      </c>
      <c r="BH234" s="207">
        <f t="shared" si="57"/>
        <v>0</v>
      </c>
      <c r="BI234" s="207">
        <f t="shared" si="58"/>
        <v>0</v>
      </c>
      <c r="BJ234" s="18" t="s">
        <v>82</v>
      </c>
      <c r="BK234" s="207">
        <f t="shared" si="59"/>
        <v>0</v>
      </c>
      <c r="BL234" s="18" t="s">
        <v>155</v>
      </c>
      <c r="BM234" s="206" t="s">
        <v>814</v>
      </c>
    </row>
    <row r="235" spans="1:65" s="2" customFormat="1" ht="14.45" customHeight="1">
      <c r="A235" s="35"/>
      <c r="B235" s="36"/>
      <c r="C235" s="194" t="s">
        <v>683</v>
      </c>
      <c r="D235" s="194" t="s">
        <v>151</v>
      </c>
      <c r="E235" s="195" t="s">
        <v>734</v>
      </c>
      <c r="F235" s="196" t="s">
        <v>735</v>
      </c>
      <c r="G235" s="197" t="s">
        <v>168</v>
      </c>
      <c r="H235" s="198">
        <v>78</v>
      </c>
      <c r="I235" s="199"/>
      <c r="J235" s="200">
        <f t="shared" si="50"/>
        <v>0</v>
      </c>
      <c r="K235" s="201"/>
      <c r="L235" s="40"/>
      <c r="M235" s="202" t="s">
        <v>1</v>
      </c>
      <c r="N235" s="203" t="s">
        <v>40</v>
      </c>
      <c r="O235" s="72"/>
      <c r="P235" s="204">
        <f t="shared" si="51"/>
        <v>0</v>
      </c>
      <c r="Q235" s="204">
        <v>0</v>
      </c>
      <c r="R235" s="204">
        <f t="shared" si="52"/>
        <v>0</v>
      </c>
      <c r="S235" s="204">
        <v>0</v>
      </c>
      <c r="T235" s="205">
        <f t="shared" si="5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6" t="s">
        <v>155</v>
      </c>
      <c r="AT235" s="206" t="s">
        <v>151</v>
      </c>
      <c r="AU235" s="206" t="s">
        <v>82</v>
      </c>
      <c r="AY235" s="18" t="s">
        <v>149</v>
      </c>
      <c r="BE235" s="207">
        <f t="shared" si="54"/>
        <v>0</v>
      </c>
      <c r="BF235" s="207">
        <f t="shared" si="55"/>
        <v>0</v>
      </c>
      <c r="BG235" s="207">
        <f t="shared" si="56"/>
        <v>0</v>
      </c>
      <c r="BH235" s="207">
        <f t="shared" si="57"/>
        <v>0</v>
      </c>
      <c r="BI235" s="207">
        <f t="shared" si="58"/>
        <v>0</v>
      </c>
      <c r="BJ235" s="18" t="s">
        <v>82</v>
      </c>
      <c r="BK235" s="207">
        <f t="shared" si="59"/>
        <v>0</v>
      </c>
      <c r="BL235" s="18" t="s">
        <v>155</v>
      </c>
      <c r="BM235" s="206" t="s">
        <v>815</v>
      </c>
    </row>
    <row r="236" spans="1:65" s="2" customFormat="1" ht="14.45" customHeight="1">
      <c r="A236" s="35"/>
      <c r="B236" s="36"/>
      <c r="C236" s="194" t="s">
        <v>816</v>
      </c>
      <c r="D236" s="194" t="s">
        <v>151</v>
      </c>
      <c r="E236" s="195" t="s">
        <v>779</v>
      </c>
      <c r="F236" s="196" t="s">
        <v>780</v>
      </c>
      <c r="G236" s="197" t="s">
        <v>168</v>
      </c>
      <c r="H236" s="198">
        <v>68.4</v>
      </c>
      <c r="I236" s="199"/>
      <c r="J236" s="200">
        <f t="shared" si="50"/>
        <v>0</v>
      </c>
      <c r="K236" s="201"/>
      <c r="L236" s="40"/>
      <c r="M236" s="202" t="s">
        <v>1</v>
      </c>
      <c r="N236" s="203" t="s">
        <v>40</v>
      </c>
      <c r="O236" s="72"/>
      <c r="P236" s="204">
        <f t="shared" si="51"/>
        <v>0</v>
      </c>
      <c r="Q236" s="204">
        <v>0</v>
      </c>
      <c r="R236" s="204">
        <f t="shared" si="52"/>
        <v>0</v>
      </c>
      <c r="S236" s="204">
        <v>0</v>
      </c>
      <c r="T236" s="205">
        <f t="shared" si="5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6" t="s">
        <v>155</v>
      </c>
      <c r="AT236" s="206" t="s">
        <v>151</v>
      </c>
      <c r="AU236" s="206" t="s">
        <v>82</v>
      </c>
      <c r="AY236" s="18" t="s">
        <v>149</v>
      </c>
      <c r="BE236" s="207">
        <f t="shared" si="54"/>
        <v>0</v>
      </c>
      <c r="BF236" s="207">
        <f t="shared" si="55"/>
        <v>0</v>
      </c>
      <c r="BG236" s="207">
        <f t="shared" si="56"/>
        <v>0</v>
      </c>
      <c r="BH236" s="207">
        <f t="shared" si="57"/>
        <v>0</v>
      </c>
      <c r="BI236" s="207">
        <f t="shared" si="58"/>
        <v>0</v>
      </c>
      <c r="BJ236" s="18" t="s">
        <v>82</v>
      </c>
      <c r="BK236" s="207">
        <f t="shared" si="59"/>
        <v>0</v>
      </c>
      <c r="BL236" s="18" t="s">
        <v>155</v>
      </c>
      <c r="BM236" s="206" t="s">
        <v>817</v>
      </c>
    </row>
    <row r="237" spans="1:65" s="2" customFormat="1" ht="14.45" customHeight="1">
      <c r="A237" s="35"/>
      <c r="B237" s="36"/>
      <c r="C237" s="194" t="s">
        <v>686</v>
      </c>
      <c r="D237" s="194" t="s">
        <v>151</v>
      </c>
      <c r="E237" s="195" t="s">
        <v>782</v>
      </c>
      <c r="F237" s="196" t="s">
        <v>783</v>
      </c>
      <c r="G237" s="197" t="s">
        <v>154</v>
      </c>
      <c r="H237" s="198">
        <v>60</v>
      </c>
      <c r="I237" s="199"/>
      <c r="J237" s="200">
        <f t="shared" si="50"/>
        <v>0</v>
      </c>
      <c r="K237" s="201"/>
      <c r="L237" s="40"/>
      <c r="M237" s="202" t="s">
        <v>1</v>
      </c>
      <c r="N237" s="203" t="s">
        <v>40</v>
      </c>
      <c r="O237" s="72"/>
      <c r="P237" s="204">
        <f t="shared" si="51"/>
        <v>0</v>
      </c>
      <c r="Q237" s="204">
        <v>0</v>
      </c>
      <c r="R237" s="204">
        <f t="shared" si="52"/>
        <v>0</v>
      </c>
      <c r="S237" s="204">
        <v>0</v>
      </c>
      <c r="T237" s="205">
        <f t="shared" si="5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6" t="s">
        <v>155</v>
      </c>
      <c r="AT237" s="206" t="s">
        <v>151</v>
      </c>
      <c r="AU237" s="206" t="s">
        <v>82</v>
      </c>
      <c r="AY237" s="18" t="s">
        <v>149</v>
      </c>
      <c r="BE237" s="207">
        <f t="shared" si="54"/>
        <v>0</v>
      </c>
      <c r="BF237" s="207">
        <f t="shared" si="55"/>
        <v>0</v>
      </c>
      <c r="BG237" s="207">
        <f t="shared" si="56"/>
        <v>0</v>
      </c>
      <c r="BH237" s="207">
        <f t="shared" si="57"/>
        <v>0</v>
      </c>
      <c r="BI237" s="207">
        <f t="shared" si="58"/>
        <v>0</v>
      </c>
      <c r="BJ237" s="18" t="s">
        <v>82</v>
      </c>
      <c r="BK237" s="207">
        <f t="shared" si="59"/>
        <v>0</v>
      </c>
      <c r="BL237" s="18" t="s">
        <v>155</v>
      </c>
      <c r="BM237" s="206" t="s">
        <v>818</v>
      </c>
    </row>
    <row r="238" spans="1:65" s="2" customFormat="1" ht="14.45" customHeight="1">
      <c r="A238" s="35"/>
      <c r="B238" s="36"/>
      <c r="C238" s="194" t="s">
        <v>819</v>
      </c>
      <c r="D238" s="194" t="s">
        <v>151</v>
      </c>
      <c r="E238" s="195" t="s">
        <v>786</v>
      </c>
      <c r="F238" s="196" t="s">
        <v>787</v>
      </c>
      <c r="G238" s="197" t="s">
        <v>154</v>
      </c>
      <c r="H238" s="198">
        <v>60</v>
      </c>
      <c r="I238" s="199"/>
      <c r="J238" s="200">
        <f t="shared" si="50"/>
        <v>0</v>
      </c>
      <c r="K238" s="201"/>
      <c r="L238" s="40"/>
      <c r="M238" s="202" t="s">
        <v>1</v>
      </c>
      <c r="N238" s="203" t="s">
        <v>40</v>
      </c>
      <c r="O238" s="72"/>
      <c r="P238" s="204">
        <f t="shared" si="51"/>
        <v>0</v>
      </c>
      <c r="Q238" s="204">
        <v>0</v>
      </c>
      <c r="R238" s="204">
        <f t="shared" si="52"/>
        <v>0</v>
      </c>
      <c r="S238" s="204">
        <v>0</v>
      </c>
      <c r="T238" s="205">
        <f t="shared" si="5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6" t="s">
        <v>155</v>
      </c>
      <c r="AT238" s="206" t="s">
        <v>151</v>
      </c>
      <c r="AU238" s="206" t="s">
        <v>82</v>
      </c>
      <c r="AY238" s="18" t="s">
        <v>149</v>
      </c>
      <c r="BE238" s="207">
        <f t="shared" si="54"/>
        <v>0</v>
      </c>
      <c r="BF238" s="207">
        <f t="shared" si="55"/>
        <v>0</v>
      </c>
      <c r="BG238" s="207">
        <f t="shared" si="56"/>
        <v>0</v>
      </c>
      <c r="BH238" s="207">
        <f t="shared" si="57"/>
        <v>0</v>
      </c>
      <c r="BI238" s="207">
        <f t="shared" si="58"/>
        <v>0</v>
      </c>
      <c r="BJ238" s="18" t="s">
        <v>82</v>
      </c>
      <c r="BK238" s="207">
        <f t="shared" si="59"/>
        <v>0</v>
      </c>
      <c r="BL238" s="18" t="s">
        <v>155</v>
      </c>
      <c r="BM238" s="206" t="s">
        <v>820</v>
      </c>
    </row>
    <row r="239" spans="1:65" s="2" customFormat="1" ht="14.45" customHeight="1">
      <c r="A239" s="35"/>
      <c r="B239" s="36"/>
      <c r="C239" s="194" t="s">
        <v>689</v>
      </c>
      <c r="D239" s="194" t="s">
        <v>151</v>
      </c>
      <c r="E239" s="195" t="s">
        <v>821</v>
      </c>
      <c r="F239" s="196" t="s">
        <v>822</v>
      </c>
      <c r="G239" s="197" t="s">
        <v>163</v>
      </c>
      <c r="H239" s="198">
        <v>230</v>
      </c>
      <c r="I239" s="199"/>
      <c r="J239" s="200">
        <f t="shared" si="50"/>
        <v>0</v>
      </c>
      <c r="K239" s="201"/>
      <c r="L239" s="40"/>
      <c r="M239" s="202" t="s">
        <v>1</v>
      </c>
      <c r="N239" s="203" t="s">
        <v>40</v>
      </c>
      <c r="O239" s="72"/>
      <c r="P239" s="204">
        <f t="shared" si="51"/>
        <v>0</v>
      </c>
      <c r="Q239" s="204">
        <v>0</v>
      </c>
      <c r="R239" s="204">
        <f t="shared" si="52"/>
        <v>0</v>
      </c>
      <c r="S239" s="204">
        <v>0</v>
      </c>
      <c r="T239" s="205">
        <f t="shared" si="5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6" t="s">
        <v>155</v>
      </c>
      <c r="AT239" s="206" t="s">
        <v>151</v>
      </c>
      <c r="AU239" s="206" t="s">
        <v>82</v>
      </c>
      <c r="AY239" s="18" t="s">
        <v>149</v>
      </c>
      <c r="BE239" s="207">
        <f t="shared" si="54"/>
        <v>0</v>
      </c>
      <c r="BF239" s="207">
        <f t="shared" si="55"/>
        <v>0</v>
      </c>
      <c r="BG239" s="207">
        <f t="shared" si="56"/>
        <v>0</v>
      </c>
      <c r="BH239" s="207">
        <f t="shared" si="57"/>
        <v>0</v>
      </c>
      <c r="BI239" s="207">
        <f t="shared" si="58"/>
        <v>0</v>
      </c>
      <c r="BJ239" s="18" t="s">
        <v>82</v>
      </c>
      <c r="BK239" s="207">
        <f t="shared" si="59"/>
        <v>0</v>
      </c>
      <c r="BL239" s="18" t="s">
        <v>155</v>
      </c>
      <c r="BM239" s="206" t="s">
        <v>823</v>
      </c>
    </row>
    <row r="240" spans="1:65" s="2" customFormat="1" ht="14.45" customHeight="1">
      <c r="A240" s="35"/>
      <c r="B240" s="36"/>
      <c r="C240" s="194" t="s">
        <v>824</v>
      </c>
      <c r="D240" s="194" t="s">
        <v>151</v>
      </c>
      <c r="E240" s="195" t="s">
        <v>770</v>
      </c>
      <c r="F240" s="196" t="s">
        <v>771</v>
      </c>
      <c r="G240" s="197" t="s">
        <v>163</v>
      </c>
      <c r="H240" s="198">
        <v>230</v>
      </c>
      <c r="I240" s="199"/>
      <c r="J240" s="200">
        <f t="shared" si="50"/>
        <v>0</v>
      </c>
      <c r="K240" s="201"/>
      <c r="L240" s="40"/>
      <c r="M240" s="202" t="s">
        <v>1</v>
      </c>
      <c r="N240" s="203" t="s">
        <v>40</v>
      </c>
      <c r="O240" s="72"/>
      <c r="P240" s="204">
        <f t="shared" si="51"/>
        <v>0</v>
      </c>
      <c r="Q240" s="204">
        <v>0</v>
      </c>
      <c r="R240" s="204">
        <f t="shared" si="52"/>
        <v>0</v>
      </c>
      <c r="S240" s="204">
        <v>0</v>
      </c>
      <c r="T240" s="205">
        <f t="shared" si="5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6" t="s">
        <v>155</v>
      </c>
      <c r="AT240" s="206" t="s">
        <v>151</v>
      </c>
      <c r="AU240" s="206" t="s">
        <v>82</v>
      </c>
      <c r="AY240" s="18" t="s">
        <v>149</v>
      </c>
      <c r="BE240" s="207">
        <f t="shared" si="54"/>
        <v>0</v>
      </c>
      <c r="BF240" s="207">
        <f t="shared" si="55"/>
        <v>0</v>
      </c>
      <c r="BG240" s="207">
        <f t="shared" si="56"/>
        <v>0</v>
      </c>
      <c r="BH240" s="207">
        <f t="shared" si="57"/>
        <v>0</v>
      </c>
      <c r="BI240" s="207">
        <f t="shared" si="58"/>
        <v>0</v>
      </c>
      <c r="BJ240" s="18" t="s">
        <v>82</v>
      </c>
      <c r="BK240" s="207">
        <f t="shared" si="59"/>
        <v>0</v>
      </c>
      <c r="BL240" s="18" t="s">
        <v>155</v>
      </c>
      <c r="BM240" s="206" t="s">
        <v>825</v>
      </c>
    </row>
    <row r="241" spans="1:65" s="2" customFormat="1" ht="14.45" customHeight="1">
      <c r="A241" s="35"/>
      <c r="B241" s="36"/>
      <c r="C241" s="194" t="s">
        <v>692</v>
      </c>
      <c r="D241" s="194" t="s">
        <v>151</v>
      </c>
      <c r="E241" s="195" t="s">
        <v>774</v>
      </c>
      <c r="F241" s="196" t="s">
        <v>775</v>
      </c>
      <c r="G241" s="197" t="s">
        <v>163</v>
      </c>
      <c r="H241" s="198">
        <v>230</v>
      </c>
      <c r="I241" s="199"/>
      <c r="J241" s="200">
        <f t="shared" si="50"/>
        <v>0</v>
      </c>
      <c r="K241" s="201"/>
      <c r="L241" s="40"/>
      <c r="M241" s="202" t="s">
        <v>1</v>
      </c>
      <c r="N241" s="203" t="s">
        <v>40</v>
      </c>
      <c r="O241" s="72"/>
      <c r="P241" s="204">
        <f t="shared" si="51"/>
        <v>0</v>
      </c>
      <c r="Q241" s="204">
        <v>0</v>
      </c>
      <c r="R241" s="204">
        <f t="shared" si="52"/>
        <v>0</v>
      </c>
      <c r="S241" s="204">
        <v>0</v>
      </c>
      <c r="T241" s="205">
        <f t="shared" si="5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6" t="s">
        <v>155</v>
      </c>
      <c r="AT241" s="206" t="s">
        <v>151</v>
      </c>
      <c r="AU241" s="206" t="s">
        <v>82</v>
      </c>
      <c r="AY241" s="18" t="s">
        <v>149</v>
      </c>
      <c r="BE241" s="207">
        <f t="shared" si="54"/>
        <v>0</v>
      </c>
      <c r="BF241" s="207">
        <f t="shared" si="55"/>
        <v>0</v>
      </c>
      <c r="BG241" s="207">
        <f t="shared" si="56"/>
        <v>0</v>
      </c>
      <c r="BH241" s="207">
        <f t="shared" si="57"/>
        <v>0</v>
      </c>
      <c r="BI241" s="207">
        <f t="shared" si="58"/>
        <v>0</v>
      </c>
      <c r="BJ241" s="18" t="s">
        <v>82</v>
      </c>
      <c r="BK241" s="207">
        <f t="shared" si="59"/>
        <v>0</v>
      </c>
      <c r="BL241" s="18" t="s">
        <v>155</v>
      </c>
      <c r="BM241" s="206" t="s">
        <v>826</v>
      </c>
    </row>
    <row r="242" spans="1:65" s="2" customFormat="1" ht="14.45" customHeight="1">
      <c r="A242" s="35"/>
      <c r="B242" s="36"/>
      <c r="C242" s="194" t="s">
        <v>827</v>
      </c>
      <c r="D242" s="194" t="s">
        <v>151</v>
      </c>
      <c r="E242" s="195" t="s">
        <v>828</v>
      </c>
      <c r="F242" s="196" t="s">
        <v>829</v>
      </c>
      <c r="G242" s="197" t="s">
        <v>163</v>
      </c>
      <c r="H242" s="198">
        <v>230</v>
      </c>
      <c r="I242" s="199"/>
      <c r="J242" s="200">
        <f t="shared" si="50"/>
        <v>0</v>
      </c>
      <c r="K242" s="201"/>
      <c r="L242" s="40"/>
      <c r="M242" s="202" t="s">
        <v>1</v>
      </c>
      <c r="N242" s="203" t="s">
        <v>40</v>
      </c>
      <c r="O242" s="72"/>
      <c r="P242" s="204">
        <f t="shared" si="51"/>
        <v>0</v>
      </c>
      <c r="Q242" s="204">
        <v>0</v>
      </c>
      <c r="R242" s="204">
        <f t="shared" si="52"/>
        <v>0</v>
      </c>
      <c r="S242" s="204">
        <v>0</v>
      </c>
      <c r="T242" s="205">
        <f t="shared" si="5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6" t="s">
        <v>155</v>
      </c>
      <c r="AT242" s="206" t="s">
        <v>151</v>
      </c>
      <c r="AU242" s="206" t="s">
        <v>82</v>
      </c>
      <c r="AY242" s="18" t="s">
        <v>149</v>
      </c>
      <c r="BE242" s="207">
        <f t="shared" si="54"/>
        <v>0</v>
      </c>
      <c r="BF242" s="207">
        <f t="shared" si="55"/>
        <v>0</v>
      </c>
      <c r="BG242" s="207">
        <f t="shared" si="56"/>
        <v>0</v>
      </c>
      <c r="BH242" s="207">
        <f t="shared" si="57"/>
        <v>0</v>
      </c>
      <c r="BI242" s="207">
        <f t="shared" si="58"/>
        <v>0</v>
      </c>
      <c r="BJ242" s="18" t="s">
        <v>82</v>
      </c>
      <c r="BK242" s="207">
        <f t="shared" si="59"/>
        <v>0</v>
      </c>
      <c r="BL242" s="18" t="s">
        <v>155</v>
      </c>
      <c r="BM242" s="206" t="s">
        <v>830</v>
      </c>
    </row>
    <row r="243" spans="1:65" s="2" customFormat="1" ht="14.45" customHeight="1">
      <c r="A243" s="35"/>
      <c r="B243" s="36"/>
      <c r="C243" s="194" t="s">
        <v>695</v>
      </c>
      <c r="D243" s="194" t="s">
        <v>151</v>
      </c>
      <c r="E243" s="195" t="s">
        <v>734</v>
      </c>
      <c r="F243" s="196" t="s">
        <v>735</v>
      </c>
      <c r="G243" s="197" t="s">
        <v>168</v>
      </c>
      <c r="H243" s="198">
        <v>16.1</v>
      </c>
      <c r="I243" s="199"/>
      <c r="J243" s="200">
        <f t="shared" si="50"/>
        <v>0</v>
      </c>
      <c r="K243" s="201"/>
      <c r="L243" s="40"/>
      <c r="M243" s="202" t="s">
        <v>1</v>
      </c>
      <c r="N243" s="203" t="s">
        <v>40</v>
      </c>
      <c r="O243" s="72"/>
      <c r="P243" s="204">
        <f t="shared" si="51"/>
        <v>0</v>
      </c>
      <c r="Q243" s="204">
        <v>0</v>
      </c>
      <c r="R243" s="204">
        <f t="shared" si="52"/>
        <v>0</v>
      </c>
      <c r="S243" s="204">
        <v>0</v>
      </c>
      <c r="T243" s="205">
        <f t="shared" si="5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6" t="s">
        <v>155</v>
      </c>
      <c r="AT243" s="206" t="s">
        <v>151</v>
      </c>
      <c r="AU243" s="206" t="s">
        <v>82</v>
      </c>
      <c r="AY243" s="18" t="s">
        <v>149</v>
      </c>
      <c r="BE243" s="207">
        <f t="shared" si="54"/>
        <v>0</v>
      </c>
      <c r="BF243" s="207">
        <f t="shared" si="55"/>
        <v>0</v>
      </c>
      <c r="BG243" s="207">
        <f t="shared" si="56"/>
        <v>0</v>
      </c>
      <c r="BH243" s="207">
        <f t="shared" si="57"/>
        <v>0</v>
      </c>
      <c r="BI243" s="207">
        <f t="shared" si="58"/>
        <v>0</v>
      </c>
      <c r="BJ243" s="18" t="s">
        <v>82</v>
      </c>
      <c r="BK243" s="207">
        <f t="shared" si="59"/>
        <v>0</v>
      </c>
      <c r="BL243" s="18" t="s">
        <v>155</v>
      </c>
      <c r="BM243" s="206" t="s">
        <v>831</v>
      </c>
    </row>
    <row r="244" spans="1:65" s="2" customFormat="1" ht="14.45" customHeight="1">
      <c r="A244" s="35"/>
      <c r="B244" s="36"/>
      <c r="C244" s="194" t="s">
        <v>832</v>
      </c>
      <c r="D244" s="194" t="s">
        <v>151</v>
      </c>
      <c r="E244" s="195" t="s">
        <v>797</v>
      </c>
      <c r="F244" s="196" t="s">
        <v>798</v>
      </c>
      <c r="G244" s="197" t="s">
        <v>154</v>
      </c>
      <c r="H244" s="198">
        <v>80.5</v>
      </c>
      <c r="I244" s="199"/>
      <c r="J244" s="200">
        <f t="shared" si="50"/>
        <v>0</v>
      </c>
      <c r="K244" s="201"/>
      <c r="L244" s="40"/>
      <c r="M244" s="202" t="s">
        <v>1</v>
      </c>
      <c r="N244" s="203" t="s">
        <v>40</v>
      </c>
      <c r="O244" s="72"/>
      <c r="P244" s="204">
        <f t="shared" si="51"/>
        <v>0</v>
      </c>
      <c r="Q244" s="204">
        <v>0</v>
      </c>
      <c r="R244" s="204">
        <f t="shared" si="52"/>
        <v>0</v>
      </c>
      <c r="S244" s="204">
        <v>0</v>
      </c>
      <c r="T244" s="205">
        <f t="shared" si="5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6" t="s">
        <v>155</v>
      </c>
      <c r="AT244" s="206" t="s">
        <v>151</v>
      </c>
      <c r="AU244" s="206" t="s">
        <v>82</v>
      </c>
      <c r="AY244" s="18" t="s">
        <v>149</v>
      </c>
      <c r="BE244" s="207">
        <f t="shared" si="54"/>
        <v>0</v>
      </c>
      <c r="BF244" s="207">
        <f t="shared" si="55"/>
        <v>0</v>
      </c>
      <c r="BG244" s="207">
        <f t="shared" si="56"/>
        <v>0</v>
      </c>
      <c r="BH244" s="207">
        <f t="shared" si="57"/>
        <v>0</v>
      </c>
      <c r="BI244" s="207">
        <f t="shared" si="58"/>
        <v>0</v>
      </c>
      <c r="BJ244" s="18" t="s">
        <v>82</v>
      </c>
      <c r="BK244" s="207">
        <f t="shared" si="59"/>
        <v>0</v>
      </c>
      <c r="BL244" s="18" t="s">
        <v>155</v>
      </c>
      <c r="BM244" s="206" t="s">
        <v>833</v>
      </c>
    </row>
    <row r="245" spans="1:65" s="2" customFormat="1" ht="14.45" customHeight="1">
      <c r="A245" s="35"/>
      <c r="B245" s="36"/>
      <c r="C245" s="194" t="s">
        <v>698</v>
      </c>
      <c r="D245" s="194" t="s">
        <v>151</v>
      </c>
      <c r="E245" s="195" t="s">
        <v>834</v>
      </c>
      <c r="F245" s="196" t="s">
        <v>835</v>
      </c>
      <c r="G245" s="197" t="s">
        <v>163</v>
      </c>
      <c r="H245" s="198">
        <v>60</v>
      </c>
      <c r="I245" s="199"/>
      <c r="J245" s="200">
        <f t="shared" si="50"/>
        <v>0</v>
      </c>
      <c r="K245" s="201"/>
      <c r="L245" s="40"/>
      <c r="M245" s="202" t="s">
        <v>1</v>
      </c>
      <c r="N245" s="203" t="s">
        <v>40</v>
      </c>
      <c r="O245" s="72"/>
      <c r="P245" s="204">
        <f t="shared" si="51"/>
        <v>0</v>
      </c>
      <c r="Q245" s="204">
        <v>0</v>
      </c>
      <c r="R245" s="204">
        <f t="shared" si="52"/>
        <v>0</v>
      </c>
      <c r="S245" s="204">
        <v>0</v>
      </c>
      <c r="T245" s="205">
        <f t="shared" si="5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6" t="s">
        <v>155</v>
      </c>
      <c r="AT245" s="206" t="s">
        <v>151</v>
      </c>
      <c r="AU245" s="206" t="s">
        <v>82</v>
      </c>
      <c r="AY245" s="18" t="s">
        <v>149</v>
      </c>
      <c r="BE245" s="207">
        <f t="shared" si="54"/>
        <v>0</v>
      </c>
      <c r="BF245" s="207">
        <f t="shared" si="55"/>
        <v>0</v>
      </c>
      <c r="BG245" s="207">
        <f t="shared" si="56"/>
        <v>0</v>
      </c>
      <c r="BH245" s="207">
        <f t="shared" si="57"/>
        <v>0</v>
      </c>
      <c r="BI245" s="207">
        <f t="shared" si="58"/>
        <v>0</v>
      </c>
      <c r="BJ245" s="18" t="s">
        <v>82</v>
      </c>
      <c r="BK245" s="207">
        <f t="shared" si="59"/>
        <v>0</v>
      </c>
      <c r="BL245" s="18" t="s">
        <v>155</v>
      </c>
      <c r="BM245" s="206" t="s">
        <v>836</v>
      </c>
    </row>
    <row r="246" spans="1:65" s="2" customFormat="1" ht="14.45" customHeight="1">
      <c r="A246" s="35"/>
      <c r="B246" s="36"/>
      <c r="C246" s="194" t="s">
        <v>837</v>
      </c>
      <c r="D246" s="194" t="s">
        <v>151</v>
      </c>
      <c r="E246" s="195" t="s">
        <v>770</v>
      </c>
      <c r="F246" s="196" t="s">
        <v>771</v>
      </c>
      <c r="G246" s="197" t="s">
        <v>163</v>
      </c>
      <c r="H246" s="198">
        <v>60</v>
      </c>
      <c r="I246" s="199"/>
      <c r="J246" s="200">
        <f t="shared" si="50"/>
        <v>0</v>
      </c>
      <c r="K246" s="201"/>
      <c r="L246" s="40"/>
      <c r="M246" s="202" t="s">
        <v>1</v>
      </c>
      <c r="N246" s="203" t="s">
        <v>40</v>
      </c>
      <c r="O246" s="72"/>
      <c r="P246" s="204">
        <f t="shared" si="51"/>
        <v>0</v>
      </c>
      <c r="Q246" s="204">
        <v>0</v>
      </c>
      <c r="R246" s="204">
        <f t="shared" si="52"/>
        <v>0</v>
      </c>
      <c r="S246" s="204">
        <v>0</v>
      </c>
      <c r="T246" s="205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6" t="s">
        <v>155</v>
      </c>
      <c r="AT246" s="206" t="s">
        <v>151</v>
      </c>
      <c r="AU246" s="206" t="s">
        <v>82</v>
      </c>
      <c r="AY246" s="18" t="s">
        <v>149</v>
      </c>
      <c r="BE246" s="207">
        <f t="shared" si="54"/>
        <v>0</v>
      </c>
      <c r="BF246" s="207">
        <f t="shared" si="55"/>
        <v>0</v>
      </c>
      <c r="BG246" s="207">
        <f t="shared" si="56"/>
        <v>0</v>
      </c>
      <c r="BH246" s="207">
        <f t="shared" si="57"/>
        <v>0</v>
      </c>
      <c r="BI246" s="207">
        <f t="shared" si="58"/>
        <v>0</v>
      </c>
      <c r="BJ246" s="18" t="s">
        <v>82</v>
      </c>
      <c r="BK246" s="207">
        <f t="shared" si="59"/>
        <v>0</v>
      </c>
      <c r="BL246" s="18" t="s">
        <v>155</v>
      </c>
      <c r="BM246" s="206" t="s">
        <v>838</v>
      </c>
    </row>
    <row r="247" spans="1:65" s="2" customFormat="1" ht="14.45" customHeight="1">
      <c r="A247" s="35"/>
      <c r="B247" s="36"/>
      <c r="C247" s="194" t="s">
        <v>701</v>
      </c>
      <c r="D247" s="194" t="s">
        <v>151</v>
      </c>
      <c r="E247" s="195" t="s">
        <v>774</v>
      </c>
      <c r="F247" s="196" t="s">
        <v>775</v>
      </c>
      <c r="G247" s="197" t="s">
        <v>163</v>
      </c>
      <c r="H247" s="198">
        <v>60</v>
      </c>
      <c r="I247" s="199"/>
      <c r="J247" s="200">
        <f t="shared" si="50"/>
        <v>0</v>
      </c>
      <c r="K247" s="201"/>
      <c r="L247" s="40"/>
      <c r="M247" s="202" t="s">
        <v>1</v>
      </c>
      <c r="N247" s="203" t="s">
        <v>40</v>
      </c>
      <c r="O247" s="72"/>
      <c r="P247" s="204">
        <f t="shared" si="51"/>
        <v>0</v>
      </c>
      <c r="Q247" s="204">
        <v>0</v>
      </c>
      <c r="R247" s="204">
        <f t="shared" si="52"/>
        <v>0</v>
      </c>
      <c r="S247" s="204">
        <v>0</v>
      </c>
      <c r="T247" s="205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6" t="s">
        <v>155</v>
      </c>
      <c r="AT247" s="206" t="s">
        <v>151</v>
      </c>
      <c r="AU247" s="206" t="s">
        <v>82</v>
      </c>
      <c r="AY247" s="18" t="s">
        <v>149</v>
      </c>
      <c r="BE247" s="207">
        <f t="shared" si="54"/>
        <v>0</v>
      </c>
      <c r="BF247" s="207">
        <f t="shared" si="55"/>
        <v>0</v>
      </c>
      <c r="BG247" s="207">
        <f t="shared" si="56"/>
        <v>0</v>
      </c>
      <c r="BH247" s="207">
        <f t="shared" si="57"/>
        <v>0</v>
      </c>
      <c r="BI247" s="207">
        <f t="shared" si="58"/>
        <v>0</v>
      </c>
      <c r="BJ247" s="18" t="s">
        <v>82</v>
      </c>
      <c r="BK247" s="207">
        <f t="shared" si="59"/>
        <v>0</v>
      </c>
      <c r="BL247" s="18" t="s">
        <v>155</v>
      </c>
      <c r="BM247" s="206" t="s">
        <v>839</v>
      </c>
    </row>
    <row r="248" spans="1:65" s="2" customFormat="1" ht="14.45" customHeight="1">
      <c r="A248" s="35"/>
      <c r="B248" s="36"/>
      <c r="C248" s="194" t="s">
        <v>840</v>
      </c>
      <c r="D248" s="194" t="s">
        <v>151</v>
      </c>
      <c r="E248" s="195" t="s">
        <v>734</v>
      </c>
      <c r="F248" s="196" t="s">
        <v>735</v>
      </c>
      <c r="G248" s="197" t="s">
        <v>168</v>
      </c>
      <c r="H248" s="198">
        <v>24</v>
      </c>
      <c r="I248" s="199"/>
      <c r="J248" s="200">
        <f t="shared" si="50"/>
        <v>0</v>
      </c>
      <c r="K248" s="201"/>
      <c r="L248" s="40"/>
      <c r="M248" s="202" t="s">
        <v>1</v>
      </c>
      <c r="N248" s="203" t="s">
        <v>40</v>
      </c>
      <c r="O248" s="72"/>
      <c r="P248" s="204">
        <f t="shared" si="51"/>
        <v>0</v>
      </c>
      <c r="Q248" s="204">
        <v>0</v>
      </c>
      <c r="R248" s="204">
        <f t="shared" si="52"/>
        <v>0</v>
      </c>
      <c r="S248" s="204">
        <v>0</v>
      </c>
      <c r="T248" s="205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6" t="s">
        <v>155</v>
      </c>
      <c r="AT248" s="206" t="s">
        <v>151</v>
      </c>
      <c r="AU248" s="206" t="s">
        <v>82</v>
      </c>
      <c r="AY248" s="18" t="s">
        <v>149</v>
      </c>
      <c r="BE248" s="207">
        <f t="shared" si="54"/>
        <v>0</v>
      </c>
      <c r="BF248" s="207">
        <f t="shared" si="55"/>
        <v>0</v>
      </c>
      <c r="BG248" s="207">
        <f t="shared" si="56"/>
        <v>0</v>
      </c>
      <c r="BH248" s="207">
        <f t="shared" si="57"/>
        <v>0</v>
      </c>
      <c r="BI248" s="207">
        <f t="shared" si="58"/>
        <v>0</v>
      </c>
      <c r="BJ248" s="18" t="s">
        <v>82</v>
      </c>
      <c r="BK248" s="207">
        <f t="shared" si="59"/>
        <v>0</v>
      </c>
      <c r="BL248" s="18" t="s">
        <v>155</v>
      </c>
      <c r="BM248" s="206" t="s">
        <v>841</v>
      </c>
    </row>
    <row r="249" spans="1:65" s="2" customFormat="1" ht="14.45" customHeight="1">
      <c r="A249" s="35"/>
      <c r="B249" s="36"/>
      <c r="C249" s="194" t="s">
        <v>709</v>
      </c>
      <c r="D249" s="194" t="s">
        <v>151</v>
      </c>
      <c r="E249" s="195" t="s">
        <v>797</v>
      </c>
      <c r="F249" s="196" t="s">
        <v>798</v>
      </c>
      <c r="G249" s="197" t="s">
        <v>154</v>
      </c>
      <c r="H249" s="198">
        <v>30</v>
      </c>
      <c r="I249" s="199"/>
      <c r="J249" s="200">
        <f t="shared" si="50"/>
        <v>0</v>
      </c>
      <c r="K249" s="201"/>
      <c r="L249" s="40"/>
      <c r="M249" s="202" t="s">
        <v>1</v>
      </c>
      <c r="N249" s="203" t="s">
        <v>40</v>
      </c>
      <c r="O249" s="72"/>
      <c r="P249" s="204">
        <f t="shared" si="51"/>
        <v>0</v>
      </c>
      <c r="Q249" s="204">
        <v>0</v>
      </c>
      <c r="R249" s="204">
        <f t="shared" si="52"/>
        <v>0</v>
      </c>
      <c r="S249" s="204">
        <v>0</v>
      </c>
      <c r="T249" s="205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6" t="s">
        <v>155</v>
      </c>
      <c r="AT249" s="206" t="s">
        <v>151</v>
      </c>
      <c r="AU249" s="206" t="s">
        <v>82</v>
      </c>
      <c r="AY249" s="18" t="s">
        <v>149</v>
      </c>
      <c r="BE249" s="207">
        <f t="shared" si="54"/>
        <v>0</v>
      </c>
      <c r="BF249" s="207">
        <f t="shared" si="55"/>
        <v>0</v>
      </c>
      <c r="BG249" s="207">
        <f t="shared" si="56"/>
        <v>0</v>
      </c>
      <c r="BH249" s="207">
        <f t="shared" si="57"/>
        <v>0</v>
      </c>
      <c r="BI249" s="207">
        <f t="shared" si="58"/>
        <v>0</v>
      </c>
      <c r="BJ249" s="18" t="s">
        <v>82</v>
      </c>
      <c r="BK249" s="207">
        <f t="shared" si="59"/>
        <v>0</v>
      </c>
      <c r="BL249" s="18" t="s">
        <v>155</v>
      </c>
      <c r="BM249" s="206" t="s">
        <v>842</v>
      </c>
    </row>
    <row r="250" spans="1:65" s="2" customFormat="1" ht="14.45" customHeight="1">
      <c r="A250" s="35"/>
      <c r="B250" s="36"/>
      <c r="C250" s="194" t="s">
        <v>843</v>
      </c>
      <c r="D250" s="194" t="s">
        <v>151</v>
      </c>
      <c r="E250" s="195" t="s">
        <v>779</v>
      </c>
      <c r="F250" s="196" t="s">
        <v>780</v>
      </c>
      <c r="G250" s="197" t="s">
        <v>168</v>
      </c>
      <c r="H250" s="198">
        <v>18</v>
      </c>
      <c r="I250" s="199"/>
      <c r="J250" s="200">
        <f t="shared" si="50"/>
        <v>0</v>
      </c>
      <c r="K250" s="201"/>
      <c r="L250" s="40"/>
      <c r="M250" s="202" t="s">
        <v>1</v>
      </c>
      <c r="N250" s="203" t="s">
        <v>40</v>
      </c>
      <c r="O250" s="72"/>
      <c r="P250" s="204">
        <f t="shared" si="51"/>
        <v>0</v>
      </c>
      <c r="Q250" s="204">
        <v>0</v>
      </c>
      <c r="R250" s="204">
        <f t="shared" si="52"/>
        <v>0</v>
      </c>
      <c r="S250" s="204">
        <v>0</v>
      </c>
      <c r="T250" s="205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6" t="s">
        <v>155</v>
      </c>
      <c r="AT250" s="206" t="s">
        <v>151</v>
      </c>
      <c r="AU250" s="206" t="s">
        <v>82</v>
      </c>
      <c r="AY250" s="18" t="s">
        <v>149</v>
      </c>
      <c r="BE250" s="207">
        <f t="shared" si="54"/>
        <v>0</v>
      </c>
      <c r="BF250" s="207">
        <f t="shared" si="55"/>
        <v>0</v>
      </c>
      <c r="BG250" s="207">
        <f t="shared" si="56"/>
        <v>0</v>
      </c>
      <c r="BH250" s="207">
        <f t="shared" si="57"/>
        <v>0</v>
      </c>
      <c r="BI250" s="207">
        <f t="shared" si="58"/>
        <v>0</v>
      </c>
      <c r="BJ250" s="18" t="s">
        <v>82</v>
      </c>
      <c r="BK250" s="207">
        <f t="shared" si="59"/>
        <v>0</v>
      </c>
      <c r="BL250" s="18" t="s">
        <v>155</v>
      </c>
      <c r="BM250" s="206" t="s">
        <v>844</v>
      </c>
    </row>
    <row r="251" spans="1:65" s="2" customFormat="1" ht="14.45" customHeight="1">
      <c r="A251" s="35"/>
      <c r="B251" s="36"/>
      <c r="C251" s="194" t="s">
        <v>712</v>
      </c>
      <c r="D251" s="194" t="s">
        <v>151</v>
      </c>
      <c r="E251" s="195" t="s">
        <v>845</v>
      </c>
      <c r="F251" s="196" t="s">
        <v>846</v>
      </c>
      <c r="G251" s="197" t="s">
        <v>579</v>
      </c>
      <c r="H251" s="260"/>
      <c r="I251" s="199"/>
      <c r="J251" s="200">
        <f t="shared" si="50"/>
        <v>0</v>
      </c>
      <c r="K251" s="201"/>
      <c r="L251" s="40"/>
      <c r="M251" s="202" t="s">
        <v>1</v>
      </c>
      <c r="N251" s="203" t="s">
        <v>40</v>
      </c>
      <c r="O251" s="72"/>
      <c r="P251" s="204">
        <f t="shared" si="51"/>
        <v>0</v>
      </c>
      <c r="Q251" s="204">
        <v>0</v>
      </c>
      <c r="R251" s="204">
        <f t="shared" si="52"/>
        <v>0</v>
      </c>
      <c r="S251" s="204">
        <v>0</v>
      </c>
      <c r="T251" s="205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6" t="s">
        <v>155</v>
      </c>
      <c r="AT251" s="206" t="s">
        <v>151</v>
      </c>
      <c r="AU251" s="206" t="s">
        <v>82</v>
      </c>
      <c r="AY251" s="18" t="s">
        <v>149</v>
      </c>
      <c r="BE251" s="207">
        <f t="shared" si="54"/>
        <v>0</v>
      </c>
      <c r="BF251" s="207">
        <f t="shared" si="55"/>
        <v>0</v>
      </c>
      <c r="BG251" s="207">
        <f t="shared" si="56"/>
        <v>0</v>
      </c>
      <c r="BH251" s="207">
        <f t="shared" si="57"/>
        <v>0</v>
      </c>
      <c r="BI251" s="207">
        <f t="shared" si="58"/>
        <v>0</v>
      </c>
      <c r="BJ251" s="18" t="s">
        <v>82</v>
      </c>
      <c r="BK251" s="207">
        <f t="shared" si="59"/>
        <v>0</v>
      </c>
      <c r="BL251" s="18" t="s">
        <v>155</v>
      </c>
      <c r="BM251" s="206" t="s">
        <v>847</v>
      </c>
    </row>
    <row r="252" spans="2:63" s="12" customFormat="1" ht="25.9" customHeight="1">
      <c r="B252" s="178"/>
      <c r="C252" s="179"/>
      <c r="D252" s="180" t="s">
        <v>74</v>
      </c>
      <c r="E252" s="181" t="s">
        <v>848</v>
      </c>
      <c r="F252" s="181" t="s">
        <v>849</v>
      </c>
      <c r="G252" s="179"/>
      <c r="H252" s="179"/>
      <c r="I252" s="182"/>
      <c r="J252" s="183">
        <f>BK252</f>
        <v>0</v>
      </c>
      <c r="K252" s="179"/>
      <c r="L252" s="184"/>
      <c r="M252" s="185"/>
      <c r="N252" s="186"/>
      <c r="O252" s="186"/>
      <c r="P252" s="187">
        <f>SUM(P253:P258)</f>
        <v>0</v>
      </c>
      <c r="Q252" s="186"/>
      <c r="R252" s="187">
        <f>SUM(R253:R258)</f>
        <v>0</v>
      </c>
      <c r="S252" s="186"/>
      <c r="T252" s="188">
        <f>SUM(T253:T258)</f>
        <v>0</v>
      </c>
      <c r="AR252" s="189" t="s">
        <v>82</v>
      </c>
      <c r="AT252" s="190" t="s">
        <v>74</v>
      </c>
      <c r="AU252" s="190" t="s">
        <v>75</v>
      </c>
      <c r="AY252" s="189" t="s">
        <v>149</v>
      </c>
      <c r="BK252" s="191">
        <f>SUM(BK253:BK258)</f>
        <v>0</v>
      </c>
    </row>
    <row r="253" spans="1:65" s="2" customFormat="1" ht="14.45" customHeight="1">
      <c r="A253" s="35"/>
      <c r="B253" s="36"/>
      <c r="C253" s="194" t="s">
        <v>850</v>
      </c>
      <c r="D253" s="194" t="s">
        <v>151</v>
      </c>
      <c r="E253" s="195" t="s">
        <v>851</v>
      </c>
      <c r="F253" s="196" t="s">
        <v>852</v>
      </c>
      <c r="G253" s="197" t="s">
        <v>551</v>
      </c>
      <c r="H253" s="198">
        <v>11</v>
      </c>
      <c r="I253" s="199"/>
      <c r="J253" s="200">
        <f aca="true" t="shared" si="60" ref="J253:J258">ROUND(I253*H253,2)</f>
        <v>0</v>
      </c>
      <c r="K253" s="201"/>
      <c r="L253" s="40"/>
      <c r="M253" s="202" t="s">
        <v>1</v>
      </c>
      <c r="N253" s="203" t="s">
        <v>40</v>
      </c>
      <c r="O253" s="72"/>
      <c r="P253" s="204">
        <f aca="true" t="shared" si="61" ref="P253:P258">O253*H253</f>
        <v>0</v>
      </c>
      <c r="Q253" s="204">
        <v>0</v>
      </c>
      <c r="R253" s="204">
        <f aca="true" t="shared" si="62" ref="R253:R258">Q253*H253</f>
        <v>0</v>
      </c>
      <c r="S253" s="204">
        <v>0</v>
      </c>
      <c r="T253" s="205">
        <f aca="true" t="shared" si="63" ref="T253:T258"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6" t="s">
        <v>155</v>
      </c>
      <c r="AT253" s="206" t="s">
        <v>151</v>
      </c>
      <c r="AU253" s="206" t="s">
        <v>82</v>
      </c>
      <c r="AY253" s="18" t="s">
        <v>149</v>
      </c>
      <c r="BE253" s="207">
        <f aca="true" t="shared" si="64" ref="BE253:BE258">IF(N253="základní",J253,0)</f>
        <v>0</v>
      </c>
      <c r="BF253" s="207">
        <f aca="true" t="shared" si="65" ref="BF253:BF258">IF(N253="snížená",J253,0)</f>
        <v>0</v>
      </c>
      <c r="BG253" s="207">
        <f aca="true" t="shared" si="66" ref="BG253:BG258">IF(N253="zákl. přenesená",J253,0)</f>
        <v>0</v>
      </c>
      <c r="BH253" s="207">
        <f aca="true" t="shared" si="67" ref="BH253:BH258">IF(N253="sníž. přenesená",J253,0)</f>
        <v>0</v>
      </c>
      <c r="BI253" s="207">
        <f aca="true" t="shared" si="68" ref="BI253:BI258">IF(N253="nulová",J253,0)</f>
        <v>0</v>
      </c>
      <c r="BJ253" s="18" t="s">
        <v>82</v>
      </c>
      <c r="BK253" s="207">
        <f aca="true" t="shared" si="69" ref="BK253:BK258">ROUND(I253*H253,2)</f>
        <v>0</v>
      </c>
      <c r="BL253" s="18" t="s">
        <v>155</v>
      </c>
      <c r="BM253" s="206" t="s">
        <v>853</v>
      </c>
    </row>
    <row r="254" spans="1:65" s="2" customFormat="1" ht="14.45" customHeight="1">
      <c r="A254" s="35"/>
      <c r="B254" s="36"/>
      <c r="C254" s="194" t="s">
        <v>716</v>
      </c>
      <c r="D254" s="194" t="s">
        <v>151</v>
      </c>
      <c r="E254" s="195" t="s">
        <v>851</v>
      </c>
      <c r="F254" s="196" t="s">
        <v>852</v>
      </c>
      <c r="G254" s="197" t="s">
        <v>551</v>
      </c>
      <c r="H254" s="198">
        <v>4</v>
      </c>
      <c r="I254" s="199"/>
      <c r="J254" s="200">
        <f t="shared" si="60"/>
        <v>0</v>
      </c>
      <c r="K254" s="201"/>
      <c r="L254" s="40"/>
      <c r="M254" s="202" t="s">
        <v>1</v>
      </c>
      <c r="N254" s="203" t="s">
        <v>40</v>
      </c>
      <c r="O254" s="72"/>
      <c r="P254" s="204">
        <f t="shared" si="61"/>
        <v>0</v>
      </c>
      <c r="Q254" s="204">
        <v>0</v>
      </c>
      <c r="R254" s="204">
        <f t="shared" si="62"/>
        <v>0</v>
      </c>
      <c r="S254" s="204">
        <v>0</v>
      </c>
      <c r="T254" s="205">
        <f t="shared" si="6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6" t="s">
        <v>155</v>
      </c>
      <c r="AT254" s="206" t="s">
        <v>151</v>
      </c>
      <c r="AU254" s="206" t="s">
        <v>82</v>
      </c>
      <c r="AY254" s="18" t="s">
        <v>149</v>
      </c>
      <c r="BE254" s="207">
        <f t="shared" si="64"/>
        <v>0</v>
      </c>
      <c r="BF254" s="207">
        <f t="shared" si="65"/>
        <v>0</v>
      </c>
      <c r="BG254" s="207">
        <f t="shared" si="66"/>
        <v>0</v>
      </c>
      <c r="BH254" s="207">
        <f t="shared" si="67"/>
        <v>0</v>
      </c>
      <c r="BI254" s="207">
        <f t="shared" si="68"/>
        <v>0</v>
      </c>
      <c r="BJ254" s="18" t="s">
        <v>82</v>
      </c>
      <c r="BK254" s="207">
        <f t="shared" si="69"/>
        <v>0</v>
      </c>
      <c r="BL254" s="18" t="s">
        <v>155</v>
      </c>
      <c r="BM254" s="206" t="s">
        <v>854</v>
      </c>
    </row>
    <row r="255" spans="1:65" s="2" customFormat="1" ht="14.45" customHeight="1">
      <c r="A255" s="35"/>
      <c r="B255" s="36"/>
      <c r="C255" s="194" t="s">
        <v>855</v>
      </c>
      <c r="D255" s="194" t="s">
        <v>151</v>
      </c>
      <c r="E255" s="195" t="s">
        <v>856</v>
      </c>
      <c r="F255" s="196" t="s">
        <v>857</v>
      </c>
      <c r="G255" s="197" t="s">
        <v>858</v>
      </c>
      <c r="H255" s="198">
        <v>10</v>
      </c>
      <c r="I255" s="199"/>
      <c r="J255" s="200">
        <f t="shared" si="60"/>
        <v>0</v>
      </c>
      <c r="K255" s="201"/>
      <c r="L255" s="40"/>
      <c r="M255" s="202" t="s">
        <v>1</v>
      </c>
      <c r="N255" s="203" t="s">
        <v>40</v>
      </c>
      <c r="O255" s="72"/>
      <c r="P255" s="204">
        <f t="shared" si="61"/>
        <v>0</v>
      </c>
      <c r="Q255" s="204">
        <v>0</v>
      </c>
      <c r="R255" s="204">
        <f t="shared" si="62"/>
        <v>0</v>
      </c>
      <c r="S255" s="204">
        <v>0</v>
      </c>
      <c r="T255" s="205">
        <f t="shared" si="6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6" t="s">
        <v>155</v>
      </c>
      <c r="AT255" s="206" t="s">
        <v>151</v>
      </c>
      <c r="AU255" s="206" t="s">
        <v>82</v>
      </c>
      <c r="AY255" s="18" t="s">
        <v>149</v>
      </c>
      <c r="BE255" s="207">
        <f t="shared" si="64"/>
        <v>0</v>
      </c>
      <c r="BF255" s="207">
        <f t="shared" si="65"/>
        <v>0</v>
      </c>
      <c r="BG255" s="207">
        <f t="shared" si="66"/>
        <v>0</v>
      </c>
      <c r="BH255" s="207">
        <f t="shared" si="67"/>
        <v>0</v>
      </c>
      <c r="BI255" s="207">
        <f t="shared" si="68"/>
        <v>0</v>
      </c>
      <c r="BJ255" s="18" t="s">
        <v>82</v>
      </c>
      <c r="BK255" s="207">
        <f t="shared" si="69"/>
        <v>0</v>
      </c>
      <c r="BL255" s="18" t="s">
        <v>155</v>
      </c>
      <c r="BM255" s="206" t="s">
        <v>859</v>
      </c>
    </row>
    <row r="256" spans="1:65" s="2" customFormat="1" ht="14.45" customHeight="1">
      <c r="A256" s="35"/>
      <c r="B256" s="36"/>
      <c r="C256" s="194" t="s">
        <v>719</v>
      </c>
      <c r="D256" s="194" t="s">
        <v>151</v>
      </c>
      <c r="E256" s="195" t="s">
        <v>860</v>
      </c>
      <c r="F256" s="196" t="s">
        <v>861</v>
      </c>
      <c r="G256" s="197" t="s">
        <v>858</v>
      </c>
      <c r="H256" s="198">
        <v>10</v>
      </c>
      <c r="I256" s="199"/>
      <c r="J256" s="200">
        <f t="shared" si="60"/>
        <v>0</v>
      </c>
      <c r="K256" s="201"/>
      <c r="L256" s="40"/>
      <c r="M256" s="202" t="s">
        <v>1</v>
      </c>
      <c r="N256" s="203" t="s">
        <v>40</v>
      </c>
      <c r="O256" s="72"/>
      <c r="P256" s="204">
        <f t="shared" si="61"/>
        <v>0</v>
      </c>
      <c r="Q256" s="204">
        <v>0</v>
      </c>
      <c r="R256" s="204">
        <f t="shared" si="62"/>
        <v>0</v>
      </c>
      <c r="S256" s="204">
        <v>0</v>
      </c>
      <c r="T256" s="205">
        <f t="shared" si="6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6" t="s">
        <v>155</v>
      </c>
      <c r="AT256" s="206" t="s">
        <v>151</v>
      </c>
      <c r="AU256" s="206" t="s">
        <v>82</v>
      </c>
      <c r="AY256" s="18" t="s">
        <v>149</v>
      </c>
      <c r="BE256" s="207">
        <f t="shared" si="64"/>
        <v>0</v>
      </c>
      <c r="BF256" s="207">
        <f t="shared" si="65"/>
        <v>0</v>
      </c>
      <c r="BG256" s="207">
        <f t="shared" si="66"/>
        <v>0</v>
      </c>
      <c r="BH256" s="207">
        <f t="shared" si="67"/>
        <v>0</v>
      </c>
      <c r="BI256" s="207">
        <f t="shared" si="68"/>
        <v>0</v>
      </c>
      <c r="BJ256" s="18" t="s">
        <v>82</v>
      </c>
      <c r="BK256" s="207">
        <f t="shared" si="69"/>
        <v>0</v>
      </c>
      <c r="BL256" s="18" t="s">
        <v>155</v>
      </c>
      <c r="BM256" s="206" t="s">
        <v>862</v>
      </c>
    </row>
    <row r="257" spans="1:65" s="2" customFormat="1" ht="14.45" customHeight="1">
      <c r="A257" s="35"/>
      <c r="B257" s="36"/>
      <c r="C257" s="194" t="s">
        <v>863</v>
      </c>
      <c r="D257" s="194" t="s">
        <v>151</v>
      </c>
      <c r="E257" s="195" t="s">
        <v>864</v>
      </c>
      <c r="F257" s="196" t="s">
        <v>865</v>
      </c>
      <c r="G257" s="197" t="s">
        <v>858</v>
      </c>
      <c r="H257" s="198">
        <v>40</v>
      </c>
      <c r="I257" s="199"/>
      <c r="J257" s="200">
        <f t="shared" si="60"/>
        <v>0</v>
      </c>
      <c r="K257" s="201"/>
      <c r="L257" s="40"/>
      <c r="M257" s="202" t="s">
        <v>1</v>
      </c>
      <c r="N257" s="203" t="s">
        <v>40</v>
      </c>
      <c r="O257" s="72"/>
      <c r="P257" s="204">
        <f t="shared" si="61"/>
        <v>0</v>
      </c>
      <c r="Q257" s="204">
        <v>0</v>
      </c>
      <c r="R257" s="204">
        <f t="shared" si="62"/>
        <v>0</v>
      </c>
      <c r="S257" s="204">
        <v>0</v>
      </c>
      <c r="T257" s="205">
        <f t="shared" si="6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6" t="s">
        <v>155</v>
      </c>
      <c r="AT257" s="206" t="s">
        <v>151</v>
      </c>
      <c r="AU257" s="206" t="s">
        <v>82</v>
      </c>
      <c r="AY257" s="18" t="s">
        <v>149</v>
      </c>
      <c r="BE257" s="207">
        <f t="shared" si="64"/>
        <v>0</v>
      </c>
      <c r="BF257" s="207">
        <f t="shared" si="65"/>
        <v>0</v>
      </c>
      <c r="BG257" s="207">
        <f t="shared" si="66"/>
        <v>0</v>
      </c>
      <c r="BH257" s="207">
        <f t="shared" si="67"/>
        <v>0</v>
      </c>
      <c r="BI257" s="207">
        <f t="shared" si="68"/>
        <v>0</v>
      </c>
      <c r="BJ257" s="18" t="s">
        <v>82</v>
      </c>
      <c r="BK257" s="207">
        <f t="shared" si="69"/>
        <v>0</v>
      </c>
      <c r="BL257" s="18" t="s">
        <v>155</v>
      </c>
      <c r="BM257" s="206" t="s">
        <v>866</v>
      </c>
    </row>
    <row r="258" spans="1:65" s="2" customFormat="1" ht="14.45" customHeight="1">
      <c r="A258" s="35"/>
      <c r="B258" s="36"/>
      <c r="C258" s="194" t="s">
        <v>722</v>
      </c>
      <c r="D258" s="194" t="s">
        <v>151</v>
      </c>
      <c r="E258" s="195" t="s">
        <v>867</v>
      </c>
      <c r="F258" s="196" t="s">
        <v>868</v>
      </c>
      <c r="G258" s="197" t="s">
        <v>858</v>
      </c>
      <c r="H258" s="198">
        <v>22</v>
      </c>
      <c r="I258" s="199"/>
      <c r="J258" s="200">
        <f t="shared" si="60"/>
        <v>0</v>
      </c>
      <c r="K258" s="201"/>
      <c r="L258" s="40"/>
      <c r="M258" s="202" t="s">
        <v>1</v>
      </c>
      <c r="N258" s="203" t="s">
        <v>40</v>
      </c>
      <c r="O258" s="72"/>
      <c r="P258" s="204">
        <f t="shared" si="61"/>
        <v>0</v>
      </c>
      <c r="Q258" s="204">
        <v>0</v>
      </c>
      <c r="R258" s="204">
        <f t="shared" si="62"/>
        <v>0</v>
      </c>
      <c r="S258" s="204">
        <v>0</v>
      </c>
      <c r="T258" s="205">
        <f t="shared" si="6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6" t="s">
        <v>155</v>
      </c>
      <c r="AT258" s="206" t="s">
        <v>151</v>
      </c>
      <c r="AU258" s="206" t="s">
        <v>82</v>
      </c>
      <c r="AY258" s="18" t="s">
        <v>149</v>
      </c>
      <c r="BE258" s="207">
        <f t="shared" si="64"/>
        <v>0</v>
      </c>
      <c r="BF258" s="207">
        <f t="shared" si="65"/>
        <v>0</v>
      </c>
      <c r="BG258" s="207">
        <f t="shared" si="66"/>
        <v>0</v>
      </c>
      <c r="BH258" s="207">
        <f t="shared" si="67"/>
        <v>0</v>
      </c>
      <c r="BI258" s="207">
        <f t="shared" si="68"/>
        <v>0</v>
      </c>
      <c r="BJ258" s="18" t="s">
        <v>82</v>
      </c>
      <c r="BK258" s="207">
        <f t="shared" si="69"/>
        <v>0</v>
      </c>
      <c r="BL258" s="18" t="s">
        <v>155</v>
      </c>
      <c r="BM258" s="206" t="s">
        <v>869</v>
      </c>
    </row>
    <row r="259" spans="2:63" s="12" customFormat="1" ht="25.9" customHeight="1">
      <c r="B259" s="178"/>
      <c r="C259" s="179"/>
      <c r="D259" s="180" t="s">
        <v>74</v>
      </c>
      <c r="E259" s="181" t="s">
        <v>870</v>
      </c>
      <c r="F259" s="181" t="s">
        <v>871</v>
      </c>
      <c r="G259" s="179"/>
      <c r="H259" s="179"/>
      <c r="I259" s="182"/>
      <c r="J259" s="183">
        <f>BK259</f>
        <v>0</v>
      </c>
      <c r="K259" s="179"/>
      <c r="L259" s="184"/>
      <c r="M259" s="185"/>
      <c r="N259" s="186"/>
      <c r="O259" s="186"/>
      <c r="P259" s="187">
        <f>P260</f>
        <v>0</v>
      </c>
      <c r="Q259" s="186"/>
      <c r="R259" s="187">
        <f>R260</f>
        <v>0</v>
      </c>
      <c r="S259" s="186"/>
      <c r="T259" s="188">
        <f>T260</f>
        <v>0</v>
      </c>
      <c r="AR259" s="189" t="s">
        <v>82</v>
      </c>
      <c r="AT259" s="190" t="s">
        <v>74</v>
      </c>
      <c r="AU259" s="190" t="s">
        <v>75</v>
      </c>
      <c r="AY259" s="189" t="s">
        <v>149</v>
      </c>
      <c r="BK259" s="191">
        <f>BK260</f>
        <v>0</v>
      </c>
    </row>
    <row r="260" spans="1:65" s="2" customFormat="1" ht="14.45" customHeight="1">
      <c r="A260" s="35"/>
      <c r="B260" s="36"/>
      <c r="C260" s="194" t="s">
        <v>872</v>
      </c>
      <c r="D260" s="194" t="s">
        <v>151</v>
      </c>
      <c r="E260" s="195" t="s">
        <v>873</v>
      </c>
      <c r="F260" s="196" t="s">
        <v>874</v>
      </c>
      <c r="G260" s="197" t="s">
        <v>551</v>
      </c>
      <c r="H260" s="198">
        <v>1</v>
      </c>
      <c r="I260" s="199"/>
      <c r="J260" s="200">
        <f>ROUND(I260*H260,2)</f>
        <v>0</v>
      </c>
      <c r="K260" s="201"/>
      <c r="L260" s="40"/>
      <c r="M260" s="202" t="s">
        <v>1</v>
      </c>
      <c r="N260" s="203" t="s">
        <v>40</v>
      </c>
      <c r="O260" s="72"/>
      <c r="P260" s="204">
        <f>O260*H260</f>
        <v>0</v>
      </c>
      <c r="Q260" s="204">
        <v>0</v>
      </c>
      <c r="R260" s="204">
        <f>Q260*H260</f>
        <v>0</v>
      </c>
      <c r="S260" s="204">
        <v>0</v>
      </c>
      <c r="T260" s="20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6" t="s">
        <v>155</v>
      </c>
      <c r="AT260" s="206" t="s">
        <v>151</v>
      </c>
      <c r="AU260" s="206" t="s">
        <v>82</v>
      </c>
      <c r="AY260" s="18" t="s">
        <v>149</v>
      </c>
      <c r="BE260" s="207">
        <f>IF(N260="základní",J260,0)</f>
        <v>0</v>
      </c>
      <c r="BF260" s="207">
        <f>IF(N260="snížená",J260,0)</f>
        <v>0</v>
      </c>
      <c r="BG260" s="207">
        <f>IF(N260="zákl. přenesená",J260,0)</f>
        <v>0</v>
      </c>
      <c r="BH260" s="207">
        <f>IF(N260="sníž. přenesená",J260,0)</f>
        <v>0</v>
      </c>
      <c r="BI260" s="207">
        <f>IF(N260="nulová",J260,0)</f>
        <v>0</v>
      </c>
      <c r="BJ260" s="18" t="s">
        <v>82</v>
      </c>
      <c r="BK260" s="207">
        <f>ROUND(I260*H260,2)</f>
        <v>0</v>
      </c>
      <c r="BL260" s="18" t="s">
        <v>155</v>
      </c>
      <c r="BM260" s="206" t="s">
        <v>875</v>
      </c>
    </row>
    <row r="261" spans="2:63" s="12" customFormat="1" ht="25.9" customHeight="1">
      <c r="B261" s="178"/>
      <c r="C261" s="179"/>
      <c r="D261" s="180" t="s">
        <v>74</v>
      </c>
      <c r="E261" s="181" t="s">
        <v>518</v>
      </c>
      <c r="F261" s="181" t="s">
        <v>519</v>
      </c>
      <c r="G261" s="179"/>
      <c r="H261" s="179"/>
      <c r="I261" s="182"/>
      <c r="J261" s="183">
        <f>BK261</f>
        <v>0</v>
      </c>
      <c r="K261" s="179"/>
      <c r="L261" s="184"/>
      <c r="M261" s="185"/>
      <c r="N261" s="186"/>
      <c r="O261" s="186"/>
      <c r="P261" s="187">
        <f>P262+P265+P267+P272</f>
        <v>0</v>
      </c>
      <c r="Q261" s="186"/>
      <c r="R261" s="187">
        <f>R262+R265+R267+R272</f>
        <v>0</v>
      </c>
      <c r="S261" s="186"/>
      <c r="T261" s="188">
        <f>T262+T265+T267+T272</f>
        <v>0</v>
      </c>
      <c r="AR261" s="189" t="s">
        <v>180</v>
      </c>
      <c r="AT261" s="190" t="s">
        <v>74</v>
      </c>
      <c r="AU261" s="190" t="s">
        <v>75</v>
      </c>
      <c r="AY261" s="189" t="s">
        <v>149</v>
      </c>
      <c r="BK261" s="191">
        <f>BK262+BK265+BK267+BK272</f>
        <v>0</v>
      </c>
    </row>
    <row r="262" spans="2:63" s="12" customFormat="1" ht="22.9" customHeight="1">
      <c r="B262" s="178"/>
      <c r="C262" s="179"/>
      <c r="D262" s="180" t="s">
        <v>74</v>
      </c>
      <c r="E262" s="192" t="s">
        <v>520</v>
      </c>
      <c r="F262" s="192" t="s">
        <v>521</v>
      </c>
      <c r="G262" s="179"/>
      <c r="H262" s="179"/>
      <c r="I262" s="182"/>
      <c r="J262" s="193">
        <f>BK262</f>
        <v>0</v>
      </c>
      <c r="K262" s="179"/>
      <c r="L262" s="184"/>
      <c r="M262" s="185"/>
      <c r="N262" s="186"/>
      <c r="O262" s="186"/>
      <c r="P262" s="187">
        <f>SUM(P263:P264)</f>
        <v>0</v>
      </c>
      <c r="Q262" s="186"/>
      <c r="R262" s="187">
        <f>SUM(R263:R264)</f>
        <v>0</v>
      </c>
      <c r="S262" s="186"/>
      <c r="T262" s="188">
        <f>SUM(T263:T264)</f>
        <v>0</v>
      </c>
      <c r="AR262" s="189" t="s">
        <v>180</v>
      </c>
      <c r="AT262" s="190" t="s">
        <v>74</v>
      </c>
      <c r="AU262" s="190" t="s">
        <v>82</v>
      </c>
      <c r="AY262" s="189" t="s">
        <v>149</v>
      </c>
      <c r="BK262" s="191">
        <f>SUM(BK263:BK264)</f>
        <v>0</v>
      </c>
    </row>
    <row r="263" spans="1:65" s="2" customFormat="1" ht="14.45" customHeight="1">
      <c r="A263" s="35"/>
      <c r="B263" s="36"/>
      <c r="C263" s="194" t="s">
        <v>725</v>
      </c>
      <c r="D263" s="194" t="s">
        <v>151</v>
      </c>
      <c r="E263" s="195" t="s">
        <v>876</v>
      </c>
      <c r="F263" s="196" t="s">
        <v>877</v>
      </c>
      <c r="G263" s="197" t="s">
        <v>523</v>
      </c>
      <c r="H263" s="198">
        <v>1</v>
      </c>
      <c r="I263" s="199"/>
      <c r="J263" s="200">
        <f>ROUND(I263*H263,2)</f>
        <v>0</v>
      </c>
      <c r="K263" s="201"/>
      <c r="L263" s="40"/>
      <c r="M263" s="202" t="s">
        <v>1</v>
      </c>
      <c r="N263" s="203" t="s">
        <v>40</v>
      </c>
      <c r="O263" s="72"/>
      <c r="P263" s="204">
        <f>O263*H263</f>
        <v>0</v>
      </c>
      <c r="Q263" s="204">
        <v>0</v>
      </c>
      <c r="R263" s="204">
        <f>Q263*H263</f>
        <v>0</v>
      </c>
      <c r="S263" s="204">
        <v>0</v>
      </c>
      <c r="T263" s="20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6" t="s">
        <v>524</v>
      </c>
      <c r="AT263" s="206" t="s">
        <v>151</v>
      </c>
      <c r="AU263" s="206" t="s">
        <v>84</v>
      </c>
      <c r="AY263" s="18" t="s">
        <v>149</v>
      </c>
      <c r="BE263" s="207">
        <f>IF(N263="základní",J263,0)</f>
        <v>0</v>
      </c>
      <c r="BF263" s="207">
        <f>IF(N263="snížená",J263,0)</f>
        <v>0</v>
      </c>
      <c r="BG263" s="207">
        <f>IF(N263="zákl. přenesená",J263,0)</f>
        <v>0</v>
      </c>
      <c r="BH263" s="207">
        <f>IF(N263="sníž. přenesená",J263,0)</f>
        <v>0</v>
      </c>
      <c r="BI263" s="207">
        <f>IF(N263="nulová",J263,0)</f>
        <v>0</v>
      </c>
      <c r="BJ263" s="18" t="s">
        <v>82</v>
      </c>
      <c r="BK263" s="207">
        <f>ROUND(I263*H263,2)</f>
        <v>0</v>
      </c>
      <c r="BL263" s="18" t="s">
        <v>524</v>
      </c>
      <c r="BM263" s="206" t="s">
        <v>878</v>
      </c>
    </row>
    <row r="264" spans="1:65" s="2" customFormat="1" ht="14.45" customHeight="1">
      <c r="A264" s="35"/>
      <c r="B264" s="36"/>
      <c r="C264" s="194" t="s">
        <v>879</v>
      </c>
      <c r="D264" s="194" t="s">
        <v>151</v>
      </c>
      <c r="E264" s="195" t="s">
        <v>880</v>
      </c>
      <c r="F264" s="196" t="s">
        <v>881</v>
      </c>
      <c r="G264" s="197" t="s">
        <v>523</v>
      </c>
      <c r="H264" s="198">
        <v>1</v>
      </c>
      <c r="I264" s="199"/>
      <c r="J264" s="200">
        <f>ROUND(I264*H264,2)</f>
        <v>0</v>
      </c>
      <c r="K264" s="201"/>
      <c r="L264" s="40"/>
      <c r="M264" s="202" t="s">
        <v>1</v>
      </c>
      <c r="N264" s="203" t="s">
        <v>40</v>
      </c>
      <c r="O264" s="72"/>
      <c r="P264" s="204">
        <f>O264*H264</f>
        <v>0</v>
      </c>
      <c r="Q264" s="204">
        <v>0</v>
      </c>
      <c r="R264" s="204">
        <f>Q264*H264</f>
        <v>0</v>
      </c>
      <c r="S264" s="204">
        <v>0</v>
      </c>
      <c r="T264" s="20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6" t="s">
        <v>524</v>
      </c>
      <c r="AT264" s="206" t="s">
        <v>151</v>
      </c>
      <c r="AU264" s="206" t="s">
        <v>84</v>
      </c>
      <c r="AY264" s="18" t="s">
        <v>149</v>
      </c>
      <c r="BE264" s="207">
        <f>IF(N264="základní",J264,0)</f>
        <v>0</v>
      </c>
      <c r="BF264" s="207">
        <f>IF(N264="snížená",J264,0)</f>
        <v>0</v>
      </c>
      <c r="BG264" s="207">
        <f>IF(N264="zákl. přenesená",J264,0)</f>
        <v>0</v>
      </c>
      <c r="BH264" s="207">
        <f>IF(N264="sníž. přenesená",J264,0)</f>
        <v>0</v>
      </c>
      <c r="BI264" s="207">
        <f>IF(N264="nulová",J264,0)</f>
        <v>0</v>
      </c>
      <c r="BJ264" s="18" t="s">
        <v>82</v>
      </c>
      <c r="BK264" s="207">
        <f>ROUND(I264*H264,2)</f>
        <v>0</v>
      </c>
      <c r="BL264" s="18" t="s">
        <v>524</v>
      </c>
      <c r="BM264" s="206" t="s">
        <v>882</v>
      </c>
    </row>
    <row r="265" spans="2:63" s="12" customFormat="1" ht="22.9" customHeight="1">
      <c r="B265" s="178"/>
      <c r="C265" s="179"/>
      <c r="D265" s="180" t="s">
        <v>74</v>
      </c>
      <c r="E265" s="192" t="s">
        <v>526</v>
      </c>
      <c r="F265" s="192" t="s">
        <v>527</v>
      </c>
      <c r="G265" s="179"/>
      <c r="H265" s="179"/>
      <c r="I265" s="182"/>
      <c r="J265" s="193">
        <f>BK265</f>
        <v>0</v>
      </c>
      <c r="K265" s="179"/>
      <c r="L265" s="184"/>
      <c r="M265" s="185"/>
      <c r="N265" s="186"/>
      <c r="O265" s="186"/>
      <c r="P265" s="187">
        <f>P266</f>
        <v>0</v>
      </c>
      <c r="Q265" s="186"/>
      <c r="R265" s="187">
        <f>R266</f>
        <v>0</v>
      </c>
      <c r="S265" s="186"/>
      <c r="T265" s="188">
        <f>T266</f>
        <v>0</v>
      </c>
      <c r="AR265" s="189" t="s">
        <v>180</v>
      </c>
      <c r="AT265" s="190" t="s">
        <v>74</v>
      </c>
      <c r="AU265" s="190" t="s">
        <v>82</v>
      </c>
      <c r="AY265" s="189" t="s">
        <v>149</v>
      </c>
      <c r="BK265" s="191">
        <f>BK266</f>
        <v>0</v>
      </c>
    </row>
    <row r="266" spans="1:65" s="2" customFormat="1" ht="14.45" customHeight="1">
      <c r="A266" s="35"/>
      <c r="B266" s="36"/>
      <c r="C266" s="194" t="s">
        <v>729</v>
      </c>
      <c r="D266" s="194" t="s">
        <v>151</v>
      </c>
      <c r="E266" s="195" t="s">
        <v>528</v>
      </c>
      <c r="F266" s="196" t="s">
        <v>527</v>
      </c>
      <c r="G266" s="197" t="s">
        <v>579</v>
      </c>
      <c r="H266" s="260"/>
      <c r="I266" s="199"/>
      <c r="J266" s="200">
        <f>ROUND(I266*H266,2)</f>
        <v>0</v>
      </c>
      <c r="K266" s="201"/>
      <c r="L266" s="40"/>
      <c r="M266" s="202" t="s">
        <v>1</v>
      </c>
      <c r="N266" s="203" t="s">
        <v>40</v>
      </c>
      <c r="O266" s="72"/>
      <c r="P266" s="204">
        <f>O266*H266</f>
        <v>0</v>
      </c>
      <c r="Q266" s="204">
        <v>0</v>
      </c>
      <c r="R266" s="204">
        <f>Q266*H266</f>
        <v>0</v>
      </c>
      <c r="S266" s="204">
        <v>0</v>
      </c>
      <c r="T266" s="20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6" t="s">
        <v>524</v>
      </c>
      <c r="AT266" s="206" t="s">
        <v>151</v>
      </c>
      <c r="AU266" s="206" t="s">
        <v>84</v>
      </c>
      <c r="AY266" s="18" t="s">
        <v>149</v>
      </c>
      <c r="BE266" s="207">
        <f>IF(N266="základní",J266,0)</f>
        <v>0</v>
      </c>
      <c r="BF266" s="207">
        <f>IF(N266="snížená",J266,0)</f>
        <v>0</v>
      </c>
      <c r="BG266" s="207">
        <f>IF(N266="zákl. přenesená",J266,0)</f>
        <v>0</v>
      </c>
      <c r="BH266" s="207">
        <f>IF(N266="sníž. přenesená",J266,0)</f>
        <v>0</v>
      </c>
      <c r="BI266" s="207">
        <f>IF(N266="nulová",J266,0)</f>
        <v>0</v>
      </c>
      <c r="BJ266" s="18" t="s">
        <v>82</v>
      </c>
      <c r="BK266" s="207">
        <f>ROUND(I266*H266,2)</f>
        <v>0</v>
      </c>
      <c r="BL266" s="18" t="s">
        <v>524</v>
      </c>
      <c r="BM266" s="206" t="s">
        <v>883</v>
      </c>
    </row>
    <row r="267" spans="2:63" s="12" customFormat="1" ht="22.9" customHeight="1">
      <c r="B267" s="178"/>
      <c r="C267" s="179"/>
      <c r="D267" s="180" t="s">
        <v>74</v>
      </c>
      <c r="E267" s="192" t="s">
        <v>530</v>
      </c>
      <c r="F267" s="192" t="s">
        <v>531</v>
      </c>
      <c r="G267" s="179"/>
      <c r="H267" s="179"/>
      <c r="I267" s="182"/>
      <c r="J267" s="193">
        <f>BK267</f>
        <v>0</v>
      </c>
      <c r="K267" s="179"/>
      <c r="L267" s="184"/>
      <c r="M267" s="185"/>
      <c r="N267" s="186"/>
      <c r="O267" s="186"/>
      <c r="P267" s="187">
        <f>SUM(P268:P271)</f>
        <v>0</v>
      </c>
      <c r="Q267" s="186"/>
      <c r="R267" s="187">
        <f>SUM(R268:R271)</f>
        <v>0</v>
      </c>
      <c r="S267" s="186"/>
      <c r="T267" s="188">
        <f>SUM(T268:T271)</f>
        <v>0</v>
      </c>
      <c r="AR267" s="189" t="s">
        <v>180</v>
      </c>
      <c r="AT267" s="190" t="s">
        <v>74</v>
      </c>
      <c r="AU267" s="190" t="s">
        <v>82</v>
      </c>
      <c r="AY267" s="189" t="s">
        <v>149</v>
      </c>
      <c r="BK267" s="191">
        <f>SUM(BK268:BK271)</f>
        <v>0</v>
      </c>
    </row>
    <row r="268" spans="1:65" s="2" customFormat="1" ht="14.45" customHeight="1">
      <c r="A268" s="35"/>
      <c r="B268" s="36"/>
      <c r="C268" s="194" t="s">
        <v>884</v>
      </c>
      <c r="D268" s="194" t="s">
        <v>151</v>
      </c>
      <c r="E268" s="195" t="s">
        <v>885</v>
      </c>
      <c r="F268" s="196" t="s">
        <v>886</v>
      </c>
      <c r="G268" s="197" t="s">
        <v>523</v>
      </c>
      <c r="H268" s="198">
        <v>1</v>
      </c>
      <c r="I268" s="199"/>
      <c r="J268" s="200">
        <f>ROUND(I268*H268,2)</f>
        <v>0</v>
      </c>
      <c r="K268" s="201"/>
      <c r="L268" s="40"/>
      <c r="M268" s="202" t="s">
        <v>1</v>
      </c>
      <c r="N268" s="203" t="s">
        <v>40</v>
      </c>
      <c r="O268" s="72"/>
      <c r="P268" s="204">
        <f>O268*H268</f>
        <v>0</v>
      </c>
      <c r="Q268" s="204">
        <v>0</v>
      </c>
      <c r="R268" s="204">
        <f>Q268*H268</f>
        <v>0</v>
      </c>
      <c r="S268" s="204">
        <v>0</v>
      </c>
      <c r="T268" s="205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6" t="s">
        <v>524</v>
      </c>
      <c r="AT268" s="206" t="s">
        <v>151</v>
      </c>
      <c r="AU268" s="206" t="s">
        <v>84</v>
      </c>
      <c r="AY268" s="18" t="s">
        <v>149</v>
      </c>
      <c r="BE268" s="207">
        <f>IF(N268="základní",J268,0)</f>
        <v>0</v>
      </c>
      <c r="BF268" s="207">
        <f>IF(N268="snížená",J268,0)</f>
        <v>0</v>
      </c>
      <c r="BG268" s="207">
        <f>IF(N268="zákl. přenesená",J268,0)</f>
        <v>0</v>
      </c>
      <c r="BH268" s="207">
        <f>IF(N268="sníž. přenesená",J268,0)</f>
        <v>0</v>
      </c>
      <c r="BI268" s="207">
        <f>IF(N268="nulová",J268,0)</f>
        <v>0</v>
      </c>
      <c r="BJ268" s="18" t="s">
        <v>82</v>
      </c>
      <c r="BK268" s="207">
        <f>ROUND(I268*H268,2)</f>
        <v>0</v>
      </c>
      <c r="BL268" s="18" t="s">
        <v>524</v>
      </c>
      <c r="BM268" s="206" t="s">
        <v>887</v>
      </c>
    </row>
    <row r="269" spans="1:65" s="2" customFormat="1" ht="14.45" customHeight="1">
      <c r="A269" s="35"/>
      <c r="B269" s="36"/>
      <c r="C269" s="194" t="s">
        <v>733</v>
      </c>
      <c r="D269" s="194" t="s">
        <v>151</v>
      </c>
      <c r="E269" s="195" t="s">
        <v>888</v>
      </c>
      <c r="F269" s="196" t="s">
        <v>889</v>
      </c>
      <c r="G269" s="197" t="s">
        <v>523</v>
      </c>
      <c r="H269" s="198">
        <v>1</v>
      </c>
      <c r="I269" s="199"/>
      <c r="J269" s="200">
        <f>ROUND(I269*H269,2)</f>
        <v>0</v>
      </c>
      <c r="K269" s="201"/>
      <c r="L269" s="40"/>
      <c r="M269" s="202" t="s">
        <v>1</v>
      </c>
      <c r="N269" s="203" t="s">
        <v>40</v>
      </c>
      <c r="O269" s="72"/>
      <c r="P269" s="204">
        <f>O269*H269</f>
        <v>0</v>
      </c>
      <c r="Q269" s="204">
        <v>0</v>
      </c>
      <c r="R269" s="204">
        <f>Q269*H269</f>
        <v>0</v>
      </c>
      <c r="S269" s="204">
        <v>0</v>
      </c>
      <c r="T269" s="20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6" t="s">
        <v>524</v>
      </c>
      <c r="AT269" s="206" t="s">
        <v>151</v>
      </c>
      <c r="AU269" s="206" t="s">
        <v>84</v>
      </c>
      <c r="AY269" s="18" t="s">
        <v>149</v>
      </c>
      <c r="BE269" s="207">
        <f>IF(N269="základní",J269,0)</f>
        <v>0</v>
      </c>
      <c r="BF269" s="207">
        <f>IF(N269="snížená",J269,0)</f>
        <v>0</v>
      </c>
      <c r="BG269" s="207">
        <f>IF(N269="zákl. přenesená",J269,0)</f>
        <v>0</v>
      </c>
      <c r="BH269" s="207">
        <f>IF(N269="sníž. přenesená",J269,0)</f>
        <v>0</v>
      </c>
      <c r="BI269" s="207">
        <f>IF(N269="nulová",J269,0)</f>
        <v>0</v>
      </c>
      <c r="BJ269" s="18" t="s">
        <v>82</v>
      </c>
      <c r="BK269" s="207">
        <f>ROUND(I269*H269,2)</f>
        <v>0</v>
      </c>
      <c r="BL269" s="18" t="s">
        <v>524</v>
      </c>
      <c r="BM269" s="206" t="s">
        <v>890</v>
      </c>
    </row>
    <row r="270" spans="1:65" s="2" customFormat="1" ht="14.45" customHeight="1">
      <c r="A270" s="35"/>
      <c r="B270" s="36"/>
      <c r="C270" s="194" t="s">
        <v>891</v>
      </c>
      <c r="D270" s="194" t="s">
        <v>151</v>
      </c>
      <c r="E270" s="195" t="s">
        <v>892</v>
      </c>
      <c r="F270" s="196" t="s">
        <v>893</v>
      </c>
      <c r="G270" s="197" t="s">
        <v>523</v>
      </c>
      <c r="H270" s="198">
        <v>1</v>
      </c>
      <c r="I270" s="199"/>
      <c r="J270" s="200">
        <f>ROUND(I270*H270,2)</f>
        <v>0</v>
      </c>
      <c r="K270" s="201"/>
      <c r="L270" s="40"/>
      <c r="M270" s="202" t="s">
        <v>1</v>
      </c>
      <c r="N270" s="203" t="s">
        <v>40</v>
      </c>
      <c r="O270" s="72"/>
      <c r="P270" s="204">
        <f>O270*H270</f>
        <v>0</v>
      </c>
      <c r="Q270" s="204">
        <v>0</v>
      </c>
      <c r="R270" s="204">
        <f>Q270*H270</f>
        <v>0</v>
      </c>
      <c r="S270" s="204">
        <v>0</v>
      </c>
      <c r="T270" s="20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6" t="s">
        <v>524</v>
      </c>
      <c r="AT270" s="206" t="s">
        <v>151</v>
      </c>
      <c r="AU270" s="206" t="s">
        <v>84</v>
      </c>
      <c r="AY270" s="18" t="s">
        <v>149</v>
      </c>
      <c r="BE270" s="207">
        <f>IF(N270="základní",J270,0)</f>
        <v>0</v>
      </c>
      <c r="BF270" s="207">
        <f>IF(N270="snížená",J270,0)</f>
        <v>0</v>
      </c>
      <c r="BG270" s="207">
        <f>IF(N270="zákl. přenesená",J270,0)</f>
        <v>0</v>
      </c>
      <c r="BH270" s="207">
        <f>IF(N270="sníž. přenesená",J270,0)</f>
        <v>0</v>
      </c>
      <c r="BI270" s="207">
        <f>IF(N270="nulová",J270,0)</f>
        <v>0</v>
      </c>
      <c r="BJ270" s="18" t="s">
        <v>82</v>
      </c>
      <c r="BK270" s="207">
        <f>ROUND(I270*H270,2)</f>
        <v>0</v>
      </c>
      <c r="BL270" s="18" t="s">
        <v>524</v>
      </c>
      <c r="BM270" s="206" t="s">
        <v>894</v>
      </c>
    </row>
    <row r="271" spans="1:65" s="2" customFormat="1" ht="14.45" customHeight="1">
      <c r="A271" s="35"/>
      <c r="B271" s="36"/>
      <c r="C271" s="194" t="s">
        <v>736</v>
      </c>
      <c r="D271" s="194" t="s">
        <v>151</v>
      </c>
      <c r="E271" s="195" t="s">
        <v>895</v>
      </c>
      <c r="F271" s="196" t="s">
        <v>896</v>
      </c>
      <c r="G271" s="197" t="s">
        <v>523</v>
      </c>
      <c r="H271" s="198">
        <v>1</v>
      </c>
      <c r="I271" s="199"/>
      <c r="J271" s="200">
        <f>ROUND(I271*H271,2)</f>
        <v>0</v>
      </c>
      <c r="K271" s="201"/>
      <c r="L271" s="40"/>
      <c r="M271" s="202" t="s">
        <v>1</v>
      </c>
      <c r="N271" s="203" t="s">
        <v>40</v>
      </c>
      <c r="O271" s="72"/>
      <c r="P271" s="204">
        <f>O271*H271</f>
        <v>0</v>
      </c>
      <c r="Q271" s="204">
        <v>0</v>
      </c>
      <c r="R271" s="204">
        <f>Q271*H271</f>
        <v>0</v>
      </c>
      <c r="S271" s="204">
        <v>0</v>
      </c>
      <c r="T271" s="20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6" t="s">
        <v>524</v>
      </c>
      <c r="AT271" s="206" t="s">
        <v>151</v>
      </c>
      <c r="AU271" s="206" t="s">
        <v>84</v>
      </c>
      <c r="AY271" s="18" t="s">
        <v>149</v>
      </c>
      <c r="BE271" s="207">
        <f>IF(N271="základní",J271,0)</f>
        <v>0</v>
      </c>
      <c r="BF271" s="207">
        <f>IF(N271="snížená",J271,0)</f>
        <v>0</v>
      </c>
      <c r="BG271" s="207">
        <f>IF(N271="zákl. přenesená",J271,0)</f>
        <v>0</v>
      </c>
      <c r="BH271" s="207">
        <f>IF(N271="sníž. přenesená",J271,0)</f>
        <v>0</v>
      </c>
      <c r="BI271" s="207">
        <f>IF(N271="nulová",J271,0)</f>
        <v>0</v>
      </c>
      <c r="BJ271" s="18" t="s">
        <v>82</v>
      </c>
      <c r="BK271" s="207">
        <f>ROUND(I271*H271,2)</f>
        <v>0</v>
      </c>
      <c r="BL271" s="18" t="s">
        <v>524</v>
      </c>
      <c r="BM271" s="206" t="s">
        <v>897</v>
      </c>
    </row>
    <row r="272" spans="2:63" s="12" customFormat="1" ht="22.9" customHeight="1">
      <c r="B272" s="178"/>
      <c r="C272" s="179"/>
      <c r="D272" s="180" t="s">
        <v>74</v>
      </c>
      <c r="E272" s="192" t="s">
        <v>898</v>
      </c>
      <c r="F272" s="192" t="s">
        <v>899</v>
      </c>
      <c r="G272" s="179"/>
      <c r="H272" s="179"/>
      <c r="I272" s="182"/>
      <c r="J272" s="193">
        <f>BK272</f>
        <v>0</v>
      </c>
      <c r="K272" s="179"/>
      <c r="L272" s="184"/>
      <c r="M272" s="185"/>
      <c r="N272" s="186"/>
      <c r="O272" s="186"/>
      <c r="P272" s="187">
        <f>P273</f>
        <v>0</v>
      </c>
      <c r="Q272" s="186"/>
      <c r="R272" s="187">
        <f>R273</f>
        <v>0</v>
      </c>
      <c r="S272" s="186"/>
      <c r="T272" s="188">
        <f>T273</f>
        <v>0</v>
      </c>
      <c r="AR272" s="189" t="s">
        <v>180</v>
      </c>
      <c r="AT272" s="190" t="s">
        <v>74</v>
      </c>
      <c r="AU272" s="190" t="s">
        <v>82</v>
      </c>
      <c r="AY272" s="189" t="s">
        <v>149</v>
      </c>
      <c r="BK272" s="191">
        <f>BK273</f>
        <v>0</v>
      </c>
    </row>
    <row r="273" spans="1:65" s="2" customFormat="1" ht="14.45" customHeight="1">
      <c r="A273" s="35"/>
      <c r="B273" s="36"/>
      <c r="C273" s="194" t="s">
        <v>900</v>
      </c>
      <c r="D273" s="194" t="s">
        <v>151</v>
      </c>
      <c r="E273" s="195" t="s">
        <v>901</v>
      </c>
      <c r="F273" s="196" t="s">
        <v>902</v>
      </c>
      <c r="G273" s="197" t="s">
        <v>523</v>
      </c>
      <c r="H273" s="198">
        <v>1</v>
      </c>
      <c r="I273" s="199"/>
      <c r="J273" s="200">
        <f>ROUND(I273*H273,2)</f>
        <v>0</v>
      </c>
      <c r="K273" s="201"/>
      <c r="L273" s="40"/>
      <c r="M273" s="252" t="s">
        <v>1</v>
      </c>
      <c r="N273" s="253" t="s">
        <v>40</v>
      </c>
      <c r="O273" s="254"/>
      <c r="P273" s="255">
        <f>O273*H273</f>
        <v>0</v>
      </c>
      <c r="Q273" s="255">
        <v>0</v>
      </c>
      <c r="R273" s="255">
        <f>Q273*H273</f>
        <v>0</v>
      </c>
      <c r="S273" s="255">
        <v>0</v>
      </c>
      <c r="T273" s="25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6" t="s">
        <v>524</v>
      </c>
      <c r="AT273" s="206" t="s">
        <v>151</v>
      </c>
      <c r="AU273" s="206" t="s">
        <v>84</v>
      </c>
      <c r="AY273" s="18" t="s">
        <v>149</v>
      </c>
      <c r="BE273" s="207">
        <f>IF(N273="základní",J273,0)</f>
        <v>0</v>
      </c>
      <c r="BF273" s="207">
        <f>IF(N273="snížená",J273,0)</f>
        <v>0</v>
      </c>
      <c r="BG273" s="207">
        <f>IF(N273="zákl. přenesená",J273,0)</f>
        <v>0</v>
      </c>
      <c r="BH273" s="207">
        <f>IF(N273="sníž. přenesená",J273,0)</f>
        <v>0</v>
      </c>
      <c r="BI273" s="207">
        <f>IF(N273="nulová",J273,0)</f>
        <v>0</v>
      </c>
      <c r="BJ273" s="18" t="s">
        <v>82</v>
      </c>
      <c r="BK273" s="207">
        <f>ROUND(I273*H273,2)</f>
        <v>0</v>
      </c>
      <c r="BL273" s="18" t="s">
        <v>524</v>
      </c>
      <c r="BM273" s="206" t="s">
        <v>903</v>
      </c>
    </row>
    <row r="274" spans="1:31" s="2" customFormat="1" ht="6.95" customHeight="1">
      <c r="A274" s="35"/>
      <c r="B274" s="55"/>
      <c r="C274" s="56"/>
      <c r="D274" s="56"/>
      <c r="E274" s="56"/>
      <c r="F274" s="56"/>
      <c r="G274" s="56"/>
      <c r="H274" s="56"/>
      <c r="I274" s="56"/>
      <c r="J274" s="56"/>
      <c r="K274" s="56"/>
      <c r="L274" s="40"/>
      <c r="M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</row>
  </sheetData>
  <sheetProtection algorithmName="SHA-512" hashValue="D2SZvWpsQG87rgrJCJ280TkJWlprKNTYTRtVGwieVcy7w8ISNBHr0UgTmUHTUw6etxFQ058LBjtH46uce7VsEw==" saltValue="EIVsq2oIPizeR/s/2Uyw0pnPdSpq3jq8SCZEBNJV7Hnzncgz+sR1zXQ10PSKt5Awy9jid5b8a0dk35gellcu9w==" spinCount="100000" sheet="1" objects="1" scenarios="1" formatColumns="0" formatRows="0" autoFilter="0"/>
  <autoFilter ref="C132:K273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101</v>
      </c>
      <c r="AZ2" s="116" t="s">
        <v>904</v>
      </c>
      <c r="BA2" s="116" t="s">
        <v>1</v>
      </c>
      <c r="BB2" s="116" t="s">
        <v>1</v>
      </c>
      <c r="BC2" s="116" t="s">
        <v>905</v>
      </c>
      <c r="BD2" s="116" t="s">
        <v>84</v>
      </c>
    </row>
    <row r="3" spans="2:5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84</v>
      </c>
      <c r="AZ3" s="116" t="s">
        <v>103</v>
      </c>
      <c r="BA3" s="116" t="s">
        <v>1</v>
      </c>
      <c r="BB3" s="116" t="s">
        <v>1</v>
      </c>
      <c r="BC3" s="116" t="s">
        <v>906</v>
      </c>
      <c r="BD3" s="116" t="s">
        <v>84</v>
      </c>
    </row>
    <row r="4" spans="2:56" s="1" customFormat="1" ht="24.95" customHeight="1">
      <c r="B4" s="21"/>
      <c r="D4" s="119" t="s">
        <v>107</v>
      </c>
      <c r="L4" s="21"/>
      <c r="M4" s="120" t="s">
        <v>10</v>
      </c>
      <c r="AT4" s="18" t="s">
        <v>4</v>
      </c>
      <c r="AZ4" s="116" t="s">
        <v>108</v>
      </c>
      <c r="BA4" s="116" t="s">
        <v>1</v>
      </c>
      <c r="BB4" s="116" t="s">
        <v>1</v>
      </c>
      <c r="BC4" s="116" t="s">
        <v>907</v>
      </c>
      <c r="BD4" s="116" t="s">
        <v>84</v>
      </c>
    </row>
    <row r="5" spans="2:56" s="1" customFormat="1" ht="6.95" customHeight="1">
      <c r="B5" s="21"/>
      <c r="L5" s="21"/>
      <c r="AZ5" s="116" t="s">
        <v>908</v>
      </c>
      <c r="BA5" s="116" t="s">
        <v>1</v>
      </c>
      <c r="BB5" s="116" t="s">
        <v>1</v>
      </c>
      <c r="BC5" s="116" t="s">
        <v>909</v>
      </c>
      <c r="BD5" s="116" t="s">
        <v>84</v>
      </c>
    </row>
    <row r="6" spans="2:56" s="1" customFormat="1" ht="12" customHeight="1">
      <c r="B6" s="21"/>
      <c r="D6" s="121" t="s">
        <v>16</v>
      </c>
      <c r="L6" s="21"/>
      <c r="AZ6" s="116" t="s">
        <v>110</v>
      </c>
      <c r="BA6" s="116" t="s">
        <v>1</v>
      </c>
      <c r="BB6" s="116" t="s">
        <v>1</v>
      </c>
      <c r="BC6" s="116" t="s">
        <v>909</v>
      </c>
      <c r="BD6" s="116" t="s">
        <v>84</v>
      </c>
    </row>
    <row r="7" spans="2:56" s="1" customFormat="1" ht="23.25" customHeight="1">
      <c r="B7" s="21"/>
      <c r="E7" s="334" t="str">
        <f>'Rekapitulace stavby'!K6</f>
        <v>Dešťová kanalizace a oprava vozovky a veřejného osvětlení v ul. Tovární, Vítězství, Děčín - Boletice</v>
      </c>
      <c r="F7" s="335"/>
      <c r="G7" s="335"/>
      <c r="H7" s="335"/>
      <c r="L7" s="21"/>
      <c r="AZ7" s="116" t="s">
        <v>910</v>
      </c>
      <c r="BA7" s="116" t="s">
        <v>1</v>
      </c>
      <c r="BB7" s="116" t="s">
        <v>1</v>
      </c>
      <c r="BC7" s="116" t="s">
        <v>905</v>
      </c>
      <c r="BD7" s="116" t="s">
        <v>84</v>
      </c>
    </row>
    <row r="8" spans="2:56" s="1" customFormat="1" ht="12" customHeight="1">
      <c r="B8" s="21"/>
      <c r="D8" s="121" t="s">
        <v>115</v>
      </c>
      <c r="L8" s="21"/>
      <c r="AZ8" s="116" t="s">
        <v>114</v>
      </c>
      <c r="BA8" s="116" t="s">
        <v>1</v>
      </c>
      <c r="BB8" s="116" t="s">
        <v>1</v>
      </c>
      <c r="BC8" s="116" t="s">
        <v>911</v>
      </c>
      <c r="BD8" s="116" t="s">
        <v>84</v>
      </c>
    </row>
    <row r="9" spans="1:56" s="2" customFormat="1" ht="23.25" customHeight="1">
      <c r="A9" s="35"/>
      <c r="B9" s="40"/>
      <c r="C9" s="35"/>
      <c r="D9" s="35"/>
      <c r="E9" s="334" t="s">
        <v>535</v>
      </c>
      <c r="F9" s="336"/>
      <c r="G9" s="336"/>
      <c r="H9" s="33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16" t="s">
        <v>912</v>
      </c>
      <c r="BA9" s="116" t="s">
        <v>1</v>
      </c>
      <c r="BB9" s="116" t="s">
        <v>1</v>
      </c>
      <c r="BC9" s="116" t="s">
        <v>913</v>
      </c>
      <c r="BD9" s="116" t="s">
        <v>84</v>
      </c>
    </row>
    <row r="10" spans="1:56" s="2" customFormat="1" ht="12" customHeight="1">
      <c r="A10" s="35"/>
      <c r="B10" s="40"/>
      <c r="C10" s="35"/>
      <c r="D10" s="121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16" t="s">
        <v>914</v>
      </c>
      <c r="BA10" s="116" t="s">
        <v>1</v>
      </c>
      <c r="BB10" s="116" t="s">
        <v>1</v>
      </c>
      <c r="BC10" s="116" t="s">
        <v>689</v>
      </c>
      <c r="BD10" s="116" t="s">
        <v>84</v>
      </c>
    </row>
    <row r="11" spans="1:56" s="2" customFormat="1" ht="16.5" customHeight="1">
      <c r="A11" s="35"/>
      <c r="B11" s="40"/>
      <c r="C11" s="35"/>
      <c r="D11" s="35"/>
      <c r="E11" s="337" t="s">
        <v>915</v>
      </c>
      <c r="F11" s="336"/>
      <c r="G11" s="336"/>
      <c r="H11" s="33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16" t="s">
        <v>916</v>
      </c>
      <c r="BA11" s="116" t="s">
        <v>1</v>
      </c>
      <c r="BB11" s="116" t="s">
        <v>1</v>
      </c>
      <c r="BC11" s="116" t="s">
        <v>8</v>
      </c>
      <c r="BD11" s="116" t="s">
        <v>84</v>
      </c>
    </row>
    <row r="12" spans="1:5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16" t="s">
        <v>917</v>
      </c>
      <c r="BA12" s="116" t="s">
        <v>1</v>
      </c>
      <c r="BB12" s="116" t="s">
        <v>1</v>
      </c>
      <c r="BC12" s="116" t="s">
        <v>814</v>
      </c>
      <c r="BD12" s="116" t="s">
        <v>84</v>
      </c>
    </row>
    <row r="13" spans="1:56" s="2" customFormat="1" ht="12" customHeight="1">
      <c r="A13" s="35"/>
      <c r="B13" s="40"/>
      <c r="C13" s="35"/>
      <c r="D13" s="121" t="s">
        <v>18</v>
      </c>
      <c r="E13" s="35"/>
      <c r="F13" s="111" t="s">
        <v>1</v>
      </c>
      <c r="G13" s="35"/>
      <c r="H13" s="35"/>
      <c r="I13" s="121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16" t="s">
        <v>918</v>
      </c>
      <c r="BA13" s="116" t="s">
        <v>1</v>
      </c>
      <c r="BB13" s="116" t="s">
        <v>1</v>
      </c>
      <c r="BC13" s="116" t="s">
        <v>919</v>
      </c>
      <c r="BD13" s="116" t="s">
        <v>84</v>
      </c>
    </row>
    <row r="14" spans="1:56" s="2" customFormat="1" ht="12" customHeight="1">
      <c r="A14" s="35"/>
      <c r="B14" s="40"/>
      <c r="C14" s="35"/>
      <c r="D14" s="121" t="s">
        <v>20</v>
      </c>
      <c r="E14" s="35"/>
      <c r="F14" s="111" t="s">
        <v>21</v>
      </c>
      <c r="G14" s="35"/>
      <c r="H14" s="35"/>
      <c r="I14" s="121" t="s">
        <v>22</v>
      </c>
      <c r="J14" s="122">
        <f>'Rekapitulace stavby'!AN8</f>
        <v>44539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116" t="s">
        <v>920</v>
      </c>
      <c r="BA14" s="116" t="s">
        <v>1</v>
      </c>
      <c r="BB14" s="116" t="s">
        <v>1</v>
      </c>
      <c r="BC14" s="116" t="s">
        <v>412</v>
      </c>
      <c r="BD14" s="116" t="s">
        <v>84</v>
      </c>
    </row>
    <row r="15" spans="1:5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Z15" s="116" t="s">
        <v>921</v>
      </c>
      <c r="BA15" s="116" t="s">
        <v>1</v>
      </c>
      <c r="BB15" s="116" t="s">
        <v>1</v>
      </c>
      <c r="BC15" s="116" t="s">
        <v>922</v>
      </c>
      <c r="BD15" s="116" t="s">
        <v>84</v>
      </c>
    </row>
    <row r="16" spans="1:31" s="2" customFormat="1" ht="12" customHeight="1">
      <c r="A16" s="35"/>
      <c r="B16" s="40"/>
      <c r="C16" s="35"/>
      <c r="D16" s="121" t="s">
        <v>23</v>
      </c>
      <c r="E16" s="35"/>
      <c r="F16" s="35"/>
      <c r="G16" s="35"/>
      <c r="H16" s="35"/>
      <c r="I16" s="121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1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27</v>
      </c>
      <c r="E19" s="35"/>
      <c r="F19" s="35"/>
      <c r="G19" s="35"/>
      <c r="H19" s="35"/>
      <c r="I19" s="121" t="s">
        <v>24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8" t="str">
        <f>'Rekapitulace stavby'!E14</f>
        <v>Vyplň údaj</v>
      </c>
      <c r="F20" s="339"/>
      <c r="G20" s="339"/>
      <c r="H20" s="339"/>
      <c r="I20" s="121" t="s">
        <v>26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29</v>
      </c>
      <c r="E22" s="35"/>
      <c r="F22" s="35"/>
      <c r="G22" s="35"/>
      <c r="H22" s="35"/>
      <c r="I22" s="121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1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32</v>
      </c>
      <c r="E25" s="35"/>
      <c r="F25" s="35"/>
      <c r="G25" s="35"/>
      <c r="H25" s="35"/>
      <c r="I25" s="121" t="s">
        <v>24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33</v>
      </c>
      <c r="F26" s="35"/>
      <c r="G26" s="35"/>
      <c r="H26" s="35"/>
      <c r="I26" s="121" t="s">
        <v>26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34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6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7" t="s">
        <v>35</v>
      </c>
      <c r="E32" s="35"/>
      <c r="F32" s="35"/>
      <c r="G32" s="35"/>
      <c r="H32" s="35"/>
      <c r="I32" s="35"/>
      <c r="J32" s="128">
        <f>ROUND(J133,2)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6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9" t="s">
        <v>37</v>
      </c>
      <c r="G34" s="35"/>
      <c r="H34" s="35"/>
      <c r="I34" s="129" t="s">
        <v>36</v>
      </c>
      <c r="J34" s="129" t="s">
        <v>38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39</v>
      </c>
      <c r="E35" s="121" t="s">
        <v>40</v>
      </c>
      <c r="F35" s="131">
        <f>ROUND((SUM(BE133:BE364)),2)</f>
        <v>0</v>
      </c>
      <c r="G35" s="35"/>
      <c r="H35" s="35"/>
      <c r="I35" s="132">
        <v>0.21</v>
      </c>
      <c r="J35" s="131">
        <f>ROUND(((SUM(BE133:BE364))*I35),2)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41</v>
      </c>
      <c r="F36" s="131">
        <f>ROUND((SUM(BF133:BF364)),2)</f>
        <v>0</v>
      </c>
      <c r="G36" s="35"/>
      <c r="H36" s="35"/>
      <c r="I36" s="132">
        <v>0.15</v>
      </c>
      <c r="J36" s="131">
        <f>ROUND(((SUM(BF133:BF364))*I36),2)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42</v>
      </c>
      <c r="F37" s="131">
        <f>ROUND((SUM(BG133:BG364)),2)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1" t="s">
        <v>43</v>
      </c>
      <c r="F38" s="131">
        <f>ROUND((SUM(BH133:BH364)),2)</f>
        <v>0</v>
      </c>
      <c r="G38" s="35"/>
      <c r="H38" s="35"/>
      <c r="I38" s="132">
        <v>0.15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44</v>
      </c>
      <c r="F39" s="131">
        <f>ROUND((SUM(BI133:BI364)),2)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45</v>
      </c>
      <c r="E41" s="135"/>
      <c r="F41" s="135"/>
      <c r="G41" s="136" t="s">
        <v>46</v>
      </c>
      <c r="H41" s="137" t="s">
        <v>47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41" t="str">
        <f>E7</f>
        <v>Dešťová kanalizace a oprava vozovky a veřejného osvětlení v ul. Tovární, Vítězství, Děčín - Boletice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23.25" customHeight="1">
      <c r="A87" s="35"/>
      <c r="B87" s="36"/>
      <c r="C87" s="37"/>
      <c r="D87" s="37"/>
      <c r="E87" s="341" t="s">
        <v>535</v>
      </c>
      <c r="F87" s="343"/>
      <c r="G87" s="343"/>
      <c r="H87" s="34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9" t="str">
        <f>E11</f>
        <v>OV - Oprava vozovky</v>
      </c>
      <c r="F89" s="343"/>
      <c r="G89" s="343"/>
      <c r="H89" s="34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Děčín - Boletice</v>
      </c>
      <c r="G91" s="37"/>
      <c r="H91" s="37"/>
      <c r="I91" s="30" t="s">
        <v>22</v>
      </c>
      <c r="J91" s="67">
        <f>IF(J14="","",J14)</f>
        <v>44539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STATUTÁRNÍ MĚSTO DĚČÍN</v>
      </c>
      <c r="G93" s="37"/>
      <c r="H93" s="37"/>
      <c r="I93" s="30" t="s">
        <v>29</v>
      </c>
      <c r="J93" s="33" t="str">
        <f>E23</f>
        <v>Ing. Vladimír Polda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30" t="s">
        <v>32</v>
      </c>
      <c r="J94" s="33" t="str">
        <f>E26</f>
        <v>J. Duben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122</v>
      </c>
      <c r="D96" s="152"/>
      <c r="E96" s="152"/>
      <c r="F96" s="152"/>
      <c r="G96" s="152"/>
      <c r="H96" s="152"/>
      <c r="I96" s="152"/>
      <c r="J96" s="153" t="s">
        <v>123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124</v>
      </c>
      <c r="D98" s="37"/>
      <c r="E98" s="37"/>
      <c r="F98" s="37"/>
      <c r="G98" s="37"/>
      <c r="H98" s="37"/>
      <c r="I98" s="37"/>
      <c r="J98" s="85">
        <f>J133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5" customHeight="1">
      <c r="B99" s="155"/>
      <c r="C99" s="156"/>
      <c r="D99" s="157" t="s">
        <v>126</v>
      </c>
      <c r="E99" s="158"/>
      <c r="F99" s="158"/>
      <c r="G99" s="158"/>
      <c r="H99" s="158"/>
      <c r="I99" s="158"/>
      <c r="J99" s="159">
        <f>J134</f>
        <v>0</v>
      </c>
      <c r="K99" s="156"/>
      <c r="L99" s="160"/>
    </row>
    <row r="100" spans="2:12" s="10" customFormat="1" ht="19.9" customHeight="1">
      <c r="B100" s="161"/>
      <c r="C100" s="105"/>
      <c r="D100" s="162" t="s">
        <v>127</v>
      </c>
      <c r="E100" s="163"/>
      <c r="F100" s="163"/>
      <c r="G100" s="163"/>
      <c r="H100" s="163"/>
      <c r="I100" s="163"/>
      <c r="J100" s="164">
        <f>J135</f>
        <v>0</v>
      </c>
      <c r="K100" s="105"/>
      <c r="L100" s="165"/>
    </row>
    <row r="101" spans="2:12" s="10" customFormat="1" ht="19.9" customHeight="1">
      <c r="B101" s="161"/>
      <c r="C101" s="105"/>
      <c r="D101" s="162" t="s">
        <v>923</v>
      </c>
      <c r="E101" s="163"/>
      <c r="F101" s="163"/>
      <c r="G101" s="163"/>
      <c r="H101" s="163"/>
      <c r="I101" s="163"/>
      <c r="J101" s="164">
        <f>J209</f>
        <v>0</v>
      </c>
      <c r="K101" s="105"/>
      <c r="L101" s="165"/>
    </row>
    <row r="102" spans="2:12" s="10" customFormat="1" ht="19.9" customHeight="1">
      <c r="B102" s="161"/>
      <c r="C102" s="105"/>
      <c r="D102" s="162" t="s">
        <v>128</v>
      </c>
      <c r="E102" s="163"/>
      <c r="F102" s="163"/>
      <c r="G102" s="163"/>
      <c r="H102" s="163"/>
      <c r="I102" s="163"/>
      <c r="J102" s="164">
        <f>J223</f>
        <v>0</v>
      </c>
      <c r="K102" s="105"/>
      <c r="L102" s="165"/>
    </row>
    <row r="103" spans="2:12" s="10" customFormat="1" ht="19.9" customHeight="1">
      <c r="B103" s="161"/>
      <c r="C103" s="105"/>
      <c r="D103" s="162" t="s">
        <v>924</v>
      </c>
      <c r="E103" s="163"/>
      <c r="F103" s="163"/>
      <c r="G103" s="163"/>
      <c r="H103" s="163"/>
      <c r="I103" s="163"/>
      <c r="J103" s="164">
        <f>J231</f>
        <v>0</v>
      </c>
      <c r="K103" s="105"/>
      <c r="L103" s="165"/>
    </row>
    <row r="104" spans="2:12" s="10" customFormat="1" ht="19.9" customHeight="1">
      <c r="B104" s="161"/>
      <c r="C104" s="105"/>
      <c r="D104" s="162" t="s">
        <v>130</v>
      </c>
      <c r="E104" s="163"/>
      <c r="F104" s="163"/>
      <c r="G104" s="163"/>
      <c r="H104" s="163"/>
      <c r="I104" s="163"/>
      <c r="J104" s="164">
        <f>J267</f>
        <v>0</v>
      </c>
      <c r="K104" s="105"/>
      <c r="L104" s="165"/>
    </row>
    <row r="105" spans="2:12" s="10" customFormat="1" ht="19.9" customHeight="1">
      <c r="B105" s="161"/>
      <c r="C105" s="105"/>
      <c r="D105" s="162" t="s">
        <v>131</v>
      </c>
      <c r="E105" s="163"/>
      <c r="F105" s="163"/>
      <c r="G105" s="163"/>
      <c r="H105" s="163"/>
      <c r="I105" s="163"/>
      <c r="J105" s="164">
        <f>J276</f>
        <v>0</v>
      </c>
      <c r="K105" s="105"/>
      <c r="L105" s="165"/>
    </row>
    <row r="106" spans="2:12" s="10" customFormat="1" ht="19.9" customHeight="1">
      <c r="B106" s="161"/>
      <c r="C106" s="105"/>
      <c r="D106" s="162" t="s">
        <v>132</v>
      </c>
      <c r="E106" s="163"/>
      <c r="F106" s="163"/>
      <c r="G106" s="163"/>
      <c r="H106" s="163"/>
      <c r="I106" s="163"/>
      <c r="J106" s="164">
        <f>J327</f>
        <v>0</v>
      </c>
      <c r="K106" s="105"/>
      <c r="L106" s="165"/>
    </row>
    <row r="107" spans="2:12" s="10" customFormat="1" ht="19.9" customHeight="1">
      <c r="B107" s="161"/>
      <c r="C107" s="105"/>
      <c r="D107" s="162" t="s">
        <v>133</v>
      </c>
      <c r="E107" s="163"/>
      <c r="F107" s="163"/>
      <c r="G107" s="163"/>
      <c r="H107" s="163"/>
      <c r="I107" s="163"/>
      <c r="J107" s="164">
        <f>J350</f>
        <v>0</v>
      </c>
      <c r="K107" s="105"/>
      <c r="L107" s="165"/>
    </row>
    <row r="108" spans="2:12" s="9" customFormat="1" ht="24.95" customHeight="1">
      <c r="B108" s="155"/>
      <c r="C108" s="156"/>
      <c r="D108" s="157" t="s">
        <v>925</v>
      </c>
      <c r="E108" s="158"/>
      <c r="F108" s="158"/>
      <c r="G108" s="158"/>
      <c r="H108" s="158"/>
      <c r="I108" s="158"/>
      <c r="J108" s="159">
        <f>J352</f>
        <v>0</v>
      </c>
      <c r="K108" s="156"/>
      <c r="L108" s="160"/>
    </row>
    <row r="109" spans="2:12" s="10" customFormat="1" ht="19.9" customHeight="1">
      <c r="B109" s="161"/>
      <c r="C109" s="105"/>
      <c r="D109" s="162" t="s">
        <v>926</v>
      </c>
      <c r="E109" s="163"/>
      <c r="F109" s="163"/>
      <c r="G109" s="163"/>
      <c r="H109" s="163"/>
      <c r="I109" s="163"/>
      <c r="J109" s="164">
        <f>J353</f>
        <v>0</v>
      </c>
      <c r="K109" s="105"/>
      <c r="L109" s="165"/>
    </row>
    <row r="110" spans="2:12" s="9" customFormat="1" ht="24.95" customHeight="1">
      <c r="B110" s="155"/>
      <c r="C110" s="156"/>
      <c r="D110" s="157" t="s">
        <v>927</v>
      </c>
      <c r="E110" s="158"/>
      <c r="F110" s="158"/>
      <c r="G110" s="158"/>
      <c r="H110" s="158"/>
      <c r="I110" s="158"/>
      <c r="J110" s="159">
        <f>J360</f>
        <v>0</v>
      </c>
      <c r="K110" s="156"/>
      <c r="L110" s="160"/>
    </row>
    <row r="111" spans="2:12" s="10" customFormat="1" ht="19.9" customHeight="1">
      <c r="B111" s="161"/>
      <c r="C111" s="105"/>
      <c r="D111" s="162" t="s">
        <v>928</v>
      </c>
      <c r="E111" s="163"/>
      <c r="F111" s="163"/>
      <c r="G111" s="163"/>
      <c r="H111" s="163"/>
      <c r="I111" s="163"/>
      <c r="J111" s="164">
        <f>J361</f>
        <v>0</v>
      </c>
      <c r="K111" s="105"/>
      <c r="L111" s="165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134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3.25" customHeight="1">
      <c r="A121" s="35"/>
      <c r="B121" s="36"/>
      <c r="C121" s="37"/>
      <c r="D121" s="37"/>
      <c r="E121" s="341" t="str">
        <f>E7</f>
        <v>Dešťová kanalizace a oprava vozovky a veřejného osvětlení v ul. Tovární, Vítězství, Děčín - Boletice</v>
      </c>
      <c r="F121" s="342"/>
      <c r="G121" s="342"/>
      <c r="H121" s="34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2:12" s="1" customFormat="1" ht="12" customHeight="1">
      <c r="B122" s="22"/>
      <c r="C122" s="30" t="s">
        <v>115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23.25" customHeight="1">
      <c r="A123" s="35"/>
      <c r="B123" s="36"/>
      <c r="C123" s="37"/>
      <c r="D123" s="37"/>
      <c r="E123" s="341" t="s">
        <v>535</v>
      </c>
      <c r="F123" s="343"/>
      <c r="G123" s="343"/>
      <c r="H123" s="343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119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289" t="str">
        <f>E11</f>
        <v>OV - Oprava vozovky</v>
      </c>
      <c r="F125" s="343"/>
      <c r="G125" s="343"/>
      <c r="H125" s="343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20</v>
      </c>
      <c r="D127" s="37"/>
      <c r="E127" s="37"/>
      <c r="F127" s="28" t="str">
        <f>F14</f>
        <v>Děčín - Boletice</v>
      </c>
      <c r="G127" s="37"/>
      <c r="H127" s="37"/>
      <c r="I127" s="30" t="s">
        <v>22</v>
      </c>
      <c r="J127" s="67">
        <f>IF(J14="","",J14)</f>
        <v>44539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23</v>
      </c>
      <c r="D129" s="37"/>
      <c r="E129" s="37"/>
      <c r="F129" s="28" t="str">
        <f>E17</f>
        <v>STATUTÁRNÍ MĚSTO DĚČÍN</v>
      </c>
      <c r="G129" s="37"/>
      <c r="H129" s="37"/>
      <c r="I129" s="30" t="s">
        <v>29</v>
      </c>
      <c r="J129" s="33" t="str">
        <f>E23</f>
        <v>Ing. Vladimír Polda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2" customHeight="1">
      <c r="A130" s="35"/>
      <c r="B130" s="36"/>
      <c r="C130" s="30" t="s">
        <v>27</v>
      </c>
      <c r="D130" s="37"/>
      <c r="E130" s="37"/>
      <c r="F130" s="28" t="str">
        <f>IF(E20="","",E20)</f>
        <v>Vyplň údaj</v>
      </c>
      <c r="G130" s="37"/>
      <c r="H130" s="37"/>
      <c r="I130" s="30" t="s">
        <v>32</v>
      </c>
      <c r="J130" s="33" t="str">
        <f>E26</f>
        <v>J. Duben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66"/>
      <c r="B132" s="167"/>
      <c r="C132" s="168" t="s">
        <v>135</v>
      </c>
      <c r="D132" s="169" t="s">
        <v>60</v>
      </c>
      <c r="E132" s="169" t="s">
        <v>56</v>
      </c>
      <c r="F132" s="169" t="s">
        <v>57</v>
      </c>
      <c r="G132" s="169" t="s">
        <v>136</v>
      </c>
      <c r="H132" s="169" t="s">
        <v>137</v>
      </c>
      <c r="I132" s="169" t="s">
        <v>138</v>
      </c>
      <c r="J132" s="170" t="s">
        <v>123</v>
      </c>
      <c r="K132" s="171" t="s">
        <v>139</v>
      </c>
      <c r="L132" s="172"/>
      <c r="M132" s="76" t="s">
        <v>1</v>
      </c>
      <c r="N132" s="77" t="s">
        <v>39</v>
      </c>
      <c r="O132" s="77" t="s">
        <v>140</v>
      </c>
      <c r="P132" s="77" t="s">
        <v>141</v>
      </c>
      <c r="Q132" s="77" t="s">
        <v>142</v>
      </c>
      <c r="R132" s="77" t="s">
        <v>143</v>
      </c>
      <c r="S132" s="77" t="s">
        <v>144</v>
      </c>
      <c r="T132" s="78" t="s">
        <v>145</v>
      </c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</row>
    <row r="133" spans="1:63" s="2" customFormat="1" ht="22.9" customHeight="1">
      <c r="A133" s="35"/>
      <c r="B133" s="36"/>
      <c r="C133" s="83" t="s">
        <v>146</v>
      </c>
      <c r="D133" s="37"/>
      <c r="E133" s="37"/>
      <c r="F133" s="37"/>
      <c r="G133" s="37"/>
      <c r="H133" s="37"/>
      <c r="I133" s="37"/>
      <c r="J133" s="173">
        <f>BK133</f>
        <v>0</v>
      </c>
      <c r="K133" s="37"/>
      <c r="L133" s="40"/>
      <c r="M133" s="79"/>
      <c r="N133" s="174"/>
      <c r="O133" s="80"/>
      <c r="P133" s="175">
        <f>P134+P352+P360</f>
        <v>0</v>
      </c>
      <c r="Q133" s="80"/>
      <c r="R133" s="175">
        <f>R134+R352+R360</f>
        <v>191.47522252000002</v>
      </c>
      <c r="S133" s="80"/>
      <c r="T133" s="176">
        <f>T134+T352+T360</f>
        <v>845.1437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74</v>
      </c>
      <c r="AU133" s="18" t="s">
        <v>125</v>
      </c>
      <c r="BK133" s="177">
        <f>BK134+BK352+BK360</f>
        <v>0</v>
      </c>
    </row>
    <row r="134" spans="2:63" s="12" customFormat="1" ht="25.9" customHeight="1">
      <c r="B134" s="178"/>
      <c r="C134" s="179"/>
      <c r="D134" s="180" t="s">
        <v>74</v>
      </c>
      <c r="E134" s="181" t="s">
        <v>147</v>
      </c>
      <c r="F134" s="181" t="s">
        <v>148</v>
      </c>
      <c r="G134" s="179"/>
      <c r="H134" s="179"/>
      <c r="I134" s="182"/>
      <c r="J134" s="183">
        <f>BK134</f>
        <v>0</v>
      </c>
      <c r="K134" s="179"/>
      <c r="L134" s="184"/>
      <c r="M134" s="185"/>
      <c r="N134" s="186"/>
      <c r="O134" s="186"/>
      <c r="P134" s="187">
        <f>P135+P209+P223+P231+P267+P276+P327+P350</f>
        <v>0</v>
      </c>
      <c r="Q134" s="186"/>
      <c r="R134" s="187">
        <f>R135+R209+R223+R231+R267+R276+R327+R350</f>
        <v>191.42224620000002</v>
      </c>
      <c r="S134" s="186"/>
      <c r="T134" s="188">
        <f>T135+T209+T223+T231+T267+T276+T327+T350</f>
        <v>845.1437</v>
      </c>
      <c r="AR134" s="189" t="s">
        <v>82</v>
      </c>
      <c r="AT134" s="190" t="s">
        <v>74</v>
      </c>
      <c r="AU134" s="190" t="s">
        <v>75</v>
      </c>
      <c r="AY134" s="189" t="s">
        <v>149</v>
      </c>
      <c r="BK134" s="191">
        <f>BK135+BK209+BK223+BK231+BK267+BK276+BK327+BK350</f>
        <v>0</v>
      </c>
    </row>
    <row r="135" spans="2:63" s="12" customFormat="1" ht="22.9" customHeight="1">
      <c r="B135" s="178"/>
      <c r="C135" s="179"/>
      <c r="D135" s="180" t="s">
        <v>74</v>
      </c>
      <c r="E135" s="192" t="s">
        <v>82</v>
      </c>
      <c r="F135" s="192" t="s">
        <v>150</v>
      </c>
      <c r="G135" s="179"/>
      <c r="H135" s="179"/>
      <c r="I135" s="182"/>
      <c r="J135" s="193">
        <f>BK135</f>
        <v>0</v>
      </c>
      <c r="K135" s="179"/>
      <c r="L135" s="184"/>
      <c r="M135" s="185"/>
      <c r="N135" s="186"/>
      <c r="O135" s="186"/>
      <c r="P135" s="187">
        <f>SUM(P136:P208)</f>
        <v>0</v>
      </c>
      <c r="Q135" s="186"/>
      <c r="R135" s="187">
        <f>SUM(R136:R208)</f>
        <v>0.000675</v>
      </c>
      <c r="S135" s="186"/>
      <c r="T135" s="188">
        <f>SUM(T136:T208)</f>
        <v>830.86</v>
      </c>
      <c r="AR135" s="189" t="s">
        <v>82</v>
      </c>
      <c r="AT135" s="190" t="s">
        <v>74</v>
      </c>
      <c r="AU135" s="190" t="s">
        <v>82</v>
      </c>
      <c r="AY135" s="189" t="s">
        <v>149</v>
      </c>
      <c r="BK135" s="191">
        <f>SUM(BK136:BK208)</f>
        <v>0</v>
      </c>
    </row>
    <row r="136" spans="1:65" s="2" customFormat="1" ht="14.45" customHeight="1">
      <c r="A136" s="35"/>
      <c r="B136" s="36"/>
      <c r="C136" s="194" t="s">
        <v>82</v>
      </c>
      <c r="D136" s="194" t="s">
        <v>151</v>
      </c>
      <c r="E136" s="195" t="s">
        <v>929</v>
      </c>
      <c r="F136" s="196" t="s">
        <v>930</v>
      </c>
      <c r="G136" s="197" t="s">
        <v>324</v>
      </c>
      <c r="H136" s="198">
        <v>1</v>
      </c>
      <c r="I136" s="199"/>
      <c r="J136" s="200">
        <f>ROUND(I136*H136,2)</f>
        <v>0</v>
      </c>
      <c r="K136" s="201"/>
      <c r="L136" s="40"/>
      <c r="M136" s="202" t="s">
        <v>1</v>
      </c>
      <c r="N136" s="203" t="s">
        <v>40</v>
      </c>
      <c r="O136" s="72"/>
      <c r="P136" s="204">
        <f>O136*H136</f>
        <v>0</v>
      </c>
      <c r="Q136" s="204">
        <v>0</v>
      </c>
      <c r="R136" s="204">
        <f>Q136*H136</f>
        <v>0</v>
      </c>
      <c r="S136" s="204">
        <v>0</v>
      </c>
      <c r="T136" s="20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6" t="s">
        <v>155</v>
      </c>
      <c r="AT136" s="206" t="s">
        <v>151</v>
      </c>
      <c r="AU136" s="206" t="s">
        <v>84</v>
      </c>
      <c r="AY136" s="18" t="s">
        <v>149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8" t="s">
        <v>82</v>
      </c>
      <c r="BK136" s="207">
        <f>ROUND(I136*H136,2)</f>
        <v>0</v>
      </c>
      <c r="BL136" s="18" t="s">
        <v>155</v>
      </c>
      <c r="BM136" s="206" t="s">
        <v>931</v>
      </c>
    </row>
    <row r="137" spans="1:65" s="2" customFormat="1" ht="24.2" customHeight="1">
      <c r="A137" s="35"/>
      <c r="B137" s="36"/>
      <c r="C137" s="194" t="s">
        <v>84</v>
      </c>
      <c r="D137" s="194" t="s">
        <v>151</v>
      </c>
      <c r="E137" s="195" t="s">
        <v>152</v>
      </c>
      <c r="F137" s="196" t="s">
        <v>153</v>
      </c>
      <c r="G137" s="197" t="s">
        <v>154</v>
      </c>
      <c r="H137" s="198">
        <v>225.25</v>
      </c>
      <c r="I137" s="199"/>
      <c r="J137" s="200">
        <f>ROUND(I137*H137,2)</f>
        <v>0</v>
      </c>
      <c r="K137" s="201"/>
      <c r="L137" s="40"/>
      <c r="M137" s="202" t="s">
        <v>1</v>
      </c>
      <c r="N137" s="203" t="s">
        <v>40</v>
      </c>
      <c r="O137" s="72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6" t="s">
        <v>155</v>
      </c>
      <c r="AT137" s="206" t="s">
        <v>151</v>
      </c>
      <c r="AU137" s="206" t="s">
        <v>84</v>
      </c>
      <c r="AY137" s="18" t="s">
        <v>149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8" t="s">
        <v>82</v>
      </c>
      <c r="BK137" s="207">
        <f>ROUND(I137*H137,2)</f>
        <v>0</v>
      </c>
      <c r="BL137" s="18" t="s">
        <v>155</v>
      </c>
      <c r="BM137" s="206" t="s">
        <v>932</v>
      </c>
    </row>
    <row r="138" spans="2:51" s="13" customFormat="1" ht="11.25">
      <c r="B138" s="208"/>
      <c r="C138" s="209"/>
      <c r="D138" s="210" t="s">
        <v>157</v>
      </c>
      <c r="E138" s="211" t="s">
        <v>1</v>
      </c>
      <c r="F138" s="212" t="s">
        <v>933</v>
      </c>
      <c r="G138" s="209"/>
      <c r="H138" s="211" t="s">
        <v>1</v>
      </c>
      <c r="I138" s="213"/>
      <c r="J138" s="209"/>
      <c r="K138" s="209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157</v>
      </c>
      <c r="AU138" s="218" t="s">
        <v>84</v>
      </c>
      <c r="AV138" s="13" t="s">
        <v>82</v>
      </c>
      <c r="AW138" s="13" t="s">
        <v>31</v>
      </c>
      <c r="AX138" s="13" t="s">
        <v>75</v>
      </c>
      <c r="AY138" s="218" t="s">
        <v>149</v>
      </c>
    </row>
    <row r="139" spans="2:51" s="14" customFormat="1" ht="11.25">
      <c r="B139" s="219"/>
      <c r="C139" s="220"/>
      <c r="D139" s="210" t="s">
        <v>157</v>
      </c>
      <c r="E139" s="221" t="s">
        <v>1</v>
      </c>
      <c r="F139" s="222" t="s">
        <v>869</v>
      </c>
      <c r="G139" s="220"/>
      <c r="H139" s="223">
        <v>226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157</v>
      </c>
      <c r="AU139" s="229" t="s">
        <v>84</v>
      </c>
      <c r="AV139" s="14" t="s">
        <v>84</v>
      </c>
      <c r="AW139" s="14" t="s">
        <v>31</v>
      </c>
      <c r="AX139" s="14" t="s">
        <v>75</v>
      </c>
      <c r="AY139" s="229" t="s">
        <v>149</v>
      </c>
    </row>
    <row r="140" spans="2:51" s="14" customFormat="1" ht="22.5">
      <c r="B140" s="219"/>
      <c r="C140" s="220"/>
      <c r="D140" s="210" t="s">
        <v>157</v>
      </c>
      <c r="E140" s="221" t="s">
        <v>1</v>
      </c>
      <c r="F140" s="222" t="s">
        <v>934</v>
      </c>
      <c r="G140" s="220"/>
      <c r="H140" s="223">
        <v>-0.75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157</v>
      </c>
      <c r="AU140" s="229" t="s">
        <v>84</v>
      </c>
      <c r="AV140" s="14" t="s">
        <v>84</v>
      </c>
      <c r="AW140" s="14" t="s">
        <v>31</v>
      </c>
      <c r="AX140" s="14" t="s">
        <v>75</v>
      </c>
      <c r="AY140" s="229" t="s">
        <v>149</v>
      </c>
    </row>
    <row r="141" spans="2:51" s="15" customFormat="1" ht="11.25">
      <c r="B141" s="230"/>
      <c r="C141" s="231"/>
      <c r="D141" s="210" t="s">
        <v>157</v>
      </c>
      <c r="E141" s="232" t="s">
        <v>1</v>
      </c>
      <c r="F141" s="233" t="s">
        <v>179</v>
      </c>
      <c r="G141" s="231"/>
      <c r="H141" s="234">
        <v>225.25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157</v>
      </c>
      <c r="AU141" s="240" t="s">
        <v>84</v>
      </c>
      <c r="AV141" s="15" t="s">
        <v>155</v>
      </c>
      <c r="AW141" s="15" t="s">
        <v>31</v>
      </c>
      <c r="AX141" s="15" t="s">
        <v>82</v>
      </c>
      <c r="AY141" s="240" t="s">
        <v>149</v>
      </c>
    </row>
    <row r="142" spans="1:65" s="2" customFormat="1" ht="24.2" customHeight="1">
      <c r="A142" s="35"/>
      <c r="B142" s="36"/>
      <c r="C142" s="194" t="s">
        <v>160</v>
      </c>
      <c r="D142" s="194" t="s">
        <v>151</v>
      </c>
      <c r="E142" s="195" t="s">
        <v>935</v>
      </c>
      <c r="F142" s="196" t="s">
        <v>936</v>
      </c>
      <c r="G142" s="197" t="s">
        <v>154</v>
      </c>
      <c r="H142" s="198">
        <v>185</v>
      </c>
      <c r="I142" s="199"/>
      <c r="J142" s="200">
        <f>ROUND(I142*H142,2)</f>
        <v>0</v>
      </c>
      <c r="K142" s="201"/>
      <c r="L142" s="40"/>
      <c r="M142" s="202" t="s">
        <v>1</v>
      </c>
      <c r="N142" s="203" t="s">
        <v>40</v>
      </c>
      <c r="O142" s="72"/>
      <c r="P142" s="204">
        <f>O142*H142</f>
        <v>0</v>
      </c>
      <c r="Q142" s="204">
        <v>0</v>
      </c>
      <c r="R142" s="204">
        <f>Q142*H142</f>
        <v>0</v>
      </c>
      <c r="S142" s="204">
        <v>0.24</v>
      </c>
      <c r="T142" s="205">
        <f>S142*H142</f>
        <v>44.4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6" t="s">
        <v>155</v>
      </c>
      <c r="AT142" s="206" t="s">
        <v>151</v>
      </c>
      <c r="AU142" s="206" t="s">
        <v>84</v>
      </c>
      <c r="AY142" s="18" t="s">
        <v>149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8" t="s">
        <v>82</v>
      </c>
      <c r="BK142" s="207">
        <f>ROUND(I142*H142,2)</f>
        <v>0</v>
      </c>
      <c r="BL142" s="18" t="s">
        <v>155</v>
      </c>
      <c r="BM142" s="206" t="s">
        <v>937</v>
      </c>
    </row>
    <row r="143" spans="2:51" s="13" customFormat="1" ht="11.25">
      <c r="B143" s="208"/>
      <c r="C143" s="209"/>
      <c r="D143" s="210" t="s">
        <v>157</v>
      </c>
      <c r="E143" s="211" t="s">
        <v>1</v>
      </c>
      <c r="F143" s="212" t="s">
        <v>933</v>
      </c>
      <c r="G143" s="209"/>
      <c r="H143" s="211" t="s">
        <v>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157</v>
      </c>
      <c r="AU143" s="218" t="s">
        <v>84</v>
      </c>
      <c r="AV143" s="13" t="s">
        <v>82</v>
      </c>
      <c r="AW143" s="13" t="s">
        <v>31</v>
      </c>
      <c r="AX143" s="13" t="s">
        <v>75</v>
      </c>
      <c r="AY143" s="218" t="s">
        <v>149</v>
      </c>
    </row>
    <row r="144" spans="2:51" s="14" customFormat="1" ht="11.25">
      <c r="B144" s="219"/>
      <c r="C144" s="220"/>
      <c r="D144" s="210" t="s">
        <v>157</v>
      </c>
      <c r="E144" s="221" t="s">
        <v>1</v>
      </c>
      <c r="F144" s="222" t="s">
        <v>938</v>
      </c>
      <c r="G144" s="220"/>
      <c r="H144" s="223">
        <v>185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157</v>
      </c>
      <c r="AU144" s="229" t="s">
        <v>84</v>
      </c>
      <c r="AV144" s="14" t="s">
        <v>84</v>
      </c>
      <c r="AW144" s="14" t="s">
        <v>31</v>
      </c>
      <c r="AX144" s="14" t="s">
        <v>82</v>
      </c>
      <c r="AY144" s="229" t="s">
        <v>149</v>
      </c>
    </row>
    <row r="145" spans="1:65" s="2" customFormat="1" ht="24.2" customHeight="1">
      <c r="A145" s="35"/>
      <c r="B145" s="36"/>
      <c r="C145" s="194" t="s">
        <v>155</v>
      </c>
      <c r="D145" s="194" t="s">
        <v>151</v>
      </c>
      <c r="E145" s="195" t="s">
        <v>939</v>
      </c>
      <c r="F145" s="196" t="s">
        <v>940</v>
      </c>
      <c r="G145" s="197" t="s">
        <v>154</v>
      </c>
      <c r="H145" s="198">
        <v>185</v>
      </c>
      <c r="I145" s="199"/>
      <c r="J145" s="200">
        <f>ROUND(I145*H145,2)</f>
        <v>0</v>
      </c>
      <c r="K145" s="201"/>
      <c r="L145" s="40"/>
      <c r="M145" s="202" t="s">
        <v>1</v>
      </c>
      <c r="N145" s="203" t="s">
        <v>40</v>
      </c>
      <c r="O145" s="72"/>
      <c r="P145" s="204">
        <f>O145*H145</f>
        <v>0</v>
      </c>
      <c r="Q145" s="204">
        <v>0</v>
      </c>
      <c r="R145" s="204">
        <f>Q145*H145</f>
        <v>0</v>
      </c>
      <c r="S145" s="204">
        <v>0.098</v>
      </c>
      <c r="T145" s="205">
        <f>S145*H145</f>
        <v>18.13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6" t="s">
        <v>155</v>
      </c>
      <c r="AT145" s="206" t="s">
        <v>151</v>
      </c>
      <c r="AU145" s="206" t="s">
        <v>84</v>
      </c>
      <c r="AY145" s="18" t="s">
        <v>149</v>
      </c>
      <c r="BE145" s="207">
        <f>IF(N145="základní",J145,0)</f>
        <v>0</v>
      </c>
      <c r="BF145" s="207">
        <f>IF(N145="snížená",J145,0)</f>
        <v>0</v>
      </c>
      <c r="BG145" s="207">
        <f>IF(N145="zákl. přenesená",J145,0)</f>
        <v>0</v>
      </c>
      <c r="BH145" s="207">
        <f>IF(N145="sníž. přenesená",J145,0)</f>
        <v>0</v>
      </c>
      <c r="BI145" s="207">
        <f>IF(N145="nulová",J145,0)</f>
        <v>0</v>
      </c>
      <c r="BJ145" s="18" t="s">
        <v>82</v>
      </c>
      <c r="BK145" s="207">
        <f>ROUND(I145*H145,2)</f>
        <v>0</v>
      </c>
      <c r="BL145" s="18" t="s">
        <v>155</v>
      </c>
      <c r="BM145" s="206" t="s">
        <v>941</v>
      </c>
    </row>
    <row r="146" spans="2:51" s="13" customFormat="1" ht="11.25">
      <c r="B146" s="208"/>
      <c r="C146" s="209"/>
      <c r="D146" s="210" t="s">
        <v>157</v>
      </c>
      <c r="E146" s="211" t="s">
        <v>1</v>
      </c>
      <c r="F146" s="212" t="s">
        <v>933</v>
      </c>
      <c r="G146" s="209"/>
      <c r="H146" s="211" t="s">
        <v>1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157</v>
      </c>
      <c r="AU146" s="218" t="s">
        <v>84</v>
      </c>
      <c r="AV146" s="13" t="s">
        <v>82</v>
      </c>
      <c r="AW146" s="13" t="s">
        <v>31</v>
      </c>
      <c r="AX146" s="13" t="s">
        <v>75</v>
      </c>
      <c r="AY146" s="218" t="s">
        <v>149</v>
      </c>
    </row>
    <row r="147" spans="2:51" s="14" customFormat="1" ht="11.25">
      <c r="B147" s="219"/>
      <c r="C147" s="220"/>
      <c r="D147" s="210" t="s">
        <v>157</v>
      </c>
      <c r="E147" s="221" t="s">
        <v>1</v>
      </c>
      <c r="F147" s="222" t="s">
        <v>938</v>
      </c>
      <c r="G147" s="220"/>
      <c r="H147" s="223">
        <v>185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157</v>
      </c>
      <c r="AU147" s="229" t="s">
        <v>84</v>
      </c>
      <c r="AV147" s="14" t="s">
        <v>84</v>
      </c>
      <c r="AW147" s="14" t="s">
        <v>31</v>
      </c>
      <c r="AX147" s="14" t="s">
        <v>82</v>
      </c>
      <c r="AY147" s="229" t="s">
        <v>149</v>
      </c>
    </row>
    <row r="148" spans="1:65" s="2" customFormat="1" ht="24.2" customHeight="1">
      <c r="A148" s="35"/>
      <c r="B148" s="36"/>
      <c r="C148" s="194" t="s">
        <v>180</v>
      </c>
      <c r="D148" s="194" t="s">
        <v>151</v>
      </c>
      <c r="E148" s="195" t="s">
        <v>942</v>
      </c>
      <c r="F148" s="196" t="s">
        <v>943</v>
      </c>
      <c r="G148" s="197" t="s">
        <v>154</v>
      </c>
      <c r="H148" s="198">
        <v>100</v>
      </c>
      <c r="I148" s="199"/>
      <c r="J148" s="200">
        <f>ROUND(I148*H148,2)</f>
        <v>0</v>
      </c>
      <c r="K148" s="201"/>
      <c r="L148" s="40"/>
      <c r="M148" s="202" t="s">
        <v>1</v>
      </c>
      <c r="N148" s="203" t="s">
        <v>40</v>
      </c>
      <c r="O148" s="72"/>
      <c r="P148" s="204">
        <f>O148*H148</f>
        <v>0</v>
      </c>
      <c r="Q148" s="204">
        <v>0</v>
      </c>
      <c r="R148" s="204">
        <f>Q148*H148</f>
        <v>0</v>
      </c>
      <c r="S148" s="204">
        <v>0.316</v>
      </c>
      <c r="T148" s="205">
        <f>S148*H148</f>
        <v>31.6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6" t="s">
        <v>155</v>
      </c>
      <c r="AT148" s="206" t="s">
        <v>151</v>
      </c>
      <c r="AU148" s="206" t="s">
        <v>84</v>
      </c>
      <c r="AY148" s="18" t="s">
        <v>149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8" t="s">
        <v>82</v>
      </c>
      <c r="BK148" s="207">
        <f>ROUND(I148*H148,2)</f>
        <v>0</v>
      </c>
      <c r="BL148" s="18" t="s">
        <v>155</v>
      </c>
      <c r="BM148" s="206" t="s">
        <v>944</v>
      </c>
    </row>
    <row r="149" spans="2:51" s="13" customFormat="1" ht="22.5">
      <c r="B149" s="208"/>
      <c r="C149" s="209"/>
      <c r="D149" s="210" t="s">
        <v>157</v>
      </c>
      <c r="E149" s="211" t="s">
        <v>1</v>
      </c>
      <c r="F149" s="212" t="s">
        <v>945</v>
      </c>
      <c r="G149" s="209"/>
      <c r="H149" s="211" t="s">
        <v>1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157</v>
      </c>
      <c r="AU149" s="218" t="s">
        <v>84</v>
      </c>
      <c r="AV149" s="13" t="s">
        <v>82</v>
      </c>
      <c r="AW149" s="13" t="s">
        <v>31</v>
      </c>
      <c r="AX149" s="13" t="s">
        <v>75</v>
      </c>
      <c r="AY149" s="218" t="s">
        <v>149</v>
      </c>
    </row>
    <row r="150" spans="2:51" s="14" customFormat="1" ht="11.25">
      <c r="B150" s="219"/>
      <c r="C150" s="220"/>
      <c r="D150" s="210" t="s">
        <v>157</v>
      </c>
      <c r="E150" s="221" t="s">
        <v>1</v>
      </c>
      <c r="F150" s="222" t="s">
        <v>689</v>
      </c>
      <c r="G150" s="220"/>
      <c r="H150" s="223">
        <v>100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157</v>
      </c>
      <c r="AU150" s="229" t="s">
        <v>84</v>
      </c>
      <c r="AV150" s="14" t="s">
        <v>84</v>
      </c>
      <c r="AW150" s="14" t="s">
        <v>31</v>
      </c>
      <c r="AX150" s="14" t="s">
        <v>82</v>
      </c>
      <c r="AY150" s="229" t="s">
        <v>149</v>
      </c>
    </row>
    <row r="151" spans="1:65" s="2" customFormat="1" ht="24.2" customHeight="1">
      <c r="A151" s="35"/>
      <c r="B151" s="36"/>
      <c r="C151" s="194" t="s">
        <v>186</v>
      </c>
      <c r="D151" s="194" t="s">
        <v>151</v>
      </c>
      <c r="E151" s="195" t="s">
        <v>946</v>
      </c>
      <c r="F151" s="196" t="s">
        <v>947</v>
      </c>
      <c r="G151" s="197" t="s">
        <v>154</v>
      </c>
      <c r="H151" s="198">
        <v>1200</v>
      </c>
      <c r="I151" s="199"/>
      <c r="J151" s="200">
        <f>ROUND(I151*H151,2)</f>
        <v>0</v>
      </c>
      <c r="K151" s="201"/>
      <c r="L151" s="40"/>
      <c r="M151" s="202" t="s">
        <v>1</v>
      </c>
      <c r="N151" s="203" t="s">
        <v>40</v>
      </c>
      <c r="O151" s="72"/>
      <c r="P151" s="204">
        <f>O151*H151</f>
        <v>0</v>
      </c>
      <c r="Q151" s="204">
        <v>0</v>
      </c>
      <c r="R151" s="204">
        <f>Q151*H151</f>
        <v>0</v>
      </c>
      <c r="S151" s="204">
        <v>0.582</v>
      </c>
      <c r="T151" s="205">
        <f>S151*H151</f>
        <v>698.4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6" t="s">
        <v>155</v>
      </c>
      <c r="AT151" s="206" t="s">
        <v>151</v>
      </c>
      <c r="AU151" s="206" t="s">
        <v>84</v>
      </c>
      <c r="AY151" s="18" t="s">
        <v>149</v>
      </c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18" t="s">
        <v>82</v>
      </c>
      <c r="BK151" s="207">
        <f>ROUND(I151*H151,2)</f>
        <v>0</v>
      </c>
      <c r="BL151" s="18" t="s">
        <v>155</v>
      </c>
      <c r="BM151" s="206" t="s">
        <v>948</v>
      </c>
    </row>
    <row r="152" spans="2:51" s="13" customFormat="1" ht="11.25">
      <c r="B152" s="208"/>
      <c r="C152" s="209"/>
      <c r="D152" s="210" t="s">
        <v>157</v>
      </c>
      <c r="E152" s="211" t="s">
        <v>1</v>
      </c>
      <c r="F152" s="212" t="s">
        <v>949</v>
      </c>
      <c r="G152" s="209"/>
      <c r="H152" s="211" t="s">
        <v>1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157</v>
      </c>
      <c r="AU152" s="218" t="s">
        <v>84</v>
      </c>
      <c r="AV152" s="13" t="s">
        <v>82</v>
      </c>
      <c r="AW152" s="13" t="s">
        <v>31</v>
      </c>
      <c r="AX152" s="13" t="s">
        <v>75</v>
      </c>
      <c r="AY152" s="218" t="s">
        <v>149</v>
      </c>
    </row>
    <row r="153" spans="2:51" s="14" customFormat="1" ht="11.25">
      <c r="B153" s="219"/>
      <c r="C153" s="220"/>
      <c r="D153" s="210" t="s">
        <v>157</v>
      </c>
      <c r="E153" s="221" t="s">
        <v>1</v>
      </c>
      <c r="F153" s="222" t="s">
        <v>913</v>
      </c>
      <c r="G153" s="220"/>
      <c r="H153" s="223">
        <v>1200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157</v>
      </c>
      <c r="AU153" s="229" t="s">
        <v>84</v>
      </c>
      <c r="AV153" s="14" t="s">
        <v>84</v>
      </c>
      <c r="AW153" s="14" t="s">
        <v>31</v>
      </c>
      <c r="AX153" s="14" t="s">
        <v>82</v>
      </c>
      <c r="AY153" s="229" t="s">
        <v>149</v>
      </c>
    </row>
    <row r="154" spans="1:65" s="2" customFormat="1" ht="24.2" customHeight="1">
      <c r="A154" s="35"/>
      <c r="B154" s="36"/>
      <c r="C154" s="194" t="s">
        <v>195</v>
      </c>
      <c r="D154" s="194" t="s">
        <v>151</v>
      </c>
      <c r="E154" s="195" t="s">
        <v>950</v>
      </c>
      <c r="F154" s="196" t="s">
        <v>951</v>
      </c>
      <c r="G154" s="197" t="s">
        <v>154</v>
      </c>
      <c r="H154" s="198">
        <v>20</v>
      </c>
      <c r="I154" s="199"/>
      <c r="J154" s="200">
        <f>ROUND(I154*H154,2)</f>
        <v>0</v>
      </c>
      <c r="K154" s="201"/>
      <c r="L154" s="40"/>
      <c r="M154" s="202" t="s">
        <v>1</v>
      </c>
      <c r="N154" s="203" t="s">
        <v>40</v>
      </c>
      <c r="O154" s="72"/>
      <c r="P154" s="204">
        <f>O154*H154</f>
        <v>0</v>
      </c>
      <c r="Q154" s="204">
        <v>0</v>
      </c>
      <c r="R154" s="204">
        <f>Q154*H154</f>
        <v>0</v>
      </c>
      <c r="S154" s="204">
        <v>0.24</v>
      </c>
      <c r="T154" s="205">
        <f>S154*H154</f>
        <v>4.8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6" t="s">
        <v>155</v>
      </c>
      <c r="AT154" s="206" t="s">
        <v>151</v>
      </c>
      <c r="AU154" s="206" t="s">
        <v>84</v>
      </c>
      <c r="AY154" s="18" t="s">
        <v>149</v>
      </c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8" t="s">
        <v>82</v>
      </c>
      <c r="BK154" s="207">
        <f>ROUND(I154*H154,2)</f>
        <v>0</v>
      </c>
      <c r="BL154" s="18" t="s">
        <v>155</v>
      </c>
      <c r="BM154" s="206" t="s">
        <v>952</v>
      </c>
    </row>
    <row r="155" spans="2:51" s="13" customFormat="1" ht="11.25">
      <c r="B155" s="208"/>
      <c r="C155" s="209"/>
      <c r="D155" s="210" t="s">
        <v>157</v>
      </c>
      <c r="E155" s="211" t="s">
        <v>1</v>
      </c>
      <c r="F155" s="212" t="s">
        <v>953</v>
      </c>
      <c r="G155" s="209"/>
      <c r="H155" s="211" t="s">
        <v>1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157</v>
      </c>
      <c r="AU155" s="218" t="s">
        <v>84</v>
      </c>
      <c r="AV155" s="13" t="s">
        <v>82</v>
      </c>
      <c r="AW155" s="13" t="s">
        <v>31</v>
      </c>
      <c r="AX155" s="13" t="s">
        <v>75</v>
      </c>
      <c r="AY155" s="218" t="s">
        <v>149</v>
      </c>
    </row>
    <row r="156" spans="2:51" s="14" customFormat="1" ht="11.25">
      <c r="B156" s="219"/>
      <c r="C156" s="220"/>
      <c r="D156" s="210" t="s">
        <v>157</v>
      </c>
      <c r="E156" s="221" t="s">
        <v>1</v>
      </c>
      <c r="F156" s="222" t="s">
        <v>277</v>
      </c>
      <c r="G156" s="220"/>
      <c r="H156" s="223">
        <v>20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157</v>
      </c>
      <c r="AU156" s="229" t="s">
        <v>84</v>
      </c>
      <c r="AV156" s="14" t="s">
        <v>84</v>
      </c>
      <c r="AW156" s="14" t="s">
        <v>31</v>
      </c>
      <c r="AX156" s="14" t="s">
        <v>82</v>
      </c>
      <c r="AY156" s="229" t="s">
        <v>149</v>
      </c>
    </row>
    <row r="157" spans="1:65" s="2" customFormat="1" ht="24.2" customHeight="1">
      <c r="A157" s="35"/>
      <c r="B157" s="36"/>
      <c r="C157" s="194" t="s">
        <v>203</v>
      </c>
      <c r="D157" s="194" t="s">
        <v>151</v>
      </c>
      <c r="E157" s="195" t="s">
        <v>954</v>
      </c>
      <c r="F157" s="196" t="s">
        <v>955</v>
      </c>
      <c r="G157" s="197" t="s">
        <v>154</v>
      </c>
      <c r="H157" s="198">
        <v>20</v>
      </c>
      <c r="I157" s="199"/>
      <c r="J157" s="200">
        <f>ROUND(I157*H157,2)</f>
        <v>0</v>
      </c>
      <c r="K157" s="201"/>
      <c r="L157" s="40"/>
      <c r="M157" s="202" t="s">
        <v>1</v>
      </c>
      <c r="N157" s="203" t="s">
        <v>40</v>
      </c>
      <c r="O157" s="72"/>
      <c r="P157" s="204">
        <f>O157*H157</f>
        <v>0</v>
      </c>
      <c r="Q157" s="204">
        <v>0</v>
      </c>
      <c r="R157" s="204">
        <f>Q157*H157</f>
        <v>0</v>
      </c>
      <c r="S157" s="204">
        <v>0.098</v>
      </c>
      <c r="T157" s="205">
        <f>S157*H157</f>
        <v>1.96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6" t="s">
        <v>155</v>
      </c>
      <c r="AT157" s="206" t="s">
        <v>151</v>
      </c>
      <c r="AU157" s="206" t="s">
        <v>84</v>
      </c>
      <c r="AY157" s="18" t="s">
        <v>149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8" t="s">
        <v>82</v>
      </c>
      <c r="BK157" s="207">
        <f>ROUND(I157*H157,2)</f>
        <v>0</v>
      </c>
      <c r="BL157" s="18" t="s">
        <v>155</v>
      </c>
      <c r="BM157" s="206" t="s">
        <v>956</v>
      </c>
    </row>
    <row r="158" spans="2:51" s="13" customFormat="1" ht="11.25">
      <c r="B158" s="208"/>
      <c r="C158" s="209"/>
      <c r="D158" s="210" t="s">
        <v>157</v>
      </c>
      <c r="E158" s="211" t="s">
        <v>1</v>
      </c>
      <c r="F158" s="212" t="s">
        <v>953</v>
      </c>
      <c r="G158" s="209"/>
      <c r="H158" s="211" t="s">
        <v>1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157</v>
      </c>
      <c r="AU158" s="218" t="s">
        <v>84</v>
      </c>
      <c r="AV158" s="13" t="s">
        <v>82</v>
      </c>
      <c r="AW158" s="13" t="s">
        <v>31</v>
      </c>
      <c r="AX158" s="13" t="s">
        <v>75</v>
      </c>
      <c r="AY158" s="218" t="s">
        <v>149</v>
      </c>
    </row>
    <row r="159" spans="2:51" s="14" customFormat="1" ht="11.25">
      <c r="B159" s="219"/>
      <c r="C159" s="220"/>
      <c r="D159" s="210" t="s">
        <v>157</v>
      </c>
      <c r="E159" s="221" t="s">
        <v>1</v>
      </c>
      <c r="F159" s="222" t="s">
        <v>277</v>
      </c>
      <c r="G159" s="220"/>
      <c r="H159" s="223">
        <v>20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157</v>
      </c>
      <c r="AU159" s="229" t="s">
        <v>84</v>
      </c>
      <c r="AV159" s="14" t="s">
        <v>84</v>
      </c>
      <c r="AW159" s="14" t="s">
        <v>31</v>
      </c>
      <c r="AX159" s="14" t="s">
        <v>82</v>
      </c>
      <c r="AY159" s="229" t="s">
        <v>149</v>
      </c>
    </row>
    <row r="160" spans="1:65" s="2" customFormat="1" ht="14.45" customHeight="1">
      <c r="A160" s="35"/>
      <c r="B160" s="36"/>
      <c r="C160" s="194" t="s">
        <v>207</v>
      </c>
      <c r="D160" s="194" t="s">
        <v>151</v>
      </c>
      <c r="E160" s="195" t="s">
        <v>957</v>
      </c>
      <c r="F160" s="196" t="s">
        <v>958</v>
      </c>
      <c r="G160" s="197" t="s">
        <v>163</v>
      </c>
      <c r="H160" s="198">
        <v>154</v>
      </c>
      <c r="I160" s="199"/>
      <c r="J160" s="200">
        <f>ROUND(I160*H160,2)</f>
        <v>0</v>
      </c>
      <c r="K160" s="201"/>
      <c r="L160" s="40"/>
      <c r="M160" s="202" t="s">
        <v>1</v>
      </c>
      <c r="N160" s="203" t="s">
        <v>40</v>
      </c>
      <c r="O160" s="72"/>
      <c r="P160" s="204">
        <f>O160*H160</f>
        <v>0</v>
      </c>
      <c r="Q160" s="204">
        <v>0</v>
      </c>
      <c r="R160" s="204">
        <f>Q160*H160</f>
        <v>0</v>
      </c>
      <c r="S160" s="204">
        <v>0.205</v>
      </c>
      <c r="T160" s="205">
        <f>S160*H160</f>
        <v>31.569999999999997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6" t="s">
        <v>155</v>
      </c>
      <c r="AT160" s="206" t="s">
        <v>151</v>
      </c>
      <c r="AU160" s="206" t="s">
        <v>84</v>
      </c>
      <c r="AY160" s="18" t="s">
        <v>149</v>
      </c>
      <c r="BE160" s="207">
        <f>IF(N160="základní",J160,0)</f>
        <v>0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8" t="s">
        <v>82</v>
      </c>
      <c r="BK160" s="207">
        <f>ROUND(I160*H160,2)</f>
        <v>0</v>
      </c>
      <c r="BL160" s="18" t="s">
        <v>155</v>
      </c>
      <c r="BM160" s="206" t="s">
        <v>959</v>
      </c>
    </row>
    <row r="161" spans="2:51" s="14" customFormat="1" ht="11.25">
      <c r="B161" s="219"/>
      <c r="C161" s="220"/>
      <c r="D161" s="210" t="s">
        <v>157</v>
      </c>
      <c r="E161" s="221" t="s">
        <v>1</v>
      </c>
      <c r="F161" s="222" t="s">
        <v>960</v>
      </c>
      <c r="G161" s="220"/>
      <c r="H161" s="223">
        <v>140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157</v>
      </c>
      <c r="AU161" s="229" t="s">
        <v>84</v>
      </c>
      <c r="AV161" s="14" t="s">
        <v>84</v>
      </c>
      <c r="AW161" s="14" t="s">
        <v>31</v>
      </c>
      <c r="AX161" s="14" t="s">
        <v>75</v>
      </c>
      <c r="AY161" s="229" t="s">
        <v>149</v>
      </c>
    </row>
    <row r="162" spans="2:51" s="14" customFormat="1" ht="11.25">
      <c r="B162" s="219"/>
      <c r="C162" s="220"/>
      <c r="D162" s="210" t="s">
        <v>157</v>
      </c>
      <c r="E162" s="221" t="s">
        <v>1</v>
      </c>
      <c r="F162" s="222" t="s">
        <v>961</v>
      </c>
      <c r="G162" s="220"/>
      <c r="H162" s="223">
        <v>14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157</v>
      </c>
      <c r="AU162" s="229" t="s">
        <v>84</v>
      </c>
      <c r="AV162" s="14" t="s">
        <v>84</v>
      </c>
      <c r="AW162" s="14" t="s">
        <v>31</v>
      </c>
      <c r="AX162" s="14" t="s">
        <v>75</v>
      </c>
      <c r="AY162" s="229" t="s">
        <v>149</v>
      </c>
    </row>
    <row r="163" spans="2:51" s="15" customFormat="1" ht="11.25">
      <c r="B163" s="230"/>
      <c r="C163" s="231"/>
      <c r="D163" s="210" t="s">
        <v>157</v>
      </c>
      <c r="E163" s="232" t="s">
        <v>1</v>
      </c>
      <c r="F163" s="233" t="s">
        <v>179</v>
      </c>
      <c r="G163" s="231"/>
      <c r="H163" s="234">
        <v>154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157</v>
      </c>
      <c r="AU163" s="240" t="s">
        <v>84</v>
      </c>
      <c r="AV163" s="15" t="s">
        <v>155</v>
      </c>
      <c r="AW163" s="15" t="s">
        <v>31</v>
      </c>
      <c r="AX163" s="15" t="s">
        <v>82</v>
      </c>
      <c r="AY163" s="240" t="s">
        <v>149</v>
      </c>
    </row>
    <row r="164" spans="1:65" s="2" customFormat="1" ht="24.2" customHeight="1">
      <c r="A164" s="35"/>
      <c r="B164" s="36"/>
      <c r="C164" s="194" t="s">
        <v>211</v>
      </c>
      <c r="D164" s="194" t="s">
        <v>151</v>
      </c>
      <c r="E164" s="195" t="s">
        <v>161</v>
      </c>
      <c r="F164" s="196" t="s">
        <v>162</v>
      </c>
      <c r="G164" s="197" t="s">
        <v>163</v>
      </c>
      <c r="H164" s="198">
        <v>168</v>
      </c>
      <c r="I164" s="199"/>
      <c r="J164" s="200">
        <f>ROUND(I164*H164,2)</f>
        <v>0</v>
      </c>
      <c r="K164" s="201"/>
      <c r="L164" s="40"/>
      <c r="M164" s="202" t="s">
        <v>1</v>
      </c>
      <c r="N164" s="203" t="s">
        <v>40</v>
      </c>
      <c r="O164" s="72"/>
      <c r="P164" s="204">
        <f>O164*H164</f>
        <v>0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6" t="s">
        <v>155</v>
      </c>
      <c r="AT164" s="206" t="s">
        <v>151</v>
      </c>
      <c r="AU164" s="206" t="s">
        <v>84</v>
      </c>
      <c r="AY164" s="18" t="s">
        <v>149</v>
      </c>
      <c r="BE164" s="207">
        <f>IF(N164="základní",J164,0)</f>
        <v>0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18" t="s">
        <v>82</v>
      </c>
      <c r="BK164" s="207">
        <f>ROUND(I164*H164,2)</f>
        <v>0</v>
      </c>
      <c r="BL164" s="18" t="s">
        <v>155</v>
      </c>
      <c r="BM164" s="206" t="s">
        <v>962</v>
      </c>
    </row>
    <row r="165" spans="2:51" s="14" customFormat="1" ht="11.25">
      <c r="B165" s="219"/>
      <c r="C165" s="220"/>
      <c r="D165" s="210" t="s">
        <v>157</v>
      </c>
      <c r="E165" s="221" t="s">
        <v>1</v>
      </c>
      <c r="F165" s="222" t="s">
        <v>963</v>
      </c>
      <c r="G165" s="220"/>
      <c r="H165" s="223">
        <v>172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157</v>
      </c>
      <c r="AU165" s="229" t="s">
        <v>84</v>
      </c>
      <c r="AV165" s="14" t="s">
        <v>84</v>
      </c>
      <c r="AW165" s="14" t="s">
        <v>31</v>
      </c>
      <c r="AX165" s="14" t="s">
        <v>75</v>
      </c>
      <c r="AY165" s="229" t="s">
        <v>149</v>
      </c>
    </row>
    <row r="166" spans="2:51" s="14" customFormat="1" ht="22.5">
      <c r="B166" s="219"/>
      <c r="C166" s="220"/>
      <c r="D166" s="210" t="s">
        <v>157</v>
      </c>
      <c r="E166" s="221" t="s">
        <v>1</v>
      </c>
      <c r="F166" s="222" t="s">
        <v>964</v>
      </c>
      <c r="G166" s="220"/>
      <c r="H166" s="223">
        <v>-4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157</v>
      </c>
      <c r="AU166" s="229" t="s">
        <v>84</v>
      </c>
      <c r="AV166" s="14" t="s">
        <v>84</v>
      </c>
      <c r="AW166" s="14" t="s">
        <v>31</v>
      </c>
      <c r="AX166" s="14" t="s">
        <v>75</v>
      </c>
      <c r="AY166" s="229" t="s">
        <v>149</v>
      </c>
    </row>
    <row r="167" spans="2:51" s="15" customFormat="1" ht="11.25">
      <c r="B167" s="230"/>
      <c r="C167" s="231"/>
      <c r="D167" s="210" t="s">
        <v>157</v>
      </c>
      <c r="E167" s="232" t="s">
        <v>1</v>
      </c>
      <c r="F167" s="233" t="s">
        <v>179</v>
      </c>
      <c r="G167" s="231"/>
      <c r="H167" s="234">
        <v>168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157</v>
      </c>
      <c r="AU167" s="240" t="s">
        <v>84</v>
      </c>
      <c r="AV167" s="15" t="s">
        <v>155</v>
      </c>
      <c r="AW167" s="15" t="s">
        <v>31</v>
      </c>
      <c r="AX167" s="15" t="s">
        <v>82</v>
      </c>
      <c r="AY167" s="240" t="s">
        <v>149</v>
      </c>
    </row>
    <row r="168" spans="1:65" s="2" customFormat="1" ht="24.2" customHeight="1">
      <c r="A168" s="35"/>
      <c r="B168" s="36"/>
      <c r="C168" s="194" t="s">
        <v>217</v>
      </c>
      <c r="D168" s="194" t="s">
        <v>151</v>
      </c>
      <c r="E168" s="195" t="s">
        <v>965</v>
      </c>
      <c r="F168" s="196" t="s">
        <v>966</v>
      </c>
      <c r="G168" s="197" t="s">
        <v>163</v>
      </c>
      <c r="H168" s="198">
        <v>70</v>
      </c>
      <c r="I168" s="199"/>
      <c r="J168" s="200">
        <f>ROUND(I168*H168,2)</f>
        <v>0</v>
      </c>
      <c r="K168" s="201"/>
      <c r="L168" s="40"/>
      <c r="M168" s="202" t="s">
        <v>1</v>
      </c>
      <c r="N168" s="203" t="s">
        <v>40</v>
      </c>
      <c r="O168" s="72"/>
      <c r="P168" s="204">
        <f>O168*H168</f>
        <v>0</v>
      </c>
      <c r="Q168" s="204">
        <v>0</v>
      </c>
      <c r="R168" s="204">
        <f>Q168*H168</f>
        <v>0</v>
      </c>
      <c r="S168" s="204">
        <v>0</v>
      </c>
      <c r="T168" s="20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6" t="s">
        <v>155</v>
      </c>
      <c r="AT168" s="206" t="s">
        <v>151</v>
      </c>
      <c r="AU168" s="206" t="s">
        <v>84</v>
      </c>
      <c r="AY168" s="18" t="s">
        <v>149</v>
      </c>
      <c r="BE168" s="207">
        <f>IF(N168="základní",J168,0)</f>
        <v>0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18" t="s">
        <v>82</v>
      </c>
      <c r="BK168" s="207">
        <f>ROUND(I168*H168,2)</f>
        <v>0</v>
      </c>
      <c r="BL168" s="18" t="s">
        <v>155</v>
      </c>
      <c r="BM168" s="206" t="s">
        <v>967</v>
      </c>
    </row>
    <row r="169" spans="2:51" s="14" customFormat="1" ht="11.25">
      <c r="B169" s="219"/>
      <c r="C169" s="220"/>
      <c r="D169" s="210" t="s">
        <v>157</v>
      </c>
      <c r="E169" s="221" t="s">
        <v>1</v>
      </c>
      <c r="F169" s="222" t="s">
        <v>968</v>
      </c>
      <c r="G169" s="220"/>
      <c r="H169" s="223">
        <v>70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157</v>
      </c>
      <c r="AU169" s="229" t="s">
        <v>84</v>
      </c>
      <c r="AV169" s="14" t="s">
        <v>84</v>
      </c>
      <c r="AW169" s="14" t="s">
        <v>31</v>
      </c>
      <c r="AX169" s="14" t="s">
        <v>82</v>
      </c>
      <c r="AY169" s="229" t="s">
        <v>149</v>
      </c>
    </row>
    <row r="170" spans="1:65" s="2" customFormat="1" ht="24.2" customHeight="1">
      <c r="A170" s="35"/>
      <c r="B170" s="36"/>
      <c r="C170" s="194" t="s">
        <v>222</v>
      </c>
      <c r="D170" s="194" t="s">
        <v>151</v>
      </c>
      <c r="E170" s="195" t="s">
        <v>969</v>
      </c>
      <c r="F170" s="196" t="s">
        <v>970</v>
      </c>
      <c r="G170" s="197" t="s">
        <v>154</v>
      </c>
      <c r="H170" s="198">
        <v>40</v>
      </c>
      <c r="I170" s="199"/>
      <c r="J170" s="200">
        <f>ROUND(I170*H170,2)</f>
        <v>0</v>
      </c>
      <c r="K170" s="201"/>
      <c r="L170" s="40"/>
      <c r="M170" s="202" t="s">
        <v>1</v>
      </c>
      <c r="N170" s="203" t="s">
        <v>40</v>
      </c>
      <c r="O170" s="72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6" t="s">
        <v>155</v>
      </c>
      <c r="AT170" s="206" t="s">
        <v>151</v>
      </c>
      <c r="AU170" s="206" t="s">
        <v>84</v>
      </c>
      <c r="AY170" s="18" t="s">
        <v>149</v>
      </c>
      <c r="BE170" s="207">
        <f>IF(N170="základní",J170,0)</f>
        <v>0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18" t="s">
        <v>82</v>
      </c>
      <c r="BK170" s="207">
        <f>ROUND(I170*H170,2)</f>
        <v>0</v>
      </c>
      <c r="BL170" s="18" t="s">
        <v>155</v>
      </c>
      <c r="BM170" s="206" t="s">
        <v>971</v>
      </c>
    </row>
    <row r="171" spans="2:51" s="13" customFormat="1" ht="11.25">
      <c r="B171" s="208"/>
      <c r="C171" s="209"/>
      <c r="D171" s="210" t="s">
        <v>157</v>
      </c>
      <c r="E171" s="211" t="s">
        <v>1</v>
      </c>
      <c r="F171" s="212" t="s">
        <v>972</v>
      </c>
      <c r="G171" s="209"/>
      <c r="H171" s="211" t="s">
        <v>1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157</v>
      </c>
      <c r="AU171" s="218" t="s">
        <v>84</v>
      </c>
      <c r="AV171" s="13" t="s">
        <v>82</v>
      </c>
      <c r="AW171" s="13" t="s">
        <v>31</v>
      </c>
      <c r="AX171" s="13" t="s">
        <v>75</v>
      </c>
      <c r="AY171" s="218" t="s">
        <v>149</v>
      </c>
    </row>
    <row r="172" spans="2:51" s="14" customFormat="1" ht="11.25">
      <c r="B172" s="219"/>
      <c r="C172" s="220"/>
      <c r="D172" s="210" t="s">
        <v>157</v>
      </c>
      <c r="E172" s="221" t="s">
        <v>1</v>
      </c>
      <c r="F172" s="222" t="s">
        <v>346</v>
      </c>
      <c r="G172" s="220"/>
      <c r="H172" s="223">
        <v>33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157</v>
      </c>
      <c r="AU172" s="229" t="s">
        <v>84</v>
      </c>
      <c r="AV172" s="14" t="s">
        <v>84</v>
      </c>
      <c r="AW172" s="14" t="s">
        <v>31</v>
      </c>
      <c r="AX172" s="14" t="s">
        <v>75</v>
      </c>
      <c r="AY172" s="229" t="s">
        <v>149</v>
      </c>
    </row>
    <row r="173" spans="2:51" s="13" customFormat="1" ht="11.25">
      <c r="B173" s="208"/>
      <c r="C173" s="209"/>
      <c r="D173" s="210" t="s">
        <v>157</v>
      </c>
      <c r="E173" s="211" t="s">
        <v>1</v>
      </c>
      <c r="F173" s="212" t="s">
        <v>973</v>
      </c>
      <c r="G173" s="209"/>
      <c r="H173" s="211" t="s">
        <v>1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157</v>
      </c>
      <c r="AU173" s="218" t="s">
        <v>84</v>
      </c>
      <c r="AV173" s="13" t="s">
        <v>82</v>
      </c>
      <c r="AW173" s="13" t="s">
        <v>31</v>
      </c>
      <c r="AX173" s="13" t="s">
        <v>75</v>
      </c>
      <c r="AY173" s="218" t="s">
        <v>149</v>
      </c>
    </row>
    <row r="174" spans="2:51" s="14" customFormat="1" ht="11.25">
      <c r="B174" s="219"/>
      <c r="C174" s="220"/>
      <c r="D174" s="210" t="s">
        <v>157</v>
      </c>
      <c r="E174" s="221" t="s">
        <v>1</v>
      </c>
      <c r="F174" s="222" t="s">
        <v>195</v>
      </c>
      <c r="G174" s="220"/>
      <c r="H174" s="223">
        <v>7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157</v>
      </c>
      <c r="AU174" s="229" t="s">
        <v>84</v>
      </c>
      <c r="AV174" s="14" t="s">
        <v>84</v>
      </c>
      <c r="AW174" s="14" t="s">
        <v>31</v>
      </c>
      <c r="AX174" s="14" t="s">
        <v>75</v>
      </c>
      <c r="AY174" s="229" t="s">
        <v>149</v>
      </c>
    </row>
    <row r="175" spans="2:51" s="15" customFormat="1" ht="11.25">
      <c r="B175" s="230"/>
      <c r="C175" s="231"/>
      <c r="D175" s="210" t="s">
        <v>157</v>
      </c>
      <c r="E175" s="232" t="s">
        <v>1</v>
      </c>
      <c r="F175" s="233" t="s">
        <v>179</v>
      </c>
      <c r="G175" s="231"/>
      <c r="H175" s="234">
        <v>40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157</v>
      </c>
      <c r="AU175" s="240" t="s">
        <v>84</v>
      </c>
      <c r="AV175" s="15" t="s">
        <v>155</v>
      </c>
      <c r="AW175" s="15" t="s">
        <v>31</v>
      </c>
      <c r="AX175" s="15" t="s">
        <v>82</v>
      </c>
      <c r="AY175" s="240" t="s">
        <v>149</v>
      </c>
    </row>
    <row r="176" spans="1:65" s="2" customFormat="1" ht="24.2" customHeight="1">
      <c r="A176" s="35"/>
      <c r="B176" s="36"/>
      <c r="C176" s="194" t="s">
        <v>227</v>
      </c>
      <c r="D176" s="194" t="s">
        <v>151</v>
      </c>
      <c r="E176" s="195" t="s">
        <v>974</v>
      </c>
      <c r="F176" s="196" t="s">
        <v>975</v>
      </c>
      <c r="G176" s="197" t="s">
        <v>168</v>
      </c>
      <c r="H176" s="198">
        <v>730.8</v>
      </c>
      <c r="I176" s="199"/>
      <c r="J176" s="200">
        <f>ROUND(I176*H176,2)</f>
        <v>0</v>
      </c>
      <c r="K176" s="201"/>
      <c r="L176" s="40"/>
      <c r="M176" s="202" t="s">
        <v>1</v>
      </c>
      <c r="N176" s="203" t="s">
        <v>40</v>
      </c>
      <c r="O176" s="72"/>
      <c r="P176" s="204">
        <f>O176*H176</f>
        <v>0</v>
      </c>
      <c r="Q176" s="204">
        <v>0</v>
      </c>
      <c r="R176" s="204">
        <f>Q176*H176</f>
        <v>0</v>
      </c>
      <c r="S176" s="204">
        <v>0</v>
      </c>
      <c r="T176" s="20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6" t="s">
        <v>155</v>
      </c>
      <c r="AT176" s="206" t="s">
        <v>151</v>
      </c>
      <c r="AU176" s="206" t="s">
        <v>84</v>
      </c>
      <c r="AY176" s="18" t="s">
        <v>149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8" t="s">
        <v>82</v>
      </c>
      <c r="BK176" s="207">
        <f>ROUND(I176*H176,2)</f>
        <v>0</v>
      </c>
      <c r="BL176" s="18" t="s">
        <v>155</v>
      </c>
      <c r="BM176" s="206" t="s">
        <v>976</v>
      </c>
    </row>
    <row r="177" spans="2:51" s="13" customFormat="1" ht="11.25">
      <c r="B177" s="208"/>
      <c r="C177" s="209"/>
      <c r="D177" s="210" t="s">
        <v>157</v>
      </c>
      <c r="E177" s="211" t="s">
        <v>1</v>
      </c>
      <c r="F177" s="212" t="s">
        <v>972</v>
      </c>
      <c r="G177" s="209"/>
      <c r="H177" s="211" t="s">
        <v>1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157</v>
      </c>
      <c r="AU177" s="218" t="s">
        <v>84</v>
      </c>
      <c r="AV177" s="13" t="s">
        <v>82</v>
      </c>
      <c r="AW177" s="13" t="s">
        <v>31</v>
      </c>
      <c r="AX177" s="13" t="s">
        <v>75</v>
      </c>
      <c r="AY177" s="218" t="s">
        <v>149</v>
      </c>
    </row>
    <row r="178" spans="2:51" s="14" customFormat="1" ht="11.25">
      <c r="B178" s="219"/>
      <c r="C178" s="220"/>
      <c r="D178" s="210" t="s">
        <v>157</v>
      </c>
      <c r="E178" s="221" t="s">
        <v>1</v>
      </c>
      <c r="F178" s="222" t="s">
        <v>977</v>
      </c>
      <c r="G178" s="220"/>
      <c r="H178" s="223">
        <v>8.25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157</v>
      </c>
      <c r="AU178" s="229" t="s">
        <v>84</v>
      </c>
      <c r="AV178" s="14" t="s">
        <v>84</v>
      </c>
      <c r="AW178" s="14" t="s">
        <v>31</v>
      </c>
      <c r="AX178" s="14" t="s">
        <v>75</v>
      </c>
      <c r="AY178" s="229" t="s">
        <v>149</v>
      </c>
    </row>
    <row r="179" spans="2:51" s="13" customFormat="1" ht="11.25">
      <c r="B179" s="208"/>
      <c r="C179" s="209"/>
      <c r="D179" s="210" t="s">
        <v>157</v>
      </c>
      <c r="E179" s="211" t="s">
        <v>1</v>
      </c>
      <c r="F179" s="212" t="s">
        <v>978</v>
      </c>
      <c r="G179" s="209"/>
      <c r="H179" s="211" t="s">
        <v>1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157</v>
      </c>
      <c r="AU179" s="218" t="s">
        <v>84</v>
      </c>
      <c r="AV179" s="13" t="s">
        <v>82</v>
      </c>
      <c r="AW179" s="13" t="s">
        <v>31</v>
      </c>
      <c r="AX179" s="13" t="s">
        <v>75</v>
      </c>
      <c r="AY179" s="218" t="s">
        <v>149</v>
      </c>
    </row>
    <row r="180" spans="2:51" s="14" customFormat="1" ht="11.25">
      <c r="B180" s="219"/>
      <c r="C180" s="220"/>
      <c r="D180" s="210" t="s">
        <v>157</v>
      </c>
      <c r="E180" s="221" t="s">
        <v>1</v>
      </c>
      <c r="F180" s="222" t="s">
        <v>979</v>
      </c>
      <c r="G180" s="220"/>
      <c r="H180" s="223">
        <v>648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157</v>
      </c>
      <c r="AU180" s="229" t="s">
        <v>84</v>
      </c>
      <c r="AV180" s="14" t="s">
        <v>84</v>
      </c>
      <c r="AW180" s="14" t="s">
        <v>31</v>
      </c>
      <c r="AX180" s="14" t="s">
        <v>75</v>
      </c>
      <c r="AY180" s="229" t="s">
        <v>149</v>
      </c>
    </row>
    <row r="181" spans="2:51" s="13" customFormat="1" ht="22.5">
      <c r="B181" s="208"/>
      <c r="C181" s="209"/>
      <c r="D181" s="210" t="s">
        <v>157</v>
      </c>
      <c r="E181" s="211" t="s">
        <v>1</v>
      </c>
      <c r="F181" s="212" t="s">
        <v>980</v>
      </c>
      <c r="G181" s="209"/>
      <c r="H181" s="211" t="s">
        <v>1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157</v>
      </c>
      <c r="AU181" s="218" t="s">
        <v>84</v>
      </c>
      <c r="AV181" s="13" t="s">
        <v>82</v>
      </c>
      <c r="AW181" s="13" t="s">
        <v>31</v>
      </c>
      <c r="AX181" s="13" t="s">
        <v>75</v>
      </c>
      <c r="AY181" s="218" t="s">
        <v>149</v>
      </c>
    </row>
    <row r="182" spans="2:51" s="14" customFormat="1" ht="11.25">
      <c r="B182" s="219"/>
      <c r="C182" s="220"/>
      <c r="D182" s="210" t="s">
        <v>157</v>
      </c>
      <c r="E182" s="221" t="s">
        <v>1</v>
      </c>
      <c r="F182" s="222" t="s">
        <v>981</v>
      </c>
      <c r="G182" s="220"/>
      <c r="H182" s="223">
        <v>24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157</v>
      </c>
      <c r="AU182" s="229" t="s">
        <v>84</v>
      </c>
      <c r="AV182" s="14" t="s">
        <v>84</v>
      </c>
      <c r="AW182" s="14" t="s">
        <v>31</v>
      </c>
      <c r="AX182" s="14" t="s">
        <v>75</v>
      </c>
      <c r="AY182" s="229" t="s">
        <v>149</v>
      </c>
    </row>
    <row r="183" spans="2:51" s="13" customFormat="1" ht="11.25">
      <c r="B183" s="208"/>
      <c r="C183" s="209"/>
      <c r="D183" s="210" t="s">
        <v>157</v>
      </c>
      <c r="E183" s="211" t="s">
        <v>1</v>
      </c>
      <c r="F183" s="212" t="s">
        <v>982</v>
      </c>
      <c r="G183" s="209"/>
      <c r="H183" s="211" t="s">
        <v>1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157</v>
      </c>
      <c r="AU183" s="218" t="s">
        <v>84</v>
      </c>
      <c r="AV183" s="13" t="s">
        <v>82</v>
      </c>
      <c r="AW183" s="13" t="s">
        <v>31</v>
      </c>
      <c r="AX183" s="13" t="s">
        <v>75</v>
      </c>
      <c r="AY183" s="218" t="s">
        <v>149</v>
      </c>
    </row>
    <row r="184" spans="2:51" s="14" customFormat="1" ht="11.25">
      <c r="B184" s="219"/>
      <c r="C184" s="220"/>
      <c r="D184" s="210" t="s">
        <v>157</v>
      </c>
      <c r="E184" s="221" t="s">
        <v>1</v>
      </c>
      <c r="F184" s="222" t="s">
        <v>983</v>
      </c>
      <c r="G184" s="220"/>
      <c r="H184" s="223">
        <v>8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157</v>
      </c>
      <c r="AU184" s="229" t="s">
        <v>84</v>
      </c>
      <c r="AV184" s="14" t="s">
        <v>84</v>
      </c>
      <c r="AW184" s="14" t="s">
        <v>31</v>
      </c>
      <c r="AX184" s="14" t="s">
        <v>75</v>
      </c>
      <c r="AY184" s="229" t="s">
        <v>149</v>
      </c>
    </row>
    <row r="185" spans="2:51" s="13" customFormat="1" ht="11.25">
      <c r="B185" s="208"/>
      <c r="C185" s="209"/>
      <c r="D185" s="210" t="s">
        <v>157</v>
      </c>
      <c r="E185" s="211" t="s">
        <v>1</v>
      </c>
      <c r="F185" s="212" t="s">
        <v>984</v>
      </c>
      <c r="G185" s="209"/>
      <c r="H185" s="211" t="s">
        <v>1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157</v>
      </c>
      <c r="AU185" s="218" t="s">
        <v>84</v>
      </c>
      <c r="AV185" s="13" t="s">
        <v>82</v>
      </c>
      <c r="AW185" s="13" t="s">
        <v>31</v>
      </c>
      <c r="AX185" s="13" t="s">
        <v>75</v>
      </c>
      <c r="AY185" s="218" t="s">
        <v>149</v>
      </c>
    </row>
    <row r="186" spans="2:51" s="14" customFormat="1" ht="11.25">
      <c r="B186" s="219"/>
      <c r="C186" s="220"/>
      <c r="D186" s="210" t="s">
        <v>157</v>
      </c>
      <c r="E186" s="221" t="s">
        <v>1</v>
      </c>
      <c r="F186" s="222" t="s">
        <v>985</v>
      </c>
      <c r="G186" s="220"/>
      <c r="H186" s="223">
        <v>42.55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157</v>
      </c>
      <c r="AU186" s="229" t="s">
        <v>84</v>
      </c>
      <c r="AV186" s="14" t="s">
        <v>84</v>
      </c>
      <c r="AW186" s="14" t="s">
        <v>31</v>
      </c>
      <c r="AX186" s="14" t="s">
        <v>75</v>
      </c>
      <c r="AY186" s="229" t="s">
        <v>149</v>
      </c>
    </row>
    <row r="187" spans="2:51" s="15" customFormat="1" ht="11.25">
      <c r="B187" s="230"/>
      <c r="C187" s="231"/>
      <c r="D187" s="210" t="s">
        <v>157</v>
      </c>
      <c r="E187" s="232" t="s">
        <v>908</v>
      </c>
      <c r="F187" s="233" t="s">
        <v>179</v>
      </c>
      <c r="G187" s="231"/>
      <c r="H187" s="234">
        <v>730.8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157</v>
      </c>
      <c r="AU187" s="240" t="s">
        <v>84</v>
      </c>
      <c r="AV187" s="15" t="s">
        <v>155</v>
      </c>
      <c r="AW187" s="15" t="s">
        <v>31</v>
      </c>
      <c r="AX187" s="15" t="s">
        <v>82</v>
      </c>
      <c r="AY187" s="240" t="s">
        <v>149</v>
      </c>
    </row>
    <row r="188" spans="1:65" s="2" customFormat="1" ht="24.2" customHeight="1">
      <c r="A188" s="35"/>
      <c r="B188" s="36"/>
      <c r="C188" s="194" t="s">
        <v>231</v>
      </c>
      <c r="D188" s="194" t="s">
        <v>151</v>
      </c>
      <c r="E188" s="195" t="s">
        <v>212</v>
      </c>
      <c r="F188" s="196" t="s">
        <v>213</v>
      </c>
      <c r="G188" s="197" t="s">
        <v>168</v>
      </c>
      <c r="H188" s="198">
        <v>12</v>
      </c>
      <c r="I188" s="199"/>
      <c r="J188" s="200">
        <f>ROUND(I188*H188,2)</f>
        <v>0</v>
      </c>
      <c r="K188" s="201"/>
      <c r="L188" s="40"/>
      <c r="M188" s="202" t="s">
        <v>1</v>
      </c>
      <c r="N188" s="203" t="s">
        <v>40</v>
      </c>
      <c r="O188" s="72"/>
      <c r="P188" s="204">
        <f>O188*H188</f>
        <v>0</v>
      </c>
      <c r="Q188" s="204">
        <v>0</v>
      </c>
      <c r="R188" s="204">
        <f>Q188*H188</f>
        <v>0</v>
      </c>
      <c r="S188" s="204">
        <v>0</v>
      </c>
      <c r="T188" s="20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6" t="s">
        <v>155</v>
      </c>
      <c r="AT188" s="206" t="s">
        <v>151</v>
      </c>
      <c r="AU188" s="206" t="s">
        <v>84</v>
      </c>
      <c r="AY188" s="18" t="s">
        <v>149</v>
      </c>
      <c r="BE188" s="207">
        <f>IF(N188="základní",J188,0)</f>
        <v>0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18" t="s">
        <v>82</v>
      </c>
      <c r="BK188" s="207">
        <f>ROUND(I188*H188,2)</f>
        <v>0</v>
      </c>
      <c r="BL188" s="18" t="s">
        <v>155</v>
      </c>
      <c r="BM188" s="206" t="s">
        <v>986</v>
      </c>
    </row>
    <row r="189" spans="2:51" s="13" customFormat="1" ht="11.25">
      <c r="B189" s="208"/>
      <c r="C189" s="209"/>
      <c r="D189" s="210" t="s">
        <v>157</v>
      </c>
      <c r="E189" s="211" t="s">
        <v>1</v>
      </c>
      <c r="F189" s="212" t="s">
        <v>987</v>
      </c>
      <c r="G189" s="209"/>
      <c r="H189" s="211" t="s">
        <v>1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157</v>
      </c>
      <c r="AU189" s="218" t="s">
        <v>84</v>
      </c>
      <c r="AV189" s="13" t="s">
        <v>82</v>
      </c>
      <c r="AW189" s="13" t="s">
        <v>31</v>
      </c>
      <c r="AX189" s="13" t="s">
        <v>75</v>
      </c>
      <c r="AY189" s="218" t="s">
        <v>149</v>
      </c>
    </row>
    <row r="190" spans="2:51" s="14" customFormat="1" ht="11.25">
      <c r="B190" s="219"/>
      <c r="C190" s="220"/>
      <c r="D190" s="210" t="s">
        <v>157</v>
      </c>
      <c r="E190" s="221" t="s">
        <v>1</v>
      </c>
      <c r="F190" s="222" t="s">
        <v>988</v>
      </c>
      <c r="G190" s="220"/>
      <c r="H190" s="223">
        <v>12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157</v>
      </c>
      <c r="AU190" s="229" t="s">
        <v>84</v>
      </c>
      <c r="AV190" s="14" t="s">
        <v>84</v>
      </c>
      <c r="AW190" s="14" t="s">
        <v>31</v>
      </c>
      <c r="AX190" s="14" t="s">
        <v>82</v>
      </c>
      <c r="AY190" s="229" t="s">
        <v>149</v>
      </c>
    </row>
    <row r="191" spans="1:65" s="2" customFormat="1" ht="24.2" customHeight="1">
      <c r="A191" s="35"/>
      <c r="B191" s="36"/>
      <c r="C191" s="194" t="s">
        <v>8</v>
      </c>
      <c r="D191" s="194" t="s">
        <v>151</v>
      </c>
      <c r="E191" s="195" t="s">
        <v>218</v>
      </c>
      <c r="F191" s="196" t="s">
        <v>219</v>
      </c>
      <c r="G191" s="197" t="s">
        <v>168</v>
      </c>
      <c r="H191" s="198">
        <v>730.8</v>
      </c>
      <c r="I191" s="199"/>
      <c r="J191" s="200">
        <f>ROUND(I191*H191,2)</f>
        <v>0</v>
      </c>
      <c r="K191" s="201"/>
      <c r="L191" s="40"/>
      <c r="M191" s="202" t="s">
        <v>1</v>
      </c>
      <c r="N191" s="203" t="s">
        <v>40</v>
      </c>
      <c r="O191" s="72"/>
      <c r="P191" s="204">
        <f>O191*H191</f>
        <v>0</v>
      </c>
      <c r="Q191" s="204">
        <v>0</v>
      </c>
      <c r="R191" s="204">
        <f>Q191*H191</f>
        <v>0</v>
      </c>
      <c r="S191" s="204">
        <v>0</v>
      </c>
      <c r="T191" s="20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6" t="s">
        <v>155</v>
      </c>
      <c r="AT191" s="206" t="s">
        <v>151</v>
      </c>
      <c r="AU191" s="206" t="s">
        <v>84</v>
      </c>
      <c r="AY191" s="18" t="s">
        <v>149</v>
      </c>
      <c r="BE191" s="207">
        <f>IF(N191="základní",J191,0)</f>
        <v>0</v>
      </c>
      <c r="BF191" s="207">
        <f>IF(N191="snížená",J191,0)</f>
        <v>0</v>
      </c>
      <c r="BG191" s="207">
        <f>IF(N191="zákl. přenesená",J191,0)</f>
        <v>0</v>
      </c>
      <c r="BH191" s="207">
        <f>IF(N191="sníž. přenesená",J191,0)</f>
        <v>0</v>
      </c>
      <c r="BI191" s="207">
        <f>IF(N191="nulová",J191,0)</f>
        <v>0</v>
      </c>
      <c r="BJ191" s="18" t="s">
        <v>82</v>
      </c>
      <c r="BK191" s="207">
        <f>ROUND(I191*H191,2)</f>
        <v>0</v>
      </c>
      <c r="BL191" s="18" t="s">
        <v>155</v>
      </c>
      <c r="BM191" s="206" t="s">
        <v>989</v>
      </c>
    </row>
    <row r="192" spans="2:51" s="14" customFormat="1" ht="11.25">
      <c r="B192" s="219"/>
      <c r="C192" s="220"/>
      <c r="D192" s="210" t="s">
        <v>157</v>
      </c>
      <c r="E192" s="221" t="s">
        <v>110</v>
      </c>
      <c r="F192" s="222" t="s">
        <v>908</v>
      </c>
      <c r="G192" s="220"/>
      <c r="H192" s="223">
        <v>730.8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157</v>
      </c>
      <c r="AU192" s="229" t="s">
        <v>84</v>
      </c>
      <c r="AV192" s="14" t="s">
        <v>84</v>
      </c>
      <c r="AW192" s="14" t="s">
        <v>31</v>
      </c>
      <c r="AX192" s="14" t="s">
        <v>82</v>
      </c>
      <c r="AY192" s="229" t="s">
        <v>149</v>
      </c>
    </row>
    <row r="193" spans="1:65" s="2" customFormat="1" ht="37.9" customHeight="1">
      <c r="A193" s="35"/>
      <c r="B193" s="36"/>
      <c r="C193" s="194" t="s">
        <v>240</v>
      </c>
      <c r="D193" s="194" t="s">
        <v>151</v>
      </c>
      <c r="E193" s="195" t="s">
        <v>223</v>
      </c>
      <c r="F193" s="196" t="s">
        <v>224</v>
      </c>
      <c r="G193" s="197" t="s">
        <v>168</v>
      </c>
      <c r="H193" s="198">
        <v>3654</v>
      </c>
      <c r="I193" s="199"/>
      <c r="J193" s="200">
        <f>ROUND(I193*H193,2)</f>
        <v>0</v>
      </c>
      <c r="K193" s="201"/>
      <c r="L193" s="40"/>
      <c r="M193" s="202" t="s">
        <v>1</v>
      </c>
      <c r="N193" s="203" t="s">
        <v>40</v>
      </c>
      <c r="O193" s="72"/>
      <c r="P193" s="204">
        <f>O193*H193</f>
        <v>0</v>
      </c>
      <c r="Q193" s="204">
        <v>0</v>
      </c>
      <c r="R193" s="204">
        <f>Q193*H193</f>
        <v>0</v>
      </c>
      <c r="S193" s="204">
        <v>0</v>
      </c>
      <c r="T193" s="20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6" t="s">
        <v>155</v>
      </c>
      <c r="AT193" s="206" t="s">
        <v>151</v>
      </c>
      <c r="AU193" s="206" t="s">
        <v>84</v>
      </c>
      <c r="AY193" s="18" t="s">
        <v>149</v>
      </c>
      <c r="BE193" s="207">
        <f>IF(N193="základní",J193,0)</f>
        <v>0</v>
      </c>
      <c r="BF193" s="207">
        <f>IF(N193="snížená",J193,0)</f>
        <v>0</v>
      </c>
      <c r="BG193" s="207">
        <f>IF(N193="zákl. přenesená",J193,0)</f>
        <v>0</v>
      </c>
      <c r="BH193" s="207">
        <f>IF(N193="sníž. přenesená",J193,0)</f>
        <v>0</v>
      </c>
      <c r="BI193" s="207">
        <f>IF(N193="nulová",J193,0)</f>
        <v>0</v>
      </c>
      <c r="BJ193" s="18" t="s">
        <v>82</v>
      </c>
      <c r="BK193" s="207">
        <f>ROUND(I193*H193,2)</f>
        <v>0</v>
      </c>
      <c r="BL193" s="18" t="s">
        <v>155</v>
      </c>
      <c r="BM193" s="206" t="s">
        <v>990</v>
      </c>
    </row>
    <row r="194" spans="2:51" s="14" customFormat="1" ht="11.25">
      <c r="B194" s="219"/>
      <c r="C194" s="220"/>
      <c r="D194" s="210" t="s">
        <v>157</v>
      </c>
      <c r="E194" s="221" t="s">
        <v>1</v>
      </c>
      <c r="F194" s="222" t="s">
        <v>226</v>
      </c>
      <c r="G194" s="220"/>
      <c r="H194" s="223">
        <v>3654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157</v>
      </c>
      <c r="AU194" s="229" t="s">
        <v>84</v>
      </c>
      <c r="AV194" s="14" t="s">
        <v>84</v>
      </c>
      <c r="AW194" s="14" t="s">
        <v>31</v>
      </c>
      <c r="AX194" s="14" t="s">
        <v>82</v>
      </c>
      <c r="AY194" s="229" t="s">
        <v>149</v>
      </c>
    </row>
    <row r="195" spans="1:65" s="2" customFormat="1" ht="24.2" customHeight="1">
      <c r="A195" s="35"/>
      <c r="B195" s="36"/>
      <c r="C195" s="194" t="s">
        <v>246</v>
      </c>
      <c r="D195" s="194" t="s">
        <v>151</v>
      </c>
      <c r="E195" s="195" t="s">
        <v>236</v>
      </c>
      <c r="F195" s="196" t="s">
        <v>237</v>
      </c>
      <c r="G195" s="197" t="s">
        <v>168</v>
      </c>
      <c r="H195" s="198">
        <v>12</v>
      </c>
      <c r="I195" s="199"/>
      <c r="J195" s="200">
        <f>ROUND(I195*H195,2)</f>
        <v>0</v>
      </c>
      <c r="K195" s="201"/>
      <c r="L195" s="40"/>
      <c r="M195" s="202" t="s">
        <v>1</v>
      </c>
      <c r="N195" s="203" t="s">
        <v>40</v>
      </c>
      <c r="O195" s="72"/>
      <c r="P195" s="204">
        <f>O195*H195</f>
        <v>0</v>
      </c>
      <c r="Q195" s="204">
        <v>0</v>
      </c>
      <c r="R195" s="204">
        <f>Q195*H195</f>
        <v>0</v>
      </c>
      <c r="S195" s="204">
        <v>0</v>
      </c>
      <c r="T195" s="20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6" t="s">
        <v>155</v>
      </c>
      <c r="AT195" s="206" t="s">
        <v>151</v>
      </c>
      <c r="AU195" s="206" t="s">
        <v>84</v>
      </c>
      <c r="AY195" s="18" t="s">
        <v>149</v>
      </c>
      <c r="BE195" s="207">
        <f>IF(N195="základní",J195,0)</f>
        <v>0</v>
      </c>
      <c r="BF195" s="207">
        <f>IF(N195="snížená",J195,0)</f>
        <v>0</v>
      </c>
      <c r="BG195" s="207">
        <f>IF(N195="zákl. přenesená",J195,0)</f>
        <v>0</v>
      </c>
      <c r="BH195" s="207">
        <f>IF(N195="sníž. přenesená",J195,0)</f>
        <v>0</v>
      </c>
      <c r="BI195" s="207">
        <f>IF(N195="nulová",J195,0)</f>
        <v>0</v>
      </c>
      <c r="BJ195" s="18" t="s">
        <v>82</v>
      </c>
      <c r="BK195" s="207">
        <f>ROUND(I195*H195,2)</f>
        <v>0</v>
      </c>
      <c r="BL195" s="18" t="s">
        <v>155</v>
      </c>
      <c r="BM195" s="206" t="s">
        <v>991</v>
      </c>
    </row>
    <row r="196" spans="2:51" s="13" customFormat="1" ht="11.25">
      <c r="B196" s="208"/>
      <c r="C196" s="209"/>
      <c r="D196" s="210" t="s">
        <v>157</v>
      </c>
      <c r="E196" s="211" t="s">
        <v>1</v>
      </c>
      <c r="F196" s="212" t="s">
        <v>992</v>
      </c>
      <c r="G196" s="209"/>
      <c r="H196" s="211" t="s">
        <v>1</v>
      </c>
      <c r="I196" s="213"/>
      <c r="J196" s="209"/>
      <c r="K196" s="2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157</v>
      </c>
      <c r="AU196" s="218" t="s">
        <v>84</v>
      </c>
      <c r="AV196" s="13" t="s">
        <v>82</v>
      </c>
      <c r="AW196" s="13" t="s">
        <v>31</v>
      </c>
      <c r="AX196" s="13" t="s">
        <v>75</v>
      </c>
      <c r="AY196" s="218" t="s">
        <v>149</v>
      </c>
    </row>
    <row r="197" spans="2:51" s="14" customFormat="1" ht="11.25">
      <c r="B197" s="219"/>
      <c r="C197" s="220"/>
      <c r="D197" s="210" t="s">
        <v>157</v>
      </c>
      <c r="E197" s="221" t="s">
        <v>1</v>
      </c>
      <c r="F197" s="222" t="s">
        <v>988</v>
      </c>
      <c r="G197" s="220"/>
      <c r="H197" s="223">
        <v>12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157</v>
      </c>
      <c r="AU197" s="229" t="s">
        <v>84</v>
      </c>
      <c r="AV197" s="14" t="s">
        <v>84</v>
      </c>
      <c r="AW197" s="14" t="s">
        <v>31</v>
      </c>
      <c r="AX197" s="14" t="s">
        <v>82</v>
      </c>
      <c r="AY197" s="229" t="s">
        <v>149</v>
      </c>
    </row>
    <row r="198" spans="1:65" s="2" customFormat="1" ht="24.2" customHeight="1">
      <c r="A198" s="35"/>
      <c r="B198" s="36"/>
      <c r="C198" s="194" t="s">
        <v>258</v>
      </c>
      <c r="D198" s="194" t="s">
        <v>151</v>
      </c>
      <c r="E198" s="195" t="s">
        <v>241</v>
      </c>
      <c r="F198" s="196" t="s">
        <v>242</v>
      </c>
      <c r="G198" s="197" t="s">
        <v>243</v>
      </c>
      <c r="H198" s="198">
        <v>1351.98</v>
      </c>
      <c r="I198" s="199"/>
      <c r="J198" s="200">
        <f>ROUND(I198*H198,2)</f>
        <v>0</v>
      </c>
      <c r="K198" s="201"/>
      <c r="L198" s="40"/>
      <c r="M198" s="202" t="s">
        <v>1</v>
      </c>
      <c r="N198" s="203" t="s">
        <v>40</v>
      </c>
      <c r="O198" s="72"/>
      <c r="P198" s="204">
        <f>O198*H198</f>
        <v>0</v>
      </c>
      <c r="Q198" s="204">
        <v>0</v>
      </c>
      <c r="R198" s="204">
        <f>Q198*H198</f>
        <v>0</v>
      </c>
      <c r="S198" s="204">
        <v>0</v>
      </c>
      <c r="T198" s="20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6" t="s">
        <v>155</v>
      </c>
      <c r="AT198" s="206" t="s">
        <v>151</v>
      </c>
      <c r="AU198" s="206" t="s">
        <v>84</v>
      </c>
      <c r="AY198" s="18" t="s">
        <v>149</v>
      </c>
      <c r="BE198" s="207">
        <f>IF(N198="základní",J198,0)</f>
        <v>0</v>
      </c>
      <c r="BF198" s="207">
        <f>IF(N198="snížená",J198,0)</f>
        <v>0</v>
      </c>
      <c r="BG198" s="207">
        <f>IF(N198="zákl. přenesená",J198,0)</f>
        <v>0</v>
      </c>
      <c r="BH198" s="207">
        <f>IF(N198="sníž. přenesená",J198,0)</f>
        <v>0</v>
      </c>
      <c r="BI198" s="207">
        <f>IF(N198="nulová",J198,0)</f>
        <v>0</v>
      </c>
      <c r="BJ198" s="18" t="s">
        <v>82</v>
      </c>
      <c r="BK198" s="207">
        <f>ROUND(I198*H198,2)</f>
        <v>0</v>
      </c>
      <c r="BL198" s="18" t="s">
        <v>155</v>
      </c>
      <c r="BM198" s="206" t="s">
        <v>993</v>
      </c>
    </row>
    <row r="199" spans="2:51" s="14" customFormat="1" ht="11.25">
      <c r="B199" s="219"/>
      <c r="C199" s="220"/>
      <c r="D199" s="210" t="s">
        <v>157</v>
      </c>
      <c r="E199" s="221" t="s">
        <v>1</v>
      </c>
      <c r="F199" s="222" t="s">
        <v>994</v>
      </c>
      <c r="G199" s="220"/>
      <c r="H199" s="223">
        <v>1351.98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157</v>
      </c>
      <c r="AU199" s="229" t="s">
        <v>84</v>
      </c>
      <c r="AV199" s="14" t="s">
        <v>84</v>
      </c>
      <c r="AW199" s="14" t="s">
        <v>31</v>
      </c>
      <c r="AX199" s="14" t="s">
        <v>82</v>
      </c>
      <c r="AY199" s="229" t="s">
        <v>149</v>
      </c>
    </row>
    <row r="200" spans="1:65" s="2" customFormat="1" ht="14.45" customHeight="1">
      <c r="A200" s="35"/>
      <c r="B200" s="36"/>
      <c r="C200" s="194" t="s">
        <v>270</v>
      </c>
      <c r="D200" s="194" t="s">
        <v>151</v>
      </c>
      <c r="E200" s="195" t="s">
        <v>995</v>
      </c>
      <c r="F200" s="196" t="s">
        <v>996</v>
      </c>
      <c r="G200" s="197" t="s">
        <v>168</v>
      </c>
      <c r="H200" s="198">
        <v>730.8</v>
      </c>
      <c r="I200" s="199"/>
      <c r="J200" s="200">
        <f>ROUND(I200*H200,2)</f>
        <v>0</v>
      </c>
      <c r="K200" s="201"/>
      <c r="L200" s="40"/>
      <c r="M200" s="202" t="s">
        <v>1</v>
      </c>
      <c r="N200" s="203" t="s">
        <v>40</v>
      </c>
      <c r="O200" s="72"/>
      <c r="P200" s="204">
        <f>O200*H200</f>
        <v>0</v>
      </c>
      <c r="Q200" s="204">
        <v>0</v>
      </c>
      <c r="R200" s="204">
        <f>Q200*H200</f>
        <v>0</v>
      </c>
      <c r="S200" s="204">
        <v>0</v>
      </c>
      <c r="T200" s="20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6" t="s">
        <v>155</v>
      </c>
      <c r="AT200" s="206" t="s">
        <v>151</v>
      </c>
      <c r="AU200" s="206" t="s">
        <v>84</v>
      </c>
      <c r="AY200" s="18" t="s">
        <v>149</v>
      </c>
      <c r="BE200" s="207">
        <f>IF(N200="základní",J200,0)</f>
        <v>0</v>
      </c>
      <c r="BF200" s="207">
        <f>IF(N200="snížená",J200,0)</f>
        <v>0</v>
      </c>
      <c r="BG200" s="207">
        <f>IF(N200="zákl. přenesená",J200,0)</f>
        <v>0</v>
      </c>
      <c r="BH200" s="207">
        <f>IF(N200="sníž. přenesená",J200,0)</f>
        <v>0</v>
      </c>
      <c r="BI200" s="207">
        <f>IF(N200="nulová",J200,0)</f>
        <v>0</v>
      </c>
      <c r="BJ200" s="18" t="s">
        <v>82</v>
      </c>
      <c r="BK200" s="207">
        <f>ROUND(I200*H200,2)</f>
        <v>0</v>
      </c>
      <c r="BL200" s="18" t="s">
        <v>155</v>
      </c>
      <c r="BM200" s="206" t="s">
        <v>997</v>
      </c>
    </row>
    <row r="201" spans="2:51" s="14" customFormat="1" ht="11.25">
      <c r="B201" s="219"/>
      <c r="C201" s="220"/>
      <c r="D201" s="210" t="s">
        <v>157</v>
      </c>
      <c r="E201" s="221" t="s">
        <v>1</v>
      </c>
      <c r="F201" s="222" t="s">
        <v>110</v>
      </c>
      <c r="G201" s="220"/>
      <c r="H201" s="223">
        <v>730.8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157</v>
      </c>
      <c r="AU201" s="229" t="s">
        <v>84</v>
      </c>
      <c r="AV201" s="14" t="s">
        <v>84</v>
      </c>
      <c r="AW201" s="14" t="s">
        <v>31</v>
      </c>
      <c r="AX201" s="14" t="s">
        <v>82</v>
      </c>
      <c r="AY201" s="229" t="s">
        <v>149</v>
      </c>
    </row>
    <row r="202" spans="1:65" s="2" customFormat="1" ht="14.45" customHeight="1">
      <c r="A202" s="35"/>
      <c r="B202" s="36"/>
      <c r="C202" s="194" t="s">
        <v>277</v>
      </c>
      <c r="D202" s="194" t="s">
        <v>151</v>
      </c>
      <c r="E202" s="195" t="s">
        <v>998</v>
      </c>
      <c r="F202" s="196" t="s">
        <v>999</v>
      </c>
      <c r="G202" s="197" t="s">
        <v>324</v>
      </c>
      <c r="H202" s="198">
        <v>1</v>
      </c>
      <c r="I202" s="199"/>
      <c r="J202" s="200">
        <f>ROUND(I202*H202,2)</f>
        <v>0</v>
      </c>
      <c r="K202" s="201"/>
      <c r="L202" s="40"/>
      <c r="M202" s="202" t="s">
        <v>1</v>
      </c>
      <c r="N202" s="203" t="s">
        <v>40</v>
      </c>
      <c r="O202" s="72"/>
      <c r="P202" s="204">
        <f>O202*H202</f>
        <v>0</v>
      </c>
      <c r="Q202" s="204">
        <v>0</v>
      </c>
      <c r="R202" s="204">
        <f>Q202*H202</f>
        <v>0</v>
      </c>
      <c r="S202" s="204">
        <v>0</v>
      </c>
      <c r="T202" s="20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6" t="s">
        <v>155</v>
      </c>
      <c r="AT202" s="206" t="s">
        <v>151</v>
      </c>
      <c r="AU202" s="206" t="s">
        <v>84</v>
      </c>
      <c r="AY202" s="18" t="s">
        <v>149</v>
      </c>
      <c r="BE202" s="207">
        <f>IF(N202="základní",J202,0)</f>
        <v>0</v>
      </c>
      <c r="BF202" s="207">
        <f>IF(N202="snížená",J202,0)</f>
        <v>0</v>
      </c>
      <c r="BG202" s="207">
        <f>IF(N202="zákl. přenesená",J202,0)</f>
        <v>0</v>
      </c>
      <c r="BH202" s="207">
        <f>IF(N202="sníž. přenesená",J202,0)</f>
        <v>0</v>
      </c>
      <c r="BI202" s="207">
        <f>IF(N202="nulová",J202,0)</f>
        <v>0</v>
      </c>
      <c r="BJ202" s="18" t="s">
        <v>82</v>
      </c>
      <c r="BK202" s="207">
        <f>ROUND(I202*H202,2)</f>
        <v>0</v>
      </c>
      <c r="BL202" s="18" t="s">
        <v>155</v>
      </c>
      <c r="BM202" s="206" t="s">
        <v>1000</v>
      </c>
    </row>
    <row r="203" spans="1:65" s="2" customFormat="1" ht="24.2" customHeight="1">
      <c r="A203" s="35"/>
      <c r="B203" s="36"/>
      <c r="C203" s="194" t="s">
        <v>7</v>
      </c>
      <c r="D203" s="194" t="s">
        <v>151</v>
      </c>
      <c r="E203" s="195" t="s">
        <v>1001</v>
      </c>
      <c r="F203" s="196" t="s">
        <v>1002</v>
      </c>
      <c r="G203" s="197" t="s">
        <v>154</v>
      </c>
      <c r="H203" s="198">
        <v>45</v>
      </c>
      <c r="I203" s="199"/>
      <c r="J203" s="200">
        <f>ROUND(I203*H203,2)</f>
        <v>0</v>
      </c>
      <c r="K203" s="201"/>
      <c r="L203" s="40"/>
      <c r="M203" s="202" t="s">
        <v>1</v>
      </c>
      <c r="N203" s="203" t="s">
        <v>40</v>
      </c>
      <c r="O203" s="72"/>
      <c r="P203" s="204">
        <f>O203*H203</f>
        <v>0</v>
      </c>
      <c r="Q203" s="204">
        <v>0</v>
      </c>
      <c r="R203" s="204">
        <f>Q203*H203</f>
        <v>0</v>
      </c>
      <c r="S203" s="204">
        <v>0</v>
      </c>
      <c r="T203" s="20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6" t="s">
        <v>155</v>
      </c>
      <c r="AT203" s="206" t="s">
        <v>151</v>
      </c>
      <c r="AU203" s="206" t="s">
        <v>84</v>
      </c>
      <c r="AY203" s="18" t="s">
        <v>149</v>
      </c>
      <c r="BE203" s="207">
        <f>IF(N203="základní",J203,0)</f>
        <v>0</v>
      </c>
      <c r="BF203" s="207">
        <f>IF(N203="snížená",J203,0)</f>
        <v>0</v>
      </c>
      <c r="BG203" s="207">
        <f>IF(N203="zákl. přenesená",J203,0)</f>
        <v>0</v>
      </c>
      <c r="BH203" s="207">
        <f>IF(N203="sníž. přenesená",J203,0)</f>
        <v>0</v>
      </c>
      <c r="BI203" s="207">
        <f>IF(N203="nulová",J203,0)</f>
        <v>0</v>
      </c>
      <c r="BJ203" s="18" t="s">
        <v>82</v>
      </c>
      <c r="BK203" s="207">
        <f>ROUND(I203*H203,2)</f>
        <v>0</v>
      </c>
      <c r="BL203" s="18" t="s">
        <v>155</v>
      </c>
      <c r="BM203" s="206" t="s">
        <v>1003</v>
      </c>
    </row>
    <row r="204" spans="2:51" s="14" customFormat="1" ht="11.25">
      <c r="B204" s="219"/>
      <c r="C204" s="220"/>
      <c r="D204" s="210" t="s">
        <v>157</v>
      </c>
      <c r="E204" s="221" t="s">
        <v>920</v>
      </c>
      <c r="F204" s="222" t="s">
        <v>412</v>
      </c>
      <c r="G204" s="220"/>
      <c r="H204" s="223">
        <v>45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157</v>
      </c>
      <c r="AU204" s="229" t="s">
        <v>84</v>
      </c>
      <c r="AV204" s="14" t="s">
        <v>84</v>
      </c>
      <c r="AW204" s="14" t="s">
        <v>31</v>
      </c>
      <c r="AX204" s="14" t="s">
        <v>82</v>
      </c>
      <c r="AY204" s="229" t="s">
        <v>149</v>
      </c>
    </row>
    <row r="205" spans="1:65" s="2" customFormat="1" ht="24.2" customHeight="1">
      <c r="A205" s="35"/>
      <c r="B205" s="36"/>
      <c r="C205" s="194" t="s">
        <v>295</v>
      </c>
      <c r="D205" s="194" t="s">
        <v>151</v>
      </c>
      <c r="E205" s="195" t="s">
        <v>1004</v>
      </c>
      <c r="F205" s="196" t="s">
        <v>1005</v>
      </c>
      <c r="G205" s="197" t="s">
        <v>154</v>
      </c>
      <c r="H205" s="198">
        <v>45</v>
      </c>
      <c r="I205" s="199"/>
      <c r="J205" s="200">
        <f>ROUND(I205*H205,2)</f>
        <v>0</v>
      </c>
      <c r="K205" s="201"/>
      <c r="L205" s="40"/>
      <c r="M205" s="202" t="s">
        <v>1</v>
      </c>
      <c r="N205" s="203" t="s">
        <v>40</v>
      </c>
      <c r="O205" s="72"/>
      <c r="P205" s="204">
        <f>O205*H205</f>
        <v>0</v>
      </c>
      <c r="Q205" s="204">
        <v>0</v>
      </c>
      <c r="R205" s="204">
        <f>Q205*H205</f>
        <v>0</v>
      </c>
      <c r="S205" s="204">
        <v>0</v>
      </c>
      <c r="T205" s="20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6" t="s">
        <v>155</v>
      </c>
      <c r="AT205" s="206" t="s">
        <v>151</v>
      </c>
      <c r="AU205" s="206" t="s">
        <v>84</v>
      </c>
      <c r="AY205" s="18" t="s">
        <v>149</v>
      </c>
      <c r="BE205" s="207">
        <f>IF(N205="základní",J205,0)</f>
        <v>0</v>
      </c>
      <c r="BF205" s="207">
        <f>IF(N205="snížená",J205,0)</f>
        <v>0</v>
      </c>
      <c r="BG205" s="207">
        <f>IF(N205="zákl. přenesená",J205,0)</f>
        <v>0</v>
      </c>
      <c r="BH205" s="207">
        <f>IF(N205="sníž. přenesená",J205,0)</f>
        <v>0</v>
      </c>
      <c r="BI205" s="207">
        <f>IF(N205="nulová",J205,0)</f>
        <v>0</v>
      </c>
      <c r="BJ205" s="18" t="s">
        <v>82</v>
      </c>
      <c r="BK205" s="207">
        <f>ROUND(I205*H205,2)</f>
        <v>0</v>
      </c>
      <c r="BL205" s="18" t="s">
        <v>155</v>
      </c>
      <c r="BM205" s="206" t="s">
        <v>1006</v>
      </c>
    </row>
    <row r="206" spans="2:51" s="14" customFormat="1" ht="11.25">
      <c r="B206" s="219"/>
      <c r="C206" s="220"/>
      <c r="D206" s="210" t="s">
        <v>157</v>
      </c>
      <c r="E206" s="221" t="s">
        <v>1</v>
      </c>
      <c r="F206" s="222" t="s">
        <v>920</v>
      </c>
      <c r="G206" s="220"/>
      <c r="H206" s="223">
        <v>45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157</v>
      </c>
      <c r="AU206" s="229" t="s">
        <v>84</v>
      </c>
      <c r="AV206" s="14" t="s">
        <v>84</v>
      </c>
      <c r="AW206" s="14" t="s">
        <v>31</v>
      </c>
      <c r="AX206" s="14" t="s">
        <v>82</v>
      </c>
      <c r="AY206" s="229" t="s">
        <v>149</v>
      </c>
    </row>
    <row r="207" spans="1:65" s="2" customFormat="1" ht="14.45" customHeight="1">
      <c r="A207" s="35"/>
      <c r="B207" s="36"/>
      <c r="C207" s="241" t="s">
        <v>300</v>
      </c>
      <c r="D207" s="241" t="s">
        <v>271</v>
      </c>
      <c r="E207" s="242" t="s">
        <v>1007</v>
      </c>
      <c r="F207" s="243" t="s">
        <v>1008</v>
      </c>
      <c r="G207" s="244" t="s">
        <v>1009</v>
      </c>
      <c r="H207" s="245">
        <v>0.675</v>
      </c>
      <c r="I207" s="246"/>
      <c r="J207" s="247">
        <f>ROUND(I207*H207,2)</f>
        <v>0</v>
      </c>
      <c r="K207" s="248"/>
      <c r="L207" s="249"/>
      <c r="M207" s="250" t="s">
        <v>1</v>
      </c>
      <c r="N207" s="251" t="s">
        <v>40</v>
      </c>
      <c r="O207" s="72"/>
      <c r="P207" s="204">
        <f>O207*H207</f>
        <v>0</v>
      </c>
      <c r="Q207" s="204">
        <v>0.001</v>
      </c>
      <c r="R207" s="204">
        <f>Q207*H207</f>
        <v>0.000675</v>
      </c>
      <c r="S207" s="204">
        <v>0</v>
      </c>
      <c r="T207" s="20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6" t="s">
        <v>203</v>
      </c>
      <c r="AT207" s="206" t="s">
        <v>271</v>
      </c>
      <c r="AU207" s="206" t="s">
        <v>84</v>
      </c>
      <c r="AY207" s="18" t="s">
        <v>149</v>
      </c>
      <c r="BE207" s="207">
        <f>IF(N207="základní",J207,0)</f>
        <v>0</v>
      </c>
      <c r="BF207" s="207">
        <f>IF(N207="snížená",J207,0)</f>
        <v>0</v>
      </c>
      <c r="BG207" s="207">
        <f>IF(N207="zákl. přenesená",J207,0)</f>
        <v>0</v>
      </c>
      <c r="BH207" s="207">
        <f>IF(N207="sníž. přenesená",J207,0)</f>
        <v>0</v>
      </c>
      <c r="BI207" s="207">
        <f>IF(N207="nulová",J207,0)</f>
        <v>0</v>
      </c>
      <c r="BJ207" s="18" t="s">
        <v>82</v>
      </c>
      <c r="BK207" s="207">
        <f>ROUND(I207*H207,2)</f>
        <v>0</v>
      </c>
      <c r="BL207" s="18" t="s">
        <v>155</v>
      </c>
      <c r="BM207" s="206" t="s">
        <v>1010</v>
      </c>
    </row>
    <row r="208" spans="2:51" s="14" customFormat="1" ht="11.25">
      <c r="B208" s="219"/>
      <c r="C208" s="220"/>
      <c r="D208" s="210" t="s">
        <v>157</v>
      </c>
      <c r="E208" s="220"/>
      <c r="F208" s="222" t="s">
        <v>1011</v>
      </c>
      <c r="G208" s="220"/>
      <c r="H208" s="223">
        <v>0.675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157</v>
      </c>
      <c r="AU208" s="229" t="s">
        <v>84</v>
      </c>
      <c r="AV208" s="14" t="s">
        <v>84</v>
      </c>
      <c r="AW208" s="14" t="s">
        <v>4</v>
      </c>
      <c r="AX208" s="14" t="s">
        <v>82</v>
      </c>
      <c r="AY208" s="229" t="s">
        <v>149</v>
      </c>
    </row>
    <row r="209" spans="2:63" s="12" customFormat="1" ht="22.9" customHeight="1">
      <c r="B209" s="178"/>
      <c r="C209" s="179"/>
      <c r="D209" s="180" t="s">
        <v>74</v>
      </c>
      <c r="E209" s="192" t="s">
        <v>84</v>
      </c>
      <c r="F209" s="192" t="s">
        <v>1012</v>
      </c>
      <c r="G209" s="179"/>
      <c r="H209" s="179"/>
      <c r="I209" s="182"/>
      <c r="J209" s="193">
        <f>BK209</f>
        <v>0</v>
      </c>
      <c r="K209" s="179"/>
      <c r="L209" s="184"/>
      <c r="M209" s="185"/>
      <c r="N209" s="186"/>
      <c r="O209" s="186"/>
      <c r="P209" s="187">
        <f>SUM(P210:P222)</f>
        <v>0</v>
      </c>
      <c r="Q209" s="186"/>
      <c r="R209" s="187">
        <f>SUM(R210:R222)</f>
        <v>10.6554172</v>
      </c>
      <c r="S209" s="186"/>
      <c r="T209" s="188">
        <f>SUM(T210:T222)</f>
        <v>0</v>
      </c>
      <c r="AR209" s="189" t="s">
        <v>82</v>
      </c>
      <c r="AT209" s="190" t="s">
        <v>74</v>
      </c>
      <c r="AU209" s="190" t="s">
        <v>82</v>
      </c>
      <c r="AY209" s="189" t="s">
        <v>149</v>
      </c>
      <c r="BK209" s="191">
        <f>SUM(BK210:BK222)</f>
        <v>0</v>
      </c>
    </row>
    <row r="210" spans="1:65" s="2" customFormat="1" ht="24.2" customHeight="1">
      <c r="A210" s="35"/>
      <c r="B210" s="36"/>
      <c r="C210" s="194" t="s">
        <v>305</v>
      </c>
      <c r="D210" s="194" t="s">
        <v>151</v>
      </c>
      <c r="E210" s="195" t="s">
        <v>1013</v>
      </c>
      <c r="F210" s="196" t="s">
        <v>1014</v>
      </c>
      <c r="G210" s="197" t="s">
        <v>168</v>
      </c>
      <c r="H210" s="198">
        <v>4.256</v>
      </c>
      <c r="I210" s="199"/>
      <c r="J210" s="200">
        <f>ROUND(I210*H210,2)</f>
        <v>0</v>
      </c>
      <c r="K210" s="201"/>
      <c r="L210" s="40"/>
      <c r="M210" s="202" t="s">
        <v>1</v>
      </c>
      <c r="N210" s="203" t="s">
        <v>40</v>
      </c>
      <c r="O210" s="72"/>
      <c r="P210" s="204">
        <f>O210*H210</f>
        <v>0</v>
      </c>
      <c r="Q210" s="204">
        <v>2.45329</v>
      </c>
      <c r="R210" s="204">
        <f>Q210*H210</f>
        <v>10.44120224</v>
      </c>
      <c r="S210" s="204">
        <v>0</v>
      </c>
      <c r="T210" s="20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6" t="s">
        <v>155</v>
      </c>
      <c r="AT210" s="206" t="s">
        <v>151</v>
      </c>
      <c r="AU210" s="206" t="s">
        <v>84</v>
      </c>
      <c r="AY210" s="18" t="s">
        <v>149</v>
      </c>
      <c r="BE210" s="207">
        <f>IF(N210="základní",J210,0)</f>
        <v>0</v>
      </c>
      <c r="BF210" s="207">
        <f>IF(N210="snížená",J210,0)</f>
        <v>0</v>
      </c>
      <c r="BG210" s="207">
        <f>IF(N210="zákl. přenesená",J210,0)</f>
        <v>0</v>
      </c>
      <c r="BH210" s="207">
        <f>IF(N210="sníž. přenesená",J210,0)</f>
        <v>0</v>
      </c>
      <c r="BI210" s="207">
        <f>IF(N210="nulová",J210,0)</f>
        <v>0</v>
      </c>
      <c r="BJ210" s="18" t="s">
        <v>82</v>
      </c>
      <c r="BK210" s="207">
        <f>ROUND(I210*H210,2)</f>
        <v>0</v>
      </c>
      <c r="BL210" s="18" t="s">
        <v>155</v>
      </c>
      <c r="BM210" s="206" t="s">
        <v>1015</v>
      </c>
    </row>
    <row r="211" spans="2:51" s="13" customFormat="1" ht="11.25">
      <c r="B211" s="208"/>
      <c r="C211" s="209"/>
      <c r="D211" s="210" t="s">
        <v>157</v>
      </c>
      <c r="E211" s="211" t="s">
        <v>1</v>
      </c>
      <c r="F211" s="212" t="s">
        <v>1016</v>
      </c>
      <c r="G211" s="209"/>
      <c r="H211" s="211" t="s">
        <v>1</v>
      </c>
      <c r="I211" s="213"/>
      <c r="J211" s="209"/>
      <c r="K211" s="209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157</v>
      </c>
      <c r="AU211" s="218" t="s">
        <v>84</v>
      </c>
      <c r="AV211" s="13" t="s">
        <v>82</v>
      </c>
      <c r="AW211" s="13" t="s">
        <v>31</v>
      </c>
      <c r="AX211" s="13" t="s">
        <v>75</v>
      </c>
      <c r="AY211" s="218" t="s">
        <v>149</v>
      </c>
    </row>
    <row r="212" spans="2:51" s="14" customFormat="1" ht="11.25">
      <c r="B212" s="219"/>
      <c r="C212" s="220"/>
      <c r="D212" s="210" t="s">
        <v>157</v>
      </c>
      <c r="E212" s="221" t="s">
        <v>1</v>
      </c>
      <c r="F212" s="222" t="s">
        <v>1017</v>
      </c>
      <c r="G212" s="220"/>
      <c r="H212" s="223">
        <v>4.256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157</v>
      </c>
      <c r="AU212" s="229" t="s">
        <v>84</v>
      </c>
      <c r="AV212" s="14" t="s">
        <v>84</v>
      </c>
      <c r="AW212" s="14" t="s">
        <v>31</v>
      </c>
      <c r="AX212" s="14" t="s">
        <v>82</v>
      </c>
      <c r="AY212" s="229" t="s">
        <v>149</v>
      </c>
    </row>
    <row r="213" spans="1:65" s="2" customFormat="1" ht="14.45" customHeight="1">
      <c r="A213" s="35"/>
      <c r="B213" s="36"/>
      <c r="C213" s="194" t="s">
        <v>310</v>
      </c>
      <c r="D213" s="194" t="s">
        <v>151</v>
      </c>
      <c r="E213" s="195" t="s">
        <v>1018</v>
      </c>
      <c r="F213" s="196" t="s">
        <v>1019</v>
      </c>
      <c r="G213" s="197" t="s">
        <v>154</v>
      </c>
      <c r="H213" s="198">
        <v>21.28</v>
      </c>
      <c r="I213" s="199"/>
      <c r="J213" s="200">
        <f>ROUND(I213*H213,2)</f>
        <v>0</v>
      </c>
      <c r="K213" s="201"/>
      <c r="L213" s="40"/>
      <c r="M213" s="202" t="s">
        <v>1</v>
      </c>
      <c r="N213" s="203" t="s">
        <v>40</v>
      </c>
      <c r="O213" s="72"/>
      <c r="P213" s="204">
        <f>O213*H213</f>
        <v>0</v>
      </c>
      <c r="Q213" s="204">
        <v>0.00269</v>
      </c>
      <c r="R213" s="204">
        <f>Q213*H213</f>
        <v>0.05724320000000001</v>
      </c>
      <c r="S213" s="204">
        <v>0</v>
      </c>
      <c r="T213" s="20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6" t="s">
        <v>155</v>
      </c>
      <c r="AT213" s="206" t="s">
        <v>151</v>
      </c>
      <c r="AU213" s="206" t="s">
        <v>84</v>
      </c>
      <c r="AY213" s="18" t="s">
        <v>149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8" t="s">
        <v>82</v>
      </c>
      <c r="BK213" s="207">
        <f>ROUND(I213*H213,2)</f>
        <v>0</v>
      </c>
      <c r="BL213" s="18" t="s">
        <v>155</v>
      </c>
      <c r="BM213" s="206" t="s">
        <v>1020</v>
      </c>
    </row>
    <row r="214" spans="2:51" s="13" customFormat="1" ht="11.25">
      <c r="B214" s="208"/>
      <c r="C214" s="209"/>
      <c r="D214" s="210" t="s">
        <v>157</v>
      </c>
      <c r="E214" s="211" t="s">
        <v>1</v>
      </c>
      <c r="F214" s="212" t="s">
        <v>1016</v>
      </c>
      <c r="G214" s="209"/>
      <c r="H214" s="211" t="s">
        <v>1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157</v>
      </c>
      <c r="AU214" s="218" t="s">
        <v>84</v>
      </c>
      <c r="AV214" s="13" t="s">
        <v>82</v>
      </c>
      <c r="AW214" s="13" t="s">
        <v>31</v>
      </c>
      <c r="AX214" s="13" t="s">
        <v>75</v>
      </c>
      <c r="AY214" s="218" t="s">
        <v>149</v>
      </c>
    </row>
    <row r="215" spans="2:51" s="14" customFormat="1" ht="11.25">
      <c r="B215" s="219"/>
      <c r="C215" s="220"/>
      <c r="D215" s="210" t="s">
        <v>157</v>
      </c>
      <c r="E215" s="221" t="s">
        <v>1</v>
      </c>
      <c r="F215" s="222" t="s">
        <v>1021</v>
      </c>
      <c r="G215" s="220"/>
      <c r="H215" s="223">
        <v>21.28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157</v>
      </c>
      <c r="AU215" s="229" t="s">
        <v>84</v>
      </c>
      <c r="AV215" s="14" t="s">
        <v>84</v>
      </c>
      <c r="AW215" s="14" t="s">
        <v>31</v>
      </c>
      <c r="AX215" s="14" t="s">
        <v>82</v>
      </c>
      <c r="AY215" s="229" t="s">
        <v>149</v>
      </c>
    </row>
    <row r="216" spans="1:65" s="2" customFormat="1" ht="14.45" customHeight="1">
      <c r="A216" s="35"/>
      <c r="B216" s="36"/>
      <c r="C216" s="194" t="s">
        <v>315</v>
      </c>
      <c r="D216" s="194" t="s">
        <v>151</v>
      </c>
      <c r="E216" s="195" t="s">
        <v>1022</v>
      </c>
      <c r="F216" s="196" t="s">
        <v>1023</v>
      </c>
      <c r="G216" s="197" t="s">
        <v>154</v>
      </c>
      <c r="H216" s="198">
        <v>21.28</v>
      </c>
      <c r="I216" s="199"/>
      <c r="J216" s="200">
        <f>ROUND(I216*H216,2)</f>
        <v>0</v>
      </c>
      <c r="K216" s="201"/>
      <c r="L216" s="40"/>
      <c r="M216" s="202" t="s">
        <v>1</v>
      </c>
      <c r="N216" s="203" t="s">
        <v>40</v>
      </c>
      <c r="O216" s="72"/>
      <c r="P216" s="204">
        <f>O216*H216</f>
        <v>0</v>
      </c>
      <c r="Q216" s="204">
        <v>0</v>
      </c>
      <c r="R216" s="204">
        <f>Q216*H216</f>
        <v>0</v>
      </c>
      <c r="S216" s="204">
        <v>0</v>
      </c>
      <c r="T216" s="20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6" t="s">
        <v>155</v>
      </c>
      <c r="AT216" s="206" t="s">
        <v>151</v>
      </c>
      <c r="AU216" s="206" t="s">
        <v>84</v>
      </c>
      <c r="AY216" s="18" t="s">
        <v>149</v>
      </c>
      <c r="BE216" s="207">
        <f>IF(N216="základní",J216,0)</f>
        <v>0</v>
      </c>
      <c r="BF216" s="207">
        <f>IF(N216="snížená",J216,0)</f>
        <v>0</v>
      </c>
      <c r="BG216" s="207">
        <f>IF(N216="zákl. přenesená",J216,0)</f>
        <v>0</v>
      </c>
      <c r="BH216" s="207">
        <f>IF(N216="sníž. přenesená",J216,0)</f>
        <v>0</v>
      </c>
      <c r="BI216" s="207">
        <f>IF(N216="nulová",J216,0)</f>
        <v>0</v>
      </c>
      <c r="BJ216" s="18" t="s">
        <v>82</v>
      </c>
      <c r="BK216" s="207">
        <f>ROUND(I216*H216,2)</f>
        <v>0</v>
      </c>
      <c r="BL216" s="18" t="s">
        <v>155</v>
      </c>
      <c r="BM216" s="206" t="s">
        <v>1024</v>
      </c>
    </row>
    <row r="217" spans="1:65" s="2" customFormat="1" ht="14.45" customHeight="1">
      <c r="A217" s="35"/>
      <c r="B217" s="36"/>
      <c r="C217" s="194" t="s">
        <v>321</v>
      </c>
      <c r="D217" s="194" t="s">
        <v>151</v>
      </c>
      <c r="E217" s="195" t="s">
        <v>1025</v>
      </c>
      <c r="F217" s="196" t="s">
        <v>1026</v>
      </c>
      <c r="G217" s="197" t="s">
        <v>243</v>
      </c>
      <c r="H217" s="198">
        <v>0.148</v>
      </c>
      <c r="I217" s="199"/>
      <c r="J217" s="200">
        <f>ROUND(I217*H217,2)</f>
        <v>0</v>
      </c>
      <c r="K217" s="201"/>
      <c r="L217" s="40"/>
      <c r="M217" s="202" t="s">
        <v>1</v>
      </c>
      <c r="N217" s="203" t="s">
        <v>40</v>
      </c>
      <c r="O217" s="72"/>
      <c r="P217" s="204">
        <f>O217*H217</f>
        <v>0</v>
      </c>
      <c r="Q217" s="204">
        <v>1.06062</v>
      </c>
      <c r="R217" s="204">
        <f>Q217*H217</f>
        <v>0.15697176</v>
      </c>
      <c r="S217" s="204">
        <v>0</v>
      </c>
      <c r="T217" s="20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6" t="s">
        <v>155</v>
      </c>
      <c r="AT217" s="206" t="s">
        <v>151</v>
      </c>
      <c r="AU217" s="206" t="s">
        <v>84</v>
      </c>
      <c r="AY217" s="18" t="s">
        <v>149</v>
      </c>
      <c r="BE217" s="207">
        <f>IF(N217="základní",J217,0)</f>
        <v>0</v>
      </c>
      <c r="BF217" s="207">
        <f>IF(N217="snížená",J217,0)</f>
        <v>0</v>
      </c>
      <c r="BG217" s="207">
        <f>IF(N217="zákl. přenesená",J217,0)</f>
        <v>0</v>
      </c>
      <c r="BH217" s="207">
        <f>IF(N217="sníž. přenesená",J217,0)</f>
        <v>0</v>
      </c>
      <c r="BI217" s="207">
        <f>IF(N217="nulová",J217,0)</f>
        <v>0</v>
      </c>
      <c r="BJ217" s="18" t="s">
        <v>82</v>
      </c>
      <c r="BK217" s="207">
        <f>ROUND(I217*H217,2)</f>
        <v>0</v>
      </c>
      <c r="BL217" s="18" t="s">
        <v>155</v>
      </c>
      <c r="BM217" s="206" t="s">
        <v>1027</v>
      </c>
    </row>
    <row r="218" spans="2:51" s="13" customFormat="1" ht="11.25">
      <c r="B218" s="208"/>
      <c r="C218" s="209"/>
      <c r="D218" s="210" t="s">
        <v>157</v>
      </c>
      <c r="E218" s="211" t="s">
        <v>1</v>
      </c>
      <c r="F218" s="212" t="s">
        <v>1016</v>
      </c>
      <c r="G218" s="209"/>
      <c r="H218" s="211" t="s">
        <v>1</v>
      </c>
      <c r="I218" s="213"/>
      <c r="J218" s="209"/>
      <c r="K218" s="209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157</v>
      </c>
      <c r="AU218" s="218" t="s">
        <v>84</v>
      </c>
      <c r="AV218" s="13" t="s">
        <v>82</v>
      </c>
      <c r="AW218" s="13" t="s">
        <v>31</v>
      </c>
      <c r="AX218" s="13" t="s">
        <v>75</v>
      </c>
      <c r="AY218" s="218" t="s">
        <v>149</v>
      </c>
    </row>
    <row r="219" spans="2:51" s="14" customFormat="1" ht="11.25">
      <c r="B219" s="219"/>
      <c r="C219" s="220"/>
      <c r="D219" s="210" t="s">
        <v>157</v>
      </c>
      <c r="E219" s="221" t="s">
        <v>1</v>
      </c>
      <c r="F219" s="222" t="s">
        <v>1028</v>
      </c>
      <c r="G219" s="220"/>
      <c r="H219" s="223">
        <v>0.03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157</v>
      </c>
      <c r="AU219" s="229" t="s">
        <v>84</v>
      </c>
      <c r="AV219" s="14" t="s">
        <v>84</v>
      </c>
      <c r="AW219" s="14" t="s">
        <v>31</v>
      </c>
      <c r="AX219" s="14" t="s">
        <v>75</v>
      </c>
      <c r="AY219" s="229" t="s">
        <v>149</v>
      </c>
    </row>
    <row r="220" spans="2:51" s="14" customFormat="1" ht="11.25">
      <c r="B220" s="219"/>
      <c r="C220" s="220"/>
      <c r="D220" s="210" t="s">
        <v>157</v>
      </c>
      <c r="E220" s="221" t="s">
        <v>1</v>
      </c>
      <c r="F220" s="222" t="s">
        <v>1029</v>
      </c>
      <c r="G220" s="220"/>
      <c r="H220" s="223">
        <v>0.107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157</v>
      </c>
      <c r="AU220" s="229" t="s">
        <v>84</v>
      </c>
      <c r="AV220" s="14" t="s">
        <v>84</v>
      </c>
      <c r="AW220" s="14" t="s">
        <v>31</v>
      </c>
      <c r="AX220" s="14" t="s">
        <v>75</v>
      </c>
      <c r="AY220" s="229" t="s">
        <v>149</v>
      </c>
    </row>
    <row r="221" spans="2:51" s="14" customFormat="1" ht="11.25">
      <c r="B221" s="219"/>
      <c r="C221" s="220"/>
      <c r="D221" s="210" t="s">
        <v>157</v>
      </c>
      <c r="E221" s="221" t="s">
        <v>1</v>
      </c>
      <c r="F221" s="222" t="s">
        <v>1030</v>
      </c>
      <c r="G221" s="220"/>
      <c r="H221" s="223">
        <v>0.011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157</v>
      </c>
      <c r="AU221" s="229" t="s">
        <v>84</v>
      </c>
      <c r="AV221" s="14" t="s">
        <v>84</v>
      </c>
      <c r="AW221" s="14" t="s">
        <v>31</v>
      </c>
      <c r="AX221" s="14" t="s">
        <v>75</v>
      </c>
      <c r="AY221" s="229" t="s">
        <v>149</v>
      </c>
    </row>
    <row r="222" spans="2:51" s="15" customFormat="1" ht="11.25">
      <c r="B222" s="230"/>
      <c r="C222" s="231"/>
      <c r="D222" s="210" t="s">
        <v>157</v>
      </c>
      <c r="E222" s="232" t="s">
        <v>1</v>
      </c>
      <c r="F222" s="233" t="s">
        <v>179</v>
      </c>
      <c r="G222" s="231"/>
      <c r="H222" s="234">
        <v>0.148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157</v>
      </c>
      <c r="AU222" s="240" t="s">
        <v>84</v>
      </c>
      <c r="AV222" s="15" t="s">
        <v>155</v>
      </c>
      <c r="AW222" s="15" t="s">
        <v>31</v>
      </c>
      <c r="AX222" s="15" t="s">
        <v>82</v>
      </c>
      <c r="AY222" s="240" t="s">
        <v>149</v>
      </c>
    </row>
    <row r="223" spans="2:63" s="12" customFormat="1" ht="22.9" customHeight="1">
      <c r="B223" s="178"/>
      <c r="C223" s="179"/>
      <c r="D223" s="180" t="s">
        <v>74</v>
      </c>
      <c r="E223" s="192" t="s">
        <v>160</v>
      </c>
      <c r="F223" s="192" t="s">
        <v>276</v>
      </c>
      <c r="G223" s="179"/>
      <c r="H223" s="179"/>
      <c r="I223" s="182"/>
      <c r="J223" s="193">
        <f>BK223</f>
        <v>0</v>
      </c>
      <c r="K223" s="179"/>
      <c r="L223" s="184"/>
      <c r="M223" s="185"/>
      <c r="N223" s="186"/>
      <c r="O223" s="186"/>
      <c r="P223" s="187">
        <f>SUM(P224:P230)</f>
        <v>0</v>
      </c>
      <c r="Q223" s="186"/>
      <c r="R223" s="187">
        <f>SUM(R224:R230)</f>
        <v>0.11418</v>
      </c>
      <c r="S223" s="186"/>
      <c r="T223" s="188">
        <f>SUM(T224:T230)</f>
        <v>0</v>
      </c>
      <c r="AR223" s="189" t="s">
        <v>82</v>
      </c>
      <c r="AT223" s="190" t="s">
        <v>74</v>
      </c>
      <c r="AU223" s="190" t="s">
        <v>82</v>
      </c>
      <c r="AY223" s="189" t="s">
        <v>149</v>
      </c>
      <c r="BK223" s="191">
        <f>SUM(BK224:BK230)</f>
        <v>0</v>
      </c>
    </row>
    <row r="224" spans="1:65" s="2" customFormat="1" ht="24.2" customHeight="1">
      <c r="A224" s="35"/>
      <c r="B224" s="36"/>
      <c r="C224" s="194" t="s">
        <v>326</v>
      </c>
      <c r="D224" s="194" t="s">
        <v>151</v>
      </c>
      <c r="E224" s="195" t="s">
        <v>1031</v>
      </c>
      <c r="F224" s="196" t="s">
        <v>1032</v>
      </c>
      <c r="G224" s="197" t="s">
        <v>324</v>
      </c>
      <c r="H224" s="198">
        <v>11</v>
      </c>
      <c r="I224" s="199"/>
      <c r="J224" s="200">
        <f>ROUND(I224*H224,2)</f>
        <v>0</v>
      </c>
      <c r="K224" s="201"/>
      <c r="L224" s="40"/>
      <c r="M224" s="202" t="s">
        <v>1</v>
      </c>
      <c r="N224" s="203" t="s">
        <v>40</v>
      </c>
      <c r="O224" s="72"/>
      <c r="P224" s="204">
        <f>O224*H224</f>
        <v>0</v>
      </c>
      <c r="Q224" s="204">
        <v>0.00468</v>
      </c>
      <c r="R224" s="204">
        <f>Q224*H224</f>
        <v>0.05148</v>
      </c>
      <c r="S224" s="204">
        <v>0</v>
      </c>
      <c r="T224" s="20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6" t="s">
        <v>155</v>
      </c>
      <c r="AT224" s="206" t="s">
        <v>151</v>
      </c>
      <c r="AU224" s="206" t="s">
        <v>84</v>
      </c>
      <c r="AY224" s="18" t="s">
        <v>149</v>
      </c>
      <c r="BE224" s="207">
        <f>IF(N224="základní",J224,0)</f>
        <v>0</v>
      </c>
      <c r="BF224" s="207">
        <f>IF(N224="snížená",J224,0)</f>
        <v>0</v>
      </c>
      <c r="BG224" s="207">
        <f>IF(N224="zákl. přenesená",J224,0)</f>
        <v>0</v>
      </c>
      <c r="BH224" s="207">
        <f>IF(N224="sníž. přenesená",J224,0)</f>
        <v>0</v>
      </c>
      <c r="BI224" s="207">
        <f>IF(N224="nulová",J224,0)</f>
        <v>0</v>
      </c>
      <c r="BJ224" s="18" t="s">
        <v>82</v>
      </c>
      <c r="BK224" s="207">
        <f>ROUND(I224*H224,2)</f>
        <v>0</v>
      </c>
      <c r="BL224" s="18" t="s">
        <v>155</v>
      </c>
      <c r="BM224" s="206" t="s">
        <v>1033</v>
      </c>
    </row>
    <row r="225" spans="2:51" s="13" customFormat="1" ht="11.25">
      <c r="B225" s="208"/>
      <c r="C225" s="209"/>
      <c r="D225" s="210" t="s">
        <v>157</v>
      </c>
      <c r="E225" s="211" t="s">
        <v>1</v>
      </c>
      <c r="F225" s="212" t="s">
        <v>1016</v>
      </c>
      <c r="G225" s="209"/>
      <c r="H225" s="211" t="s">
        <v>1</v>
      </c>
      <c r="I225" s="213"/>
      <c r="J225" s="209"/>
      <c r="K225" s="209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157</v>
      </c>
      <c r="AU225" s="218" t="s">
        <v>84</v>
      </c>
      <c r="AV225" s="13" t="s">
        <v>82</v>
      </c>
      <c r="AW225" s="13" t="s">
        <v>31</v>
      </c>
      <c r="AX225" s="13" t="s">
        <v>75</v>
      </c>
      <c r="AY225" s="218" t="s">
        <v>149</v>
      </c>
    </row>
    <row r="226" spans="2:51" s="14" customFormat="1" ht="11.25">
      <c r="B226" s="219"/>
      <c r="C226" s="220"/>
      <c r="D226" s="210" t="s">
        <v>157</v>
      </c>
      <c r="E226" s="221" t="s">
        <v>1</v>
      </c>
      <c r="F226" s="222" t="s">
        <v>217</v>
      </c>
      <c r="G226" s="220"/>
      <c r="H226" s="223">
        <v>11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157</v>
      </c>
      <c r="AU226" s="229" t="s">
        <v>84</v>
      </c>
      <c r="AV226" s="14" t="s">
        <v>84</v>
      </c>
      <c r="AW226" s="14" t="s">
        <v>31</v>
      </c>
      <c r="AX226" s="14" t="s">
        <v>82</v>
      </c>
      <c r="AY226" s="229" t="s">
        <v>149</v>
      </c>
    </row>
    <row r="227" spans="1:65" s="2" customFormat="1" ht="24.2" customHeight="1">
      <c r="A227" s="35"/>
      <c r="B227" s="36"/>
      <c r="C227" s="241" t="s">
        <v>330</v>
      </c>
      <c r="D227" s="241" t="s">
        <v>271</v>
      </c>
      <c r="E227" s="242" t="s">
        <v>1034</v>
      </c>
      <c r="F227" s="243" t="s">
        <v>1035</v>
      </c>
      <c r="G227" s="244" t="s">
        <v>324</v>
      </c>
      <c r="H227" s="245">
        <v>11</v>
      </c>
      <c r="I227" s="246"/>
      <c r="J227" s="247">
        <f>ROUND(I227*H227,2)</f>
        <v>0</v>
      </c>
      <c r="K227" s="248"/>
      <c r="L227" s="249"/>
      <c r="M227" s="250" t="s">
        <v>1</v>
      </c>
      <c r="N227" s="251" t="s">
        <v>40</v>
      </c>
      <c r="O227" s="72"/>
      <c r="P227" s="204">
        <f>O227*H227</f>
        <v>0</v>
      </c>
      <c r="Q227" s="204">
        <v>0.0057</v>
      </c>
      <c r="R227" s="204">
        <f>Q227*H227</f>
        <v>0.0627</v>
      </c>
      <c r="S227" s="204">
        <v>0</v>
      </c>
      <c r="T227" s="20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6" t="s">
        <v>203</v>
      </c>
      <c r="AT227" s="206" t="s">
        <v>271</v>
      </c>
      <c r="AU227" s="206" t="s">
        <v>84</v>
      </c>
      <c r="AY227" s="18" t="s">
        <v>149</v>
      </c>
      <c r="BE227" s="207">
        <f>IF(N227="základní",J227,0)</f>
        <v>0</v>
      </c>
      <c r="BF227" s="207">
        <f>IF(N227="snížená",J227,0)</f>
        <v>0</v>
      </c>
      <c r="BG227" s="207">
        <f>IF(N227="zákl. přenesená",J227,0)</f>
        <v>0</v>
      </c>
      <c r="BH227" s="207">
        <f>IF(N227="sníž. přenesená",J227,0)</f>
        <v>0</v>
      </c>
      <c r="BI227" s="207">
        <f>IF(N227="nulová",J227,0)</f>
        <v>0</v>
      </c>
      <c r="BJ227" s="18" t="s">
        <v>82</v>
      </c>
      <c r="BK227" s="207">
        <f>ROUND(I227*H227,2)</f>
        <v>0</v>
      </c>
      <c r="BL227" s="18" t="s">
        <v>155</v>
      </c>
      <c r="BM227" s="206" t="s">
        <v>1036</v>
      </c>
    </row>
    <row r="228" spans="1:65" s="2" customFormat="1" ht="14.45" customHeight="1">
      <c r="A228" s="35"/>
      <c r="B228" s="36"/>
      <c r="C228" s="194" t="s">
        <v>334</v>
      </c>
      <c r="D228" s="194" t="s">
        <v>151</v>
      </c>
      <c r="E228" s="195" t="s">
        <v>1037</v>
      </c>
      <c r="F228" s="196" t="s">
        <v>1038</v>
      </c>
      <c r="G228" s="197" t="s">
        <v>163</v>
      </c>
      <c r="H228" s="198">
        <v>26.6</v>
      </c>
      <c r="I228" s="199"/>
      <c r="J228" s="200">
        <f>ROUND(I228*H228,2)</f>
        <v>0</v>
      </c>
      <c r="K228" s="201"/>
      <c r="L228" s="40"/>
      <c r="M228" s="202" t="s">
        <v>1</v>
      </c>
      <c r="N228" s="203" t="s">
        <v>40</v>
      </c>
      <c r="O228" s="72"/>
      <c r="P228" s="204">
        <f>O228*H228</f>
        <v>0</v>
      </c>
      <c r="Q228" s="204">
        <v>0</v>
      </c>
      <c r="R228" s="204">
        <f>Q228*H228</f>
        <v>0</v>
      </c>
      <c r="S228" s="204">
        <v>0</v>
      </c>
      <c r="T228" s="20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6" t="s">
        <v>155</v>
      </c>
      <c r="AT228" s="206" t="s">
        <v>151</v>
      </c>
      <c r="AU228" s="206" t="s">
        <v>84</v>
      </c>
      <c r="AY228" s="18" t="s">
        <v>149</v>
      </c>
      <c r="BE228" s="207">
        <f>IF(N228="základní",J228,0)</f>
        <v>0</v>
      </c>
      <c r="BF228" s="207">
        <f>IF(N228="snížená",J228,0)</f>
        <v>0</v>
      </c>
      <c r="BG228" s="207">
        <f>IF(N228="zákl. přenesená",J228,0)</f>
        <v>0</v>
      </c>
      <c r="BH228" s="207">
        <f>IF(N228="sníž. přenesená",J228,0)</f>
        <v>0</v>
      </c>
      <c r="BI228" s="207">
        <f>IF(N228="nulová",J228,0)</f>
        <v>0</v>
      </c>
      <c r="BJ228" s="18" t="s">
        <v>82</v>
      </c>
      <c r="BK228" s="207">
        <f>ROUND(I228*H228,2)</f>
        <v>0</v>
      </c>
      <c r="BL228" s="18" t="s">
        <v>155</v>
      </c>
      <c r="BM228" s="206" t="s">
        <v>1039</v>
      </c>
    </row>
    <row r="229" spans="2:51" s="13" customFormat="1" ht="11.25">
      <c r="B229" s="208"/>
      <c r="C229" s="209"/>
      <c r="D229" s="210" t="s">
        <v>157</v>
      </c>
      <c r="E229" s="211" t="s">
        <v>1</v>
      </c>
      <c r="F229" s="212" t="s">
        <v>1016</v>
      </c>
      <c r="G229" s="209"/>
      <c r="H229" s="211" t="s">
        <v>1</v>
      </c>
      <c r="I229" s="213"/>
      <c r="J229" s="209"/>
      <c r="K229" s="209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157</v>
      </c>
      <c r="AU229" s="218" t="s">
        <v>84</v>
      </c>
      <c r="AV229" s="13" t="s">
        <v>82</v>
      </c>
      <c r="AW229" s="13" t="s">
        <v>31</v>
      </c>
      <c r="AX229" s="13" t="s">
        <v>75</v>
      </c>
      <c r="AY229" s="218" t="s">
        <v>149</v>
      </c>
    </row>
    <row r="230" spans="2:51" s="14" customFormat="1" ht="11.25">
      <c r="B230" s="219"/>
      <c r="C230" s="220"/>
      <c r="D230" s="210" t="s">
        <v>157</v>
      </c>
      <c r="E230" s="221" t="s">
        <v>1</v>
      </c>
      <c r="F230" s="222" t="s">
        <v>1040</v>
      </c>
      <c r="G230" s="220"/>
      <c r="H230" s="223">
        <v>26.6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157</v>
      </c>
      <c r="AU230" s="229" t="s">
        <v>84</v>
      </c>
      <c r="AV230" s="14" t="s">
        <v>84</v>
      </c>
      <c r="AW230" s="14" t="s">
        <v>31</v>
      </c>
      <c r="AX230" s="14" t="s">
        <v>82</v>
      </c>
      <c r="AY230" s="229" t="s">
        <v>149</v>
      </c>
    </row>
    <row r="231" spans="2:63" s="12" customFormat="1" ht="22.9" customHeight="1">
      <c r="B231" s="178"/>
      <c r="C231" s="179"/>
      <c r="D231" s="180" t="s">
        <v>74</v>
      </c>
      <c r="E231" s="192" t="s">
        <v>180</v>
      </c>
      <c r="F231" s="192" t="s">
        <v>1041</v>
      </c>
      <c r="G231" s="179"/>
      <c r="H231" s="179"/>
      <c r="I231" s="182"/>
      <c r="J231" s="193">
        <f>BK231</f>
        <v>0</v>
      </c>
      <c r="K231" s="179"/>
      <c r="L231" s="184"/>
      <c r="M231" s="185"/>
      <c r="N231" s="186"/>
      <c r="O231" s="186"/>
      <c r="P231" s="187">
        <f>SUM(P232:P266)</f>
        <v>0</v>
      </c>
      <c r="Q231" s="186"/>
      <c r="R231" s="187">
        <f>SUM(R232:R266)</f>
        <v>79.53159</v>
      </c>
      <c r="S231" s="186"/>
      <c r="T231" s="188">
        <f>SUM(T232:T266)</f>
        <v>0</v>
      </c>
      <c r="AR231" s="189" t="s">
        <v>82</v>
      </c>
      <c r="AT231" s="190" t="s">
        <v>74</v>
      </c>
      <c r="AU231" s="190" t="s">
        <v>82</v>
      </c>
      <c r="AY231" s="189" t="s">
        <v>149</v>
      </c>
      <c r="BK231" s="191">
        <f>SUM(BK232:BK266)</f>
        <v>0</v>
      </c>
    </row>
    <row r="232" spans="1:65" s="2" customFormat="1" ht="14.45" customHeight="1">
      <c r="A232" s="35"/>
      <c r="B232" s="36"/>
      <c r="C232" s="194" t="s">
        <v>338</v>
      </c>
      <c r="D232" s="194" t="s">
        <v>151</v>
      </c>
      <c r="E232" s="195" t="s">
        <v>1042</v>
      </c>
      <c r="F232" s="196" t="s">
        <v>1043</v>
      </c>
      <c r="G232" s="197" t="s">
        <v>154</v>
      </c>
      <c r="H232" s="198">
        <v>1200</v>
      </c>
      <c r="I232" s="199"/>
      <c r="J232" s="200">
        <f>ROUND(I232*H232,2)</f>
        <v>0</v>
      </c>
      <c r="K232" s="201"/>
      <c r="L232" s="40"/>
      <c r="M232" s="202" t="s">
        <v>1</v>
      </c>
      <c r="N232" s="203" t="s">
        <v>40</v>
      </c>
      <c r="O232" s="72"/>
      <c r="P232" s="204">
        <f>O232*H232</f>
        <v>0</v>
      </c>
      <c r="Q232" s="204">
        <v>0</v>
      </c>
      <c r="R232" s="204">
        <f>Q232*H232</f>
        <v>0</v>
      </c>
      <c r="S232" s="204">
        <v>0</v>
      </c>
      <c r="T232" s="20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6" t="s">
        <v>155</v>
      </c>
      <c r="AT232" s="206" t="s">
        <v>151</v>
      </c>
      <c r="AU232" s="206" t="s">
        <v>84</v>
      </c>
      <c r="AY232" s="18" t="s">
        <v>149</v>
      </c>
      <c r="BE232" s="207">
        <f>IF(N232="základní",J232,0)</f>
        <v>0</v>
      </c>
      <c r="BF232" s="207">
        <f>IF(N232="snížená",J232,0)</f>
        <v>0</v>
      </c>
      <c r="BG232" s="207">
        <f>IF(N232="zákl. přenesená",J232,0)</f>
        <v>0</v>
      </c>
      <c r="BH232" s="207">
        <f>IF(N232="sníž. přenesená",J232,0)</f>
        <v>0</v>
      </c>
      <c r="BI232" s="207">
        <f>IF(N232="nulová",J232,0)</f>
        <v>0</v>
      </c>
      <c r="BJ232" s="18" t="s">
        <v>82</v>
      </c>
      <c r="BK232" s="207">
        <f>ROUND(I232*H232,2)</f>
        <v>0</v>
      </c>
      <c r="BL232" s="18" t="s">
        <v>155</v>
      </c>
      <c r="BM232" s="206" t="s">
        <v>1044</v>
      </c>
    </row>
    <row r="233" spans="2:51" s="14" customFormat="1" ht="11.25">
      <c r="B233" s="219"/>
      <c r="C233" s="220"/>
      <c r="D233" s="210" t="s">
        <v>157</v>
      </c>
      <c r="E233" s="221" t="s">
        <v>1</v>
      </c>
      <c r="F233" s="222" t="s">
        <v>1045</v>
      </c>
      <c r="G233" s="220"/>
      <c r="H233" s="223">
        <v>1200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157</v>
      </c>
      <c r="AU233" s="229" t="s">
        <v>84</v>
      </c>
      <c r="AV233" s="14" t="s">
        <v>84</v>
      </c>
      <c r="AW233" s="14" t="s">
        <v>31</v>
      </c>
      <c r="AX233" s="14" t="s">
        <v>82</v>
      </c>
      <c r="AY233" s="229" t="s">
        <v>149</v>
      </c>
    </row>
    <row r="234" spans="1:65" s="2" customFormat="1" ht="24.2" customHeight="1">
      <c r="A234" s="35"/>
      <c r="B234" s="36"/>
      <c r="C234" s="194" t="s">
        <v>342</v>
      </c>
      <c r="D234" s="194" t="s">
        <v>151</v>
      </c>
      <c r="E234" s="195" t="s">
        <v>1046</v>
      </c>
      <c r="F234" s="196" t="s">
        <v>1047</v>
      </c>
      <c r="G234" s="197" t="s">
        <v>154</v>
      </c>
      <c r="H234" s="198">
        <v>1612</v>
      </c>
      <c r="I234" s="199"/>
      <c r="J234" s="200">
        <f>ROUND(I234*H234,2)</f>
        <v>0</v>
      </c>
      <c r="K234" s="201"/>
      <c r="L234" s="40"/>
      <c r="M234" s="202" t="s">
        <v>1</v>
      </c>
      <c r="N234" s="203" t="s">
        <v>40</v>
      </c>
      <c r="O234" s="72"/>
      <c r="P234" s="204">
        <f>O234*H234</f>
        <v>0</v>
      </c>
      <c r="Q234" s="204">
        <v>0</v>
      </c>
      <c r="R234" s="204">
        <f>Q234*H234</f>
        <v>0</v>
      </c>
      <c r="S234" s="204">
        <v>0</v>
      </c>
      <c r="T234" s="20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6" t="s">
        <v>155</v>
      </c>
      <c r="AT234" s="206" t="s">
        <v>151</v>
      </c>
      <c r="AU234" s="206" t="s">
        <v>84</v>
      </c>
      <c r="AY234" s="18" t="s">
        <v>149</v>
      </c>
      <c r="BE234" s="207">
        <f>IF(N234="základní",J234,0)</f>
        <v>0</v>
      </c>
      <c r="BF234" s="207">
        <f>IF(N234="snížená",J234,0)</f>
        <v>0</v>
      </c>
      <c r="BG234" s="207">
        <f>IF(N234="zákl. přenesená",J234,0)</f>
        <v>0</v>
      </c>
      <c r="BH234" s="207">
        <f>IF(N234="sníž. přenesená",J234,0)</f>
        <v>0</v>
      </c>
      <c r="BI234" s="207">
        <f>IF(N234="nulová",J234,0)</f>
        <v>0</v>
      </c>
      <c r="BJ234" s="18" t="s">
        <v>82</v>
      </c>
      <c r="BK234" s="207">
        <f>ROUND(I234*H234,2)</f>
        <v>0</v>
      </c>
      <c r="BL234" s="18" t="s">
        <v>155</v>
      </c>
      <c r="BM234" s="206" t="s">
        <v>1048</v>
      </c>
    </row>
    <row r="235" spans="2:51" s="14" customFormat="1" ht="11.25">
      <c r="B235" s="219"/>
      <c r="C235" s="220"/>
      <c r="D235" s="210" t="s">
        <v>157</v>
      </c>
      <c r="E235" s="221" t="s">
        <v>912</v>
      </c>
      <c r="F235" s="222" t="s">
        <v>913</v>
      </c>
      <c r="G235" s="220"/>
      <c r="H235" s="223">
        <v>1200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157</v>
      </c>
      <c r="AU235" s="229" t="s">
        <v>84</v>
      </c>
      <c r="AV235" s="14" t="s">
        <v>84</v>
      </c>
      <c r="AW235" s="14" t="s">
        <v>31</v>
      </c>
      <c r="AX235" s="14" t="s">
        <v>75</v>
      </c>
      <c r="AY235" s="229" t="s">
        <v>149</v>
      </c>
    </row>
    <row r="236" spans="2:51" s="14" customFormat="1" ht="11.25">
      <c r="B236" s="219"/>
      <c r="C236" s="220"/>
      <c r="D236" s="210" t="s">
        <v>157</v>
      </c>
      <c r="E236" s="221" t="s">
        <v>918</v>
      </c>
      <c r="F236" s="222" t="s">
        <v>919</v>
      </c>
      <c r="G236" s="220"/>
      <c r="H236" s="223">
        <v>215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157</v>
      </c>
      <c r="AU236" s="229" t="s">
        <v>84</v>
      </c>
      <c r="AV236" s="14" t="s">
        <v>84</v>
      </c>
      <c r="AW236" s="14" t="s">
        <v>31</v>
      </c>
      <c r="AX236" s="14" t="s">
        <v>75</v>
      </c>
      <c r="AY236" s="229" t="s">
        <v>149</v>
      </c>
    </row>
    <row r="237" spans="2:51" s="14" customFormat="1" ht="11.25">
      <c r="B237" s="219"/>
      <c r="C237" s="220"/>
      <c r="D237" s="210" t="s">
        <v>157</v>
      </c>
      <c r="E237" s="221" t="s">
        <v>1</v>
      </c>
      <c r="F237" s="222" t="s">
        <v>1049</v>
      </c>
      <c r="G237" s="220"/>
      <c r="H237" s="223">
        <v>1612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157</v>
      </c>
      <c r="AU237" s="229" t="s">
        <v>84</v>
      </c>
      <c r="AV237" s="14" t="s">
        <v>84</v>
      </c>
      <c r="AW237" s="14" t="s">
        <v>31</v>
      </c>
      <c r="AX237" s="14" t="s">
        <v>82</v>
      </c>
      <c r="AY237" s="229" t="s">
        <v>149</v>
      </c>
    </row>
    <row r="238" spans="1:65" s="2" customFormat="1" ht="14.45" customHeight="1">
      <c r="A238" s="35"/>
      <c r="B238" s="36"/>
      <c r="C238" s="194" t="s">
        <v>346</v>
      </c>
      <c r="D238" s="194" t="s">
        <v>151</v>
      </c>
      <c r="E238" s="195" t="s">
        <v>1050</v>
      </c>
      <c r="F238" s="196" t="s">
        <v>1051</v>
      </c>
      <c r="G238" s="197" t="s">
        <v>154</v>
      </c>
      <c r="H238" s="198">
        <v>182</v>
      </c>
      <c r="I238" s="199"/>
      <c r="J238" s="200">
        <f>ROUND(I238*H238,2)</f>
        <v>0</v>
      </c>
      <c r="K238" s="201"/>
      <c r="L238" s="40"/>
      <c r="M238" s="202" t="s">
        <v>1</v>
      </c>
      <c r="N238" s="203" t="s">
        <v>40</v>
      </c>
      <c r="O238" s="72"/>
      <c r="P238" s="204">
        <f>O238*H238</f>
        <v>0</v>
      </c>
      <c r="Q238" s="204">
        <v>0</v>
      </c>
      <c r="R238" s="204">
        <f>Q238*H238</f>
        <v>0</v>
      </c>
      <c r="S238" s="204">
        <v>0</v>
      </c>
      <c r="T238" s="20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6" t="s">
        <v>155</v>
      </c>
      <c r="AT238" s="206" t="s">
        <v>151</v>
      </c>
      <c r="AU238" s="206" t="s">
        <v>84</v>
      </c>
      <c r="AY238" s="18" t="s">
        <v>149</v>
      </c>
      <c r="BE238" s="207">
        <f>IF(N238="základní",J238,0)</f>
        <v>0</v>
      </c>
      <c r="BF238" s="207">
        <f>IF(N238="snížená",J238,0)</f>
        <v>0</v>
      </c>
      <c r="BG238" s="207">
        <f>IF(N238="zákl. přenesená",J238,0)</f>
        <v>0</v>
      </c>
      <c r="BH238" s="207">
        <f>IF(N238="sníž. přenesená",J238,0)</f>
        <v>0</v>
      </c>
      <c r="BI238" s="207">
        <f>IF(N238="nulová",J238,0)</f>
        <v>0</v>
      </c>
      <c r="BJ238" s="18" t="s">
        <v>82</v>
      </c>
      <c r="BK238" s="207">
        <f>ROUND(I238*H238,2)</f>
        <v>0</v>
      </c>
      <c r="BL238" s="18" t="s">
        <v>155</v>
      </c>
      <c r="BM238" s="206" t="s">
        <v>1052</v>
      </c>
    </row>
    <row r="239" spans="2:51" s="14" customFormat="1" ht="11.25">
      <c r="B239" s="219"/>
      <c r="C239" s="220"/>
      <c r="D239" s="210" t="s">
        <v>157</v>
      </c>
      <c r="E239" s="221" t="s">
        <v>917</v>
      </c>
      <c r="F239" s="222" t="s">
        <v>814</v>
      </c>
      <c r="G239" s="220"/>
      <c r="H239" s="223">
        <v>182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157</v>
      </c>
      <c r="AU239" s="229" t="s">
        <v>84</v>
      </c>
      <c r="AV239" s="14" t="s">
        <v>84</v>
      </c>
      <c r="AW239" s="14" t="s">
        <v>31</v>
      </c>
      <c r="AX239" s="14" t="s">
        <v>82</v>
      </c>
      <c r="AY239" s="229" t="s">
        <v>149</v>
      </c>
    </row>
    <row r="240" spans="1:65" s="2" customFormat="1" ht="14.45" customHeight="1">
      <c r="A240" s="35"/>
      <c r="B240" s="36"/>
      <c r="C240" s="194" t="s">
        <v>350</v>
      </c>
      <c r="D240" s="194" t="s">
        <v>151</v>
      </c>
      <c r="E240" s="195" t="s">
        <v>1053</v>
      </c>
      <c r="F240" s="196" t="s">
        <v>1054</v>
      </c>
      <c r="G240" s="197" t="s">
        <v>154</v>
      </c>
      <c r="H240" s="198">
        <v>15</v>
      </c>
      <c r="I240" s="199"/>
      <c r="J240" s="200">
        <f>ROUND(I240*H240,2)</f>
        <v>0</v>
      </c>
      <c r="K240" s="201"/>
      <c r="L240" s="40"/>
      <c r="M240" s="202" t="s">
        <v>1</v>
      </c>
      <c r="N240" s="203" t="s">
        <v>40</v>
      </c>
      <c r="O240" s="72"/>
      <c r="P240" s="204">
        <f>O240*H240</f>
        <v>0</v>
      </c>
      <c r="Q240" s="204">
        <v>0</v>
      </c>
      <c r="R240" s="204">
        <f>Q240*H240</f>
        <v>0</v>
      </c>
      <c r="S240" s="204">
        <v>0</v>
      </c>
      <c r="T240" s="20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6" t="s">
        <v>155</v>
      </c>
      <c r="AT240" s="206" t="s">
        <v>151</v>
      </c>
      <c r="AU240" s="206" t="s">
        <v>84</v>
      </c>
      <c r="AY240" s="18" t="s">
        <v>149</v>
      </c>
      <c r="BE240" s="207">
        <f>IF(N240="základní",J240,0)</f>
        <v>0</v>
      </c>
      <c r="BF240" s="207">
        <f>IF(N240="snížená",J240,0)</f>
        <v>0</v>
      </c>
      <c r="BG240" s="207">
        <f>IF(N240="zákl. přenesená",J240,0)</f>
        <v>0</v>
      </c>
      <c r="BH240" s="207">
        <f>IF(N240="sníž. přenesená",J240,0)</f>
        <v>0</v>
      </c>
      <c r="BI240" s="207">
        <f>IF(N240="nulová",J240,0)</f>
        <v>0</v>
      </c>
      <c r="BJ240" s="18" t="s">
        <v>82</v>
      </c>
      <c r="BK240" s="207">
        <f>ROUND(I240*H240,2)</f>
        <v>0</v>
      </c>
      <c r="BL240" s="18" t="s">
        <v>155</v>
      </c>
      <c r="BM240" s="206" t="s">
        <v>1055</v>
      </c>
    </row>
    <row r="241" spans="2:51" s="14" customFormat="1" ht="11.25">
      <c r="B241" s="219"/>
      <c r="C241" s="220"/>
      <c r="D241" s="210" t="s">
        <v>157</v>
      </c>
      <c r="E241" s="221" t="s">
        <v>916</v>
      </c>
      <c r="F241" s="222" t="s">
        <v>8</v>
      </c>
      <c r="G241" s="220"/>
      <c r="H241" s="223">
        <v>15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157</v>
      </c>
      <c r="AU241" s="229" t="s">
        <v>84</v>
      </c>
      <c r="AV241" s="14" t="s">
        <v>84</v>
      </c>
      <c r="AW241" s="14" t="s">
        <v>31</v>
      </c>
      <c r="AX241" s="14" t="s">
        <v>82</v>
      </c>
      <c r="AY241" s="229" t="s">
        <v>149</v>
      </c>
    </row>
    <row r="242" spans="1:65" s="2" customFormat="1" ht="14.45" customHeight="1">
      <c r="A242" s="35"/>
      <c r="B242" s="36"/>
      <c r="C242" s="194" t="s">
        <v>354</v>
      </c>
      <c r="D242" s="194" t="s">
        <v>151</v>
      </c>
      <c r="E242" s="195" t="s">
        <v>1056</v>
      </c>
      <c r="F242" s="196" t="s">
        <v>1057</v>
      </c>
      <c r="G242" s="197" t="s">
        <v>154</v>
      </c>
      <c r="H242" s="198">
        <v>100</v>
      </c>
      <c r="I242" s="199"/>
      <c r="J242" s="200">
        <f>ROUND(I242*H242,2)</f>
        <v>0</v>
      </c>
      <c r="K242" s="201"/>
      <c r="L242" s="40"/>
      <c r="M242" s="202" t="s">
        <v>1</v>
      </c>
      <c r="N242" s="203" t="s">
        <v>40</v>
      </c>
      <c r="O242" s="72"/>
      <c r="P242" s="204">
        <f>O242*H242</f>
        <v>0</v>
      </c>
      <c r="Q242" s="204">
        <v>0</v>
      </c>
      <c r="R242" s="204">
        <f>Q242*H242</f>
        <v>0</v>
      </c>
      <c r="S242" s="204">
        <v>0</v>
      </c>
      <c r="T242" s="20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6" t="s">
        <v>155</v>
      </c>
      <c r="AT242" s="206" t="s">
        <v>151</v>
      </c>
      <c r="AU242" s="206" t="s">
        <v>84</v>
      </c>
      <c r="AY242" s="18" t="s">
        <v>149</v>
      </c>
      <c r="BE242" s="207">
        <f>IF(N242="základní",J242,0)</f>
        <v>0</v>
      </c>
      <c r="BF242" s="207">
        <f>IF(N242="snížená",J242,0)</f>
        <v>0</v>
      </c>
      <c r="BG242" s="207">
        <f>IF(N242="zákl. přenesená",J242,0)</f>
        <v>0</v>
      </c>
      <c r="BH242" s="207">
        <f>IF(N242="sníž. přenesená",J242,0)</f>
        <v>0</v>
      </c>
      <c r="BI242" s="207">
        <f>IF(N242="nulová",J242,0)</f>
        <v>0</v>
      </c>
      <c r="BJ242" s="18" t="s">
        <v>82</v>
      </c>
      <c r="BK242" s="207">
        <f>ROUND(I242*H242,2)</f>
        <v>0</v>
      </c>
      <c r="BL242" s="18" t="s">
        <v>155</v>
      </c>
      <c r="BM242" s="206" t="s">
        <v>1058</v>
      </c>
    </row>
    <row r="243" spans="2:51" s="14" customFormat="1" ht="11.25">
      <c r="B243" s="219"/>
      <c r="C243" s="220"/>
      <c r="D243" s="210" t="s">
        <v>157</v>
      </c>
      <c r="E243" s="221" t="s">
        <v>1</v>
      </c>
      <c r="F243" s="222" t="s">
        <v>914</v>
      </c>
      <c r="G243" s="220"/>
      <c r="H243" s="223">
        <v>100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157</v>
      </c>
      <c r="AU243" s="229" t="s">
        <v>84</v>
      </c>
      <c r="AV243" s="14" t="s">
        <v>84</v>
      </c>
      <c r="AW243" s="14" t="s">
        <v>31</v>
      </c>
      <c r="AX243" s="14" t="s">
        <v>82</v>
      </c>
      <c r="AY243" s="229" t="s">
        <v>149</v>
      </c>
    </row>
    <row r="244" spans="1:65" s="2" customFormat="1" ht="14.45" customHeight="1">
      <c r="A244" s="35"/>
      <c r="B244" s="36"/>
      <c r="C244" s="194" t="s">
        <v>358</v>
      </c>
      <c r="D244" s="194" t="s">
        <v>151</v>
      </c>
      <c r="E244" s="195" t="s">
        <v>1059</v>
      </c>
      <c r="F244" s="196" t="s">
        <v>1060</v>
      </c>
      <c r="G244" s="197" t="s">
        <v>154</v>
      </c>
      <c r="H244" s="198">
        <v>1200</v>
      </c>
      <c r="I244" s="199"/>
      <c r="J244" s="200">
        <f>ROUND(I244*H244,2)</f>
        <v>0</v>
      </c>
      <c r="K244" s="201"/>
      <c r="L244" s="40"/>
      <c r="M244" s="202" t="s">
        <v>1</v>
      </c>
      <c r="N244" s="203" t="s">
        <v>40</v>
      </c>
      <c r="O244" s="72"/>
      <c r="P244" s="204">
        <f>O244*H244</f>
        <v>0</v>
      </c>
      <c r="Q244" s="204">
        <v>0</v>
      </c>
      <c r="R244" s="204">
        <f>Q244*H244</f>
        <v>0</v>
      </c>
      <c r="S244" s="204">
        <v>0</v>
      </c>
      <c r="T244" s="20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6" t="s">
        <v>155</v>
      </c>
      <c r="AT244" s="206" t="s">
        <v>151</v>
      </c>
      <c r="AU244" s="206" t="s">
        <v>84</v>
      </c>
      <c r="AY244" s="18" t="s">
        <v>149</v>
      </c>
      <c r="BE244" s="207">
        <f>IF(N244="základní",J244,0)</f>
        <v>0</v>
      </c>
      <c r="BF244" s="207">
        <f>IF(N244="snížená",J244,0)</f>
        <v>0</v>
      </c>
      <c r="BG244" s="207">
        <f>IF(N244="zákl. přenesená",J244,0)</f>
        <v>0</v>
      </c>
      <c r="BH244" s="207">
        <f>IF(N244="sníž. přenesená",J244,0)</f>
        <v>0</v>
      </c>
      <c r="BI244" s="207">
        <f>IF(N244="nulová",J244,0)</f>
        <v>0</v>
      </c>
      <c r="BJ244" s="18" t="s">
        <v>82</v>
      </c>
      <c r="BK244" s="207">
        <f>ROUND(I244*H244,2)</f>
        <v>0</v>
      </c>
      <c r="BL244" s="18" t="s">
        <v>155</v>
      </c>
      <c r="BM244" s="206" t="s">
        <v>1061</v>
      </c>
    </row>
    <row r="245" spans="2:51" s="14" customFormat="1" ht="11.25">
      <c r="B245" s="219"/>
      <c r="C245" s="220"/>
      <c r="D245" s="210" t="s">
        <v>157</v>
      </c>
      <c r="E245" s="221" t="s">
        <v>1</v>
      </c>
      <c r="F245" s="222" t="s">
        <v>912</v>
      </c>
      <c r="G245" s="220"/>
      <c r="H245" s="223">
        <v>1200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157</v>
      </c>
      <c r="AU245" s="229" t="s">
        <v>84</v>
      </c>
      <c r="AV245" s="14" t="s">
        <v>84</v>
      </c>
      <c r="AW245" s="14" t="s">
        <v>31</v>
      </c>
      <c r="AX245" s="14" t="s">
        <v>82</v>
      </c>
      <c r="AY245" s="229" t="s">
        <v>149</v>
      </c>
    </row>
    <row r="246" spans="1:65" s="2" customFormat="1" ht="24.2" customHeight="1">
      <c r="A246" s="35"/>
      <c r="B246" s="36"/>
      <c r="C246" s="194" t="s">
        <v>362</v>
      </c>
      <c r="D246" s="194" t="s">
        <v>151</v>
      </c>
      <c r="E246" s="195" t="s">
        <v>1062</v>
      </c>
      <c r="F246" s="196" t="s">
        <v>1063</v>
      </c>
      <c r="G246" s="197" t="s">
        <v>154</v>
      </c>
      <c r="H246" s="198">
        <v>100</v>
      </c>
      <c r="I246" s="199"/>
      <c r="J246" s="200">
        <f>ROUND(I246*H246,2)</f>
        <v>0</v>
      </c>
      <c r="K246" s="201"/>
      <c r="L246" s="40"/>
      <c r="M246" s="202" t="s">
        <v>1</v>
      </c>
      <c r="N246" s="203" t="s">
        <v>40</v>
      </c>
      <c r="O246" s="72"/>
      <c r="P246" s="204">
        <f>O246*H246</f>
        <v>0</v>
      </c>
      <c r="Q246" s="204">
        <v>0</v>
      </c>
      <c r="R246" s="204">
        <f>Q246*H246</f>
        <v>0</v>
      </c>
      <c r="S246" s="204">
        <v>0</v>
      </c>
      <c r="T246" s="20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6" t="s">
        <v>155</v>
      </c>
      <c r="AT246" s="206" t="s">
        <v>151</v>
      </c>
      <c r="AU246" s="206" t="s">
        <v>84</v>
      </c>
      <c r="AY246" s="18" t="s">
        <v>149</v>
      </c>
      <c r="BE246" s="207">
        <f>IF(N246="základní",J246,0)</f>
        <v>0</v>
      </c>
      <c r="BF246" s="207">
        <f>IF(N246="snížená",J246,0)</f>
        <v>0</v>
      </c>
      <c r="BG246" s="207">
        <f>IF(N246="zákl. přenesená",J246,0)</f>
        <v>0</v>
      </c>
      <c r="BH246" s="207">
        <f>IF(N246="sníž. přenesená",J246,0)</f>
        <v>0</v>
      </c>
      <c r="BI246" s="207">
        <f>IF(N246="nulová",J246,0)</f>
        <v>0</v>
      </c>
      <c r="BJ246" s="18" t="s">
        <v>82</v>
      </c>
      <c r="BK246" s="207">
        <f>ROUND(I246*H246,2)</f>
        <v>0</v>
      </c>
      <c r="BL246" s="18" t="s">
        <v>155</v>
      </c>
      <c r="BM246" s="206" t="s">
        <v>1064</v>
      </c>
    </row>
    <row r="247" spans="2:51" s="14" customFormat="1" ht="11.25">
      <c r="B247" s="219"/>
      <c r="C247" s="220"/>
      <c r="D247" s="210" t="s">
        <v>157</v>
      </c>
      <c r="E247" s="221" t="s">
        <v>914</v>
      </c>
      <c r="F247" s="222" t="s">
        <v>689</v>
      </c>
      <c r="G247" s="220"/>
      <c r="H247" s="223">
        <v>100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157</v>
      </c>
      <c r="AU247" s="229" t="s">
        <v>84</v>
      </c>
      <c r="AV247" s="14" t="s">
        <v>84</v>
      </c>
      <c r="AW247" s="14" t="s">
        <v>31</v>
      </c>
      <c r="AX247" s="14" t="s">
        <v>82</v>
      </c>
      <c r="AY247" s="229" t="s">
        <v>149</v>
      </c>
    </row>
    <row r="248" spans="1:65" s="2" customFormat="1" ht="24.2" customHeight="1">
      <c r="A248" s="35"/>
      <c r="B248" s="36"/>
      <c r="C248" s="194" t="s">
        <v>368</v>
      </c>
      <c r="D248" s="194" t="s">
        <v>151</v>
      </c>
      <c r="E248" s="195" t="s">
        <v>1065</v>
      </c>
      <c r="F248" s="196" t="s">
        <v>1066</v>
      </c>
      <c r="G248" s="197" t="s">
        <v>154</v>
      </c>
      <c r="H248" s="198">
        <v>1200</v>
      </c>
      <c r="I248" s="199"/>
      <c r="J248" s="200">
        <f>ROUND(I248*H248,2)</f>
        <v>0</v>
      </c>
      <c r="K248" s="201"/>
      <c r="L248" s="40"/>
      <c r="M248" s="202" t="s">
        <v>1</v>
      </c>
      <c r="N248" s="203" t="s">
        <v>40</v>
      </c>
      <c r="O248" s="72"/>
      <c r="P248" s="204">
        <f>O248*H248</f>
        <v>0</v>
      </c>
      <c r="Q248" s="204">
        <v>0</v>
      </c>
      <c r="R248" s="204">
        <f>Q248*H248</f>
        <v>0</v>
      </c>
      <c r="S248" s="204">
        <v>0</v>
      </c>
      <c r="T248" s="20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6" t="s">
        <v>155</v>
      </c>
      <c r="AT248" s="206" t="s">
        <v>151</v>
      </c>
      <c r="AU248" s="206" t="s">
        <v>84</v>
      </c>
      <c r="AY248" s="18" t="s">
        <v>149</v>
      </c>
      <c r="BE248" s="207">
        <f>IF(N248="základní",J248,0)</f>
        <v>0</v>
      </c>
      <c r="BF248" s="207">
        <f>IF(N248="snížená",J248,0)</f>
        <v>0</v>
      </c>
      <c r="BG248" s="207">
        <f>IF(N248="zákl. přenesená",J248,0)</f>
        <v>0</v>
      </c>
      <c r="BH248" s="207">
        <f>IF(N248="sníž. přenesená",J248,0)</f>
        <v>0</v>
      </c>
      <c r="BI248" s="207">
        <f>IF(N248="nulová",J248,0)</f>
        <v>0</v>
      </c>
      <c r="BJ248" s="18" t="s">
        <v>82</v>
      </c>
      <c r="BK248" s="207">
        <f>ROUND(I248*H248,2)</f>
        <v>0</v>
      </c>
      <c r="BL248" s="18" t="s">
        <v>155</v>
      </c>
      <c r="BM248" s="206" t="s">
        <v>1067</v>
      </c>
    </row>
    <row r="249" spans="2:51" s="14" customFormat="1" ht="11.25">
      <c r="B249" s="219"/>
      <c r="C249" s="220"/>
      <c r="D249" s="210" t="s">
        <v>157</v>
      </c>
      <c r="E249" s="221" t="s">
        <v>1</v>
      </c>
      <c r="F249" s="222" t="s">
        <v>912</v>
      </c>
      <c r="G249" s="220"/>
      <c r="H249" s="223">
        <v>1200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157</v>
      </c>
      <c r="AU249" s="229" t="s">
        <v>84</v>
      </c>
      <c r="AV249" s="14" t="s">
        <v>84</v>
      </c>
      <c r="AW249" s="14" t="s">
        <v>31</v>
      </c>
      <c r="AX249" s="14" t="s">
        <v>82</v>
      </c>
      <c r="AY249" s="229" t="s">
        <v>149</v>
      </c>
    </row>
    <row r="250" spans="1:65" s="2" customFormat="1" ht="24.2" customHeight="1">
      <c r="A250" s="35"/>
      <c r="B250" s="36"/>
      <c r="C250" s="194" t="s">
        <v>372</v>
      </c>
      <c r="D250" s="194" t="s">
        <v>151</v>
      </c>
      <c r="E250" s="195" t="s">
        <v>1068</v>
      </c>
      <c r="F250" s="196" t="s">
        <v>1069</v>
      </c>
      <c r="G250" s="197" t="s">
        <v>154</v>
      </c>
      <c r="H250" s="198">
        <v>1200</v>
      </c>
      <c r="I250" s="199"/>
      <c r="J250" s="200">
        <f>ROUND(I250*H250,2)</f>
        <v>0</v>
      </c>
      <c r="K250" s="201"/>
      <c r="L250" s="40"/>
      <c r="M250" s="202" t="s">
        <v>1</v>
      </c>
      <c r="N250" s="203" t="s">
        <v>40</v>
      </c>
      <c r="O250" s="72"/>
      <c r="P250" s="204">
        <f>O250*H250</f>
        <v>0</v>
      </c>
      <c r="Q250" s="204">
        <v>0</v>
      </c>
      <c r="R250" s="204">
        <f>Q250*H250</f>
        <v>0</v>
      </c>
      <c r="S250" s="204">
        <v>0</v>
      </c>
      <c r="T250" s="20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6" t="s">
        <v>155</v>
      </c>
      <c r="AT250" s="206" t="s">
        <v>151</v>
      </c>
      <c r="AU250" s="206" t="s">
        <v>84</v>
      </c>
      <c r="AY250" s="18" t="s">
        <v>149</v>
      </c>
      <c r="BE250" s="207">
        <f>IF(N250="základní",J250,0)</f>
        <v>0</v>
      </c>
      <c r="BF250" s="207">
        <f>IF(N250="snížená",J250,0)</f>
        <v>0</v>
      </c>
      <c r="BG250" s="207">
        <f>IF(N250="zákl. přenesená",J250,0)</f>
        <v>0</v>
      </c>
      <c r="BH250" s="207">
        <f>IF(N250="sníž. přenesená",J250,0)</f>
        <v>0</v>
      </c>
      <c r="BI250" s="207">
        <f>IF(N250="nulová",J250,0)</f>
        <v>0</v>
      </c>
      <c r="BJ250" s="18" t="s">
        <v>82</v>
      </c>
      <c r="BK250" s="207">
        <f>ROUND(I250*H250,2)</f>
        <v>0</v>
      </c>
      <c r="BL250" s="18" t="s">
        <v>155</v>
      </c>
      <c r="BM250" s="206" t="s">
        <v>1070</v>
      </c>
    </row>
    <row r="251" spans="2:51" s="14" customFormat="1" ht="11.25">
      <c r="B251" s="219"/>
      <c r="C251" s="220"/>
      <c r="D251" s="210" t="s">
        <v>157</v>
      </c>
      <c r="E251" s="221" t="s">
        <v>1</v>
      </c>
      <c r="F251" s="222" t="s">
        <v>912</v>
      </c>
      <c r="G251" s="220"/>
      <c r="H251" s="223">
        <v>1200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84</v>
      </c>
      <c r="AV251" s="14" t="s">
        <v>84</v>
      </c>
      <c r="AW251" s="14" t="s">
        <v>31</v>
      </c>
      <c r="AX251" s="14" t="s">
        <v>82</v>
      </c>
      <c r="AY251" s="229" t="s">
        <v>149</v>
      </c>
    </row>
    <row r="252" spans="1:65" s="2" customFormat="1" ht="24.2" customHeight="1">
      <c r="A252" s="35"/>
      <c r="B252" s="36"/>
      <c r="C252" s="194" t="s">
        <v>376</v>
      </c>
      <c r="D252" s="194" t="s">
        <v>151</v>
      </c>
      <c r="E252" s="195" t="s">
        <v>1071</v>
      </c>
      <c r="F252" s="196" t="s">
        <v>1072</v>
      </c>
      <c r="G252" s="197" t="s">
        <v>154</v>
      </c>
      <c r="H252" s="198">
        <v>3800</v>
      </c>
      <c r="I252" s="199"/>
      <c r="J252" s="200">
        <f>ROUND(I252*H252,2)</f>
        <v>0</v>
      </c>
      <c r="K252" s="201"/>
      <c r="L252" s="40"/>
      <c r="M252" s="202" t="s">
        <v>1</v>
      </c>
      <c r="N252" s="203" t="s">
        <v>40</v>
      </c>
      <c r="O252" s="72"/>
      <c r="P252" s="204">
        <f>O252*H252</f>
        <v>0</v>
      </c>
      <c r="Q252" s="204">
        <v>0</v>
      </c>
      <c r="R252" s="204">
        <f>Q252*H252</f>
        <v>0</v>
      </c>
      <c r="S252" s="204">
        <v>0</v>
      </c>
      <c r="T252" s="20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6" t="s">
        <v>155</v>
      </c>
      <c r="AT252" s="206" t="s">
        <v>151</v>
      </c>
      <c r="AU252" s="206" t="s">
        <v>84</v>
      </c>
      <c r="AY252" s="18" t="s">
        <v>149</v>
      </c>
      <c r="BE252" s="207">
        <f>IF(N252="základní",J252,0)</f>
        <v>0</v>
      </c>
      <c r="BF252" s="207">
        <f>IF(N252="snížená",J252,0)</f>
        <v>0</v>
      </c>
      <c r="BG252" s="207">
        <f>IF(N252="zákl. přenesená",J252,0)</f>
        <v>0</v>
      </c>
      <c r="BH252" s="207">
        <f>IF(N252="sníž. přenesená",J252,0)</f>
        <v>0</v>
      </c>
      <c r="BI252" s="207">
        <f>IF(N252="nulová",J252,0)</f>
        <v>0</v>
      </c>
      <c r="BJ252" s="18" t="s">
        <v>82</v>
      </c>
      <c r="BK252" s="207">
        <f>ROUND(I252*H252,2)</f>
        <v>0</v>
      </c>
      <c r="BL252" s="18" t="s">
        <v>155</v>
      </c>
      <c r="BM252" s="206" t="s">
        <v>1073</v>
      </c>
    </row>
    <row r="253" spans="2:51" s="14" customFormat="1" ht="11.25">
      <c r="B253" s="219"/>
      <c r="C253" s="220"/>
      <c r="D253" s="210" t="s">
        <v>157</v>
      </c>
      <c r="E253" s="221" t="s">
        <v>1</v>
      </c>
      <c r="F253" s="222" t="s">
        <v>1074</v>
      </c>
      <c r="G253" s="220"/>
      <c r="H253" s="223">
        <v>3800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157</v>
      </c>
      <c r="AU253" s="229" t="s">
        <v>84</v>
      </c>
      <c r="AV253" s="14" t="s">
        <v>84</v>
      </c>
      <c r="AW253" s="14" t="s">
        <v>31</v>
      </c>
      <c r="AX253" s="14" t="s">
        <v>82</v>
      </c>
      <c r="AY253" s="229" t="s">
        <v>149</v>
      </c>
    </row>
    <row r="254" spans="1:65" s="2" customFormat="1" ht="24.2" customHeight="1">
      <c r="A254" s="35"/>
      <c r="B254" s="36"/>
      <c r="C254" s="194" t="s">
        <v>385</v>
      </c>
      <c r="D254" s="194" t="s">
        <v>151</v>
      </c>
      <c r="E254" s="195" t="s">
        <v>1075</v>
      </c>
      <c r="F254" s="196" t="s">
        <v>1076</v>
      </c>
      <c r="G254" s="197" t="s">
        <v>154</v>
      </c>
      <c r="H254" s="198">
        <v>1300</v>
      </c>
      <c r="I254" s="199"/>
      <c r="J254" s="200">
        <f>ROUND(I254*H254,2)</f>
        <v>0</v>
      </c>
      <c r="K254" s="201"/>
      <c r="L254" s="40"/>
      <c r="M254" s="202" t="s">
        <v>1</v>
      </c>
      <c r="N254" s="203" t="s">
        <v>40</v>
      </c>
      <c r="O254" s="72"/>
      <c r="P254" s="204">
        <f>O254*H254</f>
        <v>0</v>
      </c>
      <c r="Q254" s="204">
        <v>0</v>
      </c>
      <c r="R254" s="204">
        <f>Q254*H254</f>
        <v>0</v>
      </c>
      <c r="S254" s="204">
        <v>0</v>
      </c>
      <c r="T254" s="20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6" t="s">
        <v>155</v>
      </c>
      <c r="AT254" s="206" t="s">
        <v>151</v>
      </c>
      <c r="AU254" s="206" t="s">
        <v>84</v>
      </c>
      <c r="AY254" s="18" t="s">
        <v>149</v>
      </c>
      <c r="BE254" s="207">
        <f>IF(N254="základní",J254,0)</f>
        <v>0</v>
      </c>
      <c r="BF254" s="207">
        <f>IF(N254="snížená",J254,0)</f>
        <v>0</v>
      </c>
      <c r="BG254" s="207">
        <f>IF(N254="zákl. přenesená",J254,0)</f>
        <v>0</v>
      </c>
      <c r="BH254" s="207">
        <f>IF(N254="sníž. přenesená",J254,0)</f>
        <v>0</v>
      </c>
      <c r="BI254" s="207">
        <f>IF(N254="nulová",J254,0)</f>
        <v>0</v>
      </c>
      <c r="BJ254" s="18" t="s">
        <v>82</v>
      </c>
      <c r="BK254" s="207">
        <f>ROUND(I254*H254,2)</f>
        <v>0</v>
      </c>
      <c r="BL254" s="18" t="s">
        <v>155</v>
      </c>
      <c r="BM254" s="206" t="s">
        <v>1077</v>
      </c>
    </row>
    <row r="255" spans="2:51" s="14" customFormat="1" ht="11.25">
      <c r="B255" s="219"/>
      <c r="C255" s="220"/>
      <c r="D255" s="210" t="s">
        <v>157</v>
      </c>
      <c r="E255" s="221" t="s">
        <v>1</v>
      </c>
      <c r="F255" s="222" t="s">
        <v>1078</v>
      </c>
      <c r="G255" s="220"/>
      <c r="H255" s="223">
        <v>1300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157</v>
      </c>
      <c r="AU255" s="229" t="s">
        <v>84</v>
      </c>
      <c r="AV255" s="14" t="s">
        <v>84</v>
      </c>
      <c r="AW255" s="14" t="s">
        <v>31</v>
      </c>
      <c r="AX255" s="14" t="s">
        <v>82</v>
      </c>
      <c r="AY255" s="229" t="s">
        <v>149</v>
      </c>
    </row>
    <row r="256" spans="1:65" s="2" customFormat="1" ht="24.2" customHeight="1">
      <c r="A256" s="35"/>
      <c r="B256" s="36"/>
      <c r="C256" s="194" t="s">
        <v>395</v>
      </c>
      <c r="D256" s="194" t="s">
        <v>151</v>
      </c>
      <c r="E256" s="195" t="s">
        <v>1079</v>
      </c>
      <c r="F256" s="196" t="s">
        <v>1080</v>
      </c>
      <c r="G256" s="197" t="s">
        <v>154</v>
      </c>
      <c r="H256" s="198">
        <v>1300</v>
      </c>
      <c r="I256" s="199"/>
      <c r="J256" s="200">
        <f>ROUND(I256*H256,2)</f>
        <v>0</v>
      </c>
      <c r="K256" s="201"/>
      <c r="L256" s="40"/>
      <c r="M256" s="202" t="s">
        <v>1</v>
      </c>
      <c r="N256" s="203" t="s">
        <v>40</v>
      </c>
      <c r="O256" s="72"/>
      <c r="P256" s="204">
        <f>O256*H256</f>
        <v>0</v>
      </c>
      <c r="Q256" s="204">
        <v>0</v>
      </c>
      <c r="R256" s="204">
        <f>Q256*H256</f>
        <v>0</v>
      </c>
      <c r="S256" s="204">
        <v>0</v>
      </c>
      <c r="T256" s="20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6" t="s">
        <v>155</v>
      </c>
      <c r="AT256" s="206" t="s">
        <v>151</v>
      </c>
      <c r="AU256" s="206" t="s">
        <v>84</v>
      </c>
      <c r="AY256" s="18" t="s">
        <v>149</v>
      </c>
      <c r="BE256" s="207">
        <f>IF(N256="základní",J256,0)</f>
        <v>0</v>
      </c>
      <c r="BF256" s="207">
        <f>IF(N256="snížená",J256,0)</f>
        <v>0</v>
      </c>
      <c r="BG256" s="207">
        <f>IF(N256="zákl. přenesená",J256,0)</f>
        <v>0</v>
      </c>
      <c r="BH256" s="207">
        <f>IF(N256="sníž. přenesená",J256,0)</f>
        <v>0</v>
      </c>
      <c r="BI256" s="207">
        <f>IF(N256="nulová",J256,0)</f>
        <v>0</v>
      </c>
      <c r="BJ256" s="18" t="s">
        <v>82</v>
      </c>
      <c r="BK256" s="207">
        <f>ROUND(I256*H256,2)</f>
        <v>0</v>
      </c>
      <c r="BL256" s="18" t="s">
        <v>155</v>
      </c>
      <c r="BM256" s="206" t="s">
        <v>1081</v>
      </c>
    </row>
    <row r="257" spans="2:51" s="14" customFormat="1" ht="11.25">
      <c r="B257" s="219"/>
      <c r="C257" s="220"/>
      <c r="D257" s="210" t="s">
        <v>157</v>
      </c>
      <c r="E257" s="221" t="s">
        <v>1</v>
      </c>
      <c r="F257" s="222" t="s">
        <v>1078</v>
      </c>
      <c r="G257" s="220"/>
      <c r="H257" s="223">
        <v>1300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157</v>
      </c>
      <c r="AU257" s="229" t="s">
        <v>84</v>
      </c>
      <c r="AV257" s="14" t="s">
        <v>84</v>
      </c>
      <c r="AW257" s="14" t="s">
        <v>31</v>
      </c>
      <c r="AX257" s="14" t="s">
        <v>82</v>
      </c>
      <c r="AY257" s="229" t="s">
        <v>149</v>
      </c>
    </row>
    <row r="258" spans="1:65" s="2" customFormat="1" ht="24.2" customHeight="1">
      <c r="A258" s="35"/>
      <c r="B258" s="36"/>
      <c r="C258" s="194" t="s">
        <v>403</v>
      </c>
      <c r="D258" s="194" t="s">
        <v>151</v>
      </c>
      <c r="E258" s="195" t="s">
        <v>1082</v>
      </c>
      <c r="F258" s="196" t="s">
        <v>1083</v>
      </c>
      <c r="G258" s="197" t="s">
        <v>154</v>
      </c>
      <c r="H258" s="198">
        <v>397</v>
      </c>
      <c r="I258" s="199"/>
      <c r="J258" s="200">
        <f>ROUND(I258*H258,2)</f>
        <v>0</v>
      </c>
      <c r="K258" s="201"/>
      <c r="L258" s="40"/>
      <c r="M258" s="202" t="s">
        <v>1</v>
      </c>
      <c r="N258" s="203" t="s">
        <v>40</v>
      </c>
      <c r="O258" s="72"/>
      <c r="P258" s="204">
        <f>O258*H258</f>
        <v>0</v>
      </c>
      <c r="Q258" s="204">
        <v>0.10362</v>
      </c>
      <c r="R258" s="204">
        <f>Q258*H258</f>
        <v>41.13714</v>
      </c>
      <c r="S258" s="204">
        <v>0</v>
      </c>
      <c r="T258" s="20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6" t="s">
        <v>155</v>
      </c>
      <c r="AT258" s="206" t="s">
        <v>151</v>
      </c>
      <c r="AU258" s="206" t="s">
        <v>84</v>
      </c>
      <c r="AY258" s="18" t="s">
        <v>149</v>
      </c>
      <c r="BE258" s="207">
        <f>IF(N258="základní",J258,0)</f>
        <v>0</v>
      </c>
      <c r="BF258" s="207">
        <f>IF(N258="snížená",J258,0)</f>
        <v>0</v>
      </c>
      <c r="BG258" s="207">
        <f>IF(N258="zákl. přenesená",J258,0)</f>
        <v>0</v>
      </c>
      <c r="BH258" s="207">
        <f>IF(N258="sníž. přenesená",J258,0)</f>
        <v>0</v>
      </c>
      <c r="BI258" s="207">
        <f>IF(N258="nulová",J258,0)</f>
        <v>0</v>
      </c>
      <c r="BJ258" s="18" t="s">
        <v>82</v>
      </c>
      <c r="BK258" s="207">
        <f>ROUND(I258*H258,2)</f>
        <v>0</v>
      </c>
      <c r="BL258" s="18" t="s">
        <v>155</v>
      </c>
      <c r="BM258" s="206" t="s">
        <v>1084</v>
      </c>
    </row>
    <row r="259" spans="2:51" s="14" customFormat="1" ht="11.25">
      <c r="B259" s="219"/>
      <c r="C259" s="220"/>
      <c r="D259" s="210" t="s">
        <v>157</v>
      </c>
      <c r="E259" s="221" t="s">
        <v>1</v>
      </c>
      <c r="F259" s="222" t="s">
        <v>1085</v>
      </c>
      <c r="G259" s="220"/>
      <c r="H259" s="223">
        <v>397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157</v>
      </c>
      <c r="AU259" s="229" t="s">
        <v>84</v>
      </c>
      <c r="AV259" s="14" t="s">
        <v>84</v>
      </c>
      <c r="AW259" s="14" t="s">
        <v>31</v>
      </c>
      <c r="AX259" s="14" t="s">
        <v>82</v>
      </c>
      <c r="AY259" s="229" t="s">
        <v>149</v>
      </c>
    </row>
    <row r="260" spans="1:65" s="2" customFormat="1" ht="14.45" customHeight="1">
      <c r="A260" s="35"/>
      <c r="B260" s="36"/>
      <c r="C260" s="241" t="s">
        <v>408</v>
      </c>
      <c r="D260" s="241" t="s">
        <v>271</v>
      </c>
      <c r="E260" s="242" t="s">
        <v>1086</v>
      </c>
      <c r="F260" s="243" t="s">
        <v>1087</v>
      </c>
      <c r="G260" s="244" t="s">
        <v>154</v>
      </c>
      <c r="H260" s="245">
        <v>182</v>
      </c>
      <c r="I260" s="246"/>
      <c r="J260" s="247">
        <f>ROUND(I260*H260,2)</f>
        <v>0</v>
      </c>
      <c r="K260" s="248"/>
      <c r="L260" s="249"/>
      <c r="M260" s="250" t="s">
        <v>1</v>
      </c>
      <c r="N260" s="251" t="s">
        <v>40</v>
      </c>
      <c r="O260" s="72"/>
      <c r="P260" s="204">
        <f>O260*H260</f>
        <v>0</v>
      </c>
      <c r="Q260" s="204">
        <v>0.152</v>
      </c>
      <c r="R260" s="204">
        <f>Q260*H260</f>
        <v>27.663999999999998</v>
      </c>
      <c r="S260" s="204">
        <v>0</v>
      </c>
      <c r="T260" s="20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6" t="s">
        <v>203</v>
      </c>
      <c r="AT260" s="206" t="s">
        <v>271</v>
      </c>
      <c r="AU260" s="206" t="s">
        <v>84</v>
      </c>
      <c r="AY260" s="18" t="s">
        <v>149</v>
      </c>
      <c r="BE260" s="207">
        <f>IF(N260="základní",J260,0)</f>
        <v>0</v>
      </c>
      <c r="BF260" s="207">
        <f>IF(N260="snížená",J260,0)</f>
        <v>0</v>
      </c>
      <c r="BG260" s="207">
        <f>IF(N260="zákl. přenesená",J260,0)</f>
        <v>0</v>
      </c>
      <c r="BH260" s="207">
        <f>IF(N260="sníž. přenesená",J260,0)</f>
        <v>0</v>
      </c>
      <c r="BI260" s="207">
        <f>IF(N260="nulová",J260,0)</f>
        <v>0</v>
      </c>
      <c r="BJ260" s="18" t="s">
        <v>82</v>
      </c>
      <c r="BK260" s="207">
        <f>ROUND(I260*H260,2)</f>
        <v>0</v>
      </c>
      <c r="BL260" s="18" t="s">
        <v>155</v>
      </c>
      <c r="BM260" s="206" t="s">
        <v>1088</v>
      </c>
    </row>
    <row r="261" spans="2:51" s="14" customFormat="1" ht="11.25">
      <c r="B261" s="219"/>
      <c r="C261" s="220"/>
      <c r="D261" s="210" t="s">
        <v>157</v>
      </c>
      <c r="E261" s="221" t="s">
        <v>1</v>
      </c>
      <c r="F261" s="222" t="s">
        <v>917</v>
      </c>
      <c r="G261" s="220"/>
      <c r="H261" s="223">
        <v>182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157</v>
      </c>
      <c r="AU261" s="229" t="s">
        <v>84</v>
      </c>
      <c r="AV261" s="14" t="s">
        <v>84</v>
      </c>
      <c r="AW261" s="14" t="s">
        <v>31</v>
      </c>
      <c r="AX261" s="14" t="s">
        <v>82</v>
      </c>
      <c r="AY261" s="229" t="s">
        <v>149</v>
      </c>
    </row>
    <row r="262" spans="1:65" s="2" customFormat="1" ht="24.2" customHeight="1">
      <c r="A262" s="35"/>
      <c r="B262" s="36"/>
      <c r="C262" s="241" t="s">
        <v>412</v>
      </c>
      <c r="D262" s="241" t="s">
        <v>271</v>
      </c>
      <c r="E262" s="242" t="s">
        <v>1089</v>
      </c>
      <c r="F262" s="243" t="s">
        <v>1090</v>
      </c>
      <c r="G262" s="244" t="s">
        <v>154</v>
      </c>
      <c r="H262" s="245">
        <v>35</v>
      </c>
      <c r="I262" s="246"/>
      <c r="J262" s="247">
        <f>ROUND(I262*H262,2)</f>
        <v>0</v>
      </c>
      <c r="K262" s="248"/>
      <c r="L262" s="249"/>
      <c r="M262" s="250" t="s">
        <v>1</v>
      </c>
      <c r="N262" s="251" t="s">
        <v>40</v>
      </c>
      <c r="O262" s="72"/>
      <c r="P262" s="204">
        <f>O262*H262</f>
        <v>0</v>
      </c>
      <c r="Q262" s="204">
        <v>0.176</v>
      </c>
      <c r="R262" s="204">
        <f>Q262*H262</f>
        <v>6.159999999999999</v>
      </c>
      <c r="S262" s="204">
        <v>0</v>
      </c>
      <c r="T262" s="205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6" t="s">
        <v>203</v>
      </c>
      <c r="AT262" s="206" t="s">
        <v>271</v>
      </c>
      <c r="AU262" s="206" t="s">
        <v>84</v>
      </c>
      <c r="AY262" s="18" t="s">
        <v>149</v>
      </c>
      <c r="BE262" s="207">
        <f>IF(N262="základní",J262,0)</f>
        <v>0</v>
      </c>
      <c r="BF262" s="207">
        <f>IF(N262="snížená",J262,0)</f>
        <v>0</v>
      </c>
      <c r="BG262" s="207">
        <f>IF(N262="zákl. přenesená",J262,0)</f>
        <v>0</v>
      </c>
      <c r="BH262" s="207">
        <f>IF(N262="sníž. přenesená",J262,0)</f>
        <v>0</v>
      </c>
      <c r="BI262" s="207">
        <f>IF(N262="nulová",J262,0)</f>
        <v>0</v>
      </c>
      <c r="BJ262" s="18" t="s">
        <v>82</v>
      </c>
      <c r="BK262" s="207">
        <f>ROUND(I262*H262,2)</f>
        <v>0</v>
      </c>
      <c r="BL262" s="18" t="s">
        <v>155</v>
      </c>
      <c r="BM262" s="206" t="s">
        <v>1091</v>
      </c>
    </row>
    <row r="263" spans="1:65" s="2" customFormat="1" ht="14.45" customHeight="1">
      <c r="A263" s="35"/>
      <c r="B263" s="36"/>
      <c r="C263" s="241" t="s">
        <v>416</v>
      </c>
      <c r="D263" s="241" t="s">
        <v>271</v>
      </c>
      <c r="E263" s="242" t="s">
        <v>1092</v>
      </c>
      <c r="F263" s="243" t="s">
        <v>1093</v>
      </c>
      <c r="G263" s="244" t="s">
        <v>163</v>
      </c>
      <c r="H263" s="245">
        <v>5</v>
      </c>
      <c r="I263" s="246"/>
      <c r="J263" s="247">
        <f>ROUND(I263*H263,2)</f>
        <v>0</v>
      </c>
      <c r="K263" s="248"/>
      <c r="L263" s="249"/>
      <c r="M263" s="250" t="s">
        <v>1</v>
      </c>
      <c r="N263" s="251" t="s">
        <v>40</v>
      </c>
      <c r="O263" s="72"/>
      <c r="P263" s="204">
        <f>O263*H263</f>
        <v>0</v>
      </c>
      <c r="Q263" s="204">
        <v>0.026</v>
      </c>
      <c r="R263" s="204">
        <f>Q263*H263</f>
        <v>0.13</v>
      </c>
      <c r="S263" s="204">
        <v>0</v>
      </c>
      <c r="T263" s="20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6" t="s">
        <v>203</v>
      </c>
      <c r="AT263" s="206" t="s">
        <v>271</v>
      </c>
      <c r="AU263" s="206" t="s">
        <v>84</v>
      </c>
      <c r="AY263" s="18" t="s">
        <v>149</v>
      </c>
      <c r="BE263" s="207">
        <f>IF(N263="základní",J263,0)</f>
        <v>0</v>
      </c>
      <c r="BF263" s="207">
        <f>IF(N263="snížená",J263,0)</f>
        <v>0</v>
      </c>
      <c r="BG263" s="207">
        <f>IF(N263="zákl. přenesená",J263,0)</f>
        <v>0</v>
      </c>
      <c r="BH263" s="207">
        <f>IF(N263="sníž. přenesená",J263,0)</f>
        <v>0</v>
      </c>
      <c r="BI263" s="207">
        <f>IF(N263="nulová",J263,0)</f>
        <v>0</v>
      </c>
      <c r="BJ263" s="18" t="s">
        <v>82</v>
      </c>
      <c r="BK263" s="207">
        <f>ROUND(I263*H263,2)</f>
        <v>0</v>
      </c>
      <c r="BL263" s="18" t="s">
        <v>155</v>
      </c>
      <c r="BM263" s="206" t="s">
        <v>1094</v>
      </c>
    </row>
    <row r="264" spans="1:65" s="2" customFormat="1" ht="24.2" customHeight="1">
      <c r="A264" s="35"/>
      <c r="B264" s="36"/>
      <c r="C264" s="194" t="s">
        <v>420</v>
      </c>
      <c r="D264" s="194" t="s">
        <v>151</v>
      </c>
      <c r="E264" s="195" t="s">
        <v>1095</v>
      </c>
      <c r="F264" s="196" t="s">
        <v>1096</v>
      </c>
      <c r="G264" s="197" t="s">
        <v>154</v>
      </c>
      <c r="H264" s="198">
        <v>15</v>
      </c>
      <c r="I264" s="199"/>
      <c r="J264" s="200">
        <f>ROUND(I264*H264,2)</f>
        <v>0</v>
      </c>
      <c r="K264" s="201"/>
      <c r="L264" s="40"/>
      <c r="M264" s="202" t="s">
        <v>1</v>
      </c>
      <c r="N264" s="203" t="s">
        <v>40</v>
      </c>
      <c r="O264" s="72"/>
      <c r="P264" s="204">
        <f>O264*H264</f>
        <v>0</v>
      </c>
      <c r="Q264" s="204">
        <v>0.10503</v>
      </c>
      <c r="R264" s="204">
        <f>Q264*H264</f>
        <v>1.57545</v>
      </c>
      <c r="S264" s="204">
        <v>0</v>
      </c>
      <c r="T264" s="20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6" t="s">
        <v>155</v>
      </c>
      <c r="AT264" s="206" t="s">
        <v>151</v>
      </c>
      <c r="AU264" s="206" t="s">
        <v>84</v>
      </c>
      <c r="AY264" s="18" t="s">
        <v>149</v>
      </c>
      <c r="BE264" s="207">
        <f>IF(N264="základní",J264,0)</f>
        <v>0</v>
      </c>
      <c r="BF264" s="207">
        <f>IF(N264="snížená",J264,0)</f>
        <v>0</v>
      </c>
      <c r="BG264" s="207">
        <f>IF(N264="zákl. přenesená",J264,0)</f>
        <v>0</v>
      </c>
      <c r="BH264" s="207">
        <f>IF(N264="sníž. přenesená",J264,0)</f>
        <v>0</v>
      </c>
      <c r="BI264" s="207">
        <f>IF(N264="nulová",J264,0)</f>
        <v>0</v>
      </c>
      <c r="BJ264" s="18" t="s">
        <v>82</v>
      </c>
      <c r="BK264" s="207">
        <f>ROUND(I264*H264,2)</f>
        <v>0</v>
      </c>
      <c r="BL264" s="18" t="s">
        <v>155</v>
      </c>
      <c r="BM264" s="206" t="s">
        <v>1097</v>
      </c>
    </row>
    <row r="265" spans="2:51" s="14" customFormat="1" ht="11.25">
      <c r="B265" s="219"/>
      <c r="C265" s="220"/>
      <c r="D265" s="210" t="s">
        <v>157</v>
      </c>
      <c r="E265" s="221" t="s">
        <v>1</v>
      </c>
      <c r="F265" s="222" t="s">
        <v>916</v>
      </c>
      <c r="G265" s="220"/>
      <c r="H265" s="223">
        <v>15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157</v>
      </c>
      <c r="AU265" s="229" t="s">
        <v>84</v>
      </c>
      <c r="AV265" s="14" t="s">
        <v>84</v>
      </c>
      <c r="AW265" s="14" t="s">
        <v>31</v>
      </c>
      <c r="AX265" s="14" t="s">
        <v>82</v>
      </c>
      <c r="AY265" s="229" t="s">
        <v>149</v>
      </c>
    </row>
    <row r="266" spans="1:65" s="2" customFormat="1" ht="14.45" customHeight="1">
      <c r="A266" s="35"/>
      <c r="B266" s="36"/>
      <c r="C266" s="241" t="s">
        <v>424</v>
      </c>
      <c r="D266" s="241" t="s">
        <v>271</v>
      </c>
      <c r="E266" s="242" t="s">
        <v>1098</v>
      </c>
      <c r="F266" s="243" t="s">
        <v>1099</v>
      </c>
      <c r="G266" s="244" t="s">
        <v>154</v>
      </c>
      <c r="H266" s="245">
        <v>15</v>
      </c>
      <c r="I266" s="246"/>
      <c r="J266" s="247">
        <f>ROUND(I266*H266,2)</f>
        <v>0</v>
      </c>
      <c r="K266" s="248"/>
      <c r="L266" s="249"/>
      <c r="M266" s="250" t="s">
        <v>1</v>
      </c>
      <c r="N266" s="251" t="s">
        <v>40</v>
      </c>
      <c r="O266" s="72"/>
      <c r="P266" s="204">
        <f>O266*H266</f>
        <v>0</v>
      </c>
      <c r="Q266" s="204">
        <v>0.191</v>
      </c>
      <c r="R266" s="204">
        <f>Q266*H266</f>
        <v>2.865</v>
      </c>
      <c r="S266" s="204">
        <v>0</v>
      </c>
      <c r="T266" s="20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6" t="s">
        <v>203</v>
      </c>
      <c r="AT266" s="206" t="s">
        <v>271</v>
      </c>
      <c r="AU266" s="206" t="s">
        <v>84</v>
      </c>
      <c r="AY266" s="18" t="s">
        <v>149</v>
      </c>
      <c r="BE266" s="207">
        <f>IF(N266="základní",J266,0)</f>
        <v>0</v>
      </c>
      <c r="BF266" s="207">
        <f>IF(N266="snížená",J266,0)</f>
        <v>0</v>
      </c>
      <c r="BG266" s="207">
        <f>IF(N266="zákl. přenesená",J266,0)</f>
        <v>0</v>
      </c>
      <c r="BH266" s="207">
        <f>IF(N266="sníž. přenesená",J266,0)</f>
        <v>0</v>
      </c>
      <c r="BI266" s="207">
        <f>IF(N266="nulová",J266,0)</f>
        <v>0</v>
      </c>
      <c r="BJ266" s="18" t="s">
        <v>82</v>
      </c>
      <c r="BK266" s="207">
        <f>ROUND(I266*H266,2)</f>
        <v>0</v>
      </c>
      <c r="BL266" s="18" t="s">
        <v>155</v>
      </c>
      <c r="BM266" s="206" t="s">
        <v>1100</v>
      </c>
    </row>
    <row r="267" spans="2:63" s="12" customFormat="1" ht="22.9" customHeight="1">
      <c r="B267" s="178"/>
      <c r="C267" s="179"/>
      <c r="D267" s="180" t="s">
        <v>74</v>
      </c>
      <c r="E267" s="192" t="s">
        <v>203</v>
      </c>
      <c r="F267" s="192" t="s">
        <v>294</v>
      </c>
      <c r="G267" s="179"/>
      <c r="H267" s="179"/>
      <c r="I267" s="182"/>
      <c r="J267" s="193">
        <f>BK267</f>
        <v>0</v>
      </c>
      <c r="K267" s="179"/>
      <c r="L267" s="184"/>
      <c r="M267" s="185"/>
      <c r="N267" s="186"/>
      <c r="O267" s="186"/>
      <c r="P267" s="187">
        <f>SUM(P268:P275)</f>
        <v>0</v>
      </c>
      <c r="Q267" s="186"/>
      <c r="R267" s="187">
        <f>SUM(R268:R275)</f>
        <v>7.3570400000000005</v>
      </c>
      <c r="S267" s="186"/>
      <c r="T267" s="188">
        <f>SUM(T268:T275)</f>
        <v>0</v>
      </c>
      <c r="AR267" s="189" t="s">
        <v>82</v>
      </c>
      <c r="AT267" s="190" t="s">
        <v>74</v>
      </c>
      <c r="AU267" s="190" t="s">
        <v>82</v>
      </c>
      <c r="AY267" s="189" t="s">
        <v>149</v>
      </c>
      <c r="BK267" s="191">
        <f>SUM(BK268:BK275)</f>
        <v>0</v>
      </c>
    </row>
    <row r="268" spans="1:65" s="2" customFormat="1" ht="24.2" customHeight="1">
      <c r="A268" s="35"/>
      <c r="B268" s="36"/>
      <c r="C268" s="194" t="s">
        <v>666</v>
      </c>
      <c r="D268" s="194" t="s">
        <v>151</v>
      </c>
      <c r="E268" s="195" t="s">
        <v>1101</v>
      </c>
      <c r="F268" s="196" t="s">
        <v>1102</v>
      </c>
      <c r="G268" s="197" t="s">
        <v>324</v>
      </c>
      <c r="H268" s="198">
        <v>7</v>
      </c>
      <c r="I268" s="199"/>
      <c r="J268" s="200">
        <f>ROUND(I268*H268,2)</f>
        <v>0</v>
      </c>
      <c r="K268" s="201"/>
      <c r="L268" s="40"/>
      <c r="M268" s="202" t="s">
        <v>1</v>
      </c>
      <c r="N268" s="203" t="s">
        <v>40</v>
      </c>
      <c r="O268" s="72"/>
      <c r="P268" s="204">
        <f>O268*H268</f>
        <v>0</v>
      </c>
      <c r="Q268" s="204">
        <v>0.42368</v>
      </c>
      <c r="R268" s="204">
        <f>Q268*H268</f>
        <v>2.96576</v>
      </c>
      <c r="S268" s="204">
        <v>0</v>
      </c>
      <c r="T268" s="205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6" t="s">
        <v>155</v>
      </c>
      <c r="AT268" s="206" t="s">
        <v>151</v>
      </c>
      <c r="AU268" s="206" t="s">
        <v>84</v>
      </c>
      <c r="AY268" s="18" t="s">
        <v>149</v>
      </c>
      <c r="BE268" s="207">
        <f>IF(N268="základní",J268,0)</f>
        <v>0</v>
      </c>
      <c r="BF268" s="207">
        <f>IF(N268="snížená",J268,0)</f>
        <v>0</v>
      </c>
      <c r="BG268" s="207">
        <f>IF(N268="zákl. přenesená",J268,0)</f>
        <v>0</v>
      </c>
      <c r="BH268" s="207">
        <f>IF(N268="sníž. přenesená",J268,0)</f>
        <v>0</v>
      </c>
      <c r="BI268" s="207">
        <f>IF(N268="nulová",J268,0)</f>
        <v>0</v>
      </c>
      <c r="BJ268" s="18" t="s">
        <v>82</v>
      </c>
      <c r="BK268" s="207">
        <f>ROUND(I268*H268,2)</f>
        <v>0</v>
      </c>
      <c r="BL268" s="18" t="s">
        <v>155</v>
      </c>
      <c r="BM268" s="206" t="s">
        <v>1103</v>
      </c>
    </row>
    <row r="269" spans="2:51" s="14" customFormat="1" ht="11.25">
      <c r="B269" s="219"/>
      <c r="C269" s="220"/>
      <c r="D269" s="210" t="s">
        <v>157</v>
      </c>
      <c r="E269" s="221" t="s">
        <v>1</v>
      </c>
      <c r="F269" s="222" t="s">
        <v>1104</v>
      </c>
      <c r="G269" s="220"/>
      <c r="H269" s="223">
        <v>7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157</v>
      </c>
      <c r="AU269" s="229" t="s">
        <v>84</v>
      </c>
      <c r="AV269" s="14" t="s">
        <v>84</v>
      </c>
      <c r="AW269" s="14" t="s">
        <v>31</v>
      </c>
      <c r="AX269" s="14" t="s">
        <v>82</v>
      </c>
      <c r="AY269" s="229" t="s">
        <v>149</v>
      </c>
    </row>
    <row r="270" spans="1:65" s="2" customFormat="1" ht="24.2" customHeight="1">
      <c r="A270" s="35"/>
      <c r="B270" s="36"/>
      <c r="C270" s="194" t="s">
        <v>778</v>
      </c>
      <c r="D270" s="194" t="s">
        <v>151</v>
      </c>
      <c r="E270" s="195" t="s">
        <v>1105</v>
      </c>
      <c r="F270" s="196" t="s">
        <v>1106</v>
      </c>
      <c r="G270" s="197" t="s">
        <v>324</v>
      </c>
      <c r="H270" s="198">
        <v>6</v>
      </c>
      <c r="I270" s="199"/>
      <c r="J270" s="200">
        <f>ROUND(I270*H270,2)</f>
        <v>0</v>
      </c>
      <c r="K270" s="201"/>
      <c r="L270" s="40"/>
      <c r="M270" s="202" t="s">
        <v>1</v>
      </c>
      <c r="N270" s="203" t="s">
        <v>40</v>
      </c>
      <c r="O270" s="72"/>
      <c r="P270" s="204">
        <f>O270*H270</f>
        <v>0</v>
      </c>
      <c r="Q270" s="204">
        <v>0.4208</v>
      </c>
      <c r="R270" s="204">
        <f>Q270*H270</f>
        <v>2.5248</v>
      </c>
      <c r="S270" s="204">
        <v>0</v>
      </c>
      <c r="T270" s="20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6" t="s">
        <v>155</v>
      </c>
      <c r="AT270" s="206" t="s">
        <v>151</v>
      </c>
      <c r="AU270" s="206" t="s">
        <v>84</v>
      </c>
      <c r="AY270" s="18" t="s">
        <v>149</v>
      </c>
      <c r="BE270" s="207">
        <f>IF(N270="základní",J270,0)</f>
        <v>0</v>
      </c>
      <c r="BF270" s="207">
        <f>IF(N270="snížená",J270,0)</f>
        <v>0</v>
      </c>
      <c r="BG270" s="207">
        <f>IF(N270="zákl. přenesená",J270,0)</f>
        <v>0</v>
      </c>
      <c r="BH270" s="207">
        <f>IF(N270="sníž. přenesená",J270,0)</f>
        <v>0</v>
      </c>
      <c r="BI270" s="207">
        <f>IF(N270="nulová",J270,0)</f>
        <v>0</v>
      </c>
      <c r="BJ270" s="18" t="s">
        <v>82</v>
      </c>
      <c r="BK270" s="207">
        <f>ROUND(I270*H270,2)</f>
        <v>0</v>
      </c>
      <c r="BL270" s="18" t="s">
        <v>155</v>
      </c>
      <c r="BM270" s="206" t="s">
        <v>1107</v>
      </c>
    </row>
    <row r="271" spans="2:51" s="14" customFormat="1" ht="11.25">
      <c r="B271" s="219"/>
      <c r="C271" s="220"/>
      <c r="D271" s="210" t="s">
        <v>157</v>
      </c>
      <c r="E271" s="221" t="s">
        <v>1</v>
      </c>
      <c r="F271" s="222" t="s">
        <v>1108</v>
      </c>
      <c r="G271" s="220"/>
      <c r="H271" s="223">
        <v>6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157</v>
      </c>
      <c r="AU271" s="229" t="s">
        <v>84</v>
      </c>
      <c r="AV271" s="14" t="s">
        <v>84</v>
      </c>
      <c r="AW271" s="14" t="s">
        <v>31</v>
      </c>
      <c r="AX271" s="14" t="s">
        <v>82</v>
      </c>
      <c r="AY271" s="229" t="s">
        <v>149</v>
      </c>
    </row>
    <row r="272" spans="1:65" s="2" customFormat="1" ht="24.2" customHeight="1">
      <c r="A272" s="35"/>
      <c r="B272" s="36"/>
      <c r="C272" s="194" t="s">
        <v>428</v>
      </c>
      <c r="D272" s="194" t="s">
        <v>151</v>
      </c>
      <c r="E272" s="195" t="s">
        <v>1109</v>
      </c>
      <c r="F272" s="196" t="s">
        <v>1110</v>
      </c>
      <c r="G272" s="197" t="s">
        <v>324</v>
      </c>
      <c r="H272" s="198">
        <v>6</v>
      </c>
      <c r="I272" s="199"/>
      <c r="J272" s="200">
        <f>ROUND(I272*H272,2)</f>
        <v>0</v>
      </c>
      <c r="K272" s="201"/>
      <c r="L272" s="40"/>
      <c r="M272" s="202" t="s">
        <v>1</v>
      </c>
      <c r="N272" s="203" t="s">
        <v>40</v>
      </c>
      <c r="O272" s="72"/>
      <c r="P272" s="204">
        <f>O272*H272</f>
        <v>0</v>
      </c>
      <c r="Q272" s="204">
        <v>0.31108</v>
      </c>
      <c r="R272" s="204">
        <f>Q272*H272</f>
        <v>1.8664800000000001</v>
      </c>
      <c r="S272" s="204">
        <v>0</v>
      </c>
      <c r="T272" s="20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6" t="s">
        <v>155</v>
      </c>
      <c r="AT272" s="206" t="s">
        <v>151</v>
      </c>
      <c r="AU272" s="206" t="s">
        <v>84</v>
      </c>
      <c r="AY272" s="18" t="s">
        <v>149</v>
      </c>
      <c r="BE272" s="207">
        <f>IF(N272="základní",J272,0)</f>
        <v>0</v>
      </c>
      <c r="BF272" s="207">
        <f>IF(N272="snížená",J272,0)</f>
        <v>0</v>
      </c>
      <c r="BG272" s="207">
        <f>IF(N272="zákl. přenesená",J272,0)</f>
        <v>0</v>
      </c>
      <c r="BH272" s="207">
        <f>IF(N272="sníž. přenesená",J272,0)</f>
        <v>0</v>
      </c>
      <c r="BI272" s="207">
        <f>IF(N272="nulová",J272,0)</f>
        <v>0</v>
      </c>
      <c r="BJ272" s="18" t="s">
        <v>82</v>
      </c>
      <c r="BK272" s="207">
        <f>ROUND(I272*H272,2)</f>
        <v>0</v>
      </c>
      <c r="BL272" s="18" t="s">
        <v>155</v>
      </c>
      <c r="BM272" s="206" t="s">
        <v>1111</v>
      </c>
    </row>
    <row r="273" spans="2:51" s="14" customFormat="1" ht="11.25">
      <c r="B273" s="219"/>
      <c r="C273" s="220"/>
      <c r="D273" s="210" t="s">
        <v>157</v>
      </c>
      <c r="E273" s="221" t="s">
        <v>1</v>
      </c>
      <c r="F273" s="222" t="s">
        <v>1112</v>
      </c>
      <c r="G273" s="220"/>
      <c r="H273" s="223">
        <v>1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157</v>
      </c>
      <c r="AU273" s="229" t="s">
        <v>84</v>
      </c>
      <c r="AV273" s="14" t="s">
        <v>84</v>
      </c>
      <c r="AW273" s="14" t="s">
        <v>31</v>
      </c>
      <c r="AX273" s="14" t="s">
        <v>75</v>
      </c>
      <c r="AY273" s="229" t="s">
        <v>149</v>
      </c>
    </row>
    <row r="274" spans="2:51" s="14" customFormat="1" ht="11.25">
      <c r="B274" s="219"/>
      <c r="C274" s="220"/>
      <c r="D274" s="210" t="s">
        <v>157</v>
      </c>
      <c r="E274" s="221" t="s">
        <v>1</v>
      </c>
      <c r="F274" s="222" t="s">
        <v>1113</v>
      </c>
      <c r="G274" s="220"/>
      <c r="H274" s="223">
        <v>5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157</v>
      </c>
      <c r="AU274" s="229" t="s">
        <v>84</v>
      </c>
      <c r="AV274" s="14" t="s">
        <v>84</v>
      </c>
      <c r="AW274" s="14" t="s">
        <v>31</v>
      </c>
      <c r="AX274" s="14" t="s">
        <v>75</v>
      </c>
      <c r="AY274" s="229" t="s">
        <v>149</v>
      </c>
    </row>
    <row r="275" spans="2:51" s="15" customFormat="1" ht="11.25">
      <c r="B275" s="230"/>
      <c r="C275" s="231"/>
      <c r="D275" s="210" t="s">
        <v>157</v>
      </c>
      <c r="E275" s="232" t="s">
        <v>1</v>
      </c>
      <c r="F275" s="233" t="s">
        <v>179</v>
      </c>
      <c r="G275" s="231"/>
      <c r="H275" s="234">
        <v>6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157</v>
      </c>
      <c r="AU275" s="240" t="s">
        <v>84</v>
      </c>
      <c r="AV275" s="15" t="s">
        <v>155</v>
      </c>
      <c r="AW275" s="15" t="s">
        <v>31</v>
      </c>
      <c r="AX275" s="15" t="s">
        <v>82</v>
      </c>
      <c r="AY275" s="240" t="s">
        <v>149</v>
      </c>
    </row>
    <row r="276" spans="2:63" s="12" customFormat="1" ht="22.9" customHeight="1">
      <c r="B276" s="178"/>
      <c r="C276" s="179"/>
      <c r="D276" s="180" t="s">
        <v>74</v>
      </c>
      <c r="E276" s="192" t="s">
        <v>207</v>
      </c>
      <c r="F276" s="192" t="s">
        <v>472</v>
      </c>
      <c r="G276" s="179"/>
      <c r="H276" s="179"/>
      <c r="I276" s="182"/>
      <c r="J276" s="193">
        <f>BK276</f>
        <v>0</v>
      </c>
      <c r="K276" s="179"/>
      <c r="L276" s="184"/>
      <c r="M276" s="185"/>
      <c r="N276" s="186"/>
      <c r="O276" s="186"/>
      <c r="P276" s="187">
        <f>SUM(P277:P326)</f>
        <v>0</v>
      </c>
      <c r="Q276" s="186"/>
      <c r="R276" s="187">
        <f>SUM(R277:R326)</f>
        <v>93.76334400000005</v>
      </c>
      <c r="S276" s="186"/>
      <c r="T276" s="188">
        <f>SUM(T277:T326)</f>
        <v>14.2837</v>
      </c>
      <c r="AR276" s="189" t="s">
        <v>82</v>
      </c>
      <c r="AT276" s="190" t="s">
        <v>74</v>
      </c>
      <c r="AU276" s="190" t="s">
        <v>82</v>
      </c>
      <c r="AY276" s="189" t="s">
        <v>149</v>
      </c>
      <c r="BK276" s="191">
        <f>SUM(BK277:BK326)</f>
        <v>0</v>
      </c>
    </row>
    <row r="277" spans="1:65" s="2" customFormat="1" ht="24.2" customHeight="1">
      <c r="A277" s="35"/>
      <c r="B277" s="36"/>
      <c r="C277" s="194" t="s">
        <v>432</v>
      </c>
      <c r="D277" s="194" t="s">
        <v>151</v>
      </c>
      <c r="E277" s="195" t="s">
        <v>1114</v>
      </c>
      <c r="F277" s="196" t="s">
        <v>1115</v>
      </c>
      <c r="G277" s="197" t="s">
        <v>163</v>
      </c>
      <c r="H277" s="198">
        <v>6</v>
      </c>
      <c r="I277" s="199"/>
      <c r="J277" s="200">
        <f>ROUND(I277*H277,2)</f>
        <v>0</v>
      </c>
      <c r="K277" s="201"/>
      <c r="L277" s="40"/>
      <c r="M277" s="202" t="s">
        <v>1</v>
      </c>
      <c r="N277" s="203" t="s">
        <v>40</v>
      </c>
      <c r="O277" s="72"/>
      <c r="P277" s="204">
        <f>O277*H277</f>
        <v>0</v>
      </c>
      <c r="Q277" s="204">
        <v>0.00219</v>
      </c>
      <c r="R277" s="204">
        <f>Q277*H277</f>
        <v>0.01314</v>
      </c>
      <c r="S277" s="204">
        <v>0</v>
      </c>
      <c r="T277" s="20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6" t="s">
        <v>155</v>
      </c>
      <c r="AT277" s="206" t="s">
        <v>151</v>
      </c>
      <c r="AU277" s="206" t="s">
        <v>84</v>
      </c>
      <c r="AY277" s="18" t="s">
        <v>149</v>
      </c>
      <c r="BE277" s="207">
        <f>IF(N277="základní",J277,0)</f>
        <v>0</v>
      </c>
      <c r="BF277" s="207">
        <f>IF(N277="snížená",J277,0)</f>
        <v>0</v>
      </c>
      <c r="BG277" s="207">
        <f>IF(N277="zákl. přenesená",J277,0)</f>
        <v>0</v>
      </c>
      <c r="BH277" s="207">
        <f>IF(N277="sníž. přenesená",J277,0)</f>
        <v>0</v>
      </c>
      <c r="BI277" s="207">
        <f>IF(N277="nulová",J277,0)</f>
        <v>0</v>
      </c>
      <c r="BJ277" s="18" t="s">
        <v>82</v>
      </c>
      <c r="BK277" s="207">
        <f>ROUND(I277*H277,2)</f>
        <v>0</v>
      </c>
      <c r="BL277" s="18" t="s">
        <v>155</v>
      </c>
      <c r="BM277" s="206" t="s">
        <v>1116</v>
      </c>
    </row>
    <row r="278" spans="2:51" s="14" customFormat="1" ht="11.25">
      <c r="B278" s="219"/>
      <c r="C278" s="220"/>
      <c r="D278" s="210" t="s">
        <v>157</v>
      </c>
      <c r="E278" s="221" t="s">
        <v>1</v>
      </c>
      <c r="F278" s="222" t="s">
        <v>1117</v>
      </c>
      <c r="G278" s="220"/>
      <c r="H278" s="223">
        <v>6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157</v>
      </c>
      <c r="AU278" s="229" t="s">
        <v>84</v>
      </c>
      <c r="AV278" s="14" t="s">
        <v>84</v>
      </c>
      <c r="AW278" s="14" t="s">
        <v>31</v>
      </c>
      <c r="AX278" s="14" t="s">
        <v>82</v>
      </c>
      <c r="AY278" s="229" t="s">
        <v>149</v>
      </c>
    </row>
    <row r="279" spans="1:65" s="2" customFormat="1" ht="24.2" customHeight="1">
      <c r="A279" s="35"/>
      <c r="B279" s="36"/>
      <c r="C279" s="194" t="s">
        <v>436</v>
      </c>
      <c r="D279" s="194" t="s">
        <v>151</v>
      </c>
      <c r="E279" s="195" t="s">
        <v>1118</v>
      </c>
      <c r="F279" s="196" t="s">
        <v>1119</v>
      </c>
      <c r="G279" s="197" t="s">
        <v>163</v>
      </c>
      <c r="H279" s="198">
        <v>436.56</v>
      </c>
      <c r="I279" s="199"/>
      <c r="J279" s="200">
        <f>ROUND(I279*H279,2)</f>
        <v>0</v>
      </c>
      <c r="K279" s="201"/>
      <c r="L279" s="40"/>
      <c r="M279" s="202" t="s">
        <v>1</v>
      </c>
      <c r="N279" s="203" t="s">
        <v>40</v>
      </c>
      <c r="O279" s="72"/>
      <c r="P279" s="204">
        <f>O279*H279</f>
        <v>0</v>
      </c>
      <c r="Q279" s="204">
        <v>0.1554</v>
      </c>
      <c r="R279" s="204">
        <f>Q279*H279</f>
        <v>67.841424</v>
      </c>
      <c r="S279" s="204">
        <v>0</v>
      </c>
      <c r="T279" s="20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6" t="s">
        <v>155</v>
      </c>
      <c r="AT279" s="206" t="s">
        <v>151</v>
      </c>
      <c r="AU279" s="206" t="s">
        <v>84</v>
      </c>
      <c r="AY279" s="18" t="s">
        <v>149</v>
      </c>
      <c r="BE279" s="207">
        <f>IF(N279="základní",J279,0)</f>
        <v>0</v>
      </c>
      <c r="BF279" s="207">
        <f>IF(N279="snížená",J279,0)</f>
        <v>0</v>
      </c>
      <c r="BG279" s="207">
        <f>IF(N279="zákl. přenesená",J279,0)</f>
        <v>0</v>
      </c>
      <c r="BH279" s="207">
        <f>IF(N279="sníž. přenesená",J279,0)</f>
        <v>0</v>
      </c>
      <c r="BI279" s="207">
        <f>IF(N279="nulová",J279,0)</f>
        <v>0</v>
      </c>
      <c r="BJ279" s="18" t="s">
        <v>82</v>
      </c>
      <c r="BK279" s="207">
        <f>ROUND(I279*H279,2)</f>
        <v>0</v>
      </c>
      <c r="BL279" s="18" t="s">
        <v>155</v>
      </c>
      <c r="BM279" s="206" t="s">
        <v>1120</v>
      </c>
    </row>
    <row r="280" spans="2:51" s="14" customFormat="1" ht="11.25">
      <c r="B280" s="219"/>
      <c r="C280" s="220"/>
      <c r="D280" s="210" t="s">
        <v>157</v>
      </c>
      <c r="E280" s="221" t="s">
        <v>1</v>
      </c>
      <c r="F280" s="222" t="s">
        <v>1121</v>
      </c>
      <c r="G280" s="220"/>
      <c r="H280" s="223">
        <v>172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157</v>
      </c>
      <c r="AU280" s="229" t="s">
        <v>84</v>
      </c>
      <c r="AV280" s="14" t="s">
        <v>84</v>
      </c>
      <c r="AW280" s="14" t="s">
        <v>31</v>
      </c>
      <c r="AX280" s="14" t="s">
        <v>75</v>
      </c>
      <c r="AY280" s="229" t="s">
        <v>149</v>
      </c>
    </row>
    <row r="281" spans="2:51" s="14" customFormat="1" ht="11.25">
      <c r="B281" s="219"/>
      <c r="C281" s="220"/>
      <c r="D281" s="210" t="s">
        <v>157</v>
      </c>
      <c r="E281" s="221" t="s">
        <v>1</v>
      </c>
      <c r="F281" s="222" t="s">
        <v>1122</v>
      </c>
      <c r="G281" s="220"/>
      <c r="H281" s="223">
        <v>150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157</v>
      </c>
      <c r="AU281" s="229" t="s">
        <v>84</v>
      </c>
      <c r="AV281" s="14" t="s">
        <v>84</v>
      </c>
      <c r="AW281" s="14" t="s">
        <v>31</v>
      </c>
      <c r="AX281" s="14" t="s">
        <v>75</v>
      </c>
      <c r="AY281" s="229" t="s">
        <v>149</v>
      </c>
    </row>
    <row r="282" spans="2:51" s="14" customFormat="1" ht="11.25">
      <c r="B282" s="219"/>
      <c r="C282" s="220"/>
      <c r="D282" s="210" t="s">
        <v>157</v>
      </c>
      <c r="E282" s="221" t="s">
        <v>1</v>
      </c>
      <c r="F282" s="222" t="s">
        <v>1123</v>
      </c>
      <c r="G282" s="220"/>
      <c r="H282" s="223">
        <v>50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157</v>
      </c>
      <c r="AU282" s="229" t="s">
        <v>84</v>
      </c>
      <c r="AV282" s="14" t="s">
        <v>84</v>
      </c>
      <c r="AW282" s="14" t="s">
        <v>31</v>
      </c>
      <c r="AX282" s="14" t="s">
        <v>75</v>
      </c>
      <c r="AY282" s="229" t="s">
        <v>149</v>
      </c>
    </row>
    <row r="283" spans="2:51" s="14" customFormat="1" ht="11.25">
      <c r="B283" s="219"/>
      <c r="C283" s="220"/>
      <c r="D283" s="210" t="s">
        <v>157</v>
      </c>
      <c r="E283" s="221" t="s">
        <v>1</v>
      </c>
      <c r="F283" s="222" t="s">
        <v>1124</v>
      </c>
      <c r="G283" s="220"/>
      <c r="H283" s="223">
        <v>35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157</v>
      </c>
      <c r="AU283" s="229" t="s">
        <v>84</v>
      </c>
      <c r="AV283" s="14" t="s">
        <v>84</v>
      </c>
      <c r="AW283" s="14" t="s">
        <v>31</v>
      </c>
      <c r="AX283" s="14" t="s">
        <v>75</v>
      </c>
      <c r="AY283" s="229" t="s">
        <v>149</v>
      </c>
    </row>
    <row r="284" spans="2:51" s="14" customFormat="1" ht="11.25">
      <c r="B284" s="219"/>
      <c r="C284" s="220"/>
      <c r="D284" s="210" t="s">
        <v>157</v>
      </c>
      <c r="E284" s="221" t="s">
        <v>1</v>
      </c>
      <c r="F284" s="222" t="s">
        <v>1125</v>
      </c>
      <c r="G284" s="220"/>
      <c r="H284" s="223">
        <v>10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157</v>
      </c>
      <c r="AU284" s="229" t="s">
        <v>84</v>
      </c>
      <c r="AV284" s="14" t="s">
        <v>84</v>
      </c>
      <c r="AW284" s="14" t="s">
        <v>31</v>
      </c>
      <c r="AX284" s="14" t="s">
        <v>75</v>
      </c>
      <c r="AY284" s="229" t="s">
        <v>149</v>
      </c>
    </row>
    <row r="285" spans="2:51" s="14" customFormat="1" ht="11.25">
      <c r="B285" s="219"/>
      <c r="C285" s="220"/>
      <c r="D285" s="210" t="s">
        <v>157</v>
      </c>
      <c r="E285" s="221" t="s">
        <v>1</v>
      </c>
      <c r="F285" s="222" t="s">
        <v>1126</v>
      </c>
      <c r="G285" s="220"/>
      <c r="H285" s="223">
        <v>1.56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157</v>
      </c>
      <c r="AU285" s="229" t="s">
        <v>84</v>
      </c>
      <c r="AV285" s="14" t="s">
        <v>84</v>
      </c>
      <c r="AW285" s="14" t="s">
        <v>31</v>
      </c>
      <c r="AX285" s="14" t="s">
        <v>75</v>
      </c>
      <c r="AY285" s="229" t="s">
        <v>149</v>
      </c>
    </row>
    <row r="286" spans="2:51" s="14" customFormat="1" ht="11.25">
      <c r="B286" s="219"/>
      <c r="C286" s="220"/>
      <c r="D286" s="210" t="s">
        <v>157</v>
      </c>
      <c r="E286" s="221" t="s">
        <v>1</v>
      </c>
      <c r="F286" s="222" t="s">
        <v>1127</v>
      </c>
      <c r="G286" s="220"/>
      <c r="H286" s="223">
        <v>9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157</v>
      </c>
      <c r="AU286" s="229" t="s">
        <v>84</v>
      </c>
      <c r="AV286" s="14" t="s">
        <v>84</v>
      </c>
      <c r="AW286" s="14" t="s">
        <v>31</v>
      </c>
      <c r="AX286" s="14" t="s">
        <v>75</v>
      </c>
      <c r="AY286" s="229" t="s">
        <v>149</v>
      </c>
    </row>
    <row r="287" spans="2:51" s="14" customFormat="1" ht="11.25">
      <c r="B287" s="219"/>
      <c r="C287" s="220"/>
      <c r="D287" s="210" t="s">
        <v>157</v>
      </c>
      <c r="E287" s="221" t="s">
        <v>1</v>
      </c>
      <c r="F287" s="222" t="s">
        <v>1128</v>
      </c>
      <c r="G287" s="220"/>
      <c r="H287" s="223">
        <v>9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157</v>
      </c>
      <c r="AU287" s="229" t="s">
        <v>84</v>
      </c>
      <c r="AV287" s="14" t="s">
        <v>84</v>
      </c>
      <c r="AW287" s="14" t="s">
        <v>31</v>
      </c>
      <c r="AX287" s="14" t="s">
        <v>75</v>
      </c>
      <c r="AY287" s="229" t="s">
        <v>149</v>
      </c>
    </row>
    <row r="288" spans="2:51" s="15" customFormat="1" ht="11.25">
      <c r="B288" s="230"/>
      <c r="C288" s="231"/>
      <c r="D288" s="210" t="s">
        <v>157</v>
      </c>
      <c r="E288" s="232" t="s">
        <v>1</v>
      </c>
      <c r="F288" s="233" t="s">
        <v>179</v>
      </c>
      <c r="G288" s="231"/>
      <c r="H288" s="234">
        <v>436.56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157</v>
      </c>
      <c r="AU288" s="240" t="s">
        <v>84</v>
      </c>
      <c r="AV288" s="15" t="s">
        <v>155</v>
      </c>
      <c r="AW288" s="15" t="s">
        <v>31</v>
      </c>
      <c r="AX288" s="15" t="s">
        <v>82</v>
      </c>
      <c r="AY288" s="240" t="s">
        <v>149</v>
      </c>
    </row>
    <row r="289" spans="1:65" s="2" customFormat="1" ht="14.45" customHeight="1">
      <c r="A289" s="35"/>
      <c r="B289" s="36"/>
      <c r="C289" s="241" t="s">
        <v>440</v>
      </c>
      <c r="D289" s="241" t="s">
        <v>271</v>
      </c>
      <c r="E289" s="242" t="s">
        <v>1129</v>
      </c>
      <c r="F289" s="243" t="s">
        <v>1130</v>
      </c>
      <c r="G289" s="244" t="s">
        <v>163</v>
      </c>
      <c r="H289" s="245">
        <v>150</v>
      </c>
      <c r="I289" s="246"/>
      <c r="J289" s="247">
        <f>ROUND(I289*H289,2)</f>
        <v>0</v>
      </c>
      <c r="K289" s="248"/>
      <c r="L289" s="249"/>
      <c r="M289" s="250" t="s">
        <v>1</v>
      </c>
      <c r="N289" s="251" t="s">
        <v>40</v>
      </c>
      <c r="O289" s="72"/>
      <c r="P289" s="204">
        <f>O289*H289</f>
        <v>0</v>
      </c>
      <c r="Q289" s="204">
        <v>0.08</v>
      </c>
      <c r="R289" s="204">
        <f>Q289*H289</f>
        <v>12</v>
      </c>
      <c r="S289" s="204">
        <v>0</v>
      </c>
      <c r="T289" s="20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6" t="s">
        <v>203</v>
      </c>
      <c r="AT289" s="206" t="s">
        <v>271</v>
      </c>
      <c r="AU289" s="206" t="s">
        <v>84</v>
      </c>
      <c r="AY289" s="18" t="s">
        <v>149</v>
      </c>
      <c r="BE289" s="207">
        <f>IF(N289="základní",J289,0)</f>
        <v>0</v>
      </c>
      <c r="BF289" s="207">
        <f>IF(N289="snížená",J289,0)</f>
        <v>0</v>
      </c>
      <c r="BG289" s="207">
        <f>IF(N289="zákl. přenesená",J289,0)</f>
        <v>0</v>
      </c>
      <c r="BH289" s="207">
        <f>IF(N289="sníž. přenesená",J289,0)</f>
        <v>0</v>
      </c>
      <c r="BI289" s="207">
        <f>IF(N289="nulová",J289,0)</f>
        <v>0</v>
      </c>
      <c r="BJ289" s="18" t="s">
        <v>82</v>
      </c>
      <c r="BK289" s="207">
        <f>ROUND(I289*H289,2)</f>
        <v>0</v>
      </c>
      <c r="BL289" s="18" t="s">
        <v>155</v>
      </c>
      <c r="BM289" s="206" t="s">
        <v>1131</v>
      </c>
    </row>
    <row r="290" spans="1:65" s="2" customFormat="1" ht="24.2" customHeight="1">
      <c r="A290" s="35"/>
      <c r="B290" s="36"/>
      <c r="C290" s="241" t="s">
        <v>444</v>
      </c>
      <c r="D290" s="241" t="s">
        <v>271</v>
      </c>
      <c r="E290" s="242" t="s">
        <v>1132</v>
      </c>
      <c r="F290" s="243" t="s">
        <v>1133</v>
      </c>
      <c r="G290" s="244" t="s">
        <v>163</v>
      </c>
      <c r="H290" s="245">
        <v>50</v>
      </c>
      <c r="I290" s="246"/>
      <c r="J290" s="247">
        <f>ROUND(I290*H290,2)</f>
        <v>0</v>
      </c>
      <c r="K290" s="248"/>
      <c r="L290" s="249"/>
      <c r="M290" s="250" t="s">
        <v>1</v>
      </c>
      <c r="N290" s="251" t="s">
        <v>40</v>
      </c>
      <c r="O290" s="72"/>
      <c r="P290" s="204">
        <f>O290*H290</f>
        <v>0</v>
      </c>
      <c r="Q290" s="204">
        <v>0.0483</v>
      </c>
      <c r="R290" s="204">
        <f>Q290*H290</f>
        <v>2.415</v>
      </c>
      <c r="S290" s="204">
        <v>0</v>
      </c>
      <c r="T290" s="20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6" t="s">
        <v>203</v>
      </c>
      <c r="AT290" s="206" t="s">
        <v>271</v>
      </c>
      <c r="AU290" s="206" t="s">
        <v>84</v>
      </c>
      <c r="AY290" s="18" t="s">
        <v>149</v>
      </c>
      <c r="BE290" s="207">
        <f>IF(N290="základní",J290,0)</f>
        <v>0</v>
      </c>
      <c r="BF290" s="207">
        <f>IF(N290="snížená",J290,0)</f>
        <v>0</v>
      </c>
      <c r="BG290" s="207">
        <f>IF(N290="zákl. přenesená",J290,0)</f>
        <v>0</v>
      </c>
      <c r="BH290" s="207">
        <f>IF(N290="sníž. přenesená",J290,0)</f>
        <v>0</v>
      </c>
      <c r="BI290" s="207">
        <f>IF(N290="nulová",J290,0)</f>
        <v>0</v>
      </c>
      <c r="BJ290" s="18" t="s">
        <v>82</v>
      </c>
      <c r="BK290" s="207">
        <f>ROUND(I290*H290,2)</f>
        <v>0</v>
      </c>
      <c r="BL290" s="18" t="s">
        <v>155</v>
      </c>
      <c r="BM290" s="206" t="s">
        <v>1134</v>
      </c>
    </row>
    <row r="291" spans="1:65" s="2" customFormat="1" ht="14.45" customHeight="1">
      <c r="A291" s="35"/>
      <c r="B291" s="36"/>
      <c r="C291" s="241" t="s">
        <v>448</v>
      </c>
      <c r="D291" s="241" t="s">
        <v>271</v>
      </c>
      <c r="E291" s="242" t="s">
        <v>1135</v>
      </c>
      <c r="F291" s="243" t="s">
        <v>1136</v>
      </c>
      <c r="G291" s="244" t="s">
        <v>163</v>
      </c>
      <c r="H291" s="245">
        <v>35</v>
      </c>
      <c r="I291" s="246"/>
      <c r="J291" s="247">
        <f>ROUND(I291*H291,2)</f>
        <v>0</v>
      </c>
      <c r="K291" s="248"/>
      <c r="L291" s="249"/>
      <c r="M291" s="250" t="s">
        <v>1</v>
      </c>
      <c r="N291" s="251" t="s">
        <v>40</v>
      </c>
      <c r="O291" s="72"/>
      <c r="P291" s="204">
        <f>O291*H291</f>
        <v>0</v>
      </c>
      <c r="Q291" s="204">
        <v>0.05612</v>
      </c>
      <c r="R291" s="204">
        <f>Q291*H291</f>
        <v>1.9642000000000002</v>
      </c>
      <c r="S291" s="204">
        <v>0</v>
      </c>
      <c r="T291" s="205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6" t="s">
        <v>203</v>
      </c>
      <c r="AT291" s="206" t="s">
        <v>271</v>
      </c>
      <c r="AU291" s="206" t="s">
        <v>84</v>
      </c>
      <c r="AY291" s="18" t="s">
        <v>149</v>
      </c>
      <c r="BE291" s="207">
        <f>IF(N291="základní",J291,0)</f>
        <v>0</v>
      </c>
      <c r="BF291" s="207">
        <f>IF(N291="snížená",J291,0)</f>
        <v>0</v>
      </c>
      <c r="BG291" s="207">
        <f>IF(N291="zákl. přenesená",J291,0)</f>
        <v>0</v>
      </c>
      <c r="BH291" s="207">
        <f>IF(N291="sníž. přenesená",J291,0)</f>
        <v>0</v>
      </c>
      <c r="BI291" s="207">
        <f>IF(N291="nulová",J291,0)</f>
        <v>0</v>
      </c>
      <c r="BJ291" s="18" t="s">
        <v>82</v>
      </c>
      <c r="BK291" s="207">
        <f>ROUND(I291*H291,2)</f>
        <v>0</v>
      </c>
      <c r="BL291" s="18" t="s">
        <v>155</v>
      </c>
      <c r="BM291" s="206" t="s">
        <v>1137</v>
      </c>
    </row>
    <row r="292" spans="1:65" s="2" customFormat="1" ht="14.45" customHeight="1">
      <c r="A292" s="35"/>
      <c r="B292" s="36"/>
      <c r="C292" s="241" t="s">
        <v>452</v>
      </c>
      <c r="D292" s="241" t="s">
        <v>271</v>
      </c>
      <c r="E292" s="242" t="s">
        <v>1138</v>
      </c>
      <c r="F292" s="243" t="s">
        <v>1139</v>
      </c>
      <c r="G292" s="244" t="s">
        <v>163</v>
      </c>
      <c r="H292" s="245">
        <v>10</v>
      </c>
      <c r="I292" s="246"/>
      <c r="J292" s="247">
        <f>ROUND(I292*H292,2)</f>
        <v>0</v>
      </c>
      <c r="K292" s="248"/>
      <c r="L292" s="249"/>
      <c r="M292" s="250" t="s">
        <v>1</v>
      </c>
      <c r="N292" s="251" t="s">
        <v>40</v>
      </c>
      <c r="O292" s="72"/>
      <c r="P292" s="204">
        <f>O292*H292</f>
        <v>0</v>
      </c>
      <c r="Q292" s="204">
        <v>0.028</v>
      </c>
      <c r="R292" s="204">
        <f>Q292*H292</f>
        <v>0.28</v>
      </c>
      <c r="S292" s="204">
        <v>0</v>
      </c>
      <c r="T292" s="20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6" t="s">
        <v>203</v>
      </c>
      <c r="AT292" s="206" t="s">
        <v>271</v>
      </c>
      <c r="AU292" s="206" t="s">
        <v>84</v>
      </c>
      <c r="AY292" s="18" t="s">
        <v>149</v>
      </c>
      <c r="BE292" s="207">
        <f>IF(N292="základní",J292,0)</f>
        <v>0</v>
      </c>
      <c r="BF292" s="207">
        <f>IF(N292="snížená",J292,0)</f>
        <v>0</v>
      </c>
      <c r="BG292" s="207">
        <f>IF(N292="zákl. přenesená",J292,0)</f>
        <v>0</v>
      </c>
      <c r="BH292" s="207">
        <f>IF(N292="sníž. přenesená",J292,0)</f>
        <v>0</v>
      </c>
      <c r="BI292" s="207">
        <f>IF(N292="nulová",J292,0)</f>
        <v>0</v>
      </c>
      <c r="BJ292" s="18" t="s">
        <v>82</v>
      </c>
      <c r="BK292" s="207">
        <f>ROUND(I292*H292,2)</f>
        <v>0</v>
      </c>
      <c r="BL292" s="18" t="s">
        <v>155</v>
      </c>
      <c r="BM292" s="206" t="s">
        <v>1140</v>
      </c>
    </row>
    <row r="293" spans="1:65" s="2" customFormat="1" ht="14.45" customHeight="1">
      <c r="A293" s="35"/>
      <c r="B293" s="36"/>
      <c r="C293" s="241" t="s">
        <v>456</v>
      </c>
      <c r="D293" s="241" t="s">
        <v>271</v>
      </c>
      <c r="E293" s="242" t="s">
        <v>1141</v>
      </c>
      <c r="F293" s="243" t="s">
        <v>1142</v>
      </c>
      <c r="G293" s="244" t="s">
        <v>163</v>
      </c>
      <c r="H293" s="245">
        <v>1.56</v>
      </c>
      <c r="I293" s="246"/>
      <c r="J293" s="247">
        <f>ROUND(I293*H293,2)</f>
        <v>0</v>
      </c>
      <c r="K293" s="248"/>
      <c r="L293" s="249"/>
      <c r="M293" s="250" t="s">
        <v>1</v>
      </c>
      <c r="N293" s="251" t="s">
        <v>40</v>
      </c>
      <c r="O293" s="72"/>
      <c r="P293" s="204">
        <f>O293*H293</f>
        <v>0</v>
      </c>
      <c r="Q293" s="204">
        <v>0.061</v>
      </c>
      <c r="R293" s="204">
        <f>Q293*H293</f>
        <v>0.09516</v>
      </c>
      <c r="S293" s="204">
        <v>0</v>
      </c>
      <c r="T293" s="20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6" t="s">
        <v>203</v>
      </c>
      <c r="AT293" s="206" t="s">
        <v>271</v>
      </c>
      <c r="AU293" s="206" t="s">
        <v>84</v>
      </c>
      <c r="AY293" s="18" t="s">
        <v>149</v>
      </c>
      <c r="BE293" s="207">
        <f>IF(N293="základní",J293,0)</f>
        <v>0</v>
      </c>
      <c r="BF293" s="207">
        <f>IF(N293="snížená",J293,0)</f>
        <v>0</v>
      </c>
      <c r="BG293" s="207">
        <f>IF(N293="zákl. přenesená",J293,0)</f>
        <v>0</v>
      </c>
      <c r="BH293" s="207">
        <f>IF(N293="sníž. přenesená",J293,0)</f>
        <v>0</v>
      </c>
      <c r="BI293" s="207">
        <f>IF(N293="nulová",J293,0)</f>
        <v>0</v>
      </c>
      <c r="BJ293" s="18" t="s">
        <v>82</v>
      </c>
      <c r="BK293" s="207">
        <f>ROUND(I293*H293,2)</f>
        <v>0</v>
      </c>
      <c r="BL293" s="18" t="s">
        <v>155</v>
      </c>
      <c r="BM293" s="206" t="s">
        <v>1143</v>
      </c>
    </row>
    <row r="294" spans="2:51" s="14" customFormat="1" ht="11.25">
      <c r="B294" s="219"/>
      <c r="C294" s="220"/>
      <c r="D294" s="210" t="s">
        <v>157</v>
      </c>
      <c r="E294" s="221" t="s">
        <v>1</v>
      </c>
      <c r="F294" s="222" t="s">
        <v>1144</v>
      </c>
      <c r="G294" s="220"/>
      <c r="H294" s="223">
        <v>1.56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157</v>
      </c>
      <c r="AU294" s="229" t="s">
        <v>84</v>
      </c>
      <c r="AV294" s="14" t="s">
        <v>84</v>
      </c>
      <c r="AW294" s="14" t="s">
        <v>31</v>
      </c>
      <c r="AX294" s="14" t="s">
        <v>82</v>
      </c>
      <c r="AY294" s="229" t="s">
        <v>149</v>
      </c>
    </row>
    <row r="295" spans="1:65" s="2" customFormat="1" ht="24.2" customHeight="1">
      <c r="A295" s="35"/>
      <c r="B295" s="36"/>
      <c r="C295" s="241" t="s">
        <v>460</v>
      </c>
      <c r="D295" s="241" t="s">
        <v>271</v>
      </c>
      <c r="E295" s="242" t="s">
        <v>1145</v>
      </c>
      <c r="F295" s="243" t="s">
        <v>1146</v>
      </c>
      <c r="G295" s="244" t="s">
        <v>163</v>
      </c>
      <c r="H295" s="245">
        <v>18</v>
      </c>
      <c r="I295" s="246"/>
      <c r="J295" s="247">
        <f>ROUND(I295*H295,2)</f>
        <v>0</v>
      </c>
      <c r="K295" s="248"/>
      <c r="L295" s="249"/>
      <c r="M295" s="250" t="s">
        <v>1</v>
      </c>
      <c r="N295" s="251" t="s">
        <v>40</v>
      </c>
      <c r="O295" s="72"/>
      <c r="P295" s="204">
        <f>O295*H295</f>
        <v>0</v>
      </c>
      <c r="Q295" s="204">
        <v>0.06567</v>
      </c>
      <c r="R295" s="204">
        <f>Q295*H295</f>
        <v>1.18206</v>
      </c>
      <c r="S295" s="204">
        <v>0</v>
      </c>
      <c r="T295" s="205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6" t="s">
        <v>203</v>
      </c>
      <c r="AT295" s="206" t="s">
        <v>271</v>
      </c>
      <c r="AU295" s="206" t="s">
        <v>84</v>
      </c>
      <c r="AY295" s="18" t="s">
        <v>149</v>
      </c>
      <c r="BE295" s="207">
        <f>IF(N295="základní",J295,0)</f>
        <v>0</v>
      </c>
      <c r="BF295" s="207">
        <f>IF(N295="snížená",J295,0)</f>
        <v>0</v>
      </c>
      <c r="BG295" s="207">
        <f>IF(N295="zákl. přenesená",J295,0)</f>
        <v>0</v>
      </c>
      <c r="BH295" s="207">
        <f>IF(N295="sníž. přenesená",J295,0)</f>
        <v>0</v>
      </c>
      <c r="BI295" s="207">
        <f>IF(N295="nulová",J295,0)</f>
        <v>0</v>
      </c>
      <c r="BJ295" s="18" t="s">
        <v>82</v>
      </c>
      <c r="BK295" s="207">
        <f>ROUND(I295*H295,2)</f>
        <v>0</v>
      </c>
      <c r="BL295" s="18" t="s">
        <v>155</v>
      </c>
      <c r="BM295" s="206" t="s">
        <v>1147</v>
      </c>
    </row>
    <row r="296" spans="2:51" s="14" customFormat="1" ht="11.25">
      <c r="B296" s="219"/>
      <c r="C296" s="220"/>
      <c r="D296" s="210" t="s">
        <v>157</v>
      </c>
      <c r="E296" s="221" t="s">
        <v>1</v>
      </c>
      <c r="F296" s="222" t="s">
        <v>1148</v>
      </c>
      <c r="G296" s="220"/>
      <c r="H296" s="223">
        <v>18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157</v>
      </c>
      <c r="AU296" s="229" t="s">
        <v>84</v>
      </c>
      <c r="AV296" s="14" t="s">
        <v>84</v>
      </c>
      <c r="AW296" s="14" t="s">
        <v>31</v>
      </c>
      <c r="AX296" s="14" t="s">
        <v>82</v>
      </c>
      <c r="AY296" s="229" t="s">
        <v>149</v>
      </c>
    </row>
    <row r="297" spans="1:65" s="2" customFormat="1" ht="24.2" customHeight="1">
      <c r="A297" s="35"/>
      <c r="B297" s="36"/>
      <c r="C297" s="194" t="s">
        <v>464</v>
      </c>
      <c r="D297" s="194" t="s">
        <v>151</v>
      </c>
      <c r="E297" s="195" t="s">
        <v>1149</v>
      </c>
      <c r="F297" s="196" t="s">
        <v>1150</v>
      </c>
      <c r="G297" s="197" t="s">
        <v>163</v>
      </c>
      <c r="H297" s="198">
        <v>70</v>
      </c>
      <c r="I297" s="199"/>
      <c r="J297" s="200">
        <f>ROUND(I297*H297,2)</f>
        <v>0</v>
      </c>
      <c r="K297" s="201"/>
      <c r="L297" s="40"/>
      <c r="M297" s="202" t="s">
        <v>1</v>
      </c>
      <c r="N297" s="203" t="s">
        <v>40</v>
      </c>
      <c r="O297" s="72"/>
      <c r="P297" s="204">
        <f>O297*H297</f>
        <v>0</v>
      </c>
      <c r="Q297" s="204">
        <v>0.10095</v>
      </c>
      <c r="R297" s="204">
        <f>Q297*H297</f>
        <v>7.0665</v>
      </c>
      <c r="S297" s="204">
        <v>0</v>
      </c>
      <c r="T297" s="205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6" t="s">
        <v>155</v>
      </c>
      <c r="AT297" s="206" t="s">
        <v>151</v>
      </c>
      <c r="AU297" s="206" t="s">
        <v>84</v>
      </c>
      <c r="AY297" s="18" t="s">
        <v>149</v>
      </c>
      <c r="BE297" s="207">
        <f>IF(N297="základní",J297,0)</f>
        <v>0</v>
      </c>
      <c r="BF297" s="207">
        <f>IF(N297="snížená",J297,0)</f>
        <v>0</v>
      </c>
      <c r="BG297" s="207">
        <f>IF(N297="zákl. přenesená",J297,0)</f>
        <v>0</v>
      </c>
      <c r="BH297" s="207">
        <f>IF(N297="sníž. přenesená",J297,0)</f>
        <v>0</v>
      </c>
      <c r="BI297" s="207">
        <f>IF(N297="nulová",J297,0)</f>
        <v>0</v>
      </c>
      <c r="BJ297" s="18" t="s">
        <v>82</v>
      </c>
      <c r="BK297" s="207">
        <f>ROUND(I297*H297,2)</f>
        <v>0</v>
      </c>
      <c r="BL297" s="18" t="s">
        <v>155</v>
      </c>
      <c r="BM297" s="206" t="s">
        <v>1151</v>
      </c>
    </row>
    <row r="298" spans="2:51" s="14" customFormat="1" ht="11.25">
      <c r="B298" s="219"/>
      <c r="C298" s="220"/>
      <c r="D298" s="210" t="s">
        <v>157</v>
      </c>
      <c r="E298" s="221" t="s">
        <v>1</v>
      </c>
      <c r="F298" s="222" t="s">
        <v>1152</v>
      </c>
      <c r="G298" s="220"/>
      <c r="H298" s="223">
        <v>70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157</v>
      </c>
      <c r="AU298" s="229" t="s">
        <v>84</v>
      </c>
      <c r="AV298" s="14" t="s">
        <v>84</v>
      </c>
      <c r="AW298" s="14" t="s">
        <v>31</v>
      </c>
      <c r="AX298" s="14" t="s">
        <v>82</v>
      </c>
      <c r="AY298" s="229" t="s">
        <v>149</v>
      </c>
    </row>
    <row r="299" spans="1:65" s="2" customFormat="1" ht="24.2" customHeight="1">
      <c r="A299" s="35"/>
      <c r="B299" s="36"/>
      <c r="C299" s="194" t="s">
        <v>785</v>
      </c>
      <c r="D299" s="194" t="s">
        <v>151</v>
      </c>
      <c r="E299" s="195" t="s">
        <v>1153</v>
      </c>
      <c r="F299" s="196" t="s">
        <v>1154</v>
      </c>
      <c r="G299" s="197" t="s">
        <v>163</v>
      </c>
      <c r="H299" s="198">
        <v>442</v>
      </c>
      <c r="I299" s="199"/>
      <c r="J299" s="200">
        <f>ROUND(I299*H299,2)</f>
        <v>0</v>
      </c>
      <c r="K299" s="201"/>
      <c r="L299" s="40"/>
      <c r="M299" s="202" t="s">
        <v>1</v>
      </c>
      <c r="N299" s="203" t="s">
        <v>40</v>
      </c>
      <c r="O299" s="72"/>
      <c r="P299" s="204">
        <f>O299*H299</f>
        <v>0</v>
      </c>
      <c r="Q299" s="204">
        <v>0.00017</v>
      </c>
      <c r="R299" s="204">
        <f>Q299*H299</f>
        <v>0.07514000000000001</v>
      </c>
      <c r="S299" s="204">
        <v>0</v>
      </c>
      <c r="T299" s="205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6" t="s">
        <v>155</v>
      </c>
      <c r="AT299" s="206" t="s">
        <v>151</v>
      </c>
      <c r="AU299" s="206" t="s">
        <v>84</v>
      </c>
      <c r="AY299" s="18" t="s">
        <v>149</v>
      </c>
      <c r="BE299" s="207">
        <f>IF(N299="základní",J299,0)</f>
        <v>0</v>
      </c>
      <c r="BF299" s="207">
        <f>IF(N299="snížená",J299,0)</f>
        <v>0</v>
      </c>
      <c r="BG299" s="207">
        <f>IF(N299="zákl. přenesená",J299,0)</f>
        <v>0</v>
      </c>
      <c r="BH299" s="207">
        <f>IF(N299="sníž. přenesená",J299,0)</f>
        <v>0</v>
      </c>
      <c r="BI299" s="207">
        <f>IF(N299="nulová",J299,0)</f>
        <v>0</v>
      </c>
      <c r="BJ299" s="18" t="s">
        <v>82</v>
      </c>
      <c r="BK299" s="207">
        <f>ROUND(I299*H299,2)</f>
        <v>0</v>
      </c>
      <c r="BL299" s="18" t="s">
        <v>155</v>
      </c>
      <c r="BM299" s="206" t="s">
        <v>1155</v>
      </c>
    </row>
    <row r="300" spans="2:51" s="14" customFormat="1" ht="11.25">
      <c r="B300" s="219"/>
      <c r="C300" s="220"/>
      <c r="D300" s="210" t="s">
        <v>157</v>
      </c>
      <c r="E300" s="221" t="s">
        <v>1</v>
      </c>
      <c r="F300" s="222" t="s">
        <v>1156</v>
      </c>
      <c r="G300" s="220"/>
      <c r="H300" s="223">
        <v>442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157</v>
      </c>
      <c r="AU300" s="229" t="s">
        <v>84</v>
      </c>
      <c r="AV300" s="14" t="s">
        <v>84</v>
      </c>
      <c r="AW300" s="14" t="s">
        <v>31</v>
      </c>
      <c r="AX300" s="14" t="s">
        <v>82</v>
      </c>
      <c r="AY300" s="229" t="s">
        <v>149</v>
      </c>
    </row>
    <row r="301" spans="1:65" s="2" customFormat="1" ht="24.2" customHeight="1">
      <c r="A301" s="35"/>
      <c r="B301" s="36"/>
      <c r="C301" s="194" t="s">
        <v>468</v>
      </c>
      <c r="D301" s="194" t="s">
        <v>151</v>
      </c>
      <c r="E301" s="195" t="s">
        <v>1157</v>
      </c>
      <c r="F301" s="196" t="s">
        <v>1158</v>
      </c>
      <c r="G301" s="197" t="s">
        <v>154</v>
      </c>
      <c r="H301" s="198">
        <v>1200</v>
      </c>
      <c r="I301" s="199"/>
      <c r="J301" s="200">
        <f>ROUND(I301*H301,2)</f>
        <v>0</v>
      </c>
      <c r="K301" s="201"/>
      <c r="L301" s="40"/>
      <c r="M301" s="202" t="s">
        <v>1</v>
      </c>
      <c r="N301" s="203" t="s">
        <v>40</v>
      </c>
      <c r="O301" s="72"/>
      <c r="P301" s="204">
        <f>O301*H301</f>
        <v>0</v>
      </c>
      <c r="Q301" s="204">
        <v>0.00069</v>
      </c>
      <c r="R301" s="204">
        <f>Q301*H301</f>
        <v>0.828</v>
      </c>
      <c r="S301" s="204">
        <v>0</v>
      </c>
      <c r="T301" s="20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6" t="s">
        <v>155</v>
      </c>
      <c r="AT301" s="206" t="s">
        <v>151</v>
      </c>
      <c r="AU301" s="206" t="s">
        <v>84</v>
      </c>
      <c r="AY301" s="18" t="s">
        <v>149</v>
      </c>
      <c r="BE301" s="207">
        <f>IF(N301="základní",J301,0)</f>
        <v>0</v>
      </c>
      <c r="BF301" s="207">
        <f>IF(N301="snížená",J301,0)</f>
        <v>0</v>
      </c>
      <c r="BG301" s="207">
        <f>IF(N301="zákl. přenesená",J301,0)</f>
        <v>0</v>
      </c>
      <c r="BH301" s="207">
        <f>IF(N301="sníž. přenesená",J301,0)</f>
        <v>0</v>
      </c>
      <c r="BI301" s="207">
        <f>IF(N301="nulová",J301,0)</f>
        <v>0</v>
      </c>
      <c r="BJ301" s="18" t="s">
        <v>82</v>
      </c>
      <c r="BK301" s="207">
        <f>ROUND(I301*H301,2)</f>
        <v>0</v>
      </c>
      <c r="BL301" s="18" t="s">
        <v>155</v>
      </c>
      <c r="BM301" s="206" t="s">
        <v>1159</v>
      </c>
    </row>
    <row r="302" spans="2:51" s="14" customFormat="1" ht="11.25">
      <c r="B302" s="219"/>
      <c r="C302" s="220"/>
      <c r="D302" s="210" t="s">
        <v>157</v>
      </c>
      <c r="E302" s="221" t="s">
        <v>1</v>
      </c>
      <c r="F302" s="222" t="s">
        <v>912</v>
      </c>
      <c r="G302" s="220"/>
      <c r="H302" s="223">
        <v>1200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157</v>
      </c>
      <c r="AU302" s="229" t="s">
        <v>84</v>
      </c>
      <c r="AV302" s="14" t="s">
        <v>84</v>
      </c>
      <c r="AW302" s="14" t="s">
        <v>31</v>
      </c>
      <c r="AX302" s="14" t="s">
        <v>82</v>
      </c>
      <c r="AY302" s="229" t="s">
        <v>149</v>
      </c>
    </row>
    <row r="303" spans="1:65" s="2" customFormat="1" ht="14.45" customHeight="1">
      <c r="A303" s="35"/>
      <c r="B303" s="36"/>
      <c r="C303" s="194" t="s">
        <v>473</v>
      </c>
      <c r="D303" s="194" t="s">
        <v>151</v>
      </c>
      <c r="E303" s="195" t="s">
        <v>1160</v>
      </c>
      <c r="F303" s="196" t="s">
        <v>1161</v>
      </c>
      <c r="G303" s="197" t="s">
        <v>163</v>
      </c>
      <c r="H303" s="198">
        <v>41</v>
      </c>
      <c r="I303" s="199"/>
      <c r="J303" s="200">
        <f>ROUND(I303*H303,2)</f>
        <v>0</v>
      </c>
      <c r="K303" s="201"/>
      <c r="L303" s="40"/>
      <c r="M303" s="202" t="s">
        <v>1</v>
      </c>
      <c r="N303" s="203" t="s">
        <v>40</v>
      </c>
      <c r="O303" s="72"/>
      <c r="P303" s="204">
        <f>O303*H303</f>
        <v>0</v>
      </c>
      <c r="Q303" s="204">
        <v>0</v>
      </c>
      <c r="R303" s="204">
        <f>Q303*H303</f>
        <v>0</v>
      </c>
      <c r="S303" s="204">
        <v>0</v>
      </c>
      <c r="T303" s="20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6" t="s">
        <v>155</v>
      </c>
      <c r="AT303" s="206" t="s">
        <v>151</v>
      </c>
      <c r="AU303" s="206" t="s">
        <v>84</v>
      </c>
      <c r="AY303" s="18" t="s">
        <v>149</v>
      </c>
      <c r="BE303" s="207">
        <f>IF(N303="základní",J303,0)</f>
        <v>0</v>
      </c>
      <c r="BF303" s="207">
        <f>IF(N303="snížená",J303,0)</f>
        <v>0</v>
      </c>
      <c r="BG303" s="207">
        <f>IF(N303="zákl. přenesená",J303,0)</f>
        <v>0</v>
      </c>
      <c r="BH303" s="207">
        <f>IF(N303="sníž. přenesená",J303,0)</f>
        <v>0</v>
      </c>
      <c r="BI303" s="207">
        <f>IF(N303="nulová",J303,0)</f>
        <v>0</v>
      </c>
      <c r="BJ303" s="18" t="s">
        <v>82</v>
      </c>
      <c r="BK303" s="207">
        <f>ROUND(I303*H303,2)</f>
        <v>0</v>
      </c>
      <c r="BL303" s="18" t="s">
        <v>155</v>
      </c>
      <c r="BM303" s="206" t="s">
        <v>1162</v>
      </c>
    </row>
    <row r="304" spans="2:51" s="14" customFormat="1" ht="11.25">
      <c r="B304" s="219"/>
      <c r="C304" s="220"/>
      <c r="D304" s="210" t="s">
        <v>157</v>
      </c>
      <c r="E304" s="221" t="s">
        <v>1</v>
      </c>
      <c r="F304" s="222" t="s">
        <v>1163</v>
      </c>
      <c r="G304" s="220"/>
      <c r="H304" s="223">
        <v>41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157</v>
      </c>
      <c r="AU304" s="229" t="s">
        <v>84</v>
      </c>
      <c r="AV304" s="14" t="s">
        <v>84</v>
      </c>
      <c r="AW304" s="14" t="s">
        <v>31</v>
      </c>
      <c r="AX304" s="14" t="s">
        <v>82</v>
      </c>
      <c r="AY304" s="229" t="s">
        <v>149</v>
      </c>
    </row>
    <row r="305" spans="1:65" s="2" customFormat="1" ht="24.2" customHeight="1">
      <c r="A305" s="35"/>
      <c r="B305" s="36"/>
      <c r="C305" s="194" t="s">
        <v>481</v>
      </c>
      <c r="D305" s="194" t="s">
        <v>151</v>
      </c>
      <c r="E305" s="195" t="s">
        <v>1164</v>
      </c>
      <c r="F305" s="196" t="s">
        <v>1165</v>
      </c>
      <c r="G305" s="197" t="s">
        <v>324</v>
      </c>
      <c r="H305" s="198">
        <v>68</v>
      </c>
      <c r="I305" s="199"/>
      <c r="J305" s="200">
        <f>ROUND(I305*H305,2)</f>
        <v>0</v>
      </c>
      <c r="K305" s="201"/>
      <c r="L305" s="40"/>
      <c r="M305" s="202" t="s">
        <v>1</v>
      </c>
      <c r="N305" s="203" t="s">
        <v>40</v>
      </c>
      <c r="O305" s="72"/>
      <c r="P305" s="204">
        <f>O305*H305</f>
        <v>0</v>
      </c>
      <c r="Q305" s="204">
        <v>4E-05</v>
      </c>
      <c r="R305" s="204">
        <f>Q305*H305</f>
        <v>0.00272</v>
      </c>
      <c r="S305" s="204">
        <v>0</v>
      </c>
      <c r="T305" s="20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6" t="s">
        <v>155</v>
      </c>
      <c r="AT305" s="206" t="s">
        <v>151</v>
      </c>
      <c r="AU305" s="206" t="s">
        <v>84</v>
      </c>
      <c r="AY305" s="18" t="s">
        <v>149</v>
      </c>
      <c r="BE305" s="207">
        <f>IF(N305="základní",J305,0)</f>
        <v>0</v>
      </c>
      <c r="BF305" s="207">
        <f>IF(N305="snížená",J305,0)</f>
        <v>0</v>
      </c>
      <c r="BG305" s="207">
        <f>IF(N305="zákl. přenesená",J305,0)</f>
        <v>0</v>
      </c>
      <c r="BH305" s="207">
        <f>IF(N305="sníž. přenesená",J305,0)</f>
        <v>0</v>
      </c>
      <c r="BI305" s="207">
        <f>IF(N305="nulová",J305,0)</f>
        <v>0</v>
      </c>
      <c r="BJ305" s="18" t="s">
        <v>82</v>
      </c>
      <c r="BK305" s="207">
        <f>ROUND(I305*H305,2)</f>
        <v>0</v>
      </c>
      <c r="BL305" s="18" t="s">
        <v>155</v>
      </c>
      <c r="BM305" s="206" t="s">
        <v>1166</v>
      </c>
    </row>
    <row r="306" spans="2:51" s="13" customFormat="1" ht="11.25">
      <c r="B306" s="208"/>
      <c r="C306" s="209"/>
      <c r="D306" s="210" t="s">
        <v>157</v>
      </c>
      <c r="E306" s="211" t="s">
        <v>1</v>
      </c>
      <c r="F306" s="212" t="s">
        <v>1016</v>
      </c>
      <c r="G306" s="209"/>
      <c r="H306" s="211" t="s">
        <v>1</v>
      </c>
      <c r="I306" s="213"/>
      <c r="J306" s="209"/>
      <c r="K306" s="209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157</v>
      </c>
      <c r="AU306" s="218" t="s">
        <v>84</v>
      </c>
      <c r="AV306" s="13" t="s">
        <v>82</v>
      </c>
      <c r="AW306" s="13" t="s">
        <v>31</v>
      </c>
      <c r="AX306" s="13" t="s">
        <v>75</v>
      </c>
      <c r="AY306" s="218" t="s">
        <v>149</v>
      </c>
    </row>
    <row r="307" spans="2:51" s="14" customFormat="1" ht="11.25">
      <c r="B307" s="219"/>
      <c r="C307" s="220"/>
      <c r="D307" s="210" t="s">
        <v>157</v>
      </c>
      <c r="E307" s="221" t="s">
        <v>1</v>
      </c>
      <c r="F307" s="222" t="s">
        <v>380</v>
      </c>
      <c r="G307" s="220"/>
      <c r="H307" s="223">
        <v>68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157</v>
      </c>
      <c r="AU307" s="229" t="s">
        <v>84</v>
      </c>
      <c r="AV307" s="14" t="s">
        <v>84</v>
      </c>
      <c r="AW307" s="14" t="s">
        <v>31</v>
      </c>
      <c r="AX307" s="14" t="s">
        <v>82</v>
      </c>
      <c r="AY307" s="229" t="s">
        <v>149</v>
      </c>
    </row>
    <row r="308" spans="1:65" s="2" customFormat="1" ht="14.45" customHeight="1">
      <c r="A308" s="35"/>
      <c r="B308" s="36"/>
      <c r="C308" s="194" t="s">
        <v>485</v>
      </c>
      <c r="D308" s="194" t="s">
        <v>151</v>
      </c>
      <c r="E308" s="195" t="s">
        <v>1167</v>
      </c>
      <c r="F308" s="196" t="s">
        <v>1168</v>
      </c>
      <c r="G308" s="197" t="s">
        <v>168</v>
      </c>
      <c r="H308" s="198">
        <v>2.295</v>
      </c>
      <c r="I308" s="199"/>
      <c r="J308" s="200">
        <f>ROUND(I308*H308,2)</f>
        <v>0</v>
      </c>
      <c r="K308" s="201"/>
      <c r="L308" s="40"/>
      <c r="M308" s="202" t="s">
        <v>1</v>
      </c>
      <c r="N308" s="203" t="s">
        <v>40</v>
      </c>
      <c r="O308" s="72"/>
      <c r="P308" s="204">
        <f>O308*H308</f>
        <v>0</v>
      </c>
      <c r="Q308" s="204">
        <v>0</v>
      </c>
      <c r="R308" s="204">
        <f>Q308*H308</f>
        <v>0</v>
      </c>
      <c r="S308" s="204">
        <v>2.2</v>
      </c>
      <c r="T308" s="205">
        <f>S308*H308</f>
        <v>5.049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6" t="s">
        <v>155</v>
      </c>
      <c r="AT308" s="206" t="s">
        <v>151</v>
      </c>
      <c r="AU308" s="206" t="s">
        <v>84</v>
      </c>
      <c r="AY308" s="18" t="s">
        <v>149</v>
      </c>
      <c r="BE308" s="207">
        <f>IF(N308="základní",J308,0)</f>
        <v>0</v>
      </c>
      <c r="BF308" s="207">
        <f>IF(N308="snížená",J308,0)</f>
        <v>0</v>
      </c>
      <c r="BG308" s="207">
        <f>IF(N308="zákl. přenesená",J308,0)</f>
        <v>0</v>
      </c>
      <c r="BH308" s="207">
        <f>IF(N308="sníž. přenesená",J308,0)</f>
        <v>0</v>
      </c>
      <c r="BI308" s="207">
        <f>IF(N308="nulová",J308,0)</f>
        <v>0</v>
      </c>
      <c r="BJ308" s="18" t="s">
        <v>82</v>
      </c>
      <c r="BK308" s="207">
        <f>ROUND(I308*H308,2)</f>
        <v>0</v>
      </c>
      <c r="BL308" s="18" t="s">
        <v>155</v>
      </c>
      <c r="BM308" s="206" t="s">
        <v>1169</v>
      </c>
    </row>
    <row r="309" spans="2:51" s="13" customFormat="1" ht="11.25">
      <c r="B309" s="208"/>
      <c r="C309" s="209"/>
      <c r="D309" s="210" t="s">
        <v>157</v>
      </c>
      <c r="E309" s="211" t="s">
        <v>1</v>
      </c>
      <c r="F309" s="212" t="s">
        <v>1170</v>
      </c>
      <c r="G309" s="209"/>
      <c r="H309" s="211" t="s">
        <v>1</v>
      </c>
      <c r="I309" s="213"/>
      <c r="J309" s="209"/>
      <c r="K309" s="209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157</v>
      </c>
      <c r="AU309" s="218" t="s">
        <v>84</v>
      </c>
      <c r="AV309" s="13" t="s">
        <v>82</v>
      </c>
      <c r="AW309" s="13" t="s">
        <v>31</v>
      </c>
      <c r="AX309" s="13" t="s">
        <v>75</v>
      </c>
      <c r="AY309" s="218" t="s">
        <v>149</v>
      </c>
    </row>
    <row r="310" spans="2:51" s="14" customFormat="1" ht="11.25">
      <c r="B310" s="219"/>
      <c r="C310" s="220"/>
      <c r="D310" s="210" t="s">
        <v>157</v>
      </c>
      <c r="E310" s="221" t="s">
        <v>1</v>
      </c>
      <c r="F310" s="222" t="s">
        <v>1171</v>
      </c>
      <c r="G310" s="220"/>
      <c r="H310" s="223">
        <v>2.295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157</v>
      </c>
      <c r="AU310" s="229" t="s">
        <v>84</v>
      </c>
      <c r="AV310" s="14" t="s">
        <v>84</v>
      </c>
      <c r="AW310" s="14" t="s">
        <v>31</v>
      </c>
      <c r="AX310" s="14" t="s">
        <v>82</v>
      </c>
      <c r="AY310" s="229" t="s">
        <v>149</v>
      </c>
    </row>
    <row r="311" spans="1:65" s="2" customFormat="1" ht="14.45" customHeight="1">
      <c r="A311" s="35"/>
      <c r="B311" s="36"/>
      <c r="C311" s="194" t="s">
        <v>490</v>
      </c>
      <c r="D311" s="194" t="s">
        <v>151</v>
      </c>
      <c r="E311" s="195" t="s">
        <v>1172</v>
      </c>
      <c r="F311" s="196" t="s">
        <v>1173</v>
      </c>
      <c r="G311" s="197" t="s">
        <v>168</v>
      </c>
      <c r="H311" s="198">
        <v>4.256</v>
      </c>
      <c r="I311" s="199"/>
      <c r="J311" s="200">
        <f>ROUND(I311*H311,2)</f>
        <v>0</v>
      </c>
      <c r="K311" s="201"/>
      <c r="L311" s="40"/>
      <c r="M311" s="202" t="s">
        <v>1</v>
      </c>
      <c r="N311" s="203" t="s">
        <v>40</v>
      </c>
      <c r="O311" s="72"/>
      <c r="P311" s="204">
        <f>O311*H311</f>
        <v>0</v>
      </c>
      <c r="Q311" s="204">
        <v>0</v>
      </c>
      <c r="R311" s="204">
        <f>Q311*H311</f>
        <v>0</v>
      </c>
      <c r="S311" s="204">
        <v>2</v>
      </c>
      <c r="T311" s="205">
        <f>S311*H311</f>
        <v>8.512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6" t="s">
        <v>155</v>
      </c>
      <c r="AT311" s="206" t="s">
        <v>151</v>
      </c>
      <c r="AU311" s="206" t="s">
        <v>84</v>
      </c>
      <c r="AY311" s="18" t="s">
        <v>149</v>
      </c>
      <c r="BE311" s="207">
        <f>IF(N311="základní",J311,0)</f>
        <v>0</v>
      </c>
      <c r="BF311" s="207">
        <f>IF(N311="snížená",J311,0)</f>
        <v>0</v>
      </c>
      <c r="BG311" s="207">
        <f>IF(N311="zákl. přenesená",J311,0)</f>
        <v>0</v>
      </c>
      <c r="BH311" s="207">
        <f>IF(N311="sníž. přenesená",J311,0)</f>
        <v>0</v>
      </c>
      <c r="BI311" s="207">
        <f>IF(N311="nulová",J311,0)</f>
        <v>0</v>
      </c>
      <c r="BJ311" s="18" t="s">
        <v>82</v>
      </c>
      <c r="BK311" s="207">
        <f>ROUND(I311*H311,2)</f>
        <v>0</v>
      </c>
      <c r="BL311" s="18" t="s">
        <v>155</v>
      </c>
      <c r="BM311" s="206" t="s">
        <v>1174</v>
      </c>
    </row>
    <row r="312" spans="2:51" s="13" customFormat="1" ht="11.25">
      <c r="B312" s="208"/>
      <c r="C312" s="209"/>
      <c r="D312" s="210" t="s">
        <v>157</v>
      </c>
      <c r="E312" s="211" t="s">
        <v>1</v>
      </c>
      <c r="F312" s="212" t="s">
        <v>1016</v>
      </c>
      <c r="G312" s="209"/>
      <c r="H312" s="211" t="s">
        <v>1</v>
      </c>
      <c r="I312" s="213"/>
      <c r="J312" s="209"/>
      <c r="K312" s="209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157</v>
      </c>
      <c r="AU312" s="218" t="s">
        <v>84</v>
      </c>
      <c r="AV312" s="13" t="s">
        <v>82</v>
      </c>
      <c r="AW312" s="13" t="s">
        <v>31</v>
      </c>
      <c r="AX312" s="13" t="s">
        <v>75</v>
      </c>
      <c r="AY312" s="218" t="s">
        <v>149</v>
      </c>
    </row>
    <row r="313" spans="2:51" s="14" customFormat="1" ht="11.25">
      <c r="B313" s="219"/>
      <c r="C313" s="220"/>
      <c r="D313" s="210" t="s">
        <v>157</v>
      </c>
      <c r="E313" s="221" t="s">
        <v>1</v>
      </c>
      <c r="F313" s="222" t="s">
        <v>1017</v>
      </c>
      <c r="G313" s="220"/>
      <c r="H313" s="223">
        <v>4.256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157</v>
      </c>
      <c r="AU313" s="229" t="s">
        <v>84</v>
      </c>
      <c r="AV313" s="14" t="s">
        <v>84</v>
      </c>
      <c r="AW313" s="14" t="s">
        <v>31</v>
      </c>
      <c r="AX313" s="14" t="s">
        <v>82</v>
      </c>
      <c r="AY313" s="229" t="s">
        <v>149</v>
      </c>
    </row>
    <row r="314" spans="1:65" s="2" customFormat="1" ht="24.2" customHeight="1">
      <c r="A314" s="35"/>
      <c r="B314" s="36"/>
      <c r="C314" s="194" t="s">
        <v>498</v>
      </c>
      <c r="D314" s="194" t="s">
        <v>151</v>
      </c>
      <c r="E314" s="195" t="s">
        <v>1175</v>
      </c>
      <c r="F314" s="196" t="s">
        <v>1176</v>
      </c>
      <c r="G314" s="197" t="s">
        <v>324</v>
      </c>
      <c r="H314" s="198">
        <v>11</v>
      </c>
      <c r="I314" s="199"/>
      <c r="J314" s="200">
        <f>ROUND(I314*H314,2)</f>
        <v>0</v>
      </c>
      <c r="K314" s="201"/>
      <c r="L314" s="40"/>
      <c r="M314" s="202" t="s">
        <v>1</v>
      </c>
      <c r="N314" s="203" t="s">
        <v>40</v>
      </c>
      <c r="O314" s="72"/>
      <c r="P314" s="204">
        <f>O314*H314</f>
        <v>0</v>
      </c>
      <c r="Q314" s="204">
        <v>0</v>
      </c>
      <c r="R314" s="204">
        <f>Q314*H314</f>
        <v>0</v>
      </c>
      <c r="S314" s="204">
        <v>0.0657</v>
      </c>
      <c r="T314" s="205">
        <f>S314*H314</f>
        <v>0.7226999999999999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6" t="s">
        <v>155</v>
      </c>
      <c r="AT314" s="206" t="s">
        <v>151</v>
      </c>
      <c r="AU314" s="206" t="s">
        <v>84</v>
      </c>
      <c r="AY314" s="18" t="s">
        <v>149</v>
      </c>
      <c r="BE314" s="207">
        <f>IF(N314="základní",J314,0)</f>
        <v>0</v>
      </c>
      <c r="BF314" s="207">
        <f>IF(N314="snížená",J314,0)</f>
        <v>0</v>
      </c>
      <c r="BG314" s="207">
        <f>IF(N314="zákl. přenesená",J314,0)</f>
        <v>0</v>
      </c>
      <c r="BH314" s="207">
        <f>IF(N314="sníž. přenesená",J314,0)</f>
        <v>0</v>
      </c>
      <c r="BI314" s="207">
        <f>IF(N314="nulová",J314,0)</f>
        <v>0</v>
      </c>
      <c r="BJ314" s="18" t="s">
        <v>82</v>
      </c>
      <c r="BK314" s="207">
        <f>ROUND(I314*H314,2)</f>
        <v>0</v>
      </c>
      <c r="BL314" s="18" t="s">
        <v>155</v>
      </c>
      <c r="BM314" s="206" t="s">
        <v>1177</v>
      </c>
    </row>
    <row r="315" spans="2:51" s="13" customFormat="1" ht="11.25">
      <c r="B315" s="208"/>
      <c r="C315" s="209"/>
      <c r="D315" s="210" t="s">
        <v>157</v>
      </c>
      <c r="E315" s="211" t="s">
        <v>1</v>
      </c>
      <c r="F315" s="212" t="s">
        <v>1016</v>
      </c>
      <c r="G315" s="209"/>
      <c r="H315" s="211" t="s">
        <v>1</v>
      </c>
      <c r="I315" s="213"/>
      <c r="J315" s="209"/>
      <c r="K315" s="209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157</v>
      </c>
      <c r="AU315" s="218" t="s">
        <v>84</v>
      </c>
      <c r="AV315" s="13" t="s">
        <v>82</v>
      </c>
      <c r="AW315" s="13" t="s">
        <v>31</v>
      </c>
      <c r="AX315" s="13" t="s">
        <v>75</v>
      </c>
      <c r="AY315" s="218" t="s">
        <v>149</v>
      </c>
    </row>
    <row r="316" spans="2:51" s="14" customFormat="1" ht="11.25">
      <c r="B316" s="219"/>
      <c r="C316" s="220"/>
      <c r="D316" s="210" t="s">
        <v>157</v>
      </c>
      <c r="E316" s="221" t="s">
        <v>1</v>
      </c>
      <c r="F316" s="222" t="s">
        <v>217</v>
      </c>
      <c r="G316" s="220"/>
      <c r="H316" s="223">
        <v>11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157</v>
      </c>
      <c r="AU316" s="229" t="s">
        <v>84</v>
      </c>
      <c r="AV316" s="14" t="s">
        <v>84</v>
      </c>
      <c r="AW316" s="14" t="s">
        <v>31</v>
      </c>
      <c r="AX316" s="14" t="s">
        <v>82</v>
      </c>
      <c r="AY316" s="229" t="s">
        <v>149</v>
      </c>
    </row>
    <row r="317" spans="1:65" s="2" customFormat="1" ht="24.2" customHeight="1">
      <c r="A317" s="35"/>
      <c r="B317" s="36"/>
      <c r="C317" s="194" t="s">
        <v>502</v>
      </c>
      <c r="D317" s="194" t="s">
        <v>151</v>
      </c>
      <c r="E317" s="195" t="s">
        <v>1178</v>
      </c>
      <c r="F317" s="196" t="s">
        <v>1179</v>
      </c>
      <c r="G317" s="197" t="s">
        <v>163</v>
      </c>
      <c r="H317" s="198">
        <v>26.6</v>
      </c>
      <c r="I317" s="199"/>
      <c r="J317" s="200">
        <f>ROUND(I317*H317,2)</f>
        <v>0</v>
      </c>
      <c r="K317" s="201"/>
      <c r="L317" s="40"/>
      <c r="M317" s="202" t="s">
        <v>1</v>
      </c>
      <c r="N317" s="203" t="s">
        <v>40</v>
      </c>
      <c r="O317" s="72"/>
      <c r="P317" s="204">
        <f>O317*H317</f>
        <v>0</v>
      </c>
      <c r="Q317" s="204">
        <v>0</v>
      </c>
      <c r="R317" s="204">
        <f>Q317*H317</f>
        <v>0</v>
      </c>
      <c r="S317" s="204">
        <v>0</v>
      </c>
      <c r="T317" s="20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6" t="s">
        <v>155</v>
      </c>
      <c r="AT317" s="206" t="s">
        <v>151</v>
      </c>
      <c r="AU317" s="206" t="s">
        <v>84</v>
      </c>
      <c r="AY317" s="18" t="s">
        <v>149</v>
      </c>
      <c r="BE317" s="207">
        <f>IF(N317="základní",J317,0)</f>
        <v>0</v>
      </c>
      <c r="BF317" s="207">
        <f>IF(N317="snížená",J317,0)</f>
        <v>0</v>
      </c>
      <c r="BG317" s="207">
        <f>IF(N317="zákl. přenesená",J317,0)</f>
        <v>0</v>
      </c>
      <c r="BH317" s="207">
        <f>IF(N317="sníž. přenesená",J317,0)</f>
        <v>0</v>
      </c>
      <c r="BI317" s="207">
        <f>IF(N317="nulová",J317,0)</f>
        <v>0</v>
      </c>
      <c r="BJ317" s="18" t="s">
        <v>82</v>
      </c>
      <c r="BK317" s="207">
        <f>ROUND(I317*H317,2)</f>
        <v>0</v>
      </c>
      <c r="BL317" s="18" t="s">
        <v>155</v>
      </c>
      <c r="BM317" s="206" t="s">
        <v>1180</v>
      </c>
    </row>
    <row r="318" spans="2:51" s="13" customFormat="1" ht="11.25">
      <c r="B318" s="208"/>
      <c r="C318" s="209"/>
      <c r="D318" s="210" t="s">
        <v>157</v>
      </c>
      <c r="E318" s="211" t="s">
        <v>1</v>
      </c>
      <c r="F318" s="212" t="s">
        <v>1016</v>
      </c>
      <c r="G318" s="209"/>
      <c r="H318" s="211" t="s">
        <v>1</v>
      </c>
      <c r="I318" s="213"/>
      <c r="J318" s="209"/>
      <c r="K318" s="209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157</v>
      </c>
      <c r="AU318" s="218" t="s">
        <v>84</v>
      </c>
      <c r="AV318" s="13" t="s">
        <v>82</v>
      </c>
      <c r="AW318" s="13" t="s">
        <v>31</v>
      </c>
      <c r="AX318" s="13" t="s">
        <v>75</v>
      </c>
      <c r="AY318" s="218" t="s">
        <v>149</v>
      </c>
    </row>
    <row r="319" spans="2:51" s="14" customFormat="1" ht="11.25">
      <c r="B319" s="219"/>
      <c r="C319" s="220"/>
      <c r="D319" s="210" t="s">
        <v>157</v>
      </c>
      <c r="E319" s="221" t="s">
        <v>1</v>
      </c>
      <c r="F319" s="222" t="s">
        <v>1040</v>
      </c>
      <c r="G319" s="220"/>
      <c r="H319" s="223">
        <v>26.6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157</v>
      </c>
      <c r="AU319" s="229" t="s">
        <v>84</v>
      </c>
      <c r="AV319" s="14" t="s">
        <v>84</v>
      </c>
      <c r="AW319" s="14" t="s">
        <v>31</v>
      </c>
      <c r="AX319" s="14" t="s">
        <v>82</v>
      </c>
      <c r="AY319" s="229" t="s">
        <v>149</v>
      </c>
    </row>
    <row r="320" spans="1:65" s="2" customFormat="1" ht="14.45" customHeight="1">
      <c r="A320" s="35"/>
      <c r="B320" s="36"/>
      <c r="C320" s="194" t="s">
        <v>730</v>
      </c>
      <c r="D320" s="194" t="s">
        <v>151</v>
      </c>
      <c r="E320" s="195" t="s">
        <v>1181</v>
      </c>
      <c r="F320" s="196" t="s">
        <v>1182</v>
      </c>
      <c r="G320" s="197" t="s">
        <v>163</v>
      </c>
      <c r="H320" s="198">
        <v>70</v>
      </c>
      <c r="I320" s="199"/>
      <c r="J320" s="200">
        <f>ROUND(I320*H320,2)</f>
        <v>0</v>
      </c>
      <c r="K320" s="201"/>
      <c r="L320" s="40"/>
      <c r="M320" s="202" t="s">
        <v>1</v>
      </c>
      <c r="N320" s="203" t="s">
        <v>40</v>
      </c>
      <c r="O320" s="72"/>
      <c r="P320" s="204">
        <f>O320*H320</f>
        <v>0</v>
      </c>
      <c r="Q320" s="204">
        <v>0</v>
      </c>
      <c r="R320" s="204">
        <f>Q320*H320</f>
        <v>0</v>
      </c>
      <c r="S320" s="204">
        <v>0</v>
      </c>
      <c r="T320" s="205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6" t="s">
        <v>155</v>
      </c>
      <c r="AT320" s="206" t="s">
        <v>151</v>
      </c>
      <c r="AU320" s="206" t="s">
        <v>84</v>
      </c>
      <c r="AY320" s="18" t="s">
        <v>149</v>
      </c>
      <c r="BE320" s="207">
        <f>IF(N320="základní",J320,0)</f>
        <v>0</v>
      </c>
      <c r="BF320" s="207">
        <f>IF(N320="snížená",J320,0)</f>
        <v>0</v>
      </c>
      <c r="BG320" s="207">
        <f>IF(N320="zákl. přenesená",J320,0)</f>
        <v>0</v>
      </c>
      <c r="BH320" s="207">
        <f>IF(N320="sníž. přenesená",J320,0)</f>
        <v>0</v>
      </c>
      <c r="BI320" s="207">
        <f>IF(N320="nulová",J320,0)</f>
        <v>0</v>
      </c>
      <c r="BJ320" s="18" t="s">
        <v>82</v>
      </c>
      <c r="BK320" s="207">
        <f>ROUND(I320*H320,2)</f>
        <v>0</v>
      </c>
      <c r="BL320" s="18" t="s">
        <v>155</v>
      </c>
      <c r="BM320" s="206" t="s">
        <v>1183</v>
      </c>
    </row>
    <row r="321" spans="2:51" s="14" customFormat="1" ht="11.25">
      <c r="B321" s="219"/>
      <c r="C321" s="220"/>
      <c r="D321" s="210" t="s">
        <v>157</v>
      </c>
      <c r="E321" s="221" t="s">
        <v>1</v>
      </c>
      <c r="F321" s="222" t="s">
        <v>968</v>
      </c>
      <c r="G321" s="220"/>
      <c r="H321" s="223">
        <v>70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157</v>
      </c>
      <c r="AU321" s="229" t="s">
        <v>84</v>
      </c>
      <c r="AV321" s="14" t="s">
        <v>84</v>
      </c>
      <c r="AW321" s="14" t="s">
        <v>31</v>
      </c>
      <c r="AX321" s="14" t="s">
        <v>82</v>
      </c>
      <c r="AY321" s="229" t="s">
        <v>149</v>
      </c>
    </row>
    <row r="322" spans="1:65" s="2" customFormat="1" ht="14.45" customHeight="1">
      <c r="A322" s="35"/>
      <c r="B322" s="36"/>
      <c r="C322" s="194" t="s">
        <v>509</v>
      </c>
      <c r="D322" s="194" t="s">
        <v>151</v>
      </c>
      <c r="E322" s="195" t="s">
        <v>1184</v>
      </c>
      <c r="F322" s="196" t="s">
        <v>1185</v>
      </c>
      <c r="G322" s="197" t="s">
        <v>163</v>
      </c>
      <c r="H322" s="198">
        <v>172</v>
      </c>
      <c r="I322" s="199"/>
      <c r="J322" s="200">
        <f>ROUND(I322*H322,2)</f>
        <v>0</v>
      </c>
      <c r="K322" s="201"/>
      <c r="L322" s="40"/>
      <c r="M322" s="202" t="s">
        <v>1</v>
      </c>
      <c r="N322" s="203" t="s">
        <v>40</v>
      </c>
      <c r="O322" s="72"/>
      <c r="P322" s="204">
        <f>O322*H322</f>
        <v>0</v>
      </c>
      <c r="Q322" s="204">
        <v>0</v>
      </c>
      <c r="R322" s="204">
        <f>Q322*H322</f>
        <v>0</v>
      </c>
      <c r="S322" s="204">
        <v>0</v>
      </c>
      <c r="T322" s="205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6" t="s">
        <v>155</v>
      </c>
      <c r="AT322" s="206" t="s">
        <v>151</v>
      </c>
      <c r="AU322" s="206" t="s">
        <v>84</v>
      </c>
      <c r="AY322" s="18" t="s">
        <v>149</v>
      </c>
      <c r="BE322" s="207">
        <f>IF(N322="základní",J322,0)</f>
        <v>0</v>
      </c>
      <c r="BF322" s="207">
        <f>IF(N322="snížená",J322,0)</f>
        <v>0</v>
      </c>
      <c r="BG322" s="207">
        <f>IF(N322="zákl. přenesená",J322,0)</f>
        <v>0</v>
      </c>
      <c r="BH322" s="207">
        <f>IF(N322="sníž. přenesená",J322,0)</f>
        <v>0</v>
      </c>
      <c r="BI322" s="207">
        <f>IF(N322="nulová",J322,0)</f>
        <v>0</v>
      </c>
      <c r="BJ322" s="18" t="s">
        <v>82</v>
      </c>
      <c r="BK322" s="207">
        <f>ROUND(I322*H322,2)</f>
        <v>0</v>
      </c>
      <c r="BL322" s="18" t="s">
        <v>155</v>
      </c>
      <c r="BM322" s="206" t="s">
        <v>1186</v>
      </c>
    </row>
    <row r="323" spans="2:51" s="14" customFormat="1" ht="11.25">
      <c r="B323" s="219"/>
      <c r="C323" s="220"/>
      <c r="D323" s="210" t="s">
        <v>157</v>
      </c>
      <c r="E323" s="221" t="s">
        <v>1</v>
      </c>
      <c r="F323" s="222" t="s">
        <v>963</v>
      </c>
      <c r="G323" s="220"/>
      <c r="H323" s="223">
        <v>172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157</v>
      </c>
      <c r="AU323" s="229" t="s">
        <v>84</v>
      </c>
      <c r="AV323" s="14" t="s">
        <v>84</v>
      </c>
      <c r="AW323" s="14" t="s">
        <v>31</v>
      </c>
      <c r="AX323" s="14" t="s">
        <v>82</v>
      </c>
      <c r="AY323" s="229" t="s">
        <v>149</v>
      </c>
    </row>
    <row r="324" spans="1:65" s="2" customFormat="1" ht="24.2" customHeight="1">
      <c r="A324" s="35"/>
      <c r="B324" s="36"/>
      <c r="C324" s="194" t="s">
        <v>380</v>
      </c>
      <c r="D324" s="194" t="s">
        <v>151</v>
      </c>
      <c r="E324" s="195" t="s">
        <v>1187</v>
      </c>
      <c r="F324" s="196" t="s">
        <v>1188</v>
      </c>
      <c r="G324" s="197" t="s">
        <v>154</v>
      </c>
      <c r="H324" s="198">
        <v>226</v>
      </c>
      <c r="I324" s="199"/>
      <c r="J324" s="200">
        <f>ROUND(I324*H324,2)</f>
        <v>0</v>
      </c>
      <c r="K324" s="201"/>
      <c r="L324" s="40"/>
      <c r="M324" s="202" t="s">
        <v>1</v>
      </c>
      <c r="N324" s="203" t="s">
        <v>40</v>
      </c>
      <c r="O324" s="72"/>
      <c r="P324" s="204">
        <f>O324*H324</f>
        <v>0</v>
      </c>
      <c r="Q324" s="204">
        <v>0</v>
      </c>
      <c r="R324" s="204">
        <f>Q324*H324</f>
        <v>0</v>
      </c>
      <c r="S324" s="204">
        <v>0</v>
      </c>
      <c r="T324" s="20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6" t="s">
        <v>155</v>
      </c>
      <c r="AT324" s="206" t="s">
        <v>151</v>
      </c>
      <c r="AU324" s="206" t="s">
        <v>84</v>
      </c>
      <c r="AY324" s="18" t="s">
        <v>149</v>
      </c>
      <c r="BE324" s="207">
        <f>IF(N324="základní",J324,0)</f>
        <v>0</v>
      </c>
      <c r="BF324" s="207">
        <f>IF(N324="snížená",J324,0)</f>
        <v>0</v>
      </c>
      <c r="BG324" s="207">
        <f>IF(N324="zákl. přenesená",J324,0)</f>
        <v>0</v>
      </c>
      <c r="BH324" s="207">
        <f>IF(N324="sníž. přenesená",J324,0)</f>
        <v>0</v>
      </c>
      <c r="BI324" s="207">
        <f>IF(N324="nulová",J324,0)</f>
        <v>0</v>
      </c>
      <c r="BJ324" s="18" t="s">
        <v>82</v>
      </c>
      <c r="BK324" s="207">
        <f>ROUND(I324*H324,2)</f>
        <v>0</v>
      </c>
      <c r="BL324" s="18" t="s">
        <v>155</v>
      </c>
      <c r="BM324" s="206" t="s">
        <v>1189</v>
      </c>
    </row>
    <row r="325" spans="2:51" s="13" customFormat="1" ht="11.25">
      <c r="B325" s="208"/>
      <c r="C325" s="209"/>
      <c r="D325" s="210" t="s">
        <v>157</v>
      </c>
      <c r="E325" s="211" t="s">
        <v>1</v>
      </c>
      <c r="F325" s="212" t="s">
        <v>933</v>
      </c>
      <c r="G325" s="209"/>
      <c r="H325" s="211" t="s">
        <v>1</v>
      </c>
      <c r="I325" s="213"/>
      <c r="J325" s="209"/>
      <c r="K325" s="209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157</v>
      </c>
      <c r="AU325" s="218" t="s">
        <v>84</v>
      </c>
      <c r="AV325" s="13" t="s">
        <v>82</v>
      </c>
      <c r="AW325" s="13" t="s">
        <v>31</v>
      </c>
      <c r="AX325" s="13" t="s">
        <v>75</v>
      </c>
      <c r="AY325" s="218" t="s">
        <v>149</v>
      </c>
    </row>
    <row r="326" spans="2:51" s="14" customFormat="1" ht="11.25">
      <c r="B326" s="219"/>
      <c r="C326" s="220"/>
      <c r="D326" s="210" t="s">
        <v>157</v>
      </c>
      <c r="E326" s="221" t="s">
        <v>1</v>
      </c>
      <c r="F326" s="222" t="s">
        <v>869</v>
      </c>
      <c r="G326" s="220"/>
      <c r="H326" s="223">
        <v>226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157</v>
      </c>
      <c r="AU326" s="229" t="s">
        <v>84</v>
      </c>
      <c r="AV326" s="14" t="s">
        <v>84</v>
      </c>
      <c r="AW326" s="14" t="s">
        <v>31</v>
      </c>
      <c r="AX326" s="14" t="s">
        <v>82</v>
      </c>
      <c r="AY326" s="229" t="s">
        <v>149</v>
      </c>
    </row>
    <row r="327" spans="2:63" s="12" customFormat="1" ht="22.9" customHeight="1">
      <c r="B327" s="178"/>
      <c r="C327" s="179"/>
      <c r="D327" s="180" t="s">
        <v>74</v>
      </c>
      <c r="E327" s="192" t="s">
        <v>479</v>
      </c>
      <c r="F327" s="192" t="s">
        <v>480</v>
      </c>
      <c r="G327" s="179"/>
      <c r="H327" s="179"/>
      <c r="I327" s="182"/>
      <c r="J327" s="193">
        <f>BK327</f>
        <v>0</v>
      </c>
      <c r="K327" s="179"/>
      <c r="L327" s="184"/>
      <c r="M327" s="185"/>
      <c r="N327" s="186"/>
      <c r="O327" s="186"/>
      <c r="P327" s="187">
        <f>SUM(P328:P349)</f>
        <v>0</v>
      </c>
      <c r="Q327" s="186"/>
      <c r="R327" s="187">
        <f>SUM(R328:R349)</f>
        <v>0</v>
      </c>
      <c r="S327" s="186"/>
      <c r="T327" s="188">
        <f>SUM(T328:T349)</f>
        <v>0</v>
      </c>
      <c r="AR327" s="189" t="s">
        <v>82</v>
      </c>
      <c r="AT327" s="190" t="s">
        <v>74</v>
      </c>
      <c r="AU327" s="190" t="s">
        <v>82</v>
      </c>
      <c r="AY327" s="189" t="s">
        <v>149</v>
      </c>
      <c r="BK327" s="191">
        <f>SUM(BK328:BK349)</f>
        <v>0</v>
      </c>
    </row>
    <row r="328" spans="1:65" s="2" customFormat="1" ht="14.45" customHeight="1">
      <c r="A328" s="35"/>
      <c r="B328" s="36"/>
      <c r="C328" s="194" t="s">
        <v>390</v>
      </c>
      <c r="D328" s="194" t="s">
        <v>151</v>
      </c>
      <c r="E328" s="195" t="s">
        <v>482</v>
      </c>
      <c r="F328" s="196" t="s">
        <v>483</v>
      </c>
      <c r="G328" s="197" t="s">
        <v>243</v>
      </c>
      <c r="H328" s="198">
        <v>812.851</v>
      </c>
      <c r="I328" s="199"/>
      <c r="J328" s="200">
        <f>ROUND(I328*H328,2)</f>
        <v>0</v>
      </c>
      <c r="K328" s="201"/>
      <c r="L328" s="40"/>
      <c r="M328" s="202" t="s">
        <v>1</v>
      </c>
      <c r="N328" s="203" t="s">
        <v>40</v>
      </c>
      <c r="O328" s="72"/>
      <c r="P328" s="204">
        <f>O328*H328</f>
        <v>0</v>
      </c>
      <c r="Q328" s="204">
        <v>0</v>
      </c>
      <c r="R328" s="204">
        <f>Q328*H328</f>
        <v>0</v>
      </c>
      <c r="S328" s="204">
        <v>0</v>
      </c>
      <c r="T328" s="205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6" t="s">
        <v>155</v>
      </c>
      <c r="AT328" s="206" t="s">
        <v>151</v>
      </c>
      <c r="AU328" s="206" t="s">
        <v>84</v>
      </c>
      <c r="AY328" s="18" t="s">
        <v>149</v>
      </c>
      <c r="BE328" s="207">
        <f>IF(N328="základní",J328,0)</f>
        <v>0</v>
      </c>
      <c r="BF328" s="207">
        <f>IF(N328="snížená",J328,0)</f>
        <v>0</v>
      </c>
      <c r="BG328" s="207">
        <f>IF(N328="zákl. přenesená",J328,0)</f>
        <v>0</v>
      </c>
      <c r="BH328" s="207">
        <f>IF(N328="sníž. přenesená",J328,0)</f>
        <v>0</v>
      </c>
      <c r="BI328" s="207">
        <f>IF(N328="nulová",J328,0)</f>
        <v>0</v>
      </c>
      <c r="BJ328" s="18" t="s">
        <v>82</v>
      </c>
      <c r="BK328" s="207">
        <f>ROUND(I328*H328,2)</f>
        <v>0</v>
      </c>
      <c r="BL328" s="18" t="s">
        <v>155</v>
      </c>
      <c r="BM328" s="206" t="s">
        <v>1190</v>
      </c>
    </row>
    <row r="329" spans="2:51" s="14" customFormat="1" ht="11.25">
      <c r="B329" s="219"/>
      <c r="C329" s="220"/>
      <c r="D329" s="210" t="s">
        <v>157</v>
      </c>
      <c r="E329" s="221" t="s">
        <v>114</v>
      </c>
      <c r="F329" s="222" t="s">
        <v>1191</v>
      </c>
      <c r="G329" s="220"/>
      <c r="H329" s="223">
        <v>812.851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157</v>
      </c>
      <c r="AU329" s="229" t="s">
        <v>84</v>
      </c>
      <c r="AV329" s="14" t="s">
        <v>84</v>
      </c>
      <c r="AW329" s="14" t="s">
        <v>31</v>
      </c>
      <c r="AX329" s="14" t="s">
        <v>82</v>
      </c>
      <c r="AY329" s="229" t="s">
        <v>149</v>
      </c>
    </row>
    <row r="330" spans="1:65" s="2" customFormat="1" ht="24.2" customHeight="1">
      <c r="A330" s="35"/>
      <c r="B330" s="36"/>
      <c r="C330" s="194" t="s">
        <v>739</v>
      </c>
      <c r="D330" s="194" t="s">
        <v>151</v>
      </c>
      <c r="E330" s="195" t="s">
        <v>486</v>
      </c>
      <c r="F330" s="196" t="s">
        <v>487</v>
      </c>
      <c r="G330" s="197" t="s">
        <v>243</v>
      </c>
      <c r="H330" s="198">
        <v>11379.914</v>
      </c>
      <c r="I330" s="199"/>
      <c r="J330" s="200">
        <f>ROUND(I330*H330,2)</f>
        <v>0</v>
      </c>
      <c r="K330" s="201"/>
      <c r="L330" s="40"/>
      <c r="M330" s="202" t="s">
        <v>1</v>
      </c>
      <c r="N330" s="203" t="s">
        <v>40</v>
      </c>
      <c r="O330" s="72"/>
      <c r="P330" s="204">
        <f>O330*H330</f>
        <v>0</v>
      </c>
      <c r="Q330" s="204">
        <v>0</v>
      </c>
      <c r="R330" s="204">
        <f>Q330*H330</f>
        <v>0</v>
      </c>
      <c r="S330" s="204">
        <v>0</v>
      </c>
      <c r="T330" s="205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6" t="s">
        <v>155</v>
      </c>
      <c r="AT330" s="206" t="s">
        <v>151</v>
      </c>
      <c r="AU330" s="206" t="s">
        <v>84</v>
      </c>
      <c r="AY330" s="18" t="s">
        <v>149</v>
      </c>
      <c r="BE330" s="207">
        <f>IF(N330="základní",J330,0)</f>
        <v>0</v>
      </c>
      <c r="BF330" s="207">
        <f>IF(N330="snížená",J330,0)</f>
        <v>0</v>
      </c>
      <c r="BG330" s="207">
        <f>IF(N330="zákl. přenesená",J330,0)</f>
        <v>0</v>
      </c>
      <c r="BH330" s="207">
        <f>IF(N330="sníž. přenesená",J330,0)</f>
        <v>0</v>
      </c>
      <c r="BI330" s="207">
        <f>IF(N330="nulová",J330,0)</f>
        <v>0</v>
      </c>
      <c r="BJ330" s="18" t="s">
        <v>82</v>
      </c>
      <c r="BK330" s="207">
        <f>ROUND(I330*H330,2)</f>
        <v>0</v>
      </c>
      <c r="BL330" s="18" t="s">
        <v>155</v>
      </c>
      <c r="BM330" s="206" t="s">
        <v>1192</v>
      </c>
    </row>
    <row r="331" spans="2:51" s="14" customFormat="1" ht="11.25">
      <c r="B331" s="219"/>
      <c r="C331" s="220"/>
      <c r="D331" s="210" t="s">
        <v>157</v>
      </c>
      <c r="E331" s="221" t="s">
        <v>1</v>
      </c>
      <c r="F331" s="222" t="s">
        <v>489</v>
      </c>
      <c r="G331" s="220"/>
      <c r="H331" s="223">
        <v>11379.914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157</v>
      </c>
      <c r="AU331" s="229" t="s">
        <v>84</v>
      </c>
      <c r="AV331" s="14" t="s">
        <v>84</v>
      </c>
      <c r="AW331" s="14" t="s">
        <v>31</v>
      </c>
      <c r="AX331" s="14" t="s">
        <v>82</v>
      </c>
      <c r="AY331" s="229" t="s">
        <v>149</v>
      </c>
    </row>
    <row r="332" spans="1:65" s="2" customFormat="1" ht="14.45" customHeight="1">
      <c r="A332" s="35"/>
      <c r="B332" s="36"/>
      <c r="C332" s="194" t="s">
        <v>741</v>
      </c>
      <c r="D332" s="194" t="s">
        <v>151</v>
      </c>
      <c r="E332" s="195" t="s">
        <v>491</v>
      </c>
      <c r="F332" s="196" t="s">
        <v>492</v>
      </c>
      <c r="G332" s="197" t="s">
        <v>243</v>
      </c>
      <c r="H332" s="198">
        <v>220.928</v>
      </c>
      <c r="I332" s="199"/>
      <c r="J332" s="200">
        <f>ROUND(I332*H332,2)</f>
        <v>0</v>
      </c>
      <c r="K332" s="201"/>
      <c r="L332" s="40"/>
      <c r="M332" s="202" t="s">
        <v>1</v>
      </c>
      <c r="N332" s="203" t="s">
        <v>40</v>
      </c>
      <c r="O332" s="72"/>
      <c r="P332" s="204">
        <f>O332*H332</f>
        <v>0</v>
      </c>
      <c r="Q332" s="204">
        <v>0</v>
      </c>
      <c r="R332" s="204">
        <f>Q332*H332</f>
        <v>0</v>
      </c>
      <c r="S332" s="204">
        <v>0</v>
      </c>
      <c r="T332" s="20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6" t="s">
        <v>155</v>
      </c>
      <c r="AT332" s="206" t="s">
        <v>151</v>
      </c>
      <c r="AU332" s="206" t="s">
        <v>84</v>
      </c>
      <c r="AY332" s="18" t="s">
        <v>149</v>
      </c>
      <c r="BE332" s="207">
        <f>IF(N332="základní",J332,0)</f>
        <v>0</v>
      </c>
      <c r="BF332" s="207">
        <f>IF(N332="snížená",J332,0)</f>
        <v>0</v>
      </c>
      <c r="BG332" s="207">
        <f>IF(N332="zákl. přenesená",J332,0)</f>
        <v>0</v>
      </c>
      <c r="BH332" s="207">
        <f>IF(N332="sníž. přenesená",J332,0)</f>
        <v>0</v>
      </c>
      <c r="BI332" s="207">
        <f>IF(N332="nulová",J332,0)</f>
        <v>0</v>
      </c>
      <c r="BJ332" s="18" t="s">
        <v>82</v>
      </c>
      <c r="BK332" s="207">
        <f>ROUND(I332*H332,2)</f>
        <v>0</v>
      </c>
      <c r="BL332" s="18" t="s">
        <v>155</v>
      </c>
      <c r="BM332" s="206" t="s">
        <v>1193</v>
      </c>
    </row>
    <row r="333" spans="2:51" s="13" customFormat="1" ht="22.5">
      <c r="B333" s="208"/>
      <c r="C333" s="209"/>
      <c r="D333" s="210" t="s">
        <v>157</v>
      </c>
      <c r="E333" s="211" t="s">
        <v>1</v>
      </c>
      <c r="F333" s="212" t="s">
        <v>494</v>
      </c>
      <c r="G333" s="209"/>
      <c r="H333" s="211" t="s">
        <v>1</v>
      </c>
      <c r="I333" s="213"/>
      <c r="J333" s="209"/>
      <c r="K333" s="209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157</v>
      </c>
      <c r="AU333" s="218" t="s">
        <v>84</v>
      </c>
      <c r="AV333" s="13" t="s">
        <v>82</v>
      </c>
      <c r="AW333" s="13" t="s">
        <v>31</v>
      </c>
      <c r="AX333" s="13" t="s">
        <v>75</v>
      </c>
      <c r="AY333" s="218" t="s">
        <v>149</v>
      </c>
    </row>
    <row r="334" spans="2:51" s="14" customFormat="1" ht="11.25">
      <c r="B334" s="219"/>
      <c r="C334" s="220"/>
      <c r="D334" s="210" t="s">
        <v>157</v>
      </c>
      <c r="E334" s="221" t="s">
        <v>1</v>
      </c>
      <c r="F334" s="222" t="s">
        <v>1194</v>
      </c>
      <c r="G334" s="220"/>
      <c r="H334" s="223">
        <v>114.878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AT334" s="229" t="s">
        <v>157</v>
      </c>
      <c r="AU334" s="229" t="s">
        <v>84</v>
      </c>
      <c r="AV334" s="14" t="s">
        <v>84</v>
      </c>
      <c r="AW334" s="14" t="s">
        <v>31</v>
      </c>
      <c r="AX334" s="14" t="s">
        <v>75</v>
      </c>
      <c r="AY334" s="229" t="s">
        <v>149</v>
      </c>
    </row>
    <row r="335" spans="2:51" s="13" customFormat="1" ht="22.5">
      <c r="B335" s="208"/>
      <c r="C335" s="209"/>
      <c r="D335" s="210" t="s">
        <v>157</v>
      </c>
      <c r="E335" s="211" t="s">
        <v>1</v>
      </c>
      <c r="F335" s="212" t="s">
        <v>496</v>
      </c>
      <c r="G335" s="209"/>
      <c r="H335" s="211" t="s">
        <v>1</v>
      </c>
      <c r="I335" s="213"/>
      <c r="J335" s="209"/>
      <c r="K335" s="209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157</v>
      </c>
      <c r="AU335" s="218" t="s">
        <v>84</v>
      </c>
      <c r="AV335" s="13" t="s">
        <v>82</v>
      </c>
      <c r="AW335" s="13" t="s">
        <v>31</v>
      </c>
      <c r="AX335" s="13" t="s">
        <v>75</v>
      </c>
      <c r="AY335" s="218" t="s">
        <v>149</v>
      </c>
    </row>
    <row r="336" spans="2:51" s="14" customFormat="1" ht="11.25">
      <c r="B336" s="219"/>
      <c r="C336" s="220"/>
      <c r="D336" s="210" t="s">
        <v>157</v>
      </c>
      <c r="E336" s="221" t="s">
        <v>1</v>
      </c>
      <c r="F336" s="222" t="s">
        <v>1195</v>
      </c>
      <c r="G336" s="220"/>
      <c r="H336" s="223">
        <v>74.48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157</v>
      </c>
      <c r="AU336" s="229" t="s">
        <v>84</v>
      </c>
      <c r="AV336" s="14" t="s">
        <v>84</v>
      </c>
      <c r="AW336" s="14" t="s">
        <v>31</v>
      </c>
      <c r="AX336" s="14" t="s">
        <v>75</v>
      </c>
      <c r="AY336" s="229" t="s">
        <v>149</v>
      </c>
    </row>
    <row r="337" spans="2:51" s="16" customFormat="1" ht="11.25">
      <c r="B337" s="262"/>
      <c r="C337" s="263"/>
      <c r="D337" s="210" t="s">
        <v>157</v>
      </c>
      <c r="E337" s="264" t="s">
        <v>108</v>
      </c>
      <c r="F337" s="265" t="s">
        <v>1196</v>
      </c>
      <c r="G337" s="263"/>
      <c r="H337" s="266">
        <v>189.358</v>
      </c>
      <c r="I337" s="267"/>
      <c r="J337" s="263"/>
      <c r="K337" s="263"/>
      <c r="L337" s="268"/>
      <c r="M337" s="269"/>
      <c r="N337" s="270"/>
      <c r="O337" s="270"/>
      <c r="P337" s="270"/>
      <c r="Q337" s="270"/>
      <c r="R337" s="270"/>
      <c r="S337" s="270"/>
      <c r="T337" s="271"/>
      <c r="AT337" s="272" t="s">
        <v>157</v>
      </c>
      <c r="AU337" s="272" t="s">
        <v>84</v>
      </c>
      <c r="AV337" s="16" t="s">
        <v>160</v>
      </c>
      <c r="AW337" s="16" t="s">
        <v>31</v>
      </c>
      <c r="AX337" s="16" t="s">
        <v>75</v>
      </c>
      <c r="AY337" s="272" t="s">
        <v>149</v>
      </c>
    </row>
    <row r="338" spans="2:51" s="14" customFormat="1" ht="11.25">
      <c r="B338" s="219"/>
      <c r="C338" s="220"/>
      <c r="D338" s="210" t="s">
        <v>157</v>
      </c>
      <c r="E338" s="221" t="s">
        <v>910</v>
      </c>
      <c r="F338" s="222" t="s">
        <v>904</v>
      </c>
      <c r="G338" s="220"/>
      <c r="H338" s="223">
        <v>31.57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157</v>
      </c>
      <c r="AU338" s="229" t="s">
        <v>84</v>
      </c>
      <c r="AV338" s="14" t="s">
        <v>84</v>
      </c>
      <c r="AW338" s="14" t="s">
        <v>31</v>
      </c>
      <c r="AX338" s="14" t="s">
        <v>75</v>
      </c>
      <c r="AY338" s="229" t="s">
        <v>149</v>
      </c>
    </row>
    <row r="339" spans="2:51" s="15" customFormat="1" ht="11.25">
      <c r="B339" s="230"/>
      <c r="C339" s="231"/>
      <c r="D339" s="210" t="s">
        <v>157</v>
      </c>
      <c r="E339" s="232" t="s">
        <v>1</v>
      </c>
      <c r="F339" s="233" t="s">
        <v>179</v>
      </c>
      <c r="G339" s="231"/>
      <c r="H339" s="234">
        <v>220.928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157</v>
      </c>
      <c r="AU339" s="240" t="s">
        <v>84</v>
      </c>
      <c r="AV339" s="15" t="s">
        <v>155</v>
      </c>
      <c r="AW339" s="15" t="s">
        <v>31</v>
      </c>
      <c r="AX339" s="15" t="s">
        <v>82</v>
      </c>
      <c r="AY339" s="240" t="s">
        <v>149</v>
      </c>
    </row>
    <row r="340" spans="1:65" s="2" customFormat="1" ht="24.2" customHeight="1">
      <c r="A340" s="35"/>
      <c r="B340" s="36"/>
      <c r="C340" s="194" t="s">
        <v>745</v>
      </c>
      <c r="D340" s="194" t="s">
        <v>151</v>
      </c>
      <c r="E340" s="195" t="s">
        <v>1197</v>
      </c>
      <c r="F340" s="196" t="s">
        <v>1198</v>
      </c>
      <c r="G340" s="197" t="s">
        <v>243</v>
      </c>
      <c r="H340" s="198">
        <v>441.98</v>
      </c>
      <c r="I340" s="199"/>
      <c r="J340" s="200">
        <f>ROUND(I340*H340,2)</f>
        <v>0</v>
      </c>
      <c r="K340" s="201"/>
      <c r="L340" s="40"/>
      <c r="M340" s="202" t="s">
        <v>1</v>
      </c>
      <c r="N340" s="203" t="s">
        <v>40</v>
      </c>
      <c r="O340" s="72"/>
      <c r="P340" s="204">
        <f>O340*H340</f>
        <v>0</v>
      </c>
      <c r="Q340" s="204">
        <v>0</v>
      </c>
      <c r="R340" s="204">
        <f>Q340*H340</f>
        <v>0</v>
      </c>
      <c r="S340" s="204">
        <v>0</v>
      </c>
      <c r="T340" s="20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6" t="s">
        <v>155</v>
      </c>
      <c r="AT340" s="206" t="s">
        <v>151</v>
      </c>
      <c r="AU340" s="206" t="s">
        <v>84</v>
      </c>
      <c r="AY340" s="18" t="s">
        <v>149</v>
      </c>
      <c r="BE340" s="207">
        <f>IF(N340="základní",J340,0)</f>
        <v>0</v>
      </c>
      <c r="BF340" s="207">
        <f>IF(N340="snížená",J340,0)</f>
        <v>0</v>
      </c>
      <c r="BG340" s="207">
        <f>IF(N340="zákl. přenesená",J340,0)</f>
        <v>0</v>
      </c>
      <c r="BH340" s="207">
        <f>IF(N340="sníž. přenesená",J340,0)</f>
        <v>0</v>
      </c>
      <c r="BI340" s="207">
        <f>IF(N340="nulová",J340,0)</f>
        <v>0</v>
      </c>
      <c r="BJ340" s="18" t="s">
        <v>82</v>
      </c>
      <c r="BK340" s="207">
        <f>ROUND(I340*H340,2)</f>
        <v>0</v>
      </c>
      <c r="BL340" s="18" t="s">
        <v>155</v>
      </c>
      <c r="BM340" s="206" t="s">
        <v>1199</v>
      </c>
    </row>
    <row r="341" spans="2:51" s="14" customFormat="1" ht="11.25">
      <c r="B341" s="219"/>
      <c r="C341" s="220"/>
      <c r="D341" s="210" t="s">
        <v>157</v>
      </c>
      <c r="E341" s="221" t="s">
        <v>1</v>
      </c>
      <c r="F341" s="222" t="s">
        <v>1200</v>
      </c>
      <c r="G341" s="220"/>
      <c r="H341" s="223">
        <v>441.98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157</v>
      </c>
      <c r="AU341" s="229" t="s">
        <v>84</v>
      </c>
      <c r="AV341" s="14" t="s">
        <v>84</v>
      </c>
      <c r="AW341" s="14" t="s">
        <v>31</v>
      </c>
      <c r="AX341" s="14" t="s">
        <v>82</v>
      </c>
      <c r="AY341" s="229" t="s">
        <v>149</v>
      </c>
    </row>
    <row r="342" spans="1:65" s="2" customFormat="1" ht="24.2" customHeight="1">
      <c r="A342" s="35"/>
      <c r="B342" s="36"/>
      <c r="C342" s="194" t="s">
        <v>749</v>
      </c>
      <c r="D342" s="194" t="s">
        <v>151</v>
      </c>
      <c r="E342" s="195" t="s">
        <v>499</v>
      </c>
      <c r="F342" s="196" t="s">
        <v>500</v>
      </c>
      <c r="G342" s="197" t="s">
        <v>243</v>
      </c>
      <c r="H342" s="198">
        <v>189.358</v>
      </c>
      <c r="I342" s="199"/>
      <c r="J342" s="200">
        <f>ROUND(I342*H342,2)</f>
        <v>0</v>
      </c>
      <c r="K342" s="201"/>
      <c r="L342" s="40"/>
      <c r="M342" s="202" t="s">
        <v>1</v>
      </c>
      <c r="N342" s="203" t="s">
        <v>40</v>
      </c>
      <c r="O342" s="72"/>
      <c r="P342" s="204">
        <f>O342*H342</f>
        <v>0</v>
      </c>
      <c r="Q342" s="204">
        <v>0</v>
      </c>
      <c r="R342" s="204">
        <f>Q342*H342</f>
        <v>0</v>
      </c>
      <c r="S342" s="204">
        <v>0</v>
      </c>
      <c r="T342" s="205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6" t="s">
        <v>155</v>
      </c>
      <c r="AT342" s="206" t="s">
        <v>151</v>
      </c>
      <c r="AU342" s="206" t="s">
        <v>84</v>
      </c>
      <c r="AY342" s="18" t="s">
        <v>149</v>
      </c>
      <c r="BE342" s="207">
        <f>IF(N342="základní",J342,0)</f>
        <v>0</v>
      </c>
      <c r="BF342" s="207">
        <f>IF(N342="snížená",J342,0)</f>
        <v>0</v>
      </c>
      <c r="BG342" s="207">
        <f>IF(N342="zákl. přenesená",J342,0)</f>
        <v>0</v>
      </c>
      <c r="BH342" s="207">
        <f>IF(N342="sníž. přenesená",J342,0)</f>
        <v>0</v>
      </c>
      <c r="BI342" s="207">
        <f>IF(N342="nulová",J342,0)</f>
        <v>0</v>
      </c>
      <c r="BJ342" s="18" t="s">
        <v>82</v>
      </c>
      <c r="BK342" s="207">
        <f>ROUND(I342*H342,2)</f>
        <v>0</v>
      </c>
      <c r="BL342" s="18" t="s">
        <v>155</v>
      </c>
      <c r="BM342" s="206" t="s">
        <v>1201</v>
      </c>
    </row>
    <row r="343" spans="2:51" s="14" customFormat="1" ht="11.25">
      <c r="B343" s="219"/>
      <c r="C343" s="220"/>
      <c r="D343" s="210" t="s">
        <v>157</v>
      </c>
      <c r="E343" s="221" t="s">
        <v>1</v>
      </c>
      <c r="F343" s="222" t="s">
        <v>108</v>
      </c>
      <c r="G343" s="220"/>
      <c r="H343" s="223">
        <v>189.358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157</v>
      </c>
      <c r="AU343" s="229" t="s">
        <v>84</v>
      </c>
      <c r="AV343" s="14" t="s">
        <v>84</v>
      </c>
      <c r="AW343" s="14" t="s">
        <v>31</v>
      </c>
      <c r="AX343" s="14" t="s">
        <v>82</v>
      </c>
      <c r="AY343" s="229" t="s">
        <v>149</v>
      </c>
    </row>
    <row r="344" spans="1:65" s="2" customFormat="1" ht="37.9" customHeight="1">
      <c r="A344" s="35"/>
      <c r="B344" s="36"/>
      <c r="C344" s="194" t="s">
        <v>753</v>
      </c>
      <c r="D344" s="194" t="s">
        <v>151</v>
      </c>
      <c r="E344" s="195" t="s">
        <v>503</v>
      </c>
      <c r="F344" s="196" t="s">
        <v>504</v>
      </c>
      <c r="G344" s="197" t="s">
        <v>243</v>
      </c>
      <c r="H344" s="198">
        <v>94.331</v>
      </c>
      <c r="I344" s="199"/>
      <c r="J344" s="200">
        <f>ROUND(I344*H344,2)</f>
        <v>0</v>
      </c>
      <c r="K344" s="201"/>
      <c r="L344" s="40"/>
      <c r="M344" s="202" t="s">
        <v>1</v>
      </c>
      <c r="N344" s="203" t="s">
        <v>40</v>
      </c>
      <c r="O344" s="72"/>
      <c r="P344" s="204">
        <f>O344*H344</f>
        <v>0</v>
      </c>
      <c r="Q344" s="204">
        <v>0</v>
      </c>
      <c r="R344" s="204">
        <f>Q344*H344</f>
        <v>0</v>
      </c>
      <c r="S344" s="204">
        <v>0</v>
      </c>
      <c r="T344" s="20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6" t="s">
        <v>155</v>
      </c>
      <c r="AT344" s="206" t="s">
        <v>151</v>
      </c>
      <c r="AU344" s="206" t="s">
        <v>84</v>
      </c>
      <c r="AY344" s="18" t="s">
        <v>149</v>
      </c>
      <c r="BE344" s="207">
        <f>IF(N344="základní",J344,0)</f>
        <v>0</v>
      </c>
      <c r="BF344" s="207">
        <f>IF(N344="snížená",J344,0)</f>
        <v>0</v>
      </c>
      <c r="BG344" s="207">
        <f>IF(N344="zákl. přenesená",J344,0)</f>
        <v>0</v>
      </c>
      <c r="BH344" s="207">
        <f>IF(N344="sníž. přenesená",J344,0)</f>
        <v>0</v>
      </c>
      <c r="BI344" s="207">
        <f>IF(N344="nulová",J344,0)</f>
        <v>0</v>
      </c>
      <c r="BJ344" s="18" t="s">
        <v>82</v>
      </c>
      <c r="BK344" s="207">
        <f>ROUND(I344*H344,2)</f>
        <v>0</v>
      </c>
      <c r="BL344" s="18" t="s">
        <v>155</v>
      </c>
      <c r="BM344" s="206" t="s">
        <v>1202</v>
      </c>
    </row>
    <row r="345" spans="2:51" s="14" customFormat="1" ht="11.25">
      <c r="B345" s="219"/>
      <c r="C345" s="220"/>
      <c r="D345" s="210" t="s">
        <v>157</v>
      </c>
      <c r="E345" s="221" t="s">
        <v>103</v>
      </c>
      <c r="F345" s="222" t="s">
        <v>1203</v>
      </c>
      <c r="G345" s="220"/>
      <c r="H345" s="223">
        <v>62.761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157</v>
      </c>
      <c r="AU345" s="229" t="s">
        <v>84</v>
      </c>
      <c r="AV345" s="14" t="s">
        <v>84</v>
      </c>
      <c r="AW345" s="14" t="s">
        <v>31</v>
      </c>
      <c r="AX345" s="14" t="s">
        <v>75</v>
      </c>
      <c r="AY345" s="229" t="s">
        <v>149</v>
      </c>
    </row>
    <row r="346" spans="2:51" s="14" customFormat="1" ht="11.25">
      <c r="B346" s="219"/>
      <c r="C346" s="220"/>
      <c r="D346" s="210" t="s">
        <v>157</v>
      </c>
      <c r="E346" s="221" t="s">
        <v>904</v>
      </c>
      <c r="F346" s="222" t="s">
        <v>1204</v>
      </c>
      <c r="G346" s="220"/>
      <c r="H346" s="223">
        <v>31.57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157</v>
      </c>
      <c r="AU346" s="229" t="s">
        <v>84</v>
      </c>
      <c r="AV346" s="14" t="s">
        <v>84</v>
      </c>
      <c r="AW346" s="14" t="s">
        <v>31</v>
      </c>
      <c r="AX346" s="14" t="s">
        <v>75</v>
      </c>
      <c r="AY346" s="229" t="s">
        <v>149</v>
      </c>
    </row>
    <row r="347" spans="2:51" s="15" customFormat="1" ht="11.25">
      <c r="B347" s="230"/>
      <c r="C347" s="231"/>
      <c r="D347" s="210" t="s">
        <v>157</v>
      </c>
      <c r="E347" s="232" t="s">
        <v>1</v>
      </c>
      <c r="F347" s="233" t="s">
        <v>179</v>
      </c>
      <c r="G347" s="231"/>
      <c r="H347" s="234">
        <v>94.331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157</v>
      </c>
      <c r="AU347" s="240" t="s">
        <v>84</v>
      </c>
      <c r="AV347" s="15" t="s">
        <v>155</v>
      </c>
      <c r="AW347" s="15" t="s">
        <v>31</v>
      </c>
      <c r="AX347" s="15" t="s">
        <v>82</v>
      </c>
      <c r="AY347" s="240" t="s">
        <v>149</v>
      </c>
    </row>
    <row r="348" spans="1:65" s="2" customFormat="1" ht="37.9" customHeight="1">
      <c r="A348" s="35"/>
      <c r="B348" s="36"/>
      <c r="C348" s="194" t="s">
        <v>757</v>
      </c>
      <c r="D348" s="194" t="s">
        <v>151</v>
      </c>
      <c r="E348" s="195" t="s">
        <v>1205</v>
      </c>
      <c r="F348" s="196" t="s">
        <v>1206</v>
      </c>
      <c r="G348" s="197" t="s">
        <v>243</v>
      </c>
      <c r="H348" s="198">
        <v>750.09</v>
      </c>
      <c r="I348" s="199"/>
      <c r="J348" s="200">
        <f>ROUND(I348*H348,2)</f>
        <v>0</v>
      </c>
      <c r="K348" s="201"/>
      <c r="L348" s="40"/>
      <c r="M348" s="202" t="s">
        <v>1</v>
      </c>
      <c r="N348" s="203" t="s">
        <v>40</v>
      </c>
      <c r="O348" s="72"/>
      <c r="P348" s="204">
        <f>O348*H348</f>
        <v>0</v>
      </c>
      <c r="Q348" s="204">
        <v>0</v>
      </c>
      <c r="R348" s="204">
        <f>Q348*H348</f>
        <v>0</v>
      </c>
      <c r="S348" s="204">
        <v>0</v>
      </c>
      <c r="T348" s="205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6" t="s">
        <v>155</v>
      </c>
      <c r="AT348" s="206" t="s">
        <v>151</v>
      </c>
      <c r="AU348" s="206" t="s">
        <v>84</v>
      </c>
      <c r="AY348" s="18" t="s">
        <v>149</v>
      </c>
      <c r="BE348" s="207">
        <f>IF(N348="základní",J348,0)</f>
        <v>0</v>
      </c>
      <c r="BF348" s="207">
        <f>IF(N348="snížená",J348,0)</f>
        <v>0</v>
      </c>
      <c r="BG348" s="207">
        <f>IF(N348="zákl. přenesená",J348,0)</f>
        <v>0</v>
      </c>
      <c r="BH348" s="207">
        <f>IF(N348="sníž. přenesená",J348,0)</f>
        <v>0</v>
      </c>
      <c r="BI348" s="207">
        <f>IF(N348="nulová",J348,0)</f>
        <v>0</v>
      </c>
      <c r="BJ348" s="18" t="s">
        <v>82</v>
      </c>
      <c r="BK348" s="207">
        <f>ROUND(I348*H348,2)</f>
        <v>0</v>
      </c>
      <c r="BL348" s="18" t="s">
        <v>155</v>
      </c>
      <c r="BM348" s="206" t="s">
        <v>1207</v>
      </c>
    </row>
    <row r="349" spans="2:51" s="14" customFormat="1" ht="11.25">
      <c r="B349" s="219"/>
      <c r="C349" s="220"/>
      <c r="D349" s="210" t="s">
        <v>157</v>
      </c>
      <c r="E349" s="221" t="s">
        <v>921</v>
      </c>
      <c r="F349" s="222" t="s">
        <v>1208</v>
      </c>
      <c r="G349" s="220"/>
      <c r="H349" s="223">
        <v>750.09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157</v>
      </c>
      <c r="AU349" s="229" t="s">
        <v>84</v>
      </c>
      <c r="AV349" s="14" t="s">
        <v>84</v>
      </c>
      <c r="AW349" s="14" t="s">
        <v>31</v>
      </c>
      <c r="AX349" s="14" t="s">
        <v>82</v>
      </c>
      <c r="AY349" s="229" t="s">
        <v>149</v>
      </c>
    </row>
    <row r="350" spans="2:63" s="12" customFormat="1" ht="22.9" customHeight="1">
      <c r="B350" s="178"/>
      <c r="C350" s="179"/>
      <c r="D350" s="180" t="s">
        <v>74</v>
      </c>
      <c r="E350" s="192" t="s">
        <v>507</v>
      </c>
      <c r="F350" s="192" t="s">
        <v>508</v>
      </c>
      <c r="G350" s="179"/>
      <c r="H350" s="179"/>
      <c r="I350" s="182"/>
      <c r="J350" s="193">
        <f>BK350</f>
        <v>0</v>
      </c>
      <c r="K350" s="179"/>
      <c r="L350" s="184"/>
      <c r="M350" s="185"/>
      <c r="N350" s="186"/>
      <c r="O350" s="186"/>
      <c r="P350" s="187">
        <f>P351</f>
        <v>0</v>
      </c>
      <c r="Q350" s="186"/>
      <c r="R350" s="187">
        <f>R351</f>
        <v>0</v>
      </c>
      <c r="S350" s="186"/>
      <c r="T350" s="188">
        <f>T351</f>
        <v>0</v>
      </c>
      <c r="AR350" s="189" t="s">
        <v>82</v>
      </c>
      <c r="AT350" s="190" t="s">
        <v>74</v>
      </c>
      <c r="AU350" s="190" t="s">
        <v>82</v>
      </c>
      <c r="AY350" s="189" t="s">
        <v>149</v>
      </c>
      <c r="BK350" s="191">
        <f>BK351</f>
        <v>0</v>
      </c>
    </row>
    <row r="351" spans="1:65" s="2" customFormat="1" ht="24.2" customHeight="1">
      <c r="A351" s="35"/>
      <c r="B351" s="36"/>
      <c r="C351" s="194" t="s">
        <v>761</v>
      </c>
      <c r="D351" s="194" t="s">
        <v>151</v>
      </c>
      <c r="E351" s="195" t="s">
        <v>1209</v>
      </c>
      <c r="F351" s="196" t="s">
        <v>1210</v>
      </c>
      <c r="G351" s="197" t="s">
        <v>243</v>
      </c>
      <c r="H351" s="198">
        <v>191.422</v>
      </c>
      <c r="I351" s="199"/>
      <c r="J351" s="200">
        <f>ROUND(I351*H351,2)</f>
        <v>0</v>
      </c>
      <c r="K351" s="201"/>
      <c r="L351" s="40"/>
      <c r="M351" s="202" t="s">
        <v>1</v>
      </c>
      <c r="N351" s="203" t="s">
        <v>40</v>
      </c>
      <c r="O351" s="72"/>
      <c r="P351" s="204">
        <f>O351*H351</f>
        <v>0</v>
      </c>
      <c r="Q351" s="204">
        <v>0</v>
      </c>
      <c r="R351" s="204">
        <f>Q351*H351</f>
        <v>0</v>
      </c>
      <c r="S351" s="204">
        <v>0</v>
      </c>
      <c r="T351" s="205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6" t="s">
        <v>155</v>
      </c>
      <c r="AT351" s="206" t="s">
        <v>151</v>
      </c>
      <c r="AU351" s="206" t="s">
        <v>84</v>
      </c>
      <c r="AY351" s="18" t="s">
        <v>149</v>
      </c>
      <c r="BE351" s="207">
        <f>IF(N351="základní",J351,0)</f>
        <v>0</v>
      </c>
      <c r="BF351" s="207">
        <f>IF(N351="snížená",J351,0)</f>
        <v>0</v>
      </c>
      <c r="BG351" s="207">
        <f>IF(N351="zákl. přenesená",J351,0)</f>
        <v>0</v>
      </c>
      <c r="BH351" s="207">
        <f>IF(N351="sníž. přenesená",J351,0)</f>
        <v>0</v>
      </c>
      <c r="BI351" s="207">
        <f>IF(N351="nulová",J351,0)</f>
        <v>0</v>
      </c>
      <c r="BJ351" s="18" t="s">
        <v>82</v>
      </c>
      <c r="BK351" s="207">
        <f>ROUND(I351*H351,2)</f>
        <v>0</v>
      </c>
      <c r="BL351" s="18" t="s">
        <v>155</v>
      </c>
      <c r="BM351" s="206" t="s">
        <v>1211</v>
      </c>
    </row>
    <row r="352" spans="2:63" s="12" customFormat="1" ht="25.9" customHeight="1">
      <c r="B352" s="178"/>
      <c r="C352" s="179"/>
      <c r="D352" s="180" t="s">
        <v>74</v>
      </c>
      <c r="E352" s="181" t="s">
        <v>1212</v>
      </c>
      <c r="F352" s="181" t="s">
        <v>1213</v>
      </c>
      <c r="G352" s="179"/>
      <c r="H352" s="179"/>
      <c r="I352" s="182"/>
      <c r="J352" s="183">
        <f>BK352</f>
        <v>0</v>
      </c>
      <c r="K352" s="179"/>
      <c r="L352" s="184"/>
      <c r="M352" s="185"/>
      <c r="N352" s="186"/>
      <c r="O352" s="186"/>
      <c r="P352" s="187">
        <f>P353</f>
        <v>0</v>
      </c>
      <c r="Q352" s="186"/>
      <c r="R352" s="187">
        <f>R353</f>
        <v>0.00149632</v>
      </c>
      <c r="S352" s="186"/>
      <c r="T352" s="188">
        <f>T353</f>
        <v>0</v>
      </c>
      <c r="AR352" s="189" t="s">
        <v>84</v>
      </c>
      <c r="AT352" s="190" t="s">
        <v>74</v>
      </c>
      <c r="AU352" s="190" t="s">
        <v>75</v>
      </c>
      <c r="AY352" s="189" t="s">
        <v>149</v>
      </c>
      <c r="BK352" s="191">
        <f>BK353</f>
        <v>0</v>
      </c>
    </row>
    <row r="353" spans="2:63" s="12" customFormat="1" ht="22.9" customHeight="1">
      <c r="B353" s="178"/>
      <c r="C353" s="179"/>
      <c r="D353" s="180" t="s">
        <v>74</v>
      </c>
      <c r="E353" s="192" t="s">
        <v>1214</v>
      </c>
      <c r="F353" s="192" t="s">
        <v>1215</v>
      </c>
      <c r="G353" s="179"/>
      <c r="H353" s="179"/>
      <c r="I353" s="182"/>
      <c r="J353" s="193">
        <f>BK353</f>
        <v>0</v>
      </c>
      <c r="K353" s="179"/>
      <c r="L353" s="184"/>
      <c r="M353" s="185"/>
      <c r="N353" s="186"/>
      <c r="O353" s="186"/>
      <c r="P353" s="187">
        <f>SUM(P354:P359)</f>
        <v>0</v>
      </c>
      <c r="Q353" s="186"/>
      <c r="R353" s="187">
        <f>SUM(R354:R359)</f>
        <v>0.00149632</v>
      </c>
      <c r="S353" s="186"/>
      <c r="T353" s="188">
        <f>SUM(T354:T359)</f>
        <v>0</v>
      </c>
      <c r="AR353" s="189" t="s">
        <v>84</v>
      </c>
      <c r="AT353" s="190" t="s">
        <v>74</v>
      </c>
      <c r="AU353" s="190" t="s">
        <v>82</v>
      </c>
      <c r="AY353" s="189" t="s">
        <v>149</v>
      </c>
      <c r="BK353" s="191">
        <f>SUM(BK354:BK359)</f>
        <v>0</v>
      </c>
    </row>
    <row r="354" spans="1:65" s="2" customFormat="1" ht="24.2" customHeight="1">
      <c r="A354" s="35"/>
      <c r="B354" s="36"/>
      <c r="C354" s="194" t="s">
        <v>765</v>
      </c>
      <c r="D354" s="194" t="s">
        <v>151</v>
      </c>
      <c r="E354" s="195" t="s">
        <v>1216</v>
      </c>
      <c r="F354" s="196" t="s">
        <v>1217</v>
      </c>
      <c r="G354" s="197" t="s">
        <v>154</v>
      </c>
      <c r="H354" s="198">
        <v>3.938</v>
      </c>
      <c r="I354" s="199"/>
      <c r="J354" s="200">
        <f>ROUND(I354*H354,2)</f>
        <v>0</v>
      </c>
      <c r="K354" s="201"/>
      <c r="L354" s="40"/>
      <c r="M354" s="202" t="s">
        <v>1</v>
      </c>
      <c r="N354" s="203" t="s">
        <v>40</v>
      </c>
      <c r="O354" s="72"/>
      <c r="P354" s="204">
        <f>O354*H354</f>
        <v>0</v>
      </c>
      <c r="Q354" s="204">
        <v>0.00014</v>
      </c>
      <c r="R354" s="204">
        <f>Q354*H354</f>
        <v>0.00055132</v>
      </c>
      <c r="S354" s="204">
        <v>0</v>
      </c>
      <c r="T354" s="20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6" t="s">
        <v>240</v>
      </c>
      <c r="AT354" s="206" t="s">
        <v>151</v>
      </c>
      <c r="AU354" s="206" t="s">
        <v>84</v>
      </c>
      <c r="AY354" s="18" t="s">
        <v>149</v>
      </c>
      <c r="BE354" s="207">
        <f>IF(N354="základní",J354,0)</f>
        <v>0</v>
      </c>
      <c r="BF354" s="207">
        <f>IF(N354="snížená",J354,0)</f>
        <v>0</v>
      </c>
      <c r="BG354" s="207">
        <f>IF(N354="zákl. přenesená",J354,0)</f>
        <v>0</v>
      </c>
      <c r="BH354" s="207">
        <f>IF(N354="sníž. přenesená",J354,0)</f>
        <v>0</v>
      </c>
      <c r="BI354" s="207">
        <f>IF(N354="nulová",J354,0)</f>
        <v>0</v>
      </c>
      <c r="BJ354" s="18" t="s">
        <v>82</v>
      </c>
      <c r="BK354" s="207">
        <f>ROUND(I354*H354,2)</f>
        <v>0</v>
      </c>
      <c r="BL354" s="18" t="s">
        <v>240</v>
      </c>
      <c r="BM354" s="206" t="s">
        <v>1218</v>
      </c>
    </row>
    <row r="355" spans="2:51" s="13" customFormat="1" ht="11.25">
      <c r="B355" s="208"/>
      <c r="C355" s="209"/>
      <c r="D355" s="210" t="s">
        <v>157</v>
      </c>
      <c r="E355" s="211" t="s">
        <v>1</v>
      </c>
      <c r="F355" s="212" t="s">
        <v>1016</v>
      </c>
      <c r="G355" s="209"/>
      <c r="H355" s="211" t="s">
        <v>1</v>
      </c>
      <c r="I355" s="213"/>
      <c r="J355" s="209"/>
      <c r="K355" s="209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157</v>
      </c>
      <c r="AU355" s="218" t="s">
        <v>84</v>
      </c>
      <c r="AV355" s="13" t="s">
        <v>82</v>
      </c>
      <c r="AW355" s="13" t="s">
        <v>31</v>
      </c>
      <c r="AX355" s="13" t="s">
        <v>75</v>
      </c>
      <c r="AY355" s="218" t="s">
        <v>149</v>
      </c>
    </row>
    <row r="356" spans="2:51" s="14" customFormat="1" ht="11.25">
      <c r="B356" s="219"/>
      <c r="C356" s="220"/>
      <c r="D356" s="210" t="s">
        <v>157</v>
      </c>
      <c r="E356" s="221" t="s">
        <v>1</v>
      </c>
      <c r="F356" s="222" t="s">
        <v>1219</v>
      </c>
      <c r="G356" s="220"/>
      <c r="H356" s="223">
        <v>3.938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157</v>
      </c>
      <c r="AU356" s="229" t="s">
        <v>84</v>
      </c>
      <c r="AV356" s="14" t="s">
        <v>84</v>
      </c>
      <c r="AW356" s="14" t="s">
        <v>31</v>
      </c>
      <c r="AX356" s="14" t="s">
        <v>82</v>
      </c>
      <c r="AY356" s="229" t="s">
        <v>149</v>
      </c>
    </row>
    <row r="357" spans="1:65" s="2" customFormat="1" ht="24.2" customHeight="1">
      <c r="A357" s="35"/>
      <c r="B357" s="36"/>
      <c r="C357" s="194" t="s">
        <v>769</v>
      </c>
      <c r="D357" s="194" t="s">
        <v>151</v>
      </c>
      <c r="E357" s="195" t="s">
        <v>1220</v>
      </c>
      <c r="F357" s="196" t="s">
        <v>1221</v>
      </c>
      <c r="G357" s="197" t="s">
        <v>154</v>
      </c>
      <c r="H357" s="198">
        <v>7.875</v>
      </c>
      <c r="I357" s="199"/>
      <c r="J357" s="200">
        <f>ROUND(I357*H357,2)</f>
        <v>0</v>
      </c>
      <c r="K357" s="201"/>
      <c r="L357" s="40"/>
      <c r="M357" s="202" t="s">
        <v>1</v>
      </c>
      <c r="N357" s="203" t="s">
        <v>40</v>
      </c>
      <c r="O357" s="72"/>
      <c r="P357" s="204">
        <f>O357*H357</f>
        <v>0</v>
      </c>
      <c r="Q357" s="204">
        <v>0.00012</v>
      </c>
      <c r="R357" s="204">
        <f>Q357*H357</f>
        <v>0.000945</v>
      </c>
      <c r="S357" s="204">
        <v>0</v>
      </c>
      <c r="T357" s="205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06" t="s">
        <v>240</v>
      </c>
      <c r="AT357" s="206" t="s">
        <v>151</v>
      </c>
      <c r="AU357" s="206" t="s">
        <v>84</v>
      </c>
      <c r="AY357" s="18" t="s">
        <v>149</v>
      </c>
      <c r="BE357" s="207">
        <f>IF(N357="základní",J357,0)</f>
        <v>0</v>
      </c>
      <c r="BF357" s="207">
        <f>IF(N357="snížená",J357,0)</f>
        <v>0</v>
      </c>
      <c r="BG357" s="207">
        <f>IF(N357="zákl. přenesená",J357,0)</f>
        <v>0</v>
      </c>
      <c r="BH357" s="207">
        <f>IF(N357="sníž. přenesená",J357,0)</f>
        <v>0</v>
      </c>
      <c r="BI357" s="207">
        <f>IF(N357="nulová",J357,0)</f>
        <v>0</v>
      </c>
      <c r="BJ357" s="18" t="s">
        <v>82</v>
      </c>
      <c r="BK357" s="207">
        <f>ROUND(I357*H357,2)</f>
        <v>0</v>
      </c>
      <c r="BL357" s="18" t="s">
        <v>240</v>
      </c>
      <c r="BM357" s="206" t="s">
        <v>1222</v>
      </c>
    </row>
    <row r="358" spans="2:51" s="13" customFormat="1" ht="11.25">
      <c r="B358" s="208"/>
      <c r="C358" s="209"/>
      <c r="D358" s="210" t="s">
        <v>157</v>
      </c>
      <c r="E358" s="211" t="s">
        <v>1</v>
      </c>
      <c r="F358" s="212" t="s">
        <v>1016</v>
      </c>
      <c r="G358" s="209"/>
      <c r="H358" s="211" t="s">
        <v>1</v>
      </c>
      <c r="I358" s="213"/>
      <c r="J358" s="209"/>
      <c r="K358" s="209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157</v>
      </c>
      <c r="AU358" s="218" t="s">
        <v>84</v>
      </c>
      <c r="AV358" s="13" t="s">
        <v>82</v>
      </c>
      <c r="AW358" s="13" t="s">
        <v>31</v>
      </c>
      <c r="AX358" s="13" t="s">
        <v>75</v>
      </c>
      <c r="AY358" s="218" t="s">
        <v>149</v>
      </c>
    </row>
    <row r="359" spans="2:51" s="14" customFormat="1" ht="11.25">
      <c r="B359" s="219"/>
      <c r="C359" s="220"/>
      <c r="D359" s="210" t="s">
        <v>157</v>
      </c>
      <c r="E359" s="221" t="s">
        <v>1</v>
      </c>
      <c r="F359" s="222" t="s">
        <v>1223</v>
      </c>
      <c r="G359" s="220"/>
      <c r="H359" s="223">
        <v>7.875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157</v>
      </c>
      <c r="AU359" s="229" t="s">
        <v>84</v>
      </c>
      <c r="AV359" s="14" t="s">
        <v>84</v>
      </c>
      <c r="AW359" s="14" t="s">
        <v>31</v>
      </c>
      <c r="AX359" s="14" t="s">
        <v>82</v>
      </c>
      <c r="AY359" s="229" t="s">
        <v>149</v>
      </c>
    </row>
    <row r="360" spans="2:63" s="12" customFormat="1" ht="25.9" customHeight="1">
      <c r="B360" s="178"/>
      <c r="C360" s="179"/>
      <c r="D360" s="180" t="s">
        <v>74</v>
      </c>
      <c r="E360" s="181" t="s">
        <v>271</v>
      </c>
      <c r="F360" s="181" t="s">
        <v>1224</v>
      </c>
      <c r="G360" s="179"/>
      <c r="H360" s="179"/>
      <c r="I360" s="182"/>
      <c r="J360" s="183">
        <f>BK360</f>
        <v>0</v>
      </c>
      <c r="K360" s="179"/>
      <c r="L360" s="184"/>
      <c r="M360" s="185"/>
      <c r="N360" s="186"/>
      <c r="O360" s="186"/>
      <c r="P360" s="187">
        <f>P361</f>
        <v>0</v>
      </c>
      <c r="Q360" s="186"/>
      <c r="R360" s="187">
        <f>R361</f>
        <v>0.05148</v>
      </c>
      <c r="S360" s="186"/>
      <c r="T360" s="188">
        <f>T361</f>
        <v>0</v>
      </c>
      <c r="AR360" s="189" t="s">
        <v>160</v>
      </c>
      <c r="AT360" s="190" t="s">
        <v>74</v>
      </c>
      <c r="AU360" s="190" t="s">
        <v>75</v>
      </c>
      <c r="AY360" s="189" t="s">
        <v>149</v>
      </c>
      <c r="BK360" s="191">
        <f>BK361</f>
        <v>0</v>
      </c>
    </row>
    <row r="361" spans="2:63" s="12" customFormat="1" ht="22.9" customHeight="1">
      <c r="B361" s="178"/>
      <c r="C361" s="179"/>
      <c r="D361" s="180" t="s">
        <v>74</v>
      </c>
      <c r="E361" s="192" t="s">
        <v>1225</v>
      </c>
      <c r="F361" s="192" t="s">
        <v>1226</v>
      </c>
      <c r="G361" s="179"/>
      <c r="H361" s="179"/>
      <c r="I361" s="182"/>
      <c r="J361" s="193">
        <f>BK361</f>
        <v>0</v>
      </c>
      <c r="K361" s="179"/>
      <c r="L361" s="184"/>
      <c r="M361" s="185"/>
      <c r="N361" s="186"/>
      <c r="O361" s="186"/>
      <c r="P361" s="187">
        <f>SUM(P362:P364)</f>
        <v>0</v>
      </c>
      <c r="Q361" s="186"/>
      <c r="R361" s="187">
        <f>SUM(R362:R364)</f>
        <v>0.05148</v>
      </c>
      <c r="S361" s="186"/>
      <c r="T361" s="188">
        <f>SUM(T362:T364)</f>
        <v>0</v>
      </c>
      <c r="AR361" s="189" t="s">
        <v>160</v>
      </c>
      <c r="AT361" s="190" t="s">
        <v>74</v>
      </c>
      <c r="AU361" s="190" t="s">
        <v>82</v>
      </c>
      <c r="AY361" s="189" t="s">
        <v>149</v>
      </c>
      <c r="BK361" s="191">
        <f>SUM(BK362:BK364)</f>
        <v>0</v>
      </c>
    </row>
    <row r="362" spans="1:65" s="2" customFormat="1" ht="24.2" customHeight="1">
      <c r="A362" s="35"/>
      <c r="B362" s="36"/>
      <c r="C362" s="194" t="s">
        <v>773</v>
      </c>
      <c r="D362" s="194" t="s">
        <v>151</v>
      </c>
      <c r="E362" s="195" t="s">
        <v>1227</v>
      </c>
      <c r="F362" s="196" t="s">
        <v>1228</v>
      </c>
      <c r="G362" s="197" t="s">
        <v>163</v>
      </c>
      <c r="H362" s="198">
        <v>66</v>
      </c>
      <c r="I362" s="199"/>
      <c r="J362" s="200">
        <f>ROUND(I362*H362,2)</f>
        <v>0</v>
      </c>
      <c r="K362" s="201"/>
      <c r="L362" s="40"/>
      <c r="M362" s="202" t="s">
        <v>1</v>
      </c>
      <c r="N362" s="203" t="s">
        <v>40</v>
      </c>
      <c r="O362" s="72"/>
      <c r="P362" s="204">
        <f>O362*H362</f>
        <v>0</v>
      </c>
      <c r="Q362" s="204">
        <v>0</v>
      </c>
      <c r="R362" s="204">
        <f>Q362*H362</f>
        <v>0</v>
      </c>
      <c r="S362" s="204">
        <v>0</v>
      </c>
      <c r="T362" s="20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6" t="s">
        <v>498</v>
      </c>
      <c r="AT362" s="206" t="s">
        <v>151</v>
      </c>
      <c r="AU362" s="206" t="s">
        <v>84</v>
      </c>
      <c r="AY362" s="18" t="s">
        <v>149</v>
      </c>
      <c r="BE362" s="207">
        <f>IF(N362="základní",J362,0)</f>
        <v>0</v>
      </c>
      <c r="BF362" s="207">
        <f>IF(N362="snížená",J362,0)</f>
        <v>0</v>
      </c>
      <c r="BG362" s="207">
        <f>IF(N362="zákl. přenesená",J362,0)</f>
        <v>0</v>
      </c>
      <c r="BH362" s="207">
        <f>IF(N362="sníž. přenesená",J362,0)</f>
        <v>0</v>
      </c>
      <c r="BI362" s="207">
        <f>IF(N362="nulová",J362,0)</f>
        <v>0</v>
      </c>
      <c r="BJ362" s="18" t="s">
        <v>82</v>
      </c>
      <c r="BK362" s="207">
        <f>ROUND(I362*H362,2)</f>
        <v>0</v>
      </c>
      <c r="BL362" s="18" t="s">
        <v>498</v>
      </c>
      <c r="BM362" s="206" t="s">
        <v>1229</v>
      </c>
    </row>
    <row r="363" spans="2:51" s="14" customFormat="1" ht="11.25">
      <c r="B363" s="219"/>
      <c r="C363" s="220"/>
      <c r="D363" s="210" t="s">
        <v>157</v>
      </c>
      <c r="E363" s="221" t="s">
        <v>1</v>
      </c>
      <c r="F363" s="222" t="s">
        <v>1230</v>
      </c>
      <c r="G363" s="220"/>
      <c r="H363" s="223">
        <v>66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157</v>
      </c>
      <c r="AU363" s="229" t="s">
        <v>84</v>
      </c>
      <c r="AV363" s="14" t="s">
        <v>84</v>
      </c>
      <c r="AW363" s="14" t="s">
        <v>31</v>
      </c>
      <c r="AX363" s="14" t="s">
        <v>82</v>
      </c>
      <c r="AY363" s="229" t="s">
        <v>149</v>
      </c>
    </row>
    <row r="364" spans="1:65" s="2" customFormat="1" ht="24.2" customHeight="1">
      <c r="A364" s="35"/>
      <c r="B364" s="36"/>
      <c r="C364" s="241" t="s">
        <v>663</v>
      </c>
      <c r="D364" s="241" t="s">
        <v>271</v>
      </c>
      <c r="E364" s="242" t="s">
        <v>1231</v>
      </c>
      <c r="F364" s="243" t="s">
        <v>1232</v>
      </c>
      <c r="G364" s="244" t="s">
        <v>163</v>
      </c>
      <c r="H364" s="245">
        <v>66</v>
      </c>
      <c r="I364" s="246"/>
      <c r="J364" s="247">
        <f>ROUND(I364*H364,2)</f>
        <v>0</v>
      </c>
      <c r="K364" s="248"/>
      <c r="L364" s="249"/>
      <c r="M364" s="273" t="s">
        <v>1</v>
      </c>
      <c r="N364" s="274" t="s">
        <v>40</v>
      </c>
      <c r="O364" s="254"/>
      <c r="P364" s="255">
        <f>O364*H364</f>
        <v>0</v>
      </c>
      <c r="Q364" s="255">
        <v>0.00078</v>
      </c>
      <c r="R364" s="255">
        <f>Q364*H364</f>
        <v>0.05148</v>
      </c>
      <c r="S364" s="255">
        <v>0</v>
      </c>
      <c r="T364" s="256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6" t="s">
        <v>737</v>
      </c>
      <c r="AT364" s="206" t="s">
        <v>271</v>
      </c>
      <c r="AU364" s="206" t="s">
        <v>84</v>
      </c>
      <c r="AY364" s="18" t="s">
        <v>149</v>
      </c>
      <c r="BE364" s="207">
        <f>IF(N364="základní",J364,0)</f>
        <v>0</v>
      </c>
      <c r="BF364" s="207">
        <f>IF(N364="snížená",J364,0)</f>
        <v>0</v>
      </c>
      <c r="BG364" s="207">
        <f>IF(N364="zákl. přenesená",J364,0)</f>
        <v>0</v>
      </c>
      <c r="BH364" s="207">
        <f>IF(N364="sníž. přenesená",J364,0)</f>
        <v>0</v>
      </c>
      <c r="BI364" s="207">
        <f>IF(N364="nulová",J364,0)</f>
        <v>0</v>
      </c>
      <c r="BJ364" s="18" t="s">
        <v>82</v>
      </c>
      <c r="BK364" s="207">
        <f>ROUND(I364*H364,2)</f>
        <v>0</v>
      </c>
      <c r="BL364" s="18" t="s">
        <v>737</v>
      </c>
      <c r="BM364" s="206" t="s">
        <v>1233</v>
      </c>
    </row>
    <row r="365" spans="1:31" s="2" customFormat="1" ht="6.95" customHeight="1">
      <c r="A365" s="35"/>
      <c r="B365" s="55"/>
      <c r="C365" s="56"/>
      <c r="D365" s="56"/>
      <c r="E365" s="56"/>
      <c r="F365" s="56"/>
      <c r="G365" s="56"/>
      <c r="H365" s="56"/>
      <c r="I365" s="56"/>
      <c r="J365" s="56"/>
      <c r="K365" s="56"/>
      <c r="L365" s="40"/>
      <c r="M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</row>
  </sheetData>
  <sheetProtection algorithmName="SHA-512" hashValue="V3M9m1vo/A0zeYC/2CG9ZRaYfyi5ppeDU9TttYj9nCqeX/W5azC+pmp3dgsXX0AGpDhyeaxrhKx99QAq4G3K3Q==" saltValue="xtP6Eeg6m0JwcudDpVUbefF/7U/M//qneyKUWD9KiLJyn/Buvu47EOIjOhvXnjFpApSY4AQBhZDUYAVXAUSeIQ==" spinCount="100000" sheet="1" objects="1" scenarios="1" formatColumns="0" formatRows="0" autoFilter="0"/>
  <autoFilter ref="C132:K364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102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84</v>
      </c>
    </row>
    <row r="4" spans="2:46" s="1" customFormat="1" ht="24.95" customHeight="1">
      <c r="B4" s="21"/>
      <c r="D4" s="119" t="s">
        <v>107</v>
      </c>
      <c r="L4" s="21"/>
      <c r="M4" s="12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1" t="s">
        <v>16</v>
      </c>
      <c r="L6" s="21"/>
    </row>
    <row r="7" spans="2:12" s="1" customFormat="1" ht="23.25" customHeight="1">
      <c r="B7" s="21"/>
      <c r="E7" s="334" t="str">
        <f>'Rekapitulace stavby'!K6</f>
        <v>Dešťová kanalizace a oprava vozovky a veřejného osvětlení v ul. Tovární, Vítězství, Děčín - Boletice</v>
      </c>
      <c r="F7" s="335"/>
      <c r="G7" s="335"/>
      <c r="H7" s="335"/>
      <c r="L7" s="21"/>
    </row>
    <row r="8" spans="2:12" s="1" customFormat="1" ht="12" customHeight="1">
      <c r="B8" s="21"/>
      <c r="D8" s="121" t="s">
        <v>115</v>
      </c>
      <c r="L8" s="21"/>
    </row>
    <row r="9" spans="1:31" s="2" customFormat="1" ht="23.25" customHeight="1">
      <c r="A9" s="35"/>
      <c r="B9" s="40"/>
      <c r="C9" s="35"/>
      <c r="D9" s="35"/>
      <c r="E9" s="334" t="s">
        <v>535</v>
      </c>
      <c r="F9" s="336"/>
      <c r="G9" s="336"/>
      <c r="H9" s="33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1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37" t="s">
        <v>513</v>
      </c>
      <c r="F11" s="336"/>
      <c r="G11" s="336"/>
      <c r="H11" s="33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1" t="s">
        <v>18</v>
      </c>
      <c r="E13" s="35"/>
      <c r="F13" s="111" t="s">
        <v>1</v>
      </c>
      <c r="G13" s="35"/>
      <c r="H13" s="35"/>
      <c r="I13" s="121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1" t="s">
        <v>20</v>
      </c>
      <c r="E14" s="35"/>
      <c r="F14" s="111" t="s">
        <v>21</v>
      </c>
      <c r="G14" s="35"/>
      <c r="H14" s="35"/>
      <c r="I14" s="121" t="s">
        <v>22</v>
      </c>
      <c r="J14" s="122">
        <f>'Rekapitulace stavby'!AN8</f>
        <v>44539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1" t="s">
        <v>23</v>
      </c>
      <c r="E16" s="35"/>
      <c r="F16" s="35"/>
      <c r="G16" s="35"/>
      <c r="H16" s="35"/>
      <c r="I16" s="121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1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1" t="s">
        <v>27</v>
      </c>
      <c r="E19" s="35"/>
      <c r="F19" s="35"/>
      <c r="G19" s="35"/>
      <c r="H19" s="35"/>
      <c r="I19" s="121" t="s">
        <v>24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8" t="str">
        <f>'Rekapitulace stavby'!E14</f>
        <v>Vyplň údaj</v>
      </c>
      <c r="F20" s="339"/>
      <c r="G20" s="339"/>
      <c r="H20" s="339"/>
      <c r="I20" s="121" t="s">
        <v>26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1" t="s">
        <v>29</v>
      </c>
      <c r="E22" s="35"/>
      <c r="F22" s="35"/>
      <c r="G22" s="35"/>
      <c r="H22" s="35"/>
      <c r="I22" s="121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1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1" t="s">
        <v>32</v>
      </c>
      <c r="E25" s="35"/>
      <c r="F25" s="35"/>
      <c r="G25" s="35"/>
      <c r="H25" s="35"/>
      <c r="I25" s="121" t="s">
        <v>24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33</v>
      </c>
      <c r="F26" s="35"/>
      <c r="G26" s="35"/>
      <c r="H26" s="35"/>
      <c r="I26" s="121" t="s">
        <v>26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1" t="s">
        <v>34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3"/>
      <c r="B29" s="124"/>
      <c r="C29" s="123"/>
      <c r="D29" s="123"/>
      <c r="E29" s="340" t="s">
        <v>1</v>
      </c>
      <c r="F29" s="340"/>
      <c r="G29" s="340"/>
      <c r="H29" s="340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6"/>
      <c r="E31" s="126"/>
      <c r="F31" s="126"/>
      <c r="G31" s="126"/>
      <c r="H31" s="126"/>
      <c r="I31" s="126"/>
      <c r="J31" s="126"/>
      <c r="K31" s="12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7" t="s">
        <v>35</v>
      </c>
      <c r="E32" s="35"/>
      <c r="F32" s="35"/>
      <c r="G32" s="35"/>
      <c r="H32" s="35"/>
      <c r="I32" s="35"/>
      <c r="J32" s="128">
        <f>ROUND(J124,2)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6"/>
      <c r="E33" s="126"/>
      <c r="F33" s="126"/>
      <c r="G33" s="126"/>
      <c r="H33" s="126"/>
      <c r="I33" s="126"/>
      <c r="J33" s="126"/>
      <c r="K33" s="126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9" t="s">
        <v>37</v>
      </c>
      <c r="G34" s="35"/>
      <c r="H34" s="35"/>
      <c r="I34" s="129" t="s">
        <v>36</v>
      </c>
      <c r="J34" s="129" t="s">
        <v>38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39</v>
      </c>
      <c r="E35" s="121" t="s">
        <v>40</v>
      </c>
      <c r="F35" s="131">
        <f>ROUND((SUM(BE124:BE139)),2)</f>
        <v>0</v>
      </c>
      <c r="G35" s="35"/>
      <c r="H35" s="35"/>
      <c r="I35" s="132">
        <v>0.21</v>
      </c>
      <c r="J35" s="131">
        <f>ROUND(((SUM(BE124:BE139))*I35),2)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1" t="s">
        <v>41</v>
      </c>
      <c r="F36" s="131">
        <f>ROUND((SUM(BF124:BF139)),2)</f>
        <v>0</v>
      </c>
      <c r="G36" s="35"/>
      <c r="H36" s="35"/>
      <c r="I36" s="132">
        <v>0.15</v>
      </c>
      <c r="J36" s="131">
        <f>ROUND(((SUM(BF124:BF139))*I36),2)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1" t="s">
        <v>42</v>
      </c>
      <c r="F37" s="131">
        <f>ROUND((SUM(BG124:BG139)),2)</f>
        <v>0</v>
      </c>
      <c r="G37" s="35"/>
      <c r="H37" s="35"/>
      <c r="I37" s="132">
        <v>0.21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1" t="s">
        <v>43</v>
      </c>
      <c r="F38" s="131">
        <f>ROUND((SUM(BH124:BH139)),2)</f>
        <v>0</v>
      </c>
      <c r="G38" s="35"/>
      <c r="H38" s="35"/>
      <c r="I38" s="132">
        <v>0.15</v>
      </c>
      <c r="J38" s="131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1" t="s">
        <v>44</v>
      </c>
      <c r="F39" s="131">
        <f>ROUND((SUM(BI124:BI139)),2)</f>
        <v>0</v>
      </c>
      <c r="G39" s="35"/>
      <c r="H39" s="35"/>
      <c r="I39" s="132">
        <v>0</v>
      </c>
      <c r="J39" s="131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45</v>
      </c>
      <c r="E41" s="135"/>
      <c r="F41" s="135"/>
      <c r="G41" s="136" t="s">
        <v>46</v>
      </c>
      <c r="H41" s="137" t="s">
        <v>47</v>
      </c>
      <c r="I41" s="135"/>
      <c r="J41" s="138">
        <f>SUM(J32:J39)</f>
        <v>0</v>
      </c>
      <c r="K41" s="139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41" t="str">
        <f>E7</f>
        <v>Dešťová kanalizace a oprava vozovky a veřejného osvětlení v ul. Tovární, Vítězství, Děčín - Boletice</v>
      </c>
      <c r="F85" s="342"/>
      <c r="G85" s="342"/>
      <c r="H85" s="34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23.25" customHeight="1">
      <c r="A87" s="35"/>
      <c r="B87" s="36"/>
      <c r="C87" s="37"/>
      <c r="D87" s="37"/>
      <c r="E87" s="341" t="s">
        <v>535</v>
      </c>
      <c r="F87" s="343"/>
      <c r="G87" s="343"/>
      <c r="H87" s="34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9" t="str">
        <f>E11</f>
        <v>VON - Vedlejší a ostatní náklady</v>
      </c>
      <c r="F89" s="343"/>
      <c r="G89" s="343"/>
      <c r="H89" s="34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Děčín - Boletice</v>
      </c>
      <c r="G91" s="37"/>
      <c r="H91" s="37"/>
      <c r="I91" s="30" t="s">
        <v>22</v>
      </c>
      <c r="J91" s="67">
        <f>IF(J14="","",J14)</f>
        <v>44539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23</v>
      </c>
      <c r="D93" s="37"/>
      <c r="E93" s="37"/>
      <c r="F93" s="28" t="str">
        <f>E17</f>
        <v>STATUTÁRNÍ MĚSTO DĚČÍN</v>
      </c>
      <c r="G93" s="37"/>
      <c r="H93" s="37"/>
      <c r="I93" s="30" t="s">
        <v>29</v>
      </c>
      <c r="J93" s="33" t="str">
        <f>E23</f>
        <v>Ing. Vladimír Polda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30" t="s">
        <v>32</v>
      </c>
      <c r="J94" s="33" t="str">
        <f>E26</f>
        <v>J. Duben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1" t="s">
        <v>122</v>
      </c>
      <c r="D96" s="152"/>
      <c r="E96" s="152"/>
      <c r="F96" s="152"/>
      <c r="G96" s="152"/>
      <c r="H96" s="152"/>
      <c r="I96" s="152"/>
      <c r="J96" s="153" t="s">
        <v>123</v>
      </c>
      <c r="K96" s="152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4" t="s">
        <v>124</v>
      </c>
      <c r="D98" s="37"/>
      <c r="E98" s="37"/>
      <c r="F98" s="37"/>
      <c r="G98" s="37"/>
      <c r="H98" s="37"/>
      <c r="I98" s="37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5" customHeight="1">
      <c r="B99" s="155"/>
      <c r="C99" s="156"/>
      <c r="D99" s="157" t="s">
        <v>514</v>
      </c>
      <c r="E99" s="158"/>
      <c r="F99" s="158"/>
      <c r="G99" s="158"/>
      <c r="H99" s="158"/>
      <c r="I99" s="158"/>
      <c r="J99" s="159">
        <f>J125</f>
        <v>0</v>
      </c>
      <c r="K99" s="156"/>
      <c r="L99" s="160"/>
    </row>
    <row r="100" spans="2:12" s="10" customFormat="1" ht="19.9" customHeight="1">
      <c r="B100" s="161"/>
      <c r="C100" s="105"/>
      <c r="D100" s="162" t="s">
        <v>515</v>
      </c>
      <c r="E100" s="163"/>
      <c r="F100" s="163"/>
      <c r="G100" s="163"/>
      <c r="H100" s="163"/>
      <c r="I100" s="163"/>
      <c r="J100" s="164">
        <f>J126</f>
        <v>0</v>
      </c>
      <c r="K100" s="105"/>
      <c r="L100" s="165"/>
    </row>
    <row r="101" spans="2:12" s="10" customFormat="1" ht="19.9" customHeight="1">
      <c r="B101" s="161"/>
      <c r="C101" s="105"/>
      <c r="D101" s="162" t="s">
        <v>516</v>
      </c>
      <c r="E101" s="163"/>
      <c r="F101" s="163"/>
      <c r="G101" s="163"/>
      <c r="H101" s="163"/>
      <c r="I101" s="163"/>
      <c r="J101" s="164">
        <f>J131</f>
        <v>0</v>
      </c>
      <c r="K101" s="105"/>
      <c r="L101" s="165"/>
    </row>
    <row r="102" spans="2:12" s="10" customFormat="1" ht="19.9" customHeight="1">
      <c r="B102" s="161"/>
      <c r="C102" s="105"/>
      <c r="D102" s="162" t="s">
        <v>517</v>
      </c>
      <c r="E102" s="163"/>
      <c r="F102" s="163"/>
      <c r="G102" s="163"/>
      <c r="H102" s="163"/>
      <c r="I102" s="163"/>
      <c r="J102" s="164">
        <f>J133</f>
        <v>0</v>
      </c>
      <c r="K102" s="105"/>
      <c r="L102" s="16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134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3.25" customHeight="1">
      <c r="A112" s="35"/>
      <c r="B112" s="36"/>
      <c r="C112" s="37"/>
      <c r="D112" s="37"/>
      <c r="E112" s="341" t="str">
        <f>E7</f>
        <v>Dešťová kanalizace a oprava vozovky a veřejného osvětlení v ul. Tovární, Vítězství, Děčín - Boletice</v>
      </c>
      <c r="F112" s="342"/>
      <c r="G112" s="342"/>
      <c r="H112" s="342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22"/>
      <c r="C113" s="30" t="s">
        <v>115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23.25" customHeight="1">
      <c r="A114" s="35"/>
      <c r="B114" s="36"/>
      <c r="C114" s="37"/>
      <c r="D114" s="37"/>
      <c r="E114" s="341" t="s">
        <v>535</v>
      </c>
      <c r="F114" s="343"/>
      <c r="G114" s="343"/>
      <c r="H114" s="343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119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89" t="str">
        <f>E11</f>
        <v>VON - Vedlejší a ostatní náklady</v>
      </c>
      <c r="F116" s="343"/>
      <c r="G116" s="343"/>
      <c r="H116" s="343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F14</f>
        <v>Děčín - Boletice</v>
      </c>
      <c r="G118" s="37"/>
      <c r="H118" s="37"/>
      <c r="I118" s="30" t="s">
        <v>22</v>
      </c>
      <c r="J118" s="67">
        <f>IF(J14="","",J14)</f>
        <v>44539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23</v>
      </c>
      <c r="D120" s="37"/>
      <c r="E120" s="37"/>
      <c r="F120" s="28" t="str">
        <f>E17</f>
        <v>STATUTÁRNÍ MĚSTO DĚČÍN</v>
      </c>
      <c r="G120" s="37"/>
      <c r="H120" s="37"/>
      <c r="I120" s="30" t="s">
        <v>29</v>
      </c>
      <c r="J120" s="33" t="str">
        <f>E23</f>
        <v>Ing. Vladimír Polda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27</v>
      </c>
      <c r="D121" s="37"/>
      <c r="E121" s="37"/>
      <c r="F121" s="28" t="str">
        <f>IF(E20="","",E20)</f>
        <v>Vyplň údaj</v>
      </c>
      <c r="G121" s="37"/>
      <c r="H121" s="37"/>
      <c r="I121" s="30" t="s">
        <v>32</v>
      </c>
      <c r="J121" s="33" t="str">
        <f>E26</f>
        <v>J. Duben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6"/>
      <c r="B123" s="167"/>
      <c r="C123" s="168" t="s">
        <v>135</v>
      </c>
      <c r="D123" s="169" t="s">
        <v>60</v>
      </c>
      <c r="E123" s="169" t="s">
        <v>56</v>
      </c>
      <c r="F123" s="169" t="s">
        <v>57</v>
      </c>
      <c r="G123" s="169" t="s">
        <v>136</v>
      </c>
      <c r="H123" s="169" t="s">
        <v>137</v>
      </c>
      <c r="I123" s="169" t="s">
        <v>138</v>
      </c>
      <c r="J123" s="170" t="s">
        <v>123</v>
      </c>
      <c r="K123" s="171" t="s">
        <v>139</v>
      </c>
      <c r="L123" s="172"/>
      <c r="M123" s="76" t="s">
        <v>1</v>
      </c>
      <c r="N123" s="77" t="s">
        <v>39</v>
      </c>
      <c r="O123" s="77" t="s">
        <v>140</v>
      </c>
      <c r="P123" s="77" t="s">
        <v>141</v>
      </c>
      <c r="Q123" s="77" t="s">
        <v>142</v>
      </c>
      <c r="R123" s="77" t="s">
        <v>143</v>
      </c>
      <c r="S123" s="77" t="s">
        <v>144</v>
      </c>
      <c r="T123" s="78" t="s">
        <v>145</v>
      </c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</row>
    <row r="124" spans="1:63" s="2" customFormat="1" ht="22.9" customHeight="1">
      <c r="A124" s="35"/>
      <c r="B124" s="36"/>
      <c r="C124" s="83" t="s">
        <v>146</v>
      </c>
      <c r="D124" s="37"/>
      <c r="E124" s="37"/>
      <c r="F124" s="37"/>
      <c r="G124" s="37"/>
      <c r="H124" s="37"/>
      <c r="I124" s="37"/>
      <c r="J124" s="173">
        <f>BK124</f>
        <v>0</v>
      </c>
      <c r="K124" s="37"/>
      <c r="L124" s="40"/>
      <c r="M124" s="79"/>
      <c r="N124" s="174"/>
      <c r="O124" s="80"/>
      <c r="P124" s="175">
        <f>P125</f>
        <v>0</v>
      </c>
      <c r="Q124" s="80"/>
      <c r="R124" s="175">
        <f>R125</f>
        <v>0</v>
      </c>
      <c r="S124" s="80"/>
      <c r="T124" s="176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125</v>
      </c>
      <c r="BK124" s="177">
        <f>BK125</f>
        <v>0</v>
      </c>
    </row>
    <row r="125" spans="2:63" s="12" customFormat="1" ht="25.9" customHeight="1">
      <c r="B125" s="178"/>
      <c r="C125" s="179"/>
      <c r="D125" s="180" t="s">
        <v>74</v>
      </c>
      <c r="E125" s="181" t="s">
        <v>518</v>
      </c>
      <c r="F125" s="181" t="s">
        <v>519</v>
      </c>
      <c r="G125" s="179"/>
      <c r="H125" s="179"/>
      <c r="I125" s="182"/>
      <c r="J125" s="183">
        <f>BK125</f>
        <v>0</v>
      </c>
      <c r="K125" s="179"/>
      <c r="L125" s="184"/>
      <c r="M125" s="185"/>
      <c r="N125" s="186"/>
      <c r="O125" s="186"/>
      <c r="P125" s="187">
        <f>P126+P131+P133</f>
        <v>0</v>
      </c>
      <c r="Q125" s="186"/>
      <c r="R125" s="187">
        <f>R126+R131+R133</f>
        <v>0</v>
      </c>
      <c r="S125" s="186"/>
      <c r="T125" s="188">
        <f>T126+T131+T133</f>
        <v>0</v>
      </c>
      <c r="AR125" s="189" t="s">
        <v>180</v>
      </c>
      <c r="AT125" s="190" t="s">
        <v>74</v>
      </c>
      <c r="AU125" s="190" t="s">
        <v>75</v>
      </c>
      <c r="AY125" s="189" t="s">
        <v>149</v>
      </c>
      <c r="BK125" s="191">
        <f>BK126+BK131+BK133</f>
        <v>0</v>
      </c>
    </row>
    <row r="126" spans="2:63" s="12" customFormat="1" ht="22.9" customHeight="1">
      <c r="B126" s="178"/>
      <c r="C126" s="179"/>
      <c r="D126" s="180" t="s">
        <v>74</v>
      </c>
      <c r="E126" s="192" t="s">
        <v>520</v>
      </c>
      <c r="F126" s="192" t="s">
        <v>521</v>
      </c>
      <c r="G126" s="179"/>
      <c r="H126" s="179"/>
      <c r="I126" s="182"/>
      <c r="J126" s="193">
        <f>BK126</f>
        <v>0</v>
      </c>
      <c r="K126" s="179"/>
      <c r="L126" s="184"/>
      <c r="M126" s="185"/>
      <c r="N126" s="186"/>
      <c r="O126" s="186"/>
      <c r="P126" s="187">
        <f>SUM(P127:P130)</f>
        <v>0</v>
      </c>
      <c r="Q126" s="186"/>
      <c r="R126" s="187">
        <f>SUM(R127:R130)</f>
        <v>0</v>
      </c>
      <c r="S126" s="186"/>
      <c r="T126" s="188">
        <f>SUM(T127:T130)</f>
        <v>0</v>
      </c>
      <c r="AR126" s="189" t="s">
        <v>180</v>
      </c>
      <c r="AT126" s="190" t="s">
        <v>74</v>
      </c>
      <c r="AU126" s="190" t="s">
        <v>82</v>
      </c>
      <c r="AY126" s="189" t="s">
        <v>149</v>
      </c>
      <c r="BK126" s="191">
        <f>SUM(BK127:BK130)</f>
        <v>0</v>
      </c>
    </row>
    <row r="127" spans="1:65" s="2" customFormat="1" ht="14.45" customHeight="1">
      <c r="A127" s="35"/>
      <c r="B127" s="36"/>
      <c r="C127" s="194" t="s">
        <v>82</v>
      </c>
      <c r="D127" s="194" t="s">
        <v>151</v>
      </c>
      <c r="E127" s="195" t="s">
        <v>522</v>
      </c>
      <c r="F127" s="196" t="s">
        <v>521</v>
      </c>
      <c r="G127" s="197" t="s">
        <v>523</v>
      </c>
      <c r="H127" s="198">
        <v>1</v>
      </c>
      <c r="I127" s="199"/>
      <c r="J127" s="200">
        <f>ROUND(I127*H127,2)</f>
        <v>0</v>
      </c>
      <c r="K127" s="201"/>
      <c r="L127" s="40"/>
      <c r="M127" s="202" t="s">
        <v>1</v>
      </c>
      <c r="N127" s="203" t="s">
        <v>40</v>
      </c>
      <c r="O127" s="72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6" t="s">
        <v>524</v>
      </c>
      <c r="AT127" s="206" t="s">
        <v>151</v>
      </c>
      <c r="AU127" s="206" t="s">
        <v>84</v>
      </c>
      <c r="AY127" s="18" t="s">
        <v>149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8" t="s">
        <v>82</v>
      </c>
      <c r="BK127" s="207">
        <f>ROUND(I127*H127,2)</f>
        <v>0</v>
      </c>
      <c r="BL127" s="18" t="s">
        <v>524</v>
      </c>
      <c r="BM127" s="206" t="s">
        <v>525</v>
      </c>
    </row>
    <row r="128" spans="2:51" s="13" customFormat="1" ht="22.5">
      <c r="B128" s="208"/>
      <c r="C128" s="209"/>
      <c r="D128" s="210" t="s">
        <v>157</v>
      </c>
      <c r="E128" s="211" t="s">
        <v>1</v>
      </c>
      <c r="F128" s="212" t="s">
        <v>1234</v>
      </c>
      <c r="G128" s="209"/>
      <c r="H128" s="211" t="s">
        <v>1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157</v>
      </c>
      <c r="AU128" s="218" t="s">
        <v>84</v>
      </c>
      <c r="AV128" s="13" t="s">
        <v>82</v>
      </c>
      <c r="AW128" s="13" t="s">
        <v>31</v>
      </c>
      <c r="AX128" s="13" t="s">
        <v>75</v>
      </c>
      <c r="AY128" s="218" t="s">
        <v>149</v>
      </c>
    </row>
    <row r="129" spans="2:51" s="13" customFormat="1" ht="22.5">
      <c r="B129" s="208"/>
      <c r="C129" s="209"/>
      <c r="D129" s="210" t="s">
        <v>157</v>
      </c>
      <c r="E129" s="211" t="s">
        <v>1</v>
      </c>
      <c r="F129" s="212" t="s">
        <v>1235</v>
      </c>
      <c r="G129" s="209"/>
      <c r="H129" s="211" t="s">
        <v>1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157</v>
      </c>
      <c r="AU129" s="218" t="s">
        <v>84</v>
      </c>
      <c r="AV129" s="13" t="s">
        <v>82</v>
      </c>
      <c r="AW129" s="13" t="s">
        <v>31</v>
      </c>
      <c r="AX129" s="13" t="s">
        <v>75</v>
      </c>
      <c r="AY129" s="218" t="s">
        <v>149</v>
      </c>
    </row>
    <row r="130" spans="2:51" s="14" customFormat="1" ht="11.25">
      <c r="B130" s="219"/>
      <c r="C130" s="220"/>
      <c r="D130" s="210" t="s">
        <v>157</v>
      </c>
      <c r="E130" s="221" t="s">
        <v>1</v>
      </c>
      <c r="F130" s="222" t="s">
        <v>82</v>
      </c>
      <c r="G130" s="220"/>
      <c r="H130" s="223">
        <v>1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157</v>
      </c>
      <c r="AU130" s="229" t="s">
        <v>84</v>
      </c>
      <c r="AV130" s="14" t="s">
        <v>84</v>
      </c>
      <c r="AW130" s="14" t="s">
        <v>31</v>
      </c>
      <c r="AX130" s="14" t="s">
        <v>82</v>
      </c>
      <c r="AY130" s="229" t="s">
        <v>149</v>
      </c>
    </row>
    <row r="131" spans="2:63" s="12" customFormat="1" ht="22.9" customHeight="1">
      <c r="B131" s="178"/>
      <c r="C131" s="179"/>
      <c r="D131" s="180" t="s">
        <v>74</v>
      </c>
      <c r="E131" s="192" t="s">
        <v>526</v>
      </c>
      <c r="F131" s="192" t="s">
        <v>527</v>
      </c>
      <c r="G131" s="179"/>
      <c r="H131" s="179"/>
      <c r="I131" s="182"/>
      <c r="J131" s="193">
        <f>BK131</f>
        <v>0</v>
      </c>
      <c r="K131" s="179"/>
      <c r="L131" s="184"/>
      <c r="M131" s="185"/>
      <c r="N131" s="186"/>
      <c r="O131" s="186"/>
      <c r="P131" s="187">
        <f>P132</f>
        <v>0</v>
      </c>
      <c r="Q131" s="186"/>
      <c r="R131" s="187">
        <f>R132</f>
        <v>0</v>
      </c>
      <c r="S131" s="186"/>
      <c r="T131" s="188">
        <f>T132</f>
        <v>0</v>
      </c>
      <c r="AR131" s="189" t="s">
        <v>180</v>
      </c>
      <c r="AT131" s="190" t="s">
        <v>74</v>
      </c>
      <c r="AU131" s="190" t="s">
        <v>82</v>
      </c>
      <c r="AY131" s="189" t="s">
        <v>149</v>
      </c>
      <c r="BK131" s="191">
        <f>BK132</f>
        <v>0</v>
      </c>
    </row>
    <row r="132" spans="1:65" s="2" customFormat="1" ht="14.45" customHeight="1">
      <c r="A132" s="35"/>
      <c r="B132" s="36"/>
      <c r="C132" s="194" t="s">
        <v>84</v>
      </c>
      <c r="D132" s="194" t="s">
        <v>151</v>
      </c>
      <c r="E132" s="195" t="s">
        <v>528</v>
      </c>
      <c r="F132" s="196" t="s">
        <v>527</v>
      </c>
      <c r="G132" s="197" t="s">
        <v>523</v>
      </c>
      <c r="H132" s="198">
        <v>1</v>
      </c>
      <c r="I132" s="199"/>
      <c r="J132" s="200">
        <f>ROUND(I132*H132,2)</f>
        <v>0</v>
      </c>
      <c r="K132" s="201"/>
      <c r="L132" s="40"/>
      <c r="M132" s="202" t="s">
        <v>1</v>
      </c>
      <c r="N132" s="203" t="s">
        <v>40</v>
      </c>
      <c r="O132" s="72"/>
      <c r="P132" s="204">
        <f>O132*H132</f>
        <v>0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6" t="s">
        <v>524</v>
      </c>
      <c r="AT132" s="206" t="s">
        <v>151</v>
      </c>
      <c r="AU132" s="206" t="s">
        <v>84</v>
      </c>
      <c r="AY132" s="18" t="s">
        <v>149</v>
      </c>
      <c r="BE132" s="207">
        <f>IF(N132="základní",J132,0)</f>
        <v>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8" t="s">
        <v>82</v>
      </c>
      <c r="BK132" s="207">
        <f>ROUND(I132*H132,2)</f>
        <v>0</v>
      </c>
      <c r="BL132" s="18" t="s">
        <v>524</v>
      </c>
      <c r="BM132" s="206" t="s">
        <v>529</v>
      </c>
    </row>
    <row r="133" spans="2:63" s="12" customFormat="1" ht="22.9" customHeight="1">
      <c r="B133" s="178"/>
      <c r="C133" s="179"/>
      <c r="D133" s="180" t="s">
        <v>74</v>
      </c>
      <c r="E133" s="192" t="s">
        <v>530</v>
      </c>
      <c r="F133" s="192" t="s">
        <v>531</v>
      </c>
      <c r="G133" s="179"/>
      <c r="H133" s="179"/>
      <c r="I133" s="182"/>
      <c r="J133" s="193">
        <f>BK133</f>
        <v>0</v>
      </c>
      <c r="K133" s="179"/>
      <c r="L133" s="184"/>
      <c r="M133" s="185"/>
      <c r="N133" s="186"/>
      <c r="O133" s="186"/>
      <c r="P133" s="187">
        <f>SUM(P134:P139)</f>
        <v>0</v>
      </c>
      <c r="Q133" s="186"/>
      <c r="R133" s="187">
        <f>SUM(R134:R139)</f>
        <v>0</v>
      </c>
      <c r="S133" s="186"/>
      <c r="T133" s="188">
        <f>SUM(T134:T139)</f>
        <v>0</v>
      </c>
      <c r="AR133" s="189" t="s">
        <v>180</v>
      </c>
      <c r="AT133" s="190" t="s">
        <v>74</v>
      </c>
      <c r="AU133" s="190" t="s">
        <v>82</v>
      </c>
      <c r="AY133" s="189" t="s">
        <v>149</v>
      </c>
      <c r="BK133" s="191">
        <f>SUM(BK134:BK139)</f>
        <v>0</v>
      </c>
    </row>
    <row r="134" spans="1:65" s="2" customFormat="1" ht="14.45" customHeight="1">
      <c r="A134" s="35"/>
      <c r="B134" s="36"/>
      <c r="C134" s="194" t="s">
        <v>160</v>
      </c>
      <c r="D134" s="194" t="s">
        <v>151</v>
      </c>
      <c r="E134" s="195" t="s">
        <v>532</v>
      </c>
      <c r="F134" s="196" t="s">
        <v>531</v>
      </c>
      <c r="G134" s="197" t="s">
        <v>523</v>
      </c>
      <c r="H134" s="198">
        <v>1</v>
      </c>
      <c r="I134" s="199"/>
      <c r="J134" s="200">
        <f>ROUND(I134*H134,2)</f>
        <v>0</v>
      </c>
      <c r="K134" s="201"/>
      <c r="L134" s="40"/>
      <c r="M134" s="202" t="s">
        <v>1</v>
      </c>
      <c r="N134" s="203" t="s">
        <v>40</v>
      </c>
      <c r="O134" s="72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6" t="s">
        <v>524</v>
      </c>
      <c r="AT134" s="206" t="s">
        <v>151</v>
      </c>
      <c r="AU134" s="206" t="s">
        <v>84</v>
      </c>
      <c r="AY134" s="18" t="s">
        <v>149</v>
      </c>
      <c r="BE134" s="207">
        <f>IF(N134="základní",J134,0)</f>
        <v>0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18" t="s">
        <v>82</v>
      </c>
      <c r="BK134" s="207">
        <f>ROUND(I134*H134,2)</f>
        <v>0</v>
      </c>
      <c r="BL134" s="18" t="s">
        <v>524</v>
      </c>
      <c r="BM134" s="206" t="s">
        <v>533</v>
      </c>
    </row>
    <row r="135" spans="2:51" s="13" customFormat="1" ht="11.25">
      <c r="B135" s="208"/>
      <c r="C135" s="209"/>
      <c r="D135" s="210" t="s">
        <v>157</v>
      </c>
      <c r="E135" s="211" t="s">
        <v>1</v>
      </c>
      <c r="F135" s="212" t="s">
        <v>1236</v>
      </c>
      <c r="G135" s="209"/>
      <c r="H135" s="211" t="s">
        <v>1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157</v>
      </c>
      <c r="AU135" s="218" t="s">
        <v>84</v>
      </c>
      <c r="AV135" s="13" t="s">
        <v>82</v>
      </c>
      <c r="AW135" s="13" t="s">
        <v>31</v>
      </c>
      <c r="AX135" s="13" t="s">
        <v>75</v>
      </c>
      <c r="AY135" s="218" t="s">
        <v>149</v>
      </c>
    </row>
    <row r="136" spans="2:51" s="13" customFormat="1" ht="11.25">
      <c r="B136" s="208"/>
      <c r="C136" s="209"/>
      <c r="D136" s="210" t="s">
        <v>157</v>
      </c>
      <c r="E136" s="211" t="s">
        <v>1</v>
      </c>
      <c r="F136" s="212" t="s">
        <v>1237</v>
      </c>
      <c r="G136" s="209"/>
      <c r="H136" s="211" t="s">
        <v>1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157</v>
      </c>
      <c r="AU136" s="218" t="s">
        <v>84</v>
      </c>
      <c r="AV136" s="13" t="s">
        <v>82</v>
      </c>
      <c r="AW136" s="13" t="s">
        <v>31</v>
      </c>
      <c r="AX136" s="13" t="s">
        <v>75</v>
      </c>
      <c r="AY136" s="218" t="s">
        <v>149</v>
      </c>
    </row>
    <row r="137" spans="2:51" s="13" customFormat="1" ht="11.25">
      <c r="B137" s="208"/>
      <c r="C137" s="209"/>
      <c r="D137" s="210" t="s">
        <v>157</v>
      </c>
      <c r="E137" s="211" t="s">
        <v>1</v>
      </c>
      <c r="F137" s="212" t="s">
        <v>1238</v>
      </c>
      <c r="G137" s="209"/>
      <c r="H137" s="211" t="s">
        <v>1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157</v>
      </c>
      <c r="AU137" s="218" t="s">
        <v>84</v>
      </c>
      <c r="AV137" s="13" t="s">
        <v>82</v>
      </c>
      <c r="AW137" s="13" t="s">
        <v>31</v>
      </c>
      <c r="AX137" s="13" t="s">
        <v>75</v>
      </c>
      <c r="AY137" s="218" t="s">
        <v>149</v>
      </c>
    </row>
    <row r="138" spans="2:51" s="14" customFormat="1" ht="11.25">
      <c r="B138" s="219"/>
      <c r="C138" s="220"/>
      <c r="D138" s="210" t="s">
        <v>157</v>
      </c>
      <c r="E138" s="221" t="s">
        <v>1</v>
      </c>
      <c r="F138" s="222" t="s">
        <v>82</v>
      </c>
      <c r="G138" s="220"/>
      <c r="H138" s="223">
        <v>1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157</v>
      </c>
      <c r="AU138" s="229" t="s">
        <v>84</v>
      </c>
      <c r="AV138" s="14" t="s">
        <v>84</v>
      </c>
      <c r="AW138" s="14" t="s">
        <v>31</v>
      </c>
      <c r="AX138" s="14" t="s">
        <v>82</v>
      </c>
      <c r="AY138" s="229" t="s">
        <v>149</v>
      </c>
    </row>
    <row r="139" spans="1:65" s="2" customFormat="1" ht="14.45" customHeight="1">
      <c r="A139" s="35"/>
      <c r="B139" s="36"/>
      <c r="C139" s="194" t="s">
        <v>155</v>
      </c>
      <c r="D139" s="194" t="s">
        <v>151</v>
      </c>
      <c r="E139" s="195" t="s">
        <v>1239</v>
      </c>
      <c r="F139" s="196" t="s">
        <v>1240</v>
      </c>
      <c r="G139" s="197" t="s">
        <v>523</v>
      </c>
      <c r="H139" s="198">
        <v>1</v>
      </c>
      <c r="I139" s="199"/>
      <c r="J139" s="200">
        <f>ROUND(I139*H139,2)</f>
        <v>0</v>
      </c>
      <c r="K139" s="201"/>
      <c r="L139" s="40"/>
      <c r="M139" s="252" t="s">
        <v>1</v>
      </c>
      <c r="N139" s="253" t="s">
        <v>40</v>
      </c>
      <c r="O139" s="254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6" t="s">
        <v>524</v>
      </c>
      <c r="AT139" s="206" t="s">
        <v>151</v>
      </c>
      <c r="AU139" s="206" t="s">
        <v>84</v>
      </c>
      <c r="AY139" s="18" t="s">
        <v>149</v>
      </c>
      <c r="BE139" s="207">
        <f>IF(N139="základní",J139,0)</f>
        <v>0</v>
      </c>
      <c r="BF139" s="207">
        <f>IF(N139="snížená",J139,0)</f>
        <v>0</v>
      </c>
      <c r="BG139" s="207">
        <f>IF(N139="zákl. přenesená",J139,0)</f>
        <v>0</v>
      </c>
      <c r="BH139" s="207">
        <f>IF(N139="sníž. přenesená",J139,0)</f>
        <v>0</v>
      </c>
      <c r="BI139" s="207">
        <f>IF(N139="nulová",J139,0)</f>
        <v>0</v>
      </c>
      <c r="BJ139" s="18" t="s">
        <v>82</v>
      </c>
      <c r="BK139" s="207">
        <f>ROUND(I139*H139,2)</f>
        <v>0</v>
      </c>
      <c r="BL139" s="18" t="s">
        <v>524</v>
      </c>
      <c r="BM139" s="206" t="s">
        <v>1241</v>
      </c>
    </row>
    <row r="140" spans="1:31" s="2" customFormat="1" ht="6.95" customHeight="1">
      <c r="A140" s="35"/>
      <c r="B140" s="55"/>
      <c r="C140" s="56"/>
      <c r="D140" s="56"/>
      <c r="E140" s="56"/>
      <c r="F140" s="56"/>
      <c r="G140" s="56"/>
      <c r="H140" s="56"/>
      <c r="I140" s="56"/>
      <c r="J140" s="56"/>
      <c r="K140" s="56"/>
      <c r="L140" s="40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algorithmName="SHA-512" hashValue="R31aKTsU+oWiNJ8dRwo84/oNasceTuBC9aL6l7rlKgHyo1yl4o4ogaIWGkP85AapwNFfP7dWu3AADTgOs7Dybw==" saltValue="xG+IwEsFZtOdhojECiz27nuW3XIB8ISl7KpI2PA8T2APezcDiawDcB0nTO5rogLQA1ciqIMD7YQj/1LbYLg+MA==" spinCount="100000" sheet="1" objects="1" scenarios="1" formatColumns="0" formatRows="0" autoFilter="0"/>
  <autoFilter ref="C123:K139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7"/>
      <c r="C3" s="118"/>
      <c r="D3" s="118"/>
      <c r="E3" s="118"/>
      <c r="F3" s="118"/>
      <c r="G3" s="118"/>
      <c r="H3" s="21"/>
    </row>
    <row r="4" spans="2:8" s="1" customFormat="1" ht="24.95" customHeight="1">
      <c r="B4" s="21"/>
      <c r="C4" s="119" t="s">
        <v>1242</v>
      </c>
      <c r="H4" s="21"/>
    </row>
    <row r="5" spans="2:8" s="1" customFormat="1" ht="12" customHeight="1">
      <c r="B5" s="21"/>
      <c r="C5" s="275" t="s">
        <v>13</v>
      </c>
      <c r="D5" s="340" t="s">
        <v>14</v>
      </c>
      <c r="E5" s="333"/>
      <c r="F5" s="333"/>
      <c r="H5" s="21"/>
    </row>
    <row r="6" spans="2:8" s="1" customFormat="1" ht="36.95" customHeight="1">
      <c r="B6" s="21"/>
      <c r="C6" s="276" t="s">
        <v>16</v>
      </c>
      <c r="D6" s="344" t="s">
        <v>17</v>
      </c>
      <c r="E6" s="333"/>
      <c r="F6" s="333"/>
      <c r="H6" s="21"/>
    </row>
    <row r="7" spans="2:8" s="1" customFormat="1" ht="24.75" customHeight="1">
      <c r="B7" s="21"/>
      <c r="C7" s="121" t="s">
        <v>22</v>
      </c>
      <c r="D7" s="122">
        <f>'Rekapitulace stavby'!AN8</f>
        <v>44539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6"/>
      <c r="B9" s="277"/>
      <c r="C9" s="278" t="s">
        <v>56</v>
      </c>
      <c r="D9" s="279" t="s">
        <v>57</v>
      </c>
      <c r="E9" s="279" t="s">
        <v>136</v>
      </c>
      <c r="F9" s="280" t="s">
        <v>1243</v>
      </c>
      <c r="G9" s="166"/>
      <c r="H9" s="277"/>
    </row>
    <row r="10" spans="1:8" s="2" customFormat="1" ht="26.45" customHeight="1">
      <c r="A10" s="35"/>
      <c r="B10" s="40"/>
      <c r="C10" s="281" t="s">
        <v>1244</v>
      </c>
      <c r="D10" s="281" t="s">
        <v>87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82" t="s">
        <v>904</v>
      </c>
      <c r="D11" s="283" t="s">
        <v>1</v>
      </c>
      <c r="E11" s="284" t="s">
        <v>1</v>
      </c>
      <c r="F11" s="285">
        <v>0</v>
      </c>
      <c r="G11" s="35"/>
      <c r="H11" s="40"/>
    </row>
    <row r="12" spans="1:8" s="2" customFormat="1" ht="16.9" customHeight="1">
      <c r="A12" s="35"/>
      <c r="B12" s="40"/>
      <c r="C12" s="282" t="s">
        <v>1245</v>
      </c>
      <c r="D12" s="283" t="s">
        <v>1</v>
      </c>
      <c r="E12" s="284" t="s">
        <v>1</v>
      </c>
      <c r="F12" s="285">
        <v>31.57</v>
      </c>
      <c r="G12" s="35"/>
      <c r="H12" s="40"/>
    </row>
    <row r="13" spans="1:8" s="2" customFormat="1" ht="16.9" customHeight="1">
      <c r="A13" s="35"/>
      <c r="B13" s="40"/>
      <c r="C13" s="282" t="s">
        <v>103</v>
      </c>
      <c r="D13" s="283" t="s">
        <v>1</v>
      </c>
      <c r="E13" s="284" t="s">
        <v>1</v>
      </c>
      <c r="F13" s="285">
        <v>5.276</v>
      </c>
      <c r="G13" s="35"/>
      <c r="H13" s="40"/>
    </row>
    <row r="14" spans="1:8" s="2" customFormat="1" ht="16.9" customHeight="1">
      <c r="A14" s="35"/>
      <c r="B14" s="40"/>
      <c r="C14" s="286" t="s">
        <v>103</v>
      </c>
      <c r="D14" s="286" t="s">
        <v>506</v>
      </c>
      <c r="E14" s="18" t="s">
        <v>1</v>
      </c>
      <c r="F14" s="287">
        <v>5.276</v>
      </c>
      <c r="G14" s="35"/>
      <c r="H14" s="40"/>
    </row>
    <row r="15" spans="1:8" s="2" customFormat="1" ht="16.9" customHeight="1">
      <c r="A15" s="35"/>
      <c r="B15" s="40"/>
      <c r="C15" s="288" t="s">
        <v>1246</v>
      </c>
      <c r="D15" s="35"/>
      <c r="E15" s="35"/>
      <c r="F15" s="35"/>
      <c r="G15" s="35"/>
      <c r="H15" s="40"/>
    </row>
    <row r="16" spans="1:8" s="2" customFormat="1" ht="22.5">
      <c r="A16" s="35"/>
      <c r="B16" s="40"/>
      <c r="C16" s="286" t="s">
        <v>503</v>
      </c>
      <c r="D16" s="286" t="s">
        <v>504</v>
      </c>
      <c r="E16" s="18" t="s">
        <v>243</v>
      </c>
      <c r="F16" s="287">
        <v>5.276</v>
      </c>
      <c r="G16" s="35"/>
      <c r="H16" s="40"/>
    </row>
    <row r="17" spans="1:8" s="2" customFormat="1" ht="16.9" customHeight="1">
      <c r="A17" s="35"/>
      <c r="B17" s="40"/>
      <c r="C17" s="286" t="s">
        <v>482</v>
      </c>
      <c r="D17" s="286" t="s">
        <v>483</v>
      </c>
      <c r="E17" s="18" t="s">
        <v>243</v>
      </c>
      <c r="F17" s="287">
        <v>5.276</v>
      </c>
      <c r="G17" s="35"/>
      <c r="H17" s="40"/>
    </row>
    <row r="18" spans="1:8" s="2" customFormat="1" ht="16.9" customHeight="1">
      <c r="A18" s="35"/>
      <c r="B18" s="40"/>
      <c r="C18" s="282" t="s">
        <v>105</v>
      </c>
      <c r="D18" s="283" t="s">
        <v>1</v>
      </c>
      <c r="E18" s="284" t="s">
        <v>1</v>
      </c>
      <c r="F18" s="285">
        <v>10.511</v>
      </c>
      <c r="G18" s="35"/>
      <c r="H18" s="40"/>
    </row>
    <row r="19" spans="1:8" s="2" customFormat="1" ht="16.9" customHeight="1">
      <c r="A19" s="35"/>
      <c r="B19" s="40"/>
      <c r="C19" s="286" t="s">
        <v>1</v>
      </c>
      <c r="D19" s="286" t="s">
        <v>184</v>
      </c>
      <c r="E19" s="18" t="s">
        <v>1</v>
      </c>
      <c r="F19" s="287">
        <v>0</v>
      </c>
      <c r="G19" s="35"/>
      <c r="H19" s="40"/>
    </row>
    <row r="20" spans="1:8" s="2" customFormat="1" ht="16.9" customHeight="1">
      <c r="A20" s="35"/>
      <c r="B20" s="40"/>
      <c r="C20" s="286" t="s">
        <v>105</v>
      </c>
      <c r="D20" s="286" t="s">
        <v>185</v>
      </c>
      <c r="E20" s="18" t="s">
        <v>1</v>
      </c>
      <c r="F20" s="287">
        <v>10.511</v>
      </c>
      <c r="G20" s="35"/>
      <c r="H20" s="40"/>
    </row>
    <row r="21" spans="1:8" s="2" customFormat="1" ht="16.9" customHeight="1">
      <c r="A21" s="35"/>
      <c r="B21" s="40"/>
      <c r="C21" s="288" t="s">
        <v>1246</v>
      </c>
      <c r="D21" s="35"/>
      <c r="E21" s="35"/>
      <c r="F21" s="35"/>
      <c r="G21" s="35"/>
      <c r="H21" s="40"/>
    </row>
    <row r="22" spans="1:8" s="2" customFormat="1" ht="16.9" customHeight="1">
      <c r="A22" s="35"/>
      <c r="B22" s="40"/>
      <c r="C22" s="286" t="s">
        <v>181</v>
      </c>
      <c r="D22" s="286" t="s">
        <v>182</v>
      </c>
      <c r="E22" s="18" t="s">
        <v>168</v>
      </c>
      <c r="F22" s="287">
        <v>10.511</v>
      </c>
      <c r="G22" s="35"/>
      <c r="H22" s="40"/>
    </row>
    <row r="23" spans="1:8" s="2" customFormat="1" ht="22.5">
      <c r="A23" s="35"/>
      <c r="B23" s="40"/>
      <c r="C23" s="286" t="s">
        <v>228</v>
      </c>
      <c r="D23" s="286" t="s">
        <v>229</v>
      </c>
      <c r="E23" s="18" t="s">
        <v>168</v>
      </c>
      <c r="F23" s="287">
        <v>10.511</v>
      </c>
      <c r="G23" s="35"/>
      <c r="H23" s="40"/>
    </row>
    <row r="24" spans="1:8" s="2" customFormat="1" ht="22.5">
      <c r="A24" s="35"/>
      <c r="B24" s="40"/>
      <c r="C24" s="286" t="s">
        <v>232</v>
      </c>
      <c r="D24" s="286" t="s">
        <v>233</v>
      </c>
      <c r="E24" s="18" t="s">
        <v>168</v>
      </c>
      <c r="F24" s="287">
        <v>52.555</v>
      </c>
      <c r="G24" s="35"/>
      <c r="H24" s="40"/>
    </row>
    <row r="25" spans="1:8" s="2" customFormat="1" ht="22.5">
      <c r="A25" s="35"/>
      <c r="B25" s="40"/>
      <c r="C25" s="286" t="s">
        <v>241</v>
      </c>
      <c r="D25" s="286" t="s">
        <v>242</v>
      </c>
      <c r="E25" s="18" t="s">
        <v>243</v>
      </c>
      <c r="F25" s="287">
        <v>171.807</v>
      </c>
      <c r="G25" s="35"/>
      <c r="H25" s="40"/>
    </row>
    <row r="26" spans="1:8" s="2" customFormat="1" ht="16.9" customHeight="1">
      <c r="A26" s="35"/>
      <c r="B26" s="40"/>
      <c r="C26" s="282" t="s">
        <v>108</v>
      </c>
      <c r="D26" s="283" t="s">
        <v>1</v>
      </c>
      <c r="E26" s="284" t="s">
        <v>1</v>
      </c>
      <c r="F26" s="285">
        <v>2.023</v>
      </c>
      <c r="G26" s="35"/>
      <c r="H26" s="40"/>
    </row>
    <row r="27" spans="1:8" s="2" customFormat="1" ht="16.9" customHeight="1">
      <c r="A27" s="35"/>
      <c r="B27" s="40"/>
      <c r="C27" s="286" t="s">
        <v>1</v>
      </c>
      <c r="D27" s="286" t="s">
        <v>494</v>
      </c>
      <c r="E27" s="18" t="s">
        <v>1</v>
      </c>
      <c r="F27" s="287">
        <v>0</v>
      </c>
      <c r="G27" s="35"/>
      <c r="H27" s="40"/>
    </row>
    <row r="28" spans="1:8" s="2" customFormat="1" ht="16.9" customHeight="1">
      <c r="A28" s="35"/>
      <c r="B28" s="40"/>
      <c r="C28" s="286" t="s">
        <v>1</v>
      </c>
      <c r="D28" s="286" t="s">
        <v>495</v>
      </c>
      <c r="E28" s="18" t="s">
        <v>1</v>
      </c>
      <c r="F28" s="287">
        <v>0.383</v>
      </c>
      <c r="G28" s="35"/>
      <c r="H28" s="40"/>
    </row>
    <row r="29" spans="1:8" s="2" customFormat="1" ht="16.9" customHeight="1">
      <c r="A29" s="35"/>
      <c r="B29" s="40"/>
      <c r="C29" s="286" t="s">
        <v>1</v>
      </c>
      <c r="D29" s="286" t="s">
        <v>496</v>
      </c>
      <c r="E29" s="18" t="s">
        <v>1</v>
      </c>
      <c r="F29" s="287">
        <v>0</v>
      </c>
      <c r="G29" s="35"/>
      <c r="H29" s="40"/>
    </row>
    <row r="30" spans="1:8" s="2" customFormat="1" ht="16.9" customHeight="1">
      <c r="A30" s="35"/>
      <c r="B30" s="40"/>
      <c r="C30" s="286" t="s">
        <v>1</v>
      </c>
      <c r="D30" s="286" t="s">
        <v>497</v>
      </c>
      <c r="E30" s="18" t="s">
        <v>1</v>
      </c>
      <c r="F30" s="287">
        <v>1.64</v>
      </c>
      <c r="G30" s="35"/>
      <c r="H30" s="40"/>
    </row>
    <row r="31" spans="1:8" s="2" customFormat="1" ht="16.9" customHeight="1">
      <c r="A31" s="35"/>
      <c r="B31" s="40"/>
      <c r="C31" s="286" t="s">
        <v>108</v>
      </c>
      <c r="D31" s="286" t="s">
        <v>179</v>
      </c>
      <c r="E31" s="18" t="s">
        <v>1</v>
      </c>
      <c r="F31" s="287">
        <v>2.023</v>
      </c>
      <c r="G31" s="35"/>
      <c r="H31" s="40"/>
    </row>
    <row r="32" spans="1:8" s="2" customFormat="1" ht="16.9" customHeight="1">
      <c r="A32" s="35"/>
      <c r="B32" s="40"/>
      <c r="C32" s="288" t="s">
        <v>1246</v>
      </c>
      <c r="D32" s="35"/>
      <c r="E32" s="35"/>
      <c r="F32" s="35"/>
      <c r="G32" s="35"/>
      <c r="H32" s="40"/>
    </row>
    <row r="33" spans="1:8" s="2" customFormat="1" ht="16.9" customHeight="1">
      <c r="A33" s="35"/>
      <c r="B33" s="40"/>
      <c r="C33" s="286" t="s">
        <v>491</v>
      </c>
      <c r="D33" s="286" t="s">
        <v>492</v>
      </c>
      <c r="E33" s="18" t="s">
        <v>243</v>
      </c>
      <c r="F33" s="287">
        <v>2.023</v>
      </c>
      <c r="G33" s="35"/>
      <c r="H33" s="40"/>
    </row>
    <row r="34" spans="1:8" s="2" customFormat="1" ht="16.9" customHeight="1">
      <c r="A34" s="35"/>
      <c r="B34" s="40"/>
      <c r="C34" s="286" t="s">
        <v>499</v>
      </c>
      <c r="D34" s="286" t="s">
        <v>500</v>
      </c>
      <c r="E34" s="18" t="s">
        <v>243</v>
      </c>
      <c r="F34" s="287">
        <v>2.023</v>
      </c>
      <c r="G34" s="35"/>
      <c r="H34" s="40"/>
    </row>
    <row r="35" spans="1:8" s="2" customFormat="1" ht="16.9" customHeight="1">
      <c r="A35" s="35"/>
      <c r="B35" s="40"/>
      <c r="C35" s="282" t="s">
        <v>1247</v>
      </c>
      <c r="D35" s="283" t="s">
        <v>1</v>
      </c>
      <c r="E35" s="284" t="s">
        <v>1</v>
      </c>
      <c r="F35" s="285">
        <v>191.38</v>
      </c>
      <c r="G35" s="35"/>
      <c r="H35" s="40"/>
    </row>
    <row r="36" spans="1:8" s="2" customFormat="1" ht="16.9" customHeight="1">
      <c r="A36" s="35"/>
      <c r="B36" s="40"/>
      <c r="C36" s="282" t="s">
        <v>908</v>
      </c>
      <c r="D36" s="283" t="s">
        <v>1</v>
      </c>
      <c r="E36" s="284" t="s">
        <v>1</v>
      </c>
      <c r="F36" s="285">
        <v>730.8</v>
      </c>
      <c r="G36" s="35"/>
      <c r="H36" s="40"/>
    </row>
    <row r="37" spans="1:8" s="2" customFormat="1" ht="16.9" customHeight="1">
      <c r="A37" s="35"/>
      <c r="B37" s="40"/>
      <c r="C37" s="282" t="s">
        <v>110</v>
      </c>
      <c r="D37" s="283" t="s">
        <v>1</v>
      </c>
      <c r="E37" s="284" t="s">
        <v>1</v>
      </c>
      <c r="F37" s="285">
        <v>80.369</v>
      </c>
      <c r="G37" s="35"/>
      <c r="H37" s="40"/>
    </row>
    <row r="38" spans="1:8" s="2" customFormat="1" ht="16.9" customHeight="1">
      <c r="A38" s="35"/>
      <c r="B38" s="40"/>
      <c r="C38" s="286" t="s">
        <v>110</v>
      </c>
      <c r="D38" s="286" t="s">
        <v>221</v>
      </c>
      <c r="E38" s="18" t="s">
        <v>1</v>
      </c>
      <c r="F38" s="287">
        <v>80.369</v>
      </c>
      <c r="G38" s="35"/>
      <c r="H38" s="40"/>
    </row>
    <row r="39" spans="1:8" s="2" customFormat="1" ht="16.9" customHeight="1">
      <c r="A39" s="35"/>
      <c r="B39" s="40"/>
      <c r="C39" s="288" t="s">
        <v>1246</v>
      </c>
      <c r="D39" s="35"/>
      <c r="E39" s="35"/>
      <c r="F39" s="35"/>
      <c r="G39" s="35"/>
      <c r="H39" s="40"/>
    </row>
    <row r="40" spans="1:8" s="2" customFormat="1" ht="22.5">
      <c r="A40" s="35"/>
      <c r="B40" s="40"/>
      <c r="C40" s="286" t="s">
        <v>218</v>
      </c>
      <c r="D40" s="286" t="s">
        <v>219</v>
      </c>
      <c r="E40" s="18" t="s">
        <v>168</v>
      </c>
      <c r="F40" s="287">
        <v>80.369</v>
      </c>
      <c r="G40" s="35"/>
      <c r="H40" s="40"/>
    </row>
    <row r="41" spans="1:8" s="2" customFormat="1" ht="22.5">
      <c r="A41" s="35"/>
      <c r="B41" s="40"/>
      <c r="C41" s="286" t="s">
        <v>223</v>
      </c>
      <c r="D41" s="286" t="s">
        <v>224</v>
      </c>
      <c r="E41" s="18" t="s">
        <v>168</v>
      </c>
      <c r="F41" s="287">
        <v>401.845</v>
      </c>
      <c r="G41" s="35"/>
      <c r="H41" s="40"/>
    </row>
    <row r="42" spans="1:8" s="2" customFormat="1" ht="22.5">
      <c r="A42" s="35"/>
      <c r="B42" s="40"/>
      <c r="C42" s="286" t="s">
        <v>241</v>
      </c>
      <c r="D42" s="286" t="s">
        <v>242</v>
      </c>
      <c r="E42" s="18" t="s">
        <v>243</v>
      </c>
      <c r="F42" s="287">
        <v>171.807</v>
      </c>
      <c r="G42" s="35"/>
      <c r="H42" s="40"/>
    </row>
    <row r="43" spans="1:8" s="2" customFormat="1" ht="16.9" customHeight="1">
      <c r="A43" s="35"/>
      <c r="B43" s="40"/>
      <c r="C43" s="282" t="s">
        <v>112</v>
      </c>
      <c r="D43" s="283" t="s">
        <v>1</v>
      </c>
      <c r="E43" s="284" t="s">
        <v>1</v>
      </c>
      <c r="F43" s="285">
        <v>213.112</v>
      </c>
      <c r="G43" s="35"/>
      <c r="H43" s="40"/>
    </row>
    <row r="44" spans="1:8" s="2" customFormat="1" ht="16.9" customHeight="1">
      <c r="A44" s="35"/>
      <c r="B44" s="40"/>
      <c r="C44" s="286" t="s">
        <v>1</v>
      </c>
      <c r="D44" s="286" t="s">
        <v>170</v>
      </c>
      <c r="E44" s="18" t="s">
        <v>1</v>
      </c>
      <c r="F44" s="287">
        <v>18.17</v>
      </c>
      <c r="G44" s="35"/>
      <c r="H44" s="40"/>
    </row>
    <row r="45" spans="1:8" s="2" customFormat="1" ht="16.9" customHeight="1">
      <c r="A45" s="35"/>
      <c r="B45" s="40"/>
      <c r="C45" s="286" t="s">
        <v>1</v>
      </c>
      <c r="D45" s="286" t="s">
        <v>171</v>
      </c>
      <c r="E45" s="18" t="s">
        <v>1</v>
      </c>
      <c r="F45" s="287">
        <v>62.72</v>
      </c>
      <c r="G45" s="35"/>
      <c r="H45" s="40"/>
    </row>
    <row r="46" spans="1:8" s="2" customFormat="1" ht="16.9" customHeight="1">
      <c r="A46" s="35"/>
      <c r="B46" s="40"/>
      <c r="C46" s="286" t="s">
        <v>1</v>
      </c>
      <c r="D46" s="286" t="s">
        <v>172</v>
      </c>
      <c r="E46" s="18" t="s">
        <v>1</v>
      </c>
      <c r="F46" s="287">
        <v>135.171</v>
      </c>
      <c r="G46" s="35"/>
      <c r="H46" s="40"/>
    </row>
    <row r="47" spans="1:8" s="2" customFormat="1" ht="16.9" customHeight="1">
      <c r="A47" s="35"/>
      <c r="B47" s="40"/>
      <c r="C47" s="286" t="s">
        <v>1</v>
      </c>
      <c r="D47" s="286" t="s">
        <v>173</v>
      </c>
      <c r="E47" s="18" t="s">
        <v>1</v>
      </c>
      <c r="F47" s="287">
        <v>9.195</v>
      </c>
      <c r="G47" s="35"/>
      <c r="H47" s="40"/>
    </row>
    <row r="48" spans="1:8" s="2" customFormat="1" ht="16.9" customHeight="1">
      <c r="A48" s="35"/>
      <c r="B48" s="40"/>
      <c r="C48" s="286" t="s">
        <v>1</v>
      </c>
      <c r="D48" s="286" t="s">
        <v>174</v>
      </c>
      <c r="E48" s="18" t="s">
        <v>1</v>
      </c>
      <c r="F48" s="287">
        <v>5.313</v>
      </c>
      <c r="G48" s="35"/>
      <c r="H48" s="40"/>
    </row>
    <row r="49" spans="1:8" s="2" customFormat="1" ht="16.9" customHeight="1">
      <c r="A49" s="35"/>
      <c r="B49" s="40"/>
      <c r="C49" s="286" t="s">
        <v>1</v>
      </c>
      <c r="D49" s="286" t="s">
        <v>175</v>
      </c>
      <c r="E49" s="18" t="s">
        <v>1</v>
      </c>
      <c r="F49" s="287">
        <v>2.16</v>
      </c>
      <c r="G49" s="35"/>
      <c r="H49" s="40"/>
    </row>
    <row r="50" spans="1:8" s="2" customFormat="1" ht="16.9" customHeight="1">
      <c r="A50" s="35"/>
      <c r="B50" s="40"/>
      <c r="C50" s="286" t="s">
        <v>1</v>
      </c>
      <c r="D50" s="286" t="s">
        <v>176</v>
      </c>
      <c r="E50" s="18" t="s">
        <v>1</v>
      </c>
      <c r="F50" s="287">
        <v>2.7</v>
      </c>
      <c r="G50" s="35"/>
      <c r="H50" s="40"/>
    </row>
    <row r="51" spans="1:8" s="2" customFormat="1" ht="16.9" customHeight="1">
      <c r="A51" s="35"/>
      <c r="B51" s="40"/>
      <c r="C51" s="286" t="s">
        <v>1</v>
      </c>
      <c r="D51" s="286" t="s">
        <v>177</v>
      </c>
      <c r="E51" s="18" t="s">
        <v>1</v>
      </c>
      <c r="F51" s="287">
        <v>3.96</v>
      </c>
      <c r="G51" s="35"/>
      <c r="H51" s="40"/>
    </row>
    <row r="52" spans="1:8" s="2" customFormat="1" ht="16.9" customHeight="1">
      <c r="A52" s="35"/>
      <c r="B52" s="40"/>
      <c r="C52" s="286" t="s">
        <v>1</v>
      </c>
      <c r="D52" s="286" t="s">
        <v>178</v>
      </c>
      <c r="E52" s="18" t="s">
        <v>1</v>
      </c>
      <c r="F52" s="287">
        <v>-26.277</v>
      </c>
      <c r="G52" s="35"/>
      <c r="H52" s="40"/>
    </row>
    <row r="53" spans="1:8" s="2" customFormat="1" ht="16.9" customHeight="1">
      <c r="A53" s="35"/>
      <c r="B53" s="40"/>
      <c r="C53" s="286" t="s">
        <v>112</v>
      </c>
      <c r="D53" s="286" t="s">
        <v>179</v>
      </c>
      <c r="E53" s="18" t="s">
        <v>1</v>
      </c>
      <c r="F53" s="287">
        <v>213.112</v>
      </c>
      <c r="G53" s="35"/>
      <c r="H53" s="40"/>
    </row>
    <row r="54" spans="1:8" s="2" customFormat="1" ht="16.9" customHeight="1">
      <c r="A54" s="35"/>
      <c r="B54" s="40"/>
      <c r="C54" s="288" t="s">
        <v>1246</v>
      </c>
      <c r="D54" s="35"/>
      <c r="E54" s="35"/>
      <c r="F54" s="35"/>
      <c r="G54" s="35"/>
      <c r="H54" s="40"/>
    </row>
    <row r="55" spans="1:8" s="2" customFormat="1" ht="22.5">
      <c r="A55" s="35"/>
      <c r="B55" s="40"/>
      <c r="C55" s="286" t="s">
        <v>166</v>
      </c>
      <c r="D55" s="286" t="s">
        <v>167</v>
      </c>
      <c r="E55" s="18" t="s">
        <v>168</v>
      </c>
      <c r="F55" s="287">
        <v>213.112</v>
      </c>
      <c r="G55" s="35"/>
      <c r="H55" s="40"/>
    </row>
    <row r="56" spans="1:8" s="2" customFormat="1" ht="22.5">
      <c r="A56" s="35"/>
      <c r="B56" s="40"/>
      <c r="C56" s="286" t="s">
        <v>218</v>
      </c>
      <c r="D56" s="286" t="s">
        <v>219</v>
      </c>
      <c r="E56" s="18" t="s">
        <v>168</v>
      </c>
      <c r="F56" s="287">
        <v>80.369</v>
      </c>
      <c r="G56" s="35"/>
      <c r="H56" s="40"/>
    </row>
    <row r="57" spans="1:8" s="2" customFormat="1" ht="16.9" customHeight="1">
      <c r="A57" s="35"/>
      <c r="B57" s="40"/>
      <c r="C57" s="282" t="s">
        <v>910</v>
      </c>
      <c r="D57" s="283" t="s">
        <v>1</v>
      </c>
      <c r="E57" s="284" t="s">
        <v>1</v>
      </c>
      <c r="F57" s="285">
        <v>0</v>
      </c>
      <c r="G57" s="35"/>
      <c r="H57" s="40"/>
    </row>
    <row r="58" spans="1:8" s="2" customFormat="1" ht="16.9" customHeight="1">
      <c r="A58" s="35"/>
      <c r="B58" s="40"/>
      <c r="C58" s="282" t="s">
        <v>1248</v>
      </c>
      <c r="D58" s="283" t="s">
        <v>1</v>
      </c>
      <c r="E58" s="284" t="s">
        <v>1</v>
      </c>
      <c r="F58" s="285">
        <v>31.57</v>
      </c>
      <c r="G58" s="35"/>
      <c r="H58" s="40"/>
    </row>
    <row r="59" spans="1:8" s="2" customFormat="1" ht="16.9" customHeight="1">
      <c r="A59" s="35"/>
      <c r="B59" s="40"/>
      <c r="C59" s="282" t="s">
        <v>114</v>
      </c>
      <c r="D59" s="283" t="s">
        <v>1</v>
      </c>
      <c r="E59" s="284" t="s">
        <v>1</v>
      </c>
      <c r="F59" s="285">
        <v>5.276</v>
      </c>
      <c r="G59" s="35"/>
      <c r="H59" s="40"/>
    </row>
    <row r="60" spans="1:8" s="2" customFormat="1" ht="16.9" customHeight="1">
      <c r="A60" s="35"/>
      <c r="B60" s="40"/>
      <c r="C60" s="286" t="s">
        <v>114</v>
      </c>
      <c r="D60" s="286" t="s">
        <v>103</v>
      </c>
      <c r="E60" s="18" t="s">
        <v>1</v>
      </c>
      <c r="F60" s="287">
        <v>5.276</v>
      </c>
      <c r="G60" s="35"/>
      <c r="H60" s="40"/>
    </row>
    <row r="61" spans="1:8" s="2" customFormat="1" ht="16.9" customHeight="1">
      <c r="A61" s="35"/>
      <c r="B61" s="40"/>
      <c r="C61" s="288" t="s">
        <v>1246</v>
      </c>
      <c r="D61" s="35"/>
      <c r="E61" s="35"/>
      <c r="F61" s="35"/>
      <c r="G61" s="35"/>
      <c r="H61" s="40"/>
    </row>
    <row r="62" spans="1:8" s="2" customFormat="1" ht="16.9" customHeight="1">
      <c r="A62" s="35"/>
      <c r="B62" s="40"/>
      <c r="C62" s="286" t="s">
        <v>482</v>
      </c>
      <c r="D62" s="286" t="s">
        <v>483</v>
      </c>
      <c r="E62" s="18" t="s">
        <v>243</v>
      </c>
      <c r="F62" s="287">
        <v>5.276</v>
      </c>
      <c r="G62" s="35"/>
      <c r="H62" s="40"/>
    </row>
    <row r="63" spans="1:8" s="2" customFormat="1" ht="16.9" customHeight="1">
      <c r="A63" s="35"/>
      <c r="B63" s="40"/>
      <c r="C63" s="286" t="s">
        <v>486</v>
      </c>
      <c r="D63" s="286" t="s">
        <v>487</v>
      </c>
      <c r="E63" s="18" t="s">
        <v>243</v>
      </c>
      <c r="F63" s="287">
        <v>73.864</v>
      </c>
      <c r="G63" s="35"/>
      <c r="H63" s="40"/>
    </row>
    <row r="64" spans="1:8" s="2" customFormat="1" ht="16.9" customHeight="1">
      <c r="A64" s="35"/>
      <c r="B64" s="40"/>
      <c r="C64" s="282" t="s">
        <v>116</v>
      </c>
      <c r="D64" s="283" t="s">
        <v>1</v>
      </c>
      <c r="E64" s="284" t="s">
        <v>1</v>
      </c>
      <c r="F64" s="285">
        <v>132.743</v>
      </c>
      <c r="G64" s="35"/>
      <c r="H64" s="40"/>
    </row>
    <row r="65" spans="1:8" s="2" customFormat="1" ht="16.9" customHeight="1">
      <c r="A65" s="35"/>
      <c r="B65" s="40"/>
      <c r="C65" s="286" t="s">
        <v>1</v>
      </c>
      <c r="D65" s="286" t="s">
        <v>250</v>
      </c>
      <c r="E65" s="18" t="s">
        <v>1</v>
      </c>
      <c r="F65" s="287">
        <v>8.214</v>
      </c>
      <c r="G65" s="35"/>
      <c r="H65" s="40"/>
    </row>
    <row r="66" spans="1:8" s="2" customFormat="1" ht="16.9" customHeight="1">
      <c r="A66" s="35"/>
      <c r="B66" s="40"/>
      <c r="C66" s="286" t="s">
        <v>1</v>
      </c>
      <c r="D66" s="286" t="s">
        <v>251</v>
      </c>
      <c r="E66" s="18" t="s">
        <v>1</v>
      </c>
      <c r="F66" s="287">
        <v>38.688</v>
      </c>
      <c r="G66" s="35"/>
      <c r="H66" s="40"/>
    </row>
    <row r="67" spans="1:8" s="2" customFormat="1" ht="16.9" customHeight="1">
      <c r="A67" s="35"/>
      <c r="B67" s="40"/>
      <c r="C67" s="286" t="s">
        <v>1</v>
      </c>
      <c r="D67" s="286" t="s">
        <v>252</v>
      </c>
      <c r="E67" s="18" t="s">
        <v>1</v>
      </c>
      <c r="F67" s="287">
        <v>73.218</v>
      </c>
      <c r="G67" s="35"/>
      <c r="H67" s="40"/>
    </row>
    <row r="68" spans="1:8" s="2" customFormat="1" ht="22.5">
      <c r="A68" s="35"/>
      <c r="B68" s="40"/>
      <c r="C68" s="286" t="s">
        <v>1</v>
      </c>
      <c r="D68" s="286" t="s">
        <v>253</v>
      </c>
      <c r="E68" s="18" t="s">
        <v>1</v>
      </c>
      <c r="F68" s="287">
        <v>6.371</v>
      </c>
      <c r="G68" s="35"/>
      <c r="H68" s="40"/>
    </row>
    <row r="69" spans="1:8" s="2" customFormat="1" ht="16.9" customHeight="1">
      <c r="A69" s="35"/>
      <c r="B69" s="40"/>
      <c r="C69" s="286" t="s">
        <v>1</v>
      </c>
      <c r="D69" s="286" t="s">
        <v>254</v>
      </c>
      <c r="E69" s="18" t="s">
        <v>1</v>
      </c>
      <c r="F69" s="287">
        <v>2.55</v>
      </c>
      <c r="G69" s="35"/>
      <c r="H69" s="40"/>
    </row>
    <row r="70" spans="1:8" s="2" customFormat="1" ht="16.9" customHeight="1">
      <c r="A70" s="35"/>
      <c r="B70" s="40"/>
      <c r="C70" s="286" t="s">
        <v>1</v>
      </c>
      <c r="D70" s="286" t="s">
        <v>255</v>
      </c>
      <c r="E70" s="18" t="s">
        <v>1</v>
      </c>
      <c r="F70" s="287">
        <v>0.954</v>
      </c>
      <c r="G70" s="35"/>
      <c r="H70" s="40"/>
    </row>
    <row r="71" spans="1:8" s="2" customFormat="1" ht="16.9" customHeight="1">
      <c r="A71" s="35"/>
      <c r="B71" s="40"/>
      <c r="C71" s="286" t="s">
        <v>1</v>
      </c>
      <c r="D71" s="286" t="s">
        <v>256</v>
      </c>
      <c r="E71" s="18" t="s">
        <v>1</v>
      </c>
      <c r="F71" s="287">
        <v>1.234</v>
      </c>
      <c r="G71" s="35"/>
      <c r="H71" s="40"/>
    </row>
    <row r="72" spans="1:8" s="2" customFormat="1" ht="16.9" customHeight="1">
      <c r="A72" s="35"/>
      <c r="B72" s="40"/>
      <c r="C72" s="286" t="s">
        <v>1</v>
      </c>
      <c r="D72" s="286" t="s">
        <v>257</v>
      </c>
      <c r="E72" s="18" t="s">
        <v>1</v>
      </c>
      <c r="F72" s="287">
        <v>1.514</v>
      </c>
      <c r="G72" s="35"/>
      <c r="H72" s="40"/>
    </row>
    <row r="73" spans="1:8" s="2" customFormat="1" ht="16.9" customHeight="1">
      <c r="A73" s="35"/>
      <c r="B73" s="40"/>
      <c r="C73" s="286" t="s">
        <v>116</v>
      </c>
      <c r="D73" s="286" t="s">
        <v>179</v>
      </c>
      <c r="E73" s="18" t="s">
        <v>1</v>
      </c>
      <c r="F73" s="287">
        <v>132.743</v>
      </c>
      <c r="G73" s="35"/>
      <c r="H73" s="40"/>
    </row>
    <row r="74" spans="1:8" s="2" customFormat="1" ht="16.9" customHeight="1">
      <c r="A74" s="35"/>
      <c r="B74" s="40"/>
      <c r="C74" s="288" t="s">
        <v>1246</v>
      </c>
      <c r="D74" s="35"/>
      <c r="E74" s="35"/>
      <c r="F74" s="35"/>
      <c r="G74" s="35"/>
      <c r="H74" s="40"/>
    </row>
    <row r="75" spans="1:8" s="2" customFormat="1" ht="16.9" customHeight="1">
      <c r="A75" s="35"/>
      <c r="B75" s="40"/>
      <c r="C75" s="286" t="s">
        <v>247</v>
      </c>
      <c r="D75" s="286" t="s">
        <v>248</v>
      </c>
      <c r="E75" s="18" t="s">
        <v>168</v>
      </c>
      <c r="F75" s="287">
        <v>132.743</v>
      </c>
      <c r="G75" s="35"/>
      <c r="H75" s="40"/>
    </row>
    <row r="76" spans="1:8" s="2" customFormat="1" ht="16.9" customHeight="1">
      <c r="A76" s="35"/>
      <c r="B76" s="40"/>
      <c r="C76" s="286" t="s">
        <v>212</v>
      </c>
      <c r="D76" s="286" t="s">
        <v>213</v>
      </c>
      <c r="E76" s="18" t="s">
        <v>168</v>
      </c>
      <c r="F76" s="287">
        <v>265.486</v>
      </c>
      <c r="G76" s="35"/>
      <c r="H76" s="40"/>
    </row>
    <row r="77" spans="1:8" s="2" customFormat="1" ht="22.5">
      <c r="A77" s="35"/>
      <c r="B77" s="40"/>
      <c r="C77" s="286" t="s">
        <v>218</v>
      </c>
      <c r="D77" s="286" t="s">
        <v>219</v>
      </c>
      <c r="E77" s="18" t="s">
        <v>168</v>
      </c>
      <c r="F77" s="287">
        <v>80.369</v>
      </c>
      <c r="G77" s="35"/>
      <c r="H77" s="40"/>
    </row>
    <row r="78" spans="1:8" s="2" customFormat="1" ht="16.9" customHeight="1">
      <c r="A78" s="35"/>
      <c r="B78" s="40"/>
      <c r="C78" s="286" t="s">
        <v>236</v>
      </c>
      <c r="D78" s="286" t="s">
        <v>237</v>
      </c>
      <c r="E78" s="18" t="s">
        <v>168</v>
      </c>
      <c r="F78" s="287">
        <v>132.743</v>
      </c>
      <c r="G78" s="35"/>
      <c r="H78" s="40"/>
    </row>
    <row r="79" spans="1:8" s="2" customFormat="1" ht="16.9" customHeight="1">
      <c r="A79" s="35"/>
      <c r="B79" s="40"/>
      <c r="C79" s="282" t="s">
        <v>921</v>
      </c>
      <c r="D79" s="283" t="s">
        <v>1</v>
      </c>
      <c r="E79" s="284" t="s">
        <v>1</v>
      </c>
      <c r="F79" s="285">
        <v>309.58</v>
      </c>
      <c r="G79" s="35"/>
      <c r="H79" s="40"/>
    </row>
    <row r="80" spans="1:8" s="2" customFormat="1" ht="26.45" customHeight="1">
      <c r="A80" s="35"/>
      <c r="B80" s="40"/>
      <c r="C80" s="281" t="s">
        <v>1249</v>
      </c>
      <c r="D80" s="281" t="s">
        <v>100</v>
      </c>
      <c r="E80" s="35"/>
      <c r="F80" s="35"/>
      <c r="G80" s="35"/>
      <c r="H80" s="40"/>
    </row>
    <row r="81" spans="1:8" s="2" customFormat="1" ht="16.9" customHeight="1">
      <c r="A81" s="35"/>
      <c r="B81" s="40"/>
      <c r="C81" s="282" t="s">
        <v>904</v>
      </c>
      <c r="D81" s="283" t="s">
        <v>1</v>
      </c>
      <c r="E81" s="284" t="s">
        <v>1</v>
      </c>
      <c r="F81" s="285">
        <v>31.57</v>
      </c>
      <c r="G81" s="35"/>
      <c r="H81" s="40"/>
    </row>
    <row r="82" spans="1:8" s="2" customFormat="1" ht="16.9" customHeight="1">
      <c r="A82" s="35"/>
      <c r="B82" s="40"/>
      <c r="C82" s="286" t="s">
        <v>904</v>
      </c>
      <c r="D82" s="286" t="s">
        <v>1204</v>
      </c>
      <c r="E82" s="18" t="s">
        <v>1</v>
      </c>
      <c r="F82" s="287">
        <v>31.57</v>
      </c>
      <c r="G82" s="35"/>
      <c r="H82" s="40"/>
    </row>
    <row r="83" spans="1:8" s="2" customFormat="1" ht="16.9" customHeight="1">
      <c r="A83" s="35"/>
      <c r="B83" s="40"/>
      <c r="C83" s="288" t="s">
        <v>1246</v>
      </c>
      <c r="D83" s="35"/>
      <c r="E83" s="35"/>
      <c r="F83" s="35"/>
      <c r="G83" s="35"/>
      <c r="H83" s="40"/>
    </row>
    <row r="84" spans="1:8" s="2" customFormat="1" ht="22.5">
      <c r="A84" s="35"/>
      <c r="B84" s="40"/>
      <c r="C84" s="286" t="s">
        <v>503</v>
      </c>
      <c r="D84" s="286" t="s">
        <v>504</v>
      </c>
      <c r="E84" s="18" t="s">
        <v>243</v>
      </c>
      <c r="F84" s="287">
        <v>94.331</v>
      </c>
      <c r="G84" s="35"/>
      <c r="H84" s="40"/>
    </row>
    <row r="85" spans="1:8" s="2" customFormat="1" ht="16.9" customHeight="1">
      <c r="A85" s="35"/>
      <c r="B85" s="40"/>
      <c r="C85" s="286" t="s">
        <v>491</v>
      </c>
      <c r="D85" s="286" t="s">
        <v>492</v>
      </c>
      <c r="E85" s="18" t="s">
        <v>243</v>
      </c>
      <c r="F85" s="287">
        <v>220.928</v>
      </c>
      <c r="G85" s="35"/>
      <c r="H85" s="40"/>
    </row>
    <row r="86" spans="1:8" s="2" customFormat="1" ht="16.9" customHeight="1">
      <c r="A86" s="35"/>
      <c r="B86" s="40"/>
      <c r="C86" s="282" t="s">
        <v>103</v>
      </c>
      <c r="D86" s="283" t="s">
        <v>1</v>
      </c>
      <c r="E86" s="284" t="s">
        <v>1</v>
      </c>
      <c r="F86" s="285">
        <v>62.761</v>
      </c>
      <c r="G86" s="35"/>
      <c r="H86" s="40"/>
    </row>
    <row r="87" spans="1:8" s="2" customFormat="1" ht="16.9" customHeight="1">
      <c r="A87" s="35"/>
      <c r="B87" s="40"/>
      <c r="C87" s="286" t="s">
        <v>103</v>
      </c>
      <c r="D87" s="286" t="s">
        <v>1203</v>
      </c>
      <c r="E87" s="18" t="s">
        <v>1</v>
      </c>
      <c r="F87" s="287">
        <v>62.761</v>
      </c>
      <c r="G87" s="35"/>
      <c r="H87" s="40"/>
    </row>
    <row r="88" spans="1:8" s="2" customFormat="1" ht="16.9" customHeight="1">
      <c r="A88" s="35"/>
      <c r="B88" s="40"/>
      <c r="C88" s="288" t="s">
        <v>1246</v>
      </c>
      <c r="D88" s="35"/>
      <c r="E88" s="35"/>
      <c r="F88" s="35"/>
      <c r="G88" s="35"/>
      <c r="H88" s="40"/>
    </row>
    <row r="89" spans="1:8" s="2" customFormat="1" ht="22.5">
      <c r="A89" s="35"/>
      <c r="B89" s="40"/>
      <c r="C89" s="286" t="s">
        <v>503</v>
      </c>
      <c r="D89" s="286" t="s">
        <v>504</v>
      </c>
      <c r="E89" s="18" t="s">
        <v>243</v>
      </c>
      <c r="F89" s="287">
        <v>94.331</v>
      </c>
      <c r="G89" s="35"/>
      <c r="H89" s="40"/>
    </row>
    <row r="90" spans="1:8" s="2" customFormat="1" ht="16.9" customHeight="1">
      <c r="A90" s="35"/>
      <c r="B90" s="40"/>
      <c r="C90" s="286" t="s">
        <v>482</v>
      </c>
      <c r="D90" s="286" t="s">
        <v>483</v>
      </c>
      <c r="E90" s="18" t="s">
        <v>243</v>
      </c>
      <c r="F90" s="287">
        <v>812.851</v>
      </c>
      <c r="G90" s="35"/>
      <c r="H90" s="40"/>
    </row>
    <row r="91" spans="1:8" s="2" customFormat="1" ht="16.9" customHeight="1">
      <c r="A91" s="35"/>
      <c r="B91" s="40"/>
      <c r="C91" s="282" t="s">
        <v>108</v>
      </c>
      <c r="D91" s="283" t="s">
        <v>1</v>
      </c>
      <c r="E91" s="284" t="s">
        <v>1</v>
      </c>
      <c r="F91" s="285">
        <v>189.358</v>
      </c>
      <c r="G91" s="35"/>
      <c r="H91" s="40"/>
    </row>
    <row r="92" spans="1:8" s="2" customFormat="1" ht="16.9" customHeight="1">
      <c r="A92" s="35"/>
      <c r="B92" s="40"/>
      <c r="C92" s="286" t="s">
        <v>1</v>
      </c>
      <c r="D92" s="286" t="s">
        <v>494</v>
      </c>
      <c r="E92" s="18" t="s">
        <v>1</v>
      </c>
      <c r="F92" s="287">
        <v>0</v>
      </c>
      <c r="G92" s="35"/>
      <c r="H92" s="40"/>
    </row>
    <row r="93" spans="1:8" s="2" customFormat="1" ht="16.9" customHeight="1">
      <c r="A93" s="35"/>
      <c r="B93" s="40"/>
      <c r="C93" s="286" t="s">
        <v>1</v>
      </c>
      <c r="D93" s="286" t="s">
        <v>1194</v>
      </c>
      <c r="E93" s="18" t="s">
        <v>1</v>
      </c>
      <c r="F93" s="287">
        <v>114.878</v>
      </c>
      <c r="G93" s="35"/>
      <c r="H93" s="40"/>
    </row>
    <row r="94" spans="1:8" s="2" customFormat="1" ht="16.9" customHeight="1">
      <c r="A94" s="35"/>
      <c r="B94" s="40"/>
      <c r="C94" s="286" t="s">
        <v>1</v>
      </c>
      <c r="D94" s="286" t="s">
        <v>496</v>
      </c>
      <c r="E94" s="18" t="s">
        <v>1</v>
      </c>
      <c r="F94" s="287">
        <v>0</v>
      </c>
      <c r="G94" s="35"/>
      <c r="H94" s="40"/>
    </row>
    <row r="95" spans="1:8" s="2" customFormat="1" ht="16.9" customHeight="1">
      <c r="A95" s="35"/>
      <c r="B95" s="40"/>
      <c r="C95" s="286" t="s">
        <v>1</v>
      </c>
      <c r="D95" s="286" t="s">
        <v>1195</v>
      </c>
      <c r="E95" s="18" t="s">
        <v>1</v>
      </c>
      <c r="F95" s="287">
        <v>74.48</v>
      </c>
      <c r="G95" s="35"/>
      <c r="H95" s="40"/>
    </row>
    <row r="96" spans="1:8" s="2" customFormat="1" ht="16.9" customHeight="1">
      <c r="A96" s="35"/>
      <c r="B96" s="40"/>
      <c r="C96" s="286" t="s">
        <v>108</v>
      </c>
      <c r="D96" s="286" t="s">
        <v>1196</v>
      </c>
      <c r="E96" s="18" t="s">
        <v>1</v>
      </c>
      <c r="F96" s="287">
        <v>189.358</v>
      </c>
      <c r="G96" s="35"/>
      <c r="H96" s="40"/>
    </row>
    <row r="97" spans="1:8" s="2" customFormat="1" ht="16.9" customHeight="1">
      <c r="A97" s="35"/>
      <c r="B97" s="40"/>
      <c r="C97" s="288" t="s">
        <v>1246</v>
      </c>
      <c r="D97" s="35"/>
      <c r="E97" s="35"/>
      <c r="F97" s="35"/>
      <c r="G97" s="35"/>
      <c r="H97" s="40"/>
    </row>
    <row r="98" spans="1:8" s="2" customFormat="1" ht="16.9" customHeight="1">
      <c r="A98" s="35"/>
      <c r="B98" s="40"/>
      <c r="C98" s="286" t="s">
        <v>491</v>
      </c>
      <c r="D98" s="286" t="s">
        <v>492</v>
      </c>
      <c r="E98" s="18" t="s">
        <v>243</v>
      </c>
      <c r="F98" s="287">
        <v>220.928</v>
      </c>
      <c r="G98" s="35"/>
      <c r="H98" s="40"/>
    </row>
    <row r="99" spans="1:8" s="2" customFormat="1" ht="16.9" customHeight="1">
      <c r="A99" s="35"/>
      <c r="B99" s="40"/>
      <c r="C99" s="286" t="s">
        <v>499</v>
      </c>
      <c r="D99" s="286" t="s">
        <v>500</v>
      </c>
      <c r="E99" s="18" t="s">
        <v>243</v>
      </c>
      <c r="F99" s="287">
        <v>189.358</v>
      </c>
      <c r="G99" s="35"/>
      <c r="H99" s="40"/>
    </row>
    <row r="100" spans="1:8" s="2" customFormat="1" ht="16.9" customHeight="1">
      <c r="A100" s="35"/>
      <c r="B100" s="40"/>
      <c r="C100" s="282" t="s">
        <v>908</v>
      </c>
      <c r="D100" s="283" t="s">
        <v>1</v>
      </c>
      <c r="E100" s="284" t="s">
        <v>1</v>
      </c>
      <c r="F100" s="285">
        <v>730.8</v>
      </c>
      <c r="G100" s="35"/>
      <c r="H100" s="40"/>
    </row>
    <row r="101" spans="1:8" s="2" customFormat="1" ht="16.9" customHeight="1">
      <c r="A101" s="35"/>
      <c r="B101" s="40"/>
      <c r="C101" s="286" t="s">
        <v>1</v>
      </c>
      <c r="D101" s="286" t="s">
        <v>972</v>
      </c>
      <c r="E101" s="18" t="s">
        <v>1</v>
      </c>
      <c r="F101" s="287">
        <v>0</v>
      </c>
      <c r="G101" s="35"/>
      <c r="H101" s="40"/>
    </row>
    <row r="102" spans="1:8" s="2" customFormat="1" ht="16.9" customHeight="1">
      <c r="A102" s="35"/>
      <c r="B102" s="40"/>
      <c r="C102" s="286" t="s">
        <v>1</v>
      </c>
      <c r="D102" s="286" t="s">
        <v>977</v>
      </c>
      <c r="E102" s="18" t="s">
        <v>1</v>
      </c>
      <c r="F102" s="287">
        <v>8.25</v>
      </c>
      <c r="G102" s="35"/>
      <c r="H102" s="40"/>
    </row>
    <row r="103" spans="1:8" s="2" customFormat="1" ht="16.9" customHeight="1">
      <c r="A103" s="35"/>
      <c r="B103" s="40"/>
      <c r="C103" s="286" t="s">
        <v>1</v>
      </c>
      <c r="D103" s="286" t="s">
        <v>978</v>
      </c>
      <c r="E103" s="18" t="s">
        <v>1</v>
      </c>
      <c r="F103" s="287">
        <v>0</v>
      </c>
      <c r="G103" s="35"/>
      <c r="H103" s="40"/>
    </row>
    <row r="104" spans="1:8" s="2" customFormat="1" ht="16.9" customHeight="1">
      <c r="A104" s="35"/>
      <c r="B104" s="40"/>
      <c r="C104" s="286" t="s">
        <v>1</v>
      </c>
      <c r="D104" s="286" t="s">
        <v>979</v>
      </c>
      <c r="E104" s="18" t="s">
        <v>1</v>
      </c>
      <c r="F104" s="287">
        <v>648</v>
      </c>
      <c r="G104" s="35"/>
      <c r="H104" s="40"/>
    </row>
    <row r="105" spans="1:8" s="2" customFormat="1" ht="16.9" customHeight="1">
      <c r="A105" s="35"/>
      <c r="B105" s="40"/>
      <c r="C105" s="286" t="s">
        <v>1</v>
      </c>
      <c r="D105" s="286" t="s">
        <v>980</v>
      </c>
      <c r="E105" s="18" t="s">
        <v>1</v>
      </c>
      <c r="F105" s="287">
        <v>0</v>
      </c>
      <c r="G105" s="35"/>
      <c r="H105" s="40"/>
    </row>
    <row r="106" spans="1:8" s="2" customFormat="1" ht="16.9" customHeight="1">
      <c r="A106" s="35"/>
      <c r="B106" s="40"/>
      <c r="C106" s="286" t="s">
        <v>1</v>
      </c>
      <c r="D106" s="286" t="s">
        <v>981</v>
      </c>
      <c r="E106" s="18" t="s">
        <v>1</v>
      </c>
      <c r="F106" s="287">
        <v>24</v>
      </c>
      <c r="G106" s="35"/>
      <c r="H106" s="40"/>
    </row>
    <row r="107" spans="1:8" s="2" customFormat="1" ht="16.9" customHeight="1">
      <c r="A107" s="35"/>
      <c r="B107" s="40"/>
      <c r="C107" s="286" t="s">
        <v>1</v>
      </c>
      <c r="D107" s="286" t="s">
        <v>982</v>
      </c>
      <c r="E107" s="18" t="s">
        <v>1</v>
      </c>
      <c r="F107" s="287">
        <v>0</v>
      </c>
      <c r="G107" s="35"/>
      <c r="H107" s="40"/>
    </row>
    <row r="108" spans="1:8" s="2" customFormat="1" ht="16.9" customHeight="1">
      <c r="A108" s="35"/>
      <c r="B108" s="40"/>
      <c r="C108" s="286" t="s">
        <v>1</v>
      </c>
      <c r="D108" s="286" t="s">
        <v>983</v>
      </c>
      <c r="E108" s="18" t="s">
        <v>1</v>
      </c>
      <c r="F108" s="287">
        <v>8</v>
      </c>
      <c r="G108" s="35"/>
      <c r="H108" s="40"/>
    </row>
    <row r="109" spans="1:8" s="2" customFormat="1" ht="16.9" customHeight="1">
      <c r="A109" s="35"/>
      <c r="B109" s="40"/>
      <c r="C109" s="286" t="s">
        <v>1</v>
      </c>
      <c r="D109" s="286" t="s">
        <v>984</v>
      </c>
      <c r="E109" s="18" t="s">
        <v>1</v>
      </c>
      <c r="F109" s="287">
        <v>0</v>
      </c>
      <c r="G109" s="35"/>
      <c r="H109" s="40"/>
    </row>
    <row r="110" spans="1:8" s="2" customFormat="1" ht="16.9" customHeight="1">
      <c r="A110" s="35"/>
      <c r="B110" s="40"/>
      <c r="C110" s="286" t="s">
        <v>1</v>
      </c>
      <c r="D110" s="286" t="s">
        <v>985</v>
      </c>
      <c r="E110" s="18" t="s">
        <v>1</v>
      </c>
      <c r="F110" s="287">
        <v>42.55</v>
      </c>
      <c r="G110" s="35"/>
      <c r="H110" s="40"/>
    </row>
    <row r="111" spans="1:8" s="2" customFormat="1" ht="16.9" customHeight="1">
      <c r="A111" s="35"/>
      <c r="B111" s="40"/>
      <c r="C111" s="286" t="s">
        <v>908</v>
      </c>
      <c r="D111" s="286" t="s">
        <v>179</v>
      </c>
      <c r="E111" s="18" t="s">
        <v>1</v>
      </c>
      <c r="F111" s="287">
        <v>730.8</v>
      </c>
      <c r="G111" s="35"/>
      <c r="H111" s="40"/>
    </row>
    <row r="112" spans="1:8" s="2" customFormat="1" ht="16.9" customHeight="1">
      <c r="A112" s="35"/>
      <c r="B112" s="40"/>
      <c r="C112" s="288" t="s">
        <v>1246</v>
      </c>
      <c r="D112" s="35"/>
      <c r="E112" s="35"/>
      <c r="F112" s="35"/>
      <c r="G112" s="35"/>
      <c r="H112" s="40"/>
    </row>
    <row r="113" spans="1:8" s="2" customFormat="1" ht="22.5">
      <c r="A113" s="35"/>
      <c r="B113" s="40"/>
      <c r="C113" s="286" t="s">
        <v>974</v>
      </c>
      <c r="D113" s="286" t="s">
        <v>975</v>
      </c>
      <c r="E113" s="18" t="s">
        <v>168</v>
      </c>
      <c r="F113" s="287">
        <v>730.8</v>
      </c>
      <c r="G113" s="35"/>
      <c r="H113" s="40"/>
    </row>
    <row r="114" spans="1:8" s="2" customFormat="1" ht="22.5">
      <c r="A114" s="35"/>
      <c r="B114" s="40"/>
      <c r="C114" s="286" t="s">
        <v>218</v>
      </c>
      <c r="D114" s="286" t="s">
        <v>219</v>
      </c>
      <c r="E114" s="18" t="s">
        <v>168</v>
      </c>
      <c r="F114" s="287">
        <v>730.8</v>
      </c>
      <c r="G114" s="35"/>
      <c r="H114" s="40"/>
    </row>
    <row r="115" spans="1:8" s="2" customFormat="1" ht="16.9" customHeight="1">
      <c r="A115" s="35"/>
      <c r="B115" s="40"/>
      <c r="C115" s="282" t="s">
        <v>110</v>
      </c>
      <c r="D115" s="283" t="s">
        <v>1</v>
      </c>
      <c r="E115" s="284" t="s">
        <v>1</v>
      </c>
      <c r="F115" s="285">
        <v>730.8</v>
      </c>
      <c r="G115" s="35"/>
      <c r="H115" s="40"/>
    </row>
    <row r="116" spans="1:8" s="2" customFormat="1" ht="16.9" customHeight="1">
      <c r="A116" s="35"/>
      <c r="B116" s="40"/>
      <c r="C116" s="286" t="s">
        <v>110</v>
      </c>
      <c r="D116" s="286" t="s">
        <v>908</v>
      </c>
      <c r="E116" s="18" t="s">
        <v>1</v>
      </c>
      <c r="F116" s="287">
        <v>730.8</v>
      </c>
      <c r="G116" s="35"/>
      <c r="H116" s="40"/>
    </row>
    <row r="117" spans="1:8" s="2" customFormat="1" ht="16.9" customHeight="1">
      <c r="A117" s="35"/>
      <c r="B117" s="40"/>
      <c r="C117" s="288" t="s">
        <v>1246</v>
      </c>
      <c r="D117" s="35"/>
      <c r="E117" s="35"/>
      <c r="F117" s="35"/>
      <c r="G117" s="35"/>
      <c r="H117" s="40"/>
    </row>
    <row r="118" spans="1:8" s="2" customFormat="1" ht="22.5">
      <c r="A118" s="35"/>
      <c r="B118" s="40"/>
      <c r="C118" s="286" t="s">
        <v>218</v>
      </c>
      <c r="D118" s="286" t="s">
        <v>219</v>
      </c>
      <c r="E118" s="18" t="s">
        <v>168</v>
      </c>
      <c r="F118" s="287">
        <v>730.8</v>
      </c>
      <c r="G118" s="35"/>
      <c r="H118" s="40"/>
    </row>
    <row r="119" spans="1:8" s="2" customFormat="1" ht="22.5">
      <c r="A119" s="35"/>
      <c r="B119" s="40"/>
      <c r="C119" s="286" t="s">
        <v>223</v>
      </c>
      <c r="D119" s="286" t="s">
        <v>224</v>
      </c>
      <c r="E119" s="18" t="s">
        <v>168</v>
      </c>
      <c r="F119" s="287">
        <v>3654</v>
      </c>
      <c r="G119" s="35"/>
      <c r="H119" s="40"/>
    </row>
    <row r="120" spans="1:8" s="2" customFormat="1" ht="22.5">
      <c r="A120" s="35"/>
      <c r="B120" s="40"/>
      <c r="C120" s="286" t="s">
        <v>241</v>
      </c>
      <c r="D120" s="286" t="s">
        <v>242</v>
      </c>
      <c r="E120" s="18" t="s">
        <v>243</v>
      </c>
      <c r="F120" s="287">
        <v>1351.98</v>
      </c>
      <c r="G120" s="35"/>
      <c r="H120" s="40"/>
    </row>
    <row r="121" spans="1:8" s="2" customFormat="1" ht="16.9" customHeight="1">
      <c r="A121" s="35"/>
      <c r="B121" s="40"/>
      <c r="C121" s="286" t="s">
        <v>995</v>
      </c>
      <c r="D121" s="286" t="s">
        <v>996</v>
      </c>
      <c r="E121" s="18" t="s">
        <v>168</v>
      </c>
      <c r="F121" s="287">
        <v>730.8</v>
      </c>
      <c r="G121" s="35"/>
      <c r="H121" s="40"/>
    </row>
    <row r="122" spans="1:8" s="2" customFormat="1" ht="16.9" customHeight="1">
      <c r="A122" s="35"/>
      <c r="B122" s="40"/>
      <c r="C122" s="282" t="s">
        <v>910</v>
      </c>
      <c r="D122" s="283" t="s">
        <v>1</v>
      </c>
      <c r="E122" s="284" t="s">
        <v>1</v>
      </c>
      <c r="F122" s="285">
        <v>31.57</v>
      </c>
      <c r="G122" s="35"/>
      <c r="H122" s="40"/>
    </row>
    <row r="123" spans="1:8" s="2" customFormat="1" ht="16.9" customHeight="1">
      <c r="A123" s="35"/>
      <c r="B123" s="40"/>
      <c r="C123" s="286" t="s">
        <v>910</v>
      </c>
      <c r="D123" s="286" t="s">
        <v>904</v>
      </c>
      <c r="E123" s="18" t="s">
        <v>1</v>
      </c>
      <c r="F123" s="287">
        <v>31.57</v>
      </c>
      <c r="G123" s="35"/>
      <c r="H123" s="40"/>
    </row>
    <row r="124" spans="1:8" s="2" customFormat="1" ht="16.9" customHeight="1">
      <c r="A124" s="35"/>
      <c r="B124" s="40"/>
      <c r="C124" s="288" t="s">
        <v>1246</v>
      </c>
      <c r="D124" s="35"/>
      <c r="E124" s="35"/>
      <c r="F124" s="35"/>
      <c r="G124" s="35"/>
      <c r="H124" s="40"/>
    </row>
    <row r="125" spans="1:8" s="2" customFormat="1" ht="16.9" customHeight="1">
      <c r="A125" s="35"/>
      <c r="B125" s="40"/>
      <c r="C125" s="286" t="s">
        <v>491</v>
      </c>
      <c r="D125" s="286" t="s">
        <v>492</v>
      </c>
      <c r="E125" s="18" t="s">
        <v>243</v>
      </c>
      <c r="F125" s="287">
        <v>220.928</v>
      </c>
      <c r="G125" s="35"/>
      <c r="H125" s="40"/>
    </row>
    <row r="126" spans="1:8" s="2" customFormat="1" ht="16.9" customHeight="1">
      <c r="A126" s="35"/>
      <c r="B126" s="40"/>
      <c r="C126" s="286" t="s">
        <v>1197</v>
      </c>
      <c r="D126" s="286" t="s">
        <v>1198</v>
      </c>
      <c r="E126" s="18" t="s">
        <v>243</v>
      </c>
      <c r="F126" s="287">
        <v>441.98</v>
      </c>
      <c r="G126" s="35"/>
      <c r="H126" s="40"/>
    </row>
    <row r="127" spans="1:8" s="2" customFormat="1" ht="16.9" customHeight="1">
      <c r="A127" s="35"/>
      <c r="B127" s="40"/>
      <c r="C127" s="282" t="s">
        <v>114</v>
      </c>
      <c r="D127" s="283" t="s">
        <v>1</v>
      </c>
      <c r="E127" s="284" t="s">
        <v>1</v>
      </c>
      <c r="F127" s="285">
        <v>812.851</v>
      </c>
      <c r="G127" s="35"/>
      <c r="H127" s="40"/>
    </row>
    <row r="128" spans="1:8" s="2" customFormat="1" ht="16.9" customHeight="1">
      <c r="A128" s="35"/>
      <c r="B128" s="40"/>
      <c r="C128" s="286" t="s">
        <v>114</v>
      </c>
      <c r="D128" s="286" t="s">
        <v>1191</v>
      </c>
      <c r="E128" s="18" t="s">
        <v>1</v>
      </c>
      <c r="F128" s="287">
        <v>812.851</v>
      </c>
      <c r="G128" s="35"/>
      <c r="H128" s="40"/>
    </row>
    <row r="129" spans="1:8" s="2" customFormat="1" ht="16.9" customHeight="1">
      <c r="A129" s="35"/>
      <c r="B129" s="40"/>
      <c r="C129" s="288" t="s">
        <v>1246</v>
      </c>
      <c r="D129" s="35"/>
      <c r="E129" s="35"/>
      <c r="F129" s="35"/>
      <c r="G129" s="35"/>
      <c r="H129" s="40"/>
    </row>
    <row r="130" spans="1:8" s="2" customFormat="1" ht="16.9" customHeight="1">
      <c r="A130" s="35"/>
      <c r="B130" s="40"/>
      <c r="C130" s="286" t="s">
        <v>482</v>
      </c>
      <c r="D130" s="286" t="s">
        <v>483</v>
      </c>
      <c r="E130" s="18" t="s">
        <v>243</v>
      </c>
      <c r="F130" s="287">
        <v>812.851</v>
      </c>
      <c r="G130" s="35"/>
      <c r="H130" s="40"/>
    </row>
    <row r="131" spans="1:8" s="2" customFormat="1" ht="16.9" customHeight="1">
      <c r="A131" s="35"/>
      <c r="B131" s="40"/>
      <c r="C131" s="286" t="s">
        <v>486</v>
      </c>
      <c r="D131" s="286" t="s">
        <v>487</v>
      </c>
      <c r="E131" s="18" t="s">
        <v>243</v>
      </c>
      <c r="F131" s="287">
        <v>11379.914</v>
      </c>
      <c r="G131" s="35"/>
      <c r="H131" s="40"/>
    </row>
    <row r="132" spans="1:8" s="2" customFormat="1" ht="16.9" customHeight="1">
      <c r="A132" s="35"/>
      <c r="B132" s="40"/>
      <c r="C132" s="282" t="s">
        <v>912</v>
      </c>
      <c r="D132" s="283" t="s">
        <v>1</v>
      </c>
      <c r="E132" s="284" t="s">
        <v>1</v>
      </c>
      <c r="F132" s="285">
        <v>1200</v>
      </c>
      <c r="G132" s="35"/>
      <c r="H132" s="40"/>
    </row>
    <row r="133" spans="1:8" s="2" customFormat="1" ht="16.9" customHeight="1">
      <c r="A133" s="35"/>
      <c r="B133" s="40"/>
      <c r="C133" s="286" t="s">
        <v>912</v>
      </c>
      <c r="D133" s="286" t="s">
        <v>913</v>
      </c>
      <c r="E133" s="18" t="s">
        <v>1</v>
      </c>
      <c r="F133" s="287">
        <v>1200</v>
      </c>
      <c r="G133" s="35"/>
      <c r="H133" s="40"/>
    </row>
    <row r="134" spans="1:8" s="2" customFormat="1" ht="16.9" customHeight="1">
      <c r="A134" s="35"/>
      <c r="B134" s="40"/>
      <c r="C134" s="288" t="s">
        <v>1246</v>
      </c>
      <c r="D134" s="35"/>
      <c r="E134" s="35"/>
      <c r="F134" s="35"/>
      <c r="G134" s="35"/>
      <c r="H134" s="40"/>
    </row>
    <row r="135" spans="1:8" s="2" customFormat="1" ht="16.9" customHeight="1">
      <c r="A135" s="35"/>
      <c r="B135" s="40"/>
      <c r="C135" s="286" t="s">
        <v>1046</v>
      </c>
      <c r="D135" s="286" t="s">
        <v>1047</v>
      </c>
      <c r="E135" s="18" t="s">
        <v>154</v>
      </c>
      <c r="F135" s="287">
        <v>1612</v>
      </c>
      <c r="G135" s="35"/>
      <c r="H135" s="40"/>
    </row>
    <row r="136" spans="1:8" s="2" customFormat="1" ht="16.9" customHeight="1">
      <c r="A136" s="35"/>
      <c r="B136" s="40"/>
      <c r="C136" s="286" t="s">
        <v>1042</v>
      </c>
      <c r="D136" s="286" t="s">
        <v>1043</v>
      </c>
      <c r="E136" s="18" t="s">
        <v>154</v>
      </c>
      <c r="F136" s="287">
        <v>1200</v>
      </c>
      <c r="G136" s="35"/>
      <c r="H136" s="40"/>
    </row>
    <row r="137" spans="1:8" s="2" customFormat="1" ht="16.9" customHeight="1">
      <c r="A137" s="35"/>
      <c r="B137" s="40"/>
      <c r="C137" s="286" t="s">
        <v>1059</v>
      </c>
      <c r="D137" s="286" t="s">
        <v>1060</v>
      </c>
      <c r="E137" s="18" t="s">
        <v>154</v>
      </c>
      <c r="F137" s="287">
        <v>1200</v>
      </c>
      <c r="G137" s="35"/>
      <c r="H137" s="40"/>
    </row>
    <row r="138" spans="1:8" s="2" customFormat="1" ht="16.9" customHeight="1">
      <c r="A138" s="35"/>
      <c r="B138" s="40"/>
      <c r="C138" s="286" t="s">
        <v>1065</v>
      </c>
      <c r="D138" s="286" t="s">
        <v>1066</v>
      </c>
      <c r="E138" s="18" t="s">
        <v>154</v>
      </c>
      <c r="F138" s="287">
        <v>1200</v>
      </c>
      <c r="G138" s="35"/>
      <c r="H138" s="40"/>
    </row>
    <row r="139" spans="1:8" s="2" customFormat="1" ht="16.9" customHeight="1">
      <c r="A139" s="35"/>
      <c r="B139" s="40"/>
      <c r="C139" s="286" t="s">
        <v>1068</v>
      </c>
      <c r="D139" s="286" t="s">
        <v>1069</v>
      </c>
      <c r="E139" s="18" t="s">
        <v>154</v>
      </c>
      <c r="F139" s="287">
        <v>1200</v>
      </c>
      <c r="G139" s="35"/>
      <c r="H139" s="40"/>
    </row>
    <row r="140" spans="1:8" s="2" customFormat="1" ht="16.9" customHeight="1">
      <c r="A140" s="35"/>
      <c r="B140" s="40"/>
      <c r="C140" s="286" t="s">
        <v>1071</v>
      </c>
      <c r="D140" s="286" t="s">
        <v>1072</v>
      </c>
      <c r="E140" s="18" t="s">
        <v>154</v>
      </c>
      <c r="F140" s="287">
        <v>3800</v>
      </c>
      <c r="G140" s="35"/>
      <c r="H140" s="40"/>
    </row>
    <row r="141" spans="1:8" s="2" customFormat="1" ht="22.5">
      <c r="A141" s="35"/>
      <c r="B141" s="40"/>
      <c r="C141" s="286" t="s">
        <v>1075</v>
      </c>
      <c r="D141" s="286" t="s">
        <v>1076</v>
      </c>
      <c r="E141" s="18" t="s">
        <v>154</v>
      </c>
      <c r="F141" s="287">
        <v>1300</v>
      </c>
      <c r="G141" s="35"/>
      <c r="H141" s="40"/>
    </row>
    <row r="142" spans="1:8" s="2" customFormat="1" ht="16.9" customHeight="1">
      <c r="A142" s="35"/>
      <c r="B142" s="40"/>
      <c r="C142" s="286" t="s">
        <v>1079</v>
      </c>
      <c r="D142" s="286" t="s">
        <v>1080</v>
      </c>
      <c r="E142" s="18" t="s">
        <v>154</v>
      </c>
      <c r="F142" s="287">
        <v>1300</v>
      </c>
      <c r="G142" s="35"/>
      <c r="H142" s="40"/>
    </row>
    <row r="143" spans="1:8" s="2" customFormat="1" ht="16.9" customHeight="1">
      <c r="A143" s="35"/>
      <c r="B143" s="40"/>
      <c r="C143" s="286" t="s">
        <v>1157</v>
      </c>
      <c r="D143" s="286" t="s">
        <v>1158</v>
      </c>
      <c r="E143" s="18" t="s">
        <v>154</v>
      </c>
      <c r="F143" s="287">
        <v>1200</v>
      </c>
      <c r="G143" s="35"/>
      <c r="H143" s="40"/>
    </row>
    <row r="144" spans="1:8" s="2" customFormat="1" ht="16.9" customHeight="1">
      <c r="A144" s="35"/>
      <c r="B144" s="40"/>
      <c r="C144" s="282" t="s">
        <v>914</v>
      </c>
      <c r="D144" s="283" t="s">
        <v>1</v>
      </c>
      <c r="E144" s="284" t="s">
        <v>1</v>
      </c>
      <c r="F144" s="285">
        <v>100</v>
      </c>
      <c r="G144" s="35"/>
      <c r="H144" s="40"/>
    </row>
    <row r="145" spans="1:8" s="2" customFormat="1" ht="16.9" customHeight="1">
      <c r="A145" s="35"/>
      <c r="B145" s="40"/>
      <c r="C145" s="286" t="s">
        <v>914</v>
      </c>
      <c r="D145" s="286" t="s">
        <v>689</v>
      </c>
      <c r="E145" s="18" t="s">
        <v>1</v>
      </c>
      <c r="F145" s="287">
        <v>100</v>
      </c>
      <c r="G145" s="35"/>
      <c r="H145" s="40"/>
    </row>
    <row r="146" spans="1:8" s="2" customFormat="1" ht="16.9" customHeight="1">
      <c r="A146" s="35"/>
      <c r="B146" s="40"/>
      <c r="C146" s="288" t="s">
        <v>1246</v>
      </c>
      <c r="D146" s="35"/>
      <c r="E146" s="35"/>
      <c r="F146" s="35"/>
      <c r="G146" s="35"/>
      <c r="H146" s="40"/>
    </row>
    <row r="147" spans="1:8" s="2" customFormat="1" ht="16.9" customHeight="1">
      <c r="A147" s="35"/>
      <c r="B147" s="40"/>
      <c r="C147" s="286" t="s">
        <v>1062</v>
      </c>
      <c r="D147" s="286" t="s">
        <v>1063</v>
      </c>
      <c r="E147" s="18" t="s">
        <v>154</v>
      </c>
      <c r="F147" s="287">
        <v>100</v>
      </c>
      <c r="G147" s="35"/>
      <c r="H147" s="40"/>
    </row>
    <row r="148" spans="1:8" s="2" customFormat="1" ht="16.9" customHeight="1">
      <c r="A148" s="35"/>
      <c r="B148" s="40"/>
      <c r="C148" s="286" t="s">
        <v>1056</v>
      </c>
      <c r="D148" s="286" t="s">
        <v>1057</v>
      </c>
      <c r="E148" s="18" t="s">
        <v>154</v>
      </c>
      <c r="F148" s="287">
        <v>100</v>
      </c>
      <c r="G148" s="35"/>
      <c r="H148" s="40"/>
    </row>
    <row r="149" spans="1:8" s="2" customFormat="1" ht="16.9" customHeight="1">
      <c r="A149" s="35"/>
      <c r="B149" s="40"/>
      <c r="C149" s="286" t="s">
        <v>1071</v>
      </c>
      <c r="D149" s="286" t="s">
        <v>1072</v>
      </c>
      <c r="E149" s="18" t="s">
        <v>154</v>
      </c>
      <c r="F149" s="287">
        <v>3800</v>
      </c>
      <c r="G149" s="35"/>
      <c r="H149" s="40"/>
    </row>
    <row r="150" spans="1:8" s="2" customFormat="1" ht="22.5">
      <c r="A150" s="35"/>
      <c r="B150" s="40"/>
      <c r="C150" s="286" t="s">
        <v>1075</v>
      </c>
      <c r="D150" s="286" t="s">
        <v>1076</v>
      </c>
      <c r="E150" s="18" t="s">
        <v>154</v>
      </c>
      <c r="F150" s="287">
        <v>1300</v>
      </c>
      <c r="G150" s="35"/>
      <c r="H150" s="40"/>
    </row>
    <row r="151" spans="1:8" s="2" customFormat="1" ht="16.9" customHeight="1">
      <c r="A151" s="35"/>
      <c r="B151" s="40"/>
      <c r="C151" s="286" t="s">
        <v>1079</v>
      </c>
      <c r="D151" s="286" t="s">
        <v>1080</v>
      </c>
      <c r="E151" s="18" t="s">
        <v>154</v>
      </c>
      <c r="F151" s="287">
        <v>1300</v>
      </c>
      <c r="G151" s="35"/>
      <c r="H151" s="40"/>
    </row>
    <row r="152" spans="1:8" s="2" customFormat="1" ht="16.9" customHeight="1">
      <c r="A152" s="35"/>
      <c r="B152" s="40"/>
      <c r="C152" s="282" t="s">
        <v>916</v>
      </c>
      <c r="D152" s="283" t="s">
        <v>1</v>
      </c>
      <c r="E152" s="284" t="s">
        <v>1</v>
      </c>
      <c r="F152" s="285">
        <v>15</v>
      </c>
      <c r="G152" s="35"/>
      <c r="H152" s="40"/>
    </row>
    <row r="153" spans="1:8" s="2" customFormat="1" ht="16.9" customHeight="1">
      <c r="A153" s="35"/>
      <c r="B153" s="40"/>
      <c r="C153" s="286" t="s">
        <v>916</v>
      </c>
      <c r="D153" s="286" t="s">
        <v>8</v>
      </c>
      <c r="E153" s="18" t="s">
        <v>1</v>
      </c>
      <c r="F153" s="287">
        <v>15</v>
      </c>
      <c r="G153" s="35"/>
      <c r="H153" s="40"/>
    </row>
    <row r="154" spans="1:8" s="2" customFormat="1" ht="16.9" customHeight="1">
      <c r="A154" s="35"/>
      <c r="B154" s="40"/>
      <c r="C154" s="288" t="s">
        <v>1246</v>
      </c>
      <c r="D154" s="35"/>
      <c r="E154" s="35"/>
      <c r="F154" s="35"/>
      <c r="G154" s="35"/>
      <c r="H154" s="40"/>
    </row>
    <row r="155" spans="1:8" s="2" customFormat="1" ht="16.9" customHeight="1">
      <c r="A155" s="35"/>
      <c r="B155" s="40"/>
      <c r="C155" s="286" t="s">
        <v>1053</v>
      </c>
      <c r="D155" s="286" t="s">
        <v>1054</v>
      </c>
      <c r="E155" s="18" t="s">
        <v>154</v>
      </c>
      <c r="F155" s="287">
        <v>15</v>
      </c>
      <c r="G155" s="35"/>
      <c r="H155" s="40"/>
    </row>
    <row r="156" spans="1:8" s="2" customFormat="1" ht="16.9" customHeight="1">
      <c r="A156" s="35"/>
      <c r="B156" s="40"/>
      <c r="C156" s="286" t="s">
        <v>1046</v>
      </c>
      <c r="D156" s="286" t="s">
        <v>1047</v>
      </c>
      <c r="E156" s="18" t="s">
        <v>154</v>
      </c>
      <c r="F156" s="287">
        <v>1612</v>
      </c>
      <c r="G156" s="35"/>
      <c r="H156" s="40"/>
    </row>
    <row r="157" spans="1:8" s="2" customFormat="1" ht="16.9" customHeight="1">
      <c r="A157" s="35"/>
      <c r="B157" s="40"/>
      <c r="C157" s="286" t="s">
        <v>1095</v>
      </c>
      <c r="D157" s="286" t="s">
        <v>1096</v>
      </c>
      <c r="E157" s="18" t="s">
        <v>154</v>
      </c>
      <c r="F157" s="287">
        <v>15</v>
      </c>
      <c r="G157" s="35"/>
      <c r="H157" s="40"/>
    </row>
    <row r="158" spans="1:8" s="2" customFormat="1" ht="16.9" customHeight="1">
      <c r="A158" s="35"/>
      <c r="B158" s="40"/>
      <c r="C158" s="282" t="s">
        <v>917</v>
      </c>
      <c r="D158" s="283" t="s">
        <v>1</v>
      </c>
      <c r="E158" s="284" t="s">
        <v>1</v>
      </c>
      <c r="F158" s="285">
        <v>182</v>
      </c>
      <c r="G158" s="35"/>
      <c r="H158" s="40"/>
    </row>
    <row r="159" spans="1:8" s="2" customFormat="1" ht="16.9" customHeight="1">
      <c r="A159" s="35"/>
      <c r="B159" s="40"/>
      <c r="C159" s="286" t="s">
        <v>917</v>
      </c>
      <c r="D159" s="286" t="s">
        <v>814</v>
      </c>
      <c r="E159" s="18" t="s">
        <v>1</v>
      </c>
      <c r="F159" s="287">
        <v>182</v>
      </c>
      <c r="G159" s="35"/>
      <c r="H159" s="40"/>
    </row>
    <row r="160" spans="1:8" s="2" customFormat="1" ht="16.9" customHeight="1">
      <c r="A160" s="35"/>
      <c r="B160" s="40"/>
      <c r="C160" s="288" t="s">
        <v>1246</v>
      </c>
      <c r="D160" s="35"/>
      <c r="E160" s="35"/>
      <c r="F160" s="35"/>
      <c r="G160" s="35"/>
      <c r="H160" s="40"/>
    </row>
    <row r="161" spans="1:8" s="2" customFormat="1" ht="16.9" customHeight="1">
      <c r="A161" s="35"/>
      <c r="B161" s="40"/>
      <c r="C161" s="286" t="s">
        <v>1050</v>
      </c>
      <c r="D161" s="286" t="s">
        <v>1051</v>
      </c>
      <c r="E161" s="18" t="s">
        <v>154</v>
      </c>
      <c r="F161" s="287">
        <v>182</v>
      </c>
      <c r="G161" s="35"/>
      <c r="H161" s="40"/>
    </row>
    <row r="162" spans="1:8" s="2" customFormat="1" ht="16.9" customHeight="1">
      <c r="A162" s="35"/>
      <c r="B162" s="40"/>
      <c r="C162" s="286" t="s">
        <v>1046</v>
      </c>
      <c r="D162" s="286" t="s">
        <v>1047</v>
      </c>
      <c r="E162" s="18" t="s">
        <v>154</v>
      </c>
      <c r="F162" s="287">
        <v>1612</v>
      </c>
      <c r="G162" s="35"/>
      <c r="H162" s="40"/>
    </row>
    <row r="163" spans="1:8" s="2" customFormat="1" ht="16.9" customHeight="1">
      <c r="A163" s="35"/>
      <c r="B163" s="40"/>
      <c r="C163" s="286" t="s">
        <v>1082</v>
      </c>
      <c r="D163" s="286" t="s">
        <v>1083</v>
      </c>
      <c r="E163" s="18" t="s">
        <v>154</v>
      </c>
      <c r="F163" s="287">
        <v>397</v>
      </c>
      <c r="G163" s="35"/>
      <c r="H163" s="40"/>
    </row>
    <row r="164" spans="1:8" s="2" customFormat="1" ht="16.9" customHeight="1">
      <c r="A164" s="35"/>
      <c r="B164" s="40"/>
      <c r="C164" s="286" t="s">
        <v>1086</v>
      </c>
      <c r="D164" s="286" t="s">
        <v>1087</v>
      </c>
      <c r="E164" s="18" t="s">
        <v>154</v>
      </c>
      <c r="F164" s="287">
        <v>182</v>
      </c>
      <c r="G164" s="35"/>
      <c r="H164" s="40"/>
    </row>
    <row r="165" spans="1:8" s="2" customFormat="1" ht="16.9" customHeight="1">
      <c r="A165" s="35"/>
      <c r="B165" s="40"/>
      <c r="C165" s="282" t="s">
        <v>918</v>
      </c>
      <c r="D165" s="283" t="s">
        <v>1</v>
      </c>
      <c r="E165" s="284" t="s">
        <v>1</v>
      </c>
      <c r="F165" s="285">
        <v>215</v>
      </c>
      <c r="G165" s="35"/>
      <c r="H165" s="40"/>
    </row>
    <row r="166" spans="1:8" s="2" customFormat="1" ht="16.9" customHeight="1">
      <c r="A166" s="35"/>
      <c r="B166" s="40"/>
      <c r="C166" s="286" t="s">
        <v>918</v>
      </c>
      <c r="D166" s="286" t="s">
        <v>919</v>
      </c>
      <c r="E166" s="18" t="s">
        <v>1</v>
      </c>
      <c r="F166" s="287">
        <v>215</v>
      </c>
      <c r="G166" s="35"/>
      <c r="H166" s="40"/>
    </row>
    <row r="167" spans="1:8" s="2" customFormat="1" ht="16.9" customHeight="1">
      <c r="A167" s="35"/>
      <c r="B167" s="40"/>
      <c r="C167" s="288" t="s">
        <v>1246</v>
      </c>
      <c r="D167" s="35"/>
      <c r="E167" s="35"/>
      <c r="F167" s="35"/>
      <c r="G167" s="35"/>
      <c r="H167" s="40"/>
    </row>
    <row r="168" spans="1:8" s="2" customFormat="1" ht="16.9" customHeight="1">
      <c r="A168" s="35"/>
      <c r="B168" s="40"/>
      <c r="C168" s="286" t="s">
        <v>1046</v>
      </c>
      <c r="D168" s="286" t="s">
        <v>1047</v>
      </c>
      <c r="E168" s="18" t="s">
        <v>154</v>
      </c>
      <c r="F168" s="287">
        <v>1612</v>
      </c>
      <c r="G168" s="35"/>
      <c r="H168" s="40"/>
    </row>
    <row r="169" spans="1:8" s="2" customFormat="1" ht="16.9" customHeight="1">
      <c r="A169" s="35"/>
      <c r="B169" s="40"/>
      <c r="C169" s="286" t="s">
        <v>1082</v>
      </c>
      <c r="D169" s="286" t="s">
        <v>1083</v>
      </c>
      <c r="E169" s="18" t="s">
        <v>154</v>
      </c>
      <c r="F169" s="287">
        <v>397</v>
      </c>
      <c r="G169" s="35"/>
      <c r="H169" s="40"/>
    </row>
    <row r="170" spans="1:8" s="2" customFormat="1" ht="16.9" customHeight="1">
      <c r="A170" s="35"/>
      <c r="B170" s="40"/>
      <c r="C170" s="282" t="s">
        <v>920</v>
      </c>
      <c r="D170" s="283" t="s">
        <v>1</v>
      </c>
      <c r="E170" s="284" t="s">
        <v>1</v>
      </c>
      <c r="F170" s="285">
        <v>45</v>
      </c>
      <c r="G170" s="35"/>
      <c r="H170" s="40"/>
    </row>
    <row r="171" spans="1:8" s="2" customFormat="1" ht="16.9" customHeight="1">
      <c r="A171" s="35"/>
      <c r="B171" s="40"/>
      <c r="C171" s="286" t="s">
        <v>920</v>
      </c>
      <c r="D171" s="286" t="s">
        <v>412</v>
      </c>
      <c r="E171" s="18" t="s">
        <v>1</v>
      </c>
      <c r="F171" s="287">
        <v>45</v>
      </c>
      <c r="G171" s="35"/>
      <c r="H171" s="40"/>
    </row>
    <row r="172" spans="1:8" s="2" customFormat="1" ht="16.9" customHeight="1">
      <c r="A172" s="35"/>
      <c r="B172" s="40"/>
      <c r="C172" s="288" t="s">
        <v>1246</v>
      </c>
      <c r="D172" s="35"/>
      <c r="E172" s="35"/>
      <c r="F172" s="35"/>
      <c r="G172" s="35"/>
      <c r="H172" s="40"/>
    </row>
    <row r="173" spans="1:8" s="2" customFormat="1" ht="16.9" customHeight="1">
      <c r="A173" s="35"/>
      <c r="B173" s="40"/>
      <c r="C173" s="286" t="s">
        <v>1001</v>
      </c>
      <c r="D173" s="286" t="s">
        <v>1002</v>
      </c>
      <c r="E173" s="18" t="s">
        <v>154</v>
      </c>
      <c r="F173" s="287">
        <v>45</v>
      </c>
      <c r="G173" s="35"/>
      <c r="H173" s="40"/>
    </row>
    <row r="174" spans="1:8" s="2" customFormat="1" ht="16.9" customHeight="1">
      <c r="A174" s="35"/>
      <c r="B174" s="40"/>
      <c r="C174" s="286" t="s">
        <v>1004</v>
      </c>
      <c r="D174" s="286" t="s">
        <v>1005</v>
      </c>
      <c r="E174" s="18" t="s">
        <v>154</v>
      </c>
      <c r="F174" s="287">
        <v>45</v>
      </c>
      <c r="G174" s="35"/>
      <c r="H174" s="40"/>
    </row>
    <row r="175" spans="1:8" s="2" customFormat="1" ht="16.9" customHeight="1">
      <c r="A175" s="35"/>
      <c r="B175" s="40"/>
      <c r="C175" s="282" t="s">
        <v>921</v>
      </c>
      <c r="D175" s="283" t="s">
        <v>1</v>
      </c>
      <c r="E175" s="284" t="s">
        <v>1</v>
      </c>
      <c r="F175" s="285">
        <v>750.09</v>
      </c>
      <c r="G175" s="35"/>
      <c r="H175" s="40"/>
    </row>
    <row r="176" spans="1:8" s="2" customFormat="1" ht="16.9" customHeight="1">
      <c r="A176" s="35"/>
      <c r="B176" s="40"/>
      <c r="C176" s="286" t="s">
        <v>921</v>
      </c>
      <c r="D176" s="286" t="s">
        <v>1208</v>
      </c>
      <c r="E176" s="18" t="s">
        <v>1</v>
      </c>
      <c r="F176" s="287">
        <v>750.09</v>
      </c>
      <c r="G176" s="35"/>
      <c r="H176" s="40"/>
    </row>
    <row r="177" spans="1:8" s="2" customFormat="1" ht="16.9" customHeight="1">
      <c r="A177" s="35"/>
      <c r="B177" s="40"/>
      <c r="C177" s="288" t="s">
        <v>1246</v>
      </c>
      <c r="D177" s="35"/>
      <c r="E177" s="35"/>
      <c r="F177" s="35"/>
      <c r="G177" s="35"/>
      <c r="H177" s="40"/>
    </row>
    <row r="178" spans="1:8" s="2" customFormat="1" ht="22.5">
      <c r="A178" s="35"/>
      <c r="B178" s="40"/>
      <c r="C178" s="286" t="s">
        <v>1205</v>
      </c>
      <c r="D178" s="286" t="s">
        <v>1206</v>
      </c>
      <c r="E178" s="18" t="s">
        <v>243</v>
      </c>
      <c r="F178" s="287">
        <v>750.09</v>
      </c>
      <c r="G178" s="35"/>
      <c r="H178" s="40"/>
    </row>
    <row r="179" spans="1:8" s="2" customFormat="1" ht="16.9" customHeight="1">
      <c r="A179" s="35"/>
      <c r="B179" s="40"/>
      <c r="C179" s="286" t="s">
        <v>482</v>
      </c>
      <c r="D179" s="286" t="s">
        <v>483</v>
      </c>
      <c r="E179" s="18" t="s">
        <v>243</v>
      </c>
      <c r="F179" s="287">
        <v>812.851</v>
      </c>
      <c r="G179" s="35"/>
      <c r="H179" s="40"/>
    </row>
    <row r="180" spans="1:8" s="2" customFormat="1" ht="7.35" customHeight="1">
      <c r="A180" s="35"/>
      <c r="B180" s="147"/>
      <c r="C180" s="148"/>
      <c r="D180" s="148"/>
      <c r="E180" s="148"/>
      <c r="F180" s="148"/>
      <c r="G180" s="148"/>
      <c r="H180" s="40"/>
    </row>
    <row r="181" spans="1:8" s="2" customFormat="1" ht="11.25">
      <c r="A181" s="35"/>
      <c r="B181" s="35"/>
      <c r="C181" s="35"/>
      <c r="D181" s="35"/>
      <c r="E181" s="35"/>
      <c r="F181" s="35"/>
      <c r="G181" s="35"/>
      <c r="H181" s="35"/>
    </row>
  </sheetData>
  <sheetProtection algorithmName="SHA-512" hashValue="CYxDbZlEJ0WnBk2E8JWOr10i4FqILiq2HhBbw5XMxmGGR7TFffAfl3Cv+eGMkAIt4LcNbc0j/hm5RwtfI45x+Q==" saltValue="oooFfORQyEfZszpnDE/bx7D7TbsYjL9IjxQnr1cJraqtL+vlkbQtIGnMmGfg0h9X1RqGE+L9LceP5ni4+AvSi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Admin</cp:lastModifiedBy>
  <dcterms:created xsi:type="dcterms:W3CDTF">2021-12-09T10:00:47Z</dcterms:created>
  <dcterms:modified xsi:type="dcterms:W3CDTF">2021-12-09T10:32:54Z</dcterms:modified>
  <cp:category/>
  <cp:version/>
  <cp:contentType/>
  <cp:contentStatus/>
</cp:coreProperties>
</file>