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sonk\Desktop\Tvoříme Děčín\Hřiště Skroupova\"/>
    </mc:Choice>
  </mc:AlternateContent>
  <xr:revisionPtr revIDLastSave="0" documentId="13_ncr:1_{433B4C46-40BD-4F67-B944-F4315E06FAF6}" xr6:coauthVersionLast="47" xr6:coauthVersionMax="47" xr10:uidLastSave="{00000000-0000-0000-0000-000000000000}"/>
  <bookViews>
    <workbookView xWindow="-120" yWindow="-120" windowWidth="29040" windowHeight="15840" tabRatio="875" activeTab="2" xr2:uid="{00000000-000D-0000-FFFF-FFFF00000000}"/>
  </bookViews>
  <sheets>
    <sheet name="1. Krycí list rozpočtu" sheetId="1" r:id="rId1"/>
    <sheet name="2. Rekapitulace rozpočtu" sheetId="2" r:id="rId2"/>
    <sheet name="3.Položkový rozpoč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16" i="3"/>
  <c r="E15" i="3"/>
  <c r="E18" i="3"/>
  <c r="G65" i="3"/>
  <c r="B18" i="2"/>
  <c r="B17" i="2"/>
  <c r="B16" i="2"/>
  <c r="B15" i="2"/>
  <c r="B14" i="2"/>
  <c r="B13" i="2"/>
  <c r="B12" i="2"/>
  <c r="B11" i="2"/>
  <c r="E14" i="3" l="1"/>
  <c r="E27" i="3" s="1"/>
  <c r="E23" i="3"/>
  <c r="G23" i="3" s="1"/>
  <c r="E13" i="3"/>
  <c r="E12" i="3" s="1"/>
  <c r="G12" i="3" s="1"/>
  <c r="E17" i="3"/>
  <c r="E11" i="3"/>
  <c r="E10" i="3" s="1"/>
  <c r="G10" i="3" s="1"/>
  <c r="G38" i="3"/>
  <c r="E45" i="3"/>
  <c r="E44" i="3" s="1"/>
  <c r="G44" i="3" s="1"/>
  <c r="G42" i="3"/>
  <c r="G14" i="3" l="1"/>
  <c r="G31" i="3"/>
  <c r="E32" i="3"/>
  <c r="G32" i="3" s="1"/>
  <c r="E33" i="3"/>
  <c r="E36" i="3"/>
  <c r="E21" i="3"/>
  <c r="G21" i="3" s="1"/>
  <c r="G17" i="3"/>
  <c r="E50" i="3"/>
  <c r="E48" i="3"/>
  <c r="R26" i="1"/>
  <c r="G9" i="3" l="1"/>
  <c r="E11" i="2" s="1"/>
  <c r="D11" i="2" s="1"/>
  <c r="G36" i="3"/>
  <c r="E37" i="3"/>
  <c r="G37" i="3" s="1"/>
  <c r="G27" i="3"/>
  <c r="G26" i="3" s="1"/>
  <c r="E12" i="2" s="1"/>
  <c r="D12" i="2" s="1"/>
  <c r="E34" i="3"/>
  <c r="G33" i="3"/>
  <c r="E35" i="3" l="1"/>
  <c r="G35" i="3" s="1"/>
  <c r="G34" i="3"/>
  <c r="G50" i="3"/>
  <c r="G48" i="3"/>
  <c r="C14" i="2" s="1"/>
  <c r="G30" i="3" l="1"/>
  <c r="E13" i="2" s="1"/>
  <c r="D13" i="2" s="1"/>
  <c r="G67" i="3"/>
  <c r="G66" i="3"/>
  <c r="G89" i="3" l="1"/>
  <c r="G88" i="3" s="1"/>
  <c r="E18" i="2" s="1"/>
  <c r="D18" i="2" s="1"/>
  <c r="G86" i="3"/>
  <c r="G85" i="3" s="1"/>
  <c r="E17" i="2" s="1"/>
  <c r="D17" i="2" s="1"/>
  <c r="G83" i="3"/>
  <c r="G81" i="3"/>
  <c r="G80" i="3"/>
  <c r="G79" i="3"/>
  <c r="G78" i="3"/>
  <c r="G77" i="3"/>
  <c r="G76" i="3"/>
  <c r="G75" i="3"/>
  <c r="G74" i="3"/>
  <c r="G71" i="3"/>
  <c r="G69" i="3"/>
  <c r="G64" i="3"/>
  <c r="G59" i="3"/>
  <c r="C16" i="2" l="1"/>
  <c r="G68" i="3"/>
  <c r="G70" i="3"/>
  <c r="G82" i="3" l="1"/>
  <c r="G73" i="3" s="1"/>
  <c r="E16" i="2" s="1"/>
  <c r="D16" i="2" s="1"/>
  <c r="G63" i="3" l="1"/>
  <c r="G62" i="3"/>
  <c r="D15" i="2" s="1"/>
  <c r="E46" i="3"/>
  <c r="G46" i="3" s="1"/>
  <c r="G41" i="3" s="1"/>
  <c r="E14" i="2" s="1"/>
  <c r="D14" i="2" s="1"/>
  <c r="D19" i="2" l="1"/>
  <c r="G58" i="3"/>
  <c r="E15" i="2" l="1"/>
  <c r="G90" i="3"/>
  <c r="C15" i="2" l="1"/>
  <c r="C19" i="2" s="1"/>
  <c r="C10" i="2" s="1"/>
  <c r="E20" i="1" s="1"/>
  <c r="E19" i="2"/>
  <c r="D10" i="2"/>
  <c r="E21" i="1" l="1"/>
  <c r="E26" i="1" s="1"/>
  <c r="R29" i="1" s="1"/>
  <c r="E10" i="2"/>
  <c r="P31" i="1" l="1"/>
  <c r="R31" i="1" s="1"/>
  <c r="R32" i="1" s="1"/>
</calcChain>
</file>

<file path=xl/sharedStrings.xml><?xml version="1.0" encoding="utf-8"?>
<sst xmlns="http://schemas.openxmlformats.org/spreadsheetml/2006/main" count="300" uniqueCount="219">
  <si>
    <t>KRYCÍ LIST ROZPOČTU</t>
  </si>
  <si>
    <t>Název stavby</t>
  </si>
  <si>
    <t>JKSO</t>
  </si>
  <si>
    <t>Název objektu</t>
  </si>
  <si>
    <t>EČO</t>
  </si>
  <si>
    <t>Název části</t>
  </si>
  <si>
    <t>Místo</t>
  </si>
  <si>
    <t>IČO</t>
  </si>
  <si>
    <t>DIČ</t>
  </si>
  <si>
    <t>Objednatel</t>
  </si>
  <si>
    <t>Projektant</t>
  </si>
  <si>
    <t>Zhotovitel</t>
  </si>
  <si>
    <t>Rozpočet číslo</t>
  </si>
  <si>
    <t>Zpracoval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</si>
  <si>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</si>
  <si>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</si>
  <si>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</si>
  <si>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</si>
  <si>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</si>
  <si>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</si>
  <si>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</si>
  <si>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</si>
  <si>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</si>
  <si>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</si>
  <si>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</si>
  <si>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</si>
  <si>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</si>
  <si>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</si>
  <si>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</si>
  <si>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</si>
  <si>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</si>
  <si>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</si>
  <si>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</si>
  <si>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</si>
  <si>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</si>
  <si>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</si>
  <si>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</si>
  <si>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</si>
  <si>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</si>
  <si>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</si>
  <si>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</si>
  <si>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</si>
  <si>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</si>
  <si>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</si>
  <si>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</si>
  <si>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</si>
  <si>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</si>
  <si>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4</t>
  </si>
  <si>
    <t>11</t>
  </si>
  <si>
    <t>16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</si>
  <si>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</si>
  <si>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</si>
  <si>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</si>
  <si>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</si>
  <si>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</si>
  <si>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</si>
  <si>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</si>
  <si>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</si>
  <si>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</si>
  <si>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</si>
  <si>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</si>
  <si>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</si>
  <si>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</si>
  <si>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</si>
  <si>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</si>
  <si>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</si>
  <si>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</si>
  <si>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</si>
  <si>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</si>
  <si>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</si>
  <si>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</si>
  <si>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</si>
  <si>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</si>
  <si>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</si>
  <si>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</si>
  <si>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</si>
  <si>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</si>
  <si>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</si>
  <si>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</si>
  <si>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</si>
  <si>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</si>
  <si>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</si>
  <si>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</si>
  <si>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</si>
  <si>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</si>
  <si>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</si>
  <si>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</si>
  <si>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</si>
  <si>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</si>
  <si>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</si>
  <si>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 xml:space="preserve">Část:   </t>
  </si>
  <si>
    <t xml:space="preserve">JKSO:   </t>
  </si>
  <si>
    <t>Kód</t>
  </si>
  <si>
    <t>Popis</t>
  </si>
  <si>
    <t>Dodávka</t>
  </si>
  <si>
    <t>Cena celkem</t>
  </si>
  <si>
    <t>Hmotnost celkem</t>
  </si>
  <si>
    <t>Suť celkem</t>
  </si>
  <si>
    <t>Oplocení</t>
  </si>
  <si>
    <t>Přesun hmot</t>
  </si>
  <si>
    <t>Celkem</t>
  </si>
  <si>
    <t>ROZPOČET S VÝKAZEM VÝMĚR</t>
  </si>
  <si>
    <t xml:space="preserve">EČO:   </t>
  </si>
  <si>
    <t>P.Č.</t>
  </si>
  <si>
    <t>Kód položky</t>
  </si>
  <si>
    <t>MJ</t>
  </si>
  <si>
    <t>Množství celkem</t>
  </si>
  <si>
    <t>Cena jednotková</t>
  </si>
  <si>
    <t>kpl</t>
  </si>
  <si>
    <t>m3</t>
  </si>
  <si>
    <t>kus</t>
  </si>
  <si>
    <t xml:space="preserve">Zpracoval:   </t>
  </si>
  <si>
    <t xml:space="preserve">Práce a dodávky </t>
  </si>
  <si>
    <t xml:space="preserve">Stavba:   </t>
  </si>
  <si>
    <t xml:space="preserve">kus </t>
  </si>
  <si>
    <t xml:space="preserve">Objekt:  </t>
  </si>
  <si>
    <t>Statutární město Děčín</t>
  </si>
  <si>
    <t xml:space="preserve">Objednatel:   Statutární město Děčín </t>
  </si>
  <si>
    <t>m2</t>
  </si>
  <si>
    <t>998 22 2013</t>
  </si>
  <si>
    <t xml:space="preserve">infotabule, konstrukční ocel + pozinkovaný plech </t>
  </si>
  <si>
    <t>ks</t>
  </si>
  <si>
    <t>bm</t>
  </si>
  <si>
    <t xml:space="preserve">Vybavení hřiště </t>
  </si>
  <si>
    <t xml:space="preserve">ks </t>
  </si>
  <si>
    <t>767911140</t>
  </si>
  <si>
    <t>m</t>
  </si>
  <si>
    <t xml:space="preserve">síť ochranná polypropylenová (hřiště) PP 120/4 - zelená - výška  2,0 m </t>
  </si>
  <si>
    <t xml:space="preserve">sloupek poplastovaný, délka 3,75 m, pr. 60 mm </t>
  </si>
  <si>
    <t>pletivo čtvercová oka 45 mm, výška 300 cm</t>
  </si>
  <si>
    <t xml:space="preserve">vzpěra poplastovaná, délka 4,0 m, pr. 48 mm  </t>
  </si>
  <si>
    <t>branka k oplocení, šířka 1,25 m, výška 2,20 m</t>
  </si>
  <si>
    <t xml:space="preserve">sloupek poplastovaný, délka 6,0 m, pr. 60 mm </t>
  </si>
  <si>
    <t>Ostatní úpravy</t>
  </si>
  <si>
    <t xml:space="preserve">m3 </t>
  </si>
  <si>
    <t xml:space="preserve">lavička s opěradlem, dubové dřevo, impregnace + lak třívrstvý, stojiny konstrukční ocel 40x40 do beton. lože  </t>
  </si>
  <si>
    <t xml:space="preserve">odpadkový koš, dubové dřevo, vložka z pozinkované oceli </t>
  </si>
  <si>
    <t>sada</t>
  </si>
  <si>
    <t>953 94 3124</t>
  </si>
  <si>
    <t xml:space="preserve">Geodetické vytyčení stavby </t>
  </si>
  <si>
    <t xml:space="preserve">Vytyčení inženýrských sítí </t>
  </si>
  <si>
    <t>122 25 1103</t>
  </si>
  <si>
    <t>162 75 1117</t>
  </si>
  <si>
    <t>t</t>
  </si>
  <si>
    <t>171 20 1231</t>
  </si>
  <si>
    <t xml:space="preserve">poplatek za uložení zeminy na skládce </t>
  </si>
  <si>
    <t>916 99 1121</t>
  </si>
  <si>
    <t xml:space="preserve">vodorovné přemístění přes 9000 do 10000 výkopku z horniny tř těžitelnosti I sk 1 až 3 </t>
  </si>
  <si>
    <t>348 10 1220</t>
  </si>
  <si>
    <t>osazení vrátek k oplocení na ocelové sloupky pl přes 2 do 4 m2</t>
  </si>
  <si>
    <t xml:space="preserve">Sportovní hřiště Škroupova ul. </t>
  </si>
  <si>
    <t xml:space="preserve">m2 </t>
  </si>
  <si>
    <t>916 23 2111</t>
  </si>
  <si>
    <t xml:space="preserve">Umělá tráva </t>
  </si>
  <si>
    <t xml:space="preserve">Objekt:   </t>
  </si>
  <si>
    <t xml:space="preserve">MAT </t>
  </si>
  <si>
    <t>Sportovní hřiště Škroupova ulice</t>
  </si>
  <si>
    <t>obrubník 1000x50x250</t>
  </si>
  <si>
    <t xml:space="preserve">      Umělá tráva</t>
  </si>
  <si>
    <t xml:space="preserve">Zemní práce </t>
  </si>
  <si>
    <t>121 15 1123</t>
  </si>
  <si>
    <t xml:space="preserve">sejmutí ornice plochy do 500 m2 tl vrstvy do 200 mm strojně </t>
  </si>
  <si>
    <t>odkopávky nezapažené v hornině tř těžitelnosti I sk 3 objem do 100 m3</t>
  </si>
  <si>
    <t>133 25 1101</t>
  </si>
  <si>
    <t>hloubení šachet v hornině 3 objemu do 100 m3</t>
  </si>
  <si>
    <t>167 15 1101</t>
  </si>
  <si>
    <t>nakládání výkopku z hornin tř těžitelnosti I sk 1 až 3 do 100 m3</t>
  </si>
  <si>
    <t xml:space="preserve">Základy </t>
  </si>
  <si>
    <t>275 31 3711</t>
  </si>
  <si>
    <t xml:space="preserve">základové patky z betonu tř. C 20/25 </t>
  </si>
  <si>
    <t>213 14 1111</t>
  </si>
  <si>
    <t xml:space="preserve">zřízení vrstvy z geotextilie v rovině </t>
  </si>
  <si>
    <t>geotextilie 400 g/m2</t>
  </si>
  <si>
    <t>180*1,1</t>
  </si>
  <si>
    <t xml:space="preserve">Zpevněná plocha - sportovní </t>
  </si>
  <si>
    <t>R</t>
  </si>
  <si>
    <t>171 15 2501</t>
  </si>
  <si>
    <t>zhutnění podloží z hornin soudrž. do 92% sypkých I(d) do 0,8</t>
  </si>
  <si>
    <t>urovnání povrchu</t>
  </si>
  <si>
    <t>546 76 1111</t>
  </si>
  <si>
    <t>podklad z kam. hrubého drceného vel. 16-32 mm tl 200 mm</t>
  </si>
  <si>
    <t>564 71 0011</t>
  </si>
  <si>
    <t>podklad z kam. hrubého drceného vel. 8-16 mm tl 50 mm</t>
  </si>
  <si>
    <t xml:space="preserve">564 20 1111R </t>
  </si>
  <si>
    <t xml:space="preserve">podklad nebo podsyp ze štěrku fr 4-8 mm  tl 30 mm </t>
  </si>
  <si>
    <t>564 80 1112</t>
  </si>
  <si>
    <t>kamenný prach, tl 30 mm</t>
  </si>
  <si>
    <t>589 14 1121</t>
  </si>
  <si>
    <t xml:space="preserve">umělý trávník pro multisport z monofilních vláken výška vlasu do 25 mm zásyp písek </t>
  </si>
  <si>
    <t xml:space="preserve">Doplňující konstrukce a práce </t>
  </si>
  <si>
    <t>589 81 1111</t>
  </si>
  <si>
    <t>vodorovné značení (lajnování)</t>
  </si>
  <si>
    <t>19*11</t>
  </si>
  <si>
    <t>209*0,20</t>
  </si>
  <si>
    <t>19*11*0,12</t>
  </si>
  <si>
    <t xml:space="preserve">obruba ploch pro tělovýchovu z obrubníků do betonového lože výšky 250 mm </t>
  </si>
  <si>
    <t xml:space="preserve">lože pod obrubníky z betonu prostého </t>
  </si>
  <si>
    <t xml:space="preserve">osazování výrobků do 30 kg/ks </t>
  </si>
  <si>
    <t>fotbalová branka 1,80 x 1,20 m na veřejná hřiště, z galvanizované oceli, nerozbitná. Rám je vyroben z oceli o průměru 4,2 cm. Ostatní profily, plnící také funkci sítě, jsou vyrobeny z oceli o průměru 2,2 cm a tloušťce stěny 2,8 mm. Hloubka branky je 50 cm. Branka je připravena pro uchycení k zemním kotvám. Váha 60 kg. Branka je certifikována TÜV</t>
  </si>
  <si>
    <t xml:space="preserve">montáž oplocení, zabetonování sloupků, natažení pletiva, doprava </t>
  </si>
  <si>
    <t xml:space="preserve">montáž oplocení, zabetonování sloupků a vzpěr, natažení pletiva a sítě, doprava </t>
  </si>
  <si>
    <t>Stavba:        Sportovní hřiště Škroupova ulice</t>
  </si>
  <si>
    <t xml:space="preserve">montáž vybavení </t>
  </si>
  <si>
    <t>přesun hmot</t>
  </si>
  <si>
    <t xml:space="preserve">montáž basketbalového koše - výkopové práce, osazení, ukotvení, betonáž základů </t>
  </si>
  <si>
    <t>montáž branky do zemních kotev</t>
  </si>
  <si>
    <t xml:space="preserve">zemní kotvy pro ukotvení branek </t>
  </si>
  <si>
    <t>0,6*0,6*0,8*2      - pro osazení pouzder</t>
  </si>
  <si>
    <t>basketbalová konstrukce pro školy a veřejná hřiště, vyložení 128 cm, součástí standardní dodávky je ocelová konstrukce, laminátová deska a zátěžová obruč s nylonovou síťkou. Výrobek je certifikován dle normy EN 1270, osazení koše dle pokynů výrobce</t>
  </si>
  <si>
    <t>Datum:        03/2022</t>
  </si>
  <si>
    <t xml:space="preserve">Zhotovitel:     dle výběrového řízení </t>
  </si>
  <si>
    <t>Datum:     03/2022</t>
  </si>
  <si>
    <t xml:space="preserve">Daniela Bičišťová </t>
  </si>
  <si>
    <t xml:space="preserve">CENY V ROZPOČTU PLATNÉ KE DNI </t>
  </si>
  <si>
    <t xml:space="preserve">0,6*0,6*0,8*38    - pro sloupky a vzpěry oplocení </t>
  </si>
  <si>
    <t>78,40*1,6</t>
  </si>
  <si>
    <t xml:space="preserve">pletivo čtvercová oka 45 mm, výška 300 cm, zelené poplastované, drát 1,7/2,7 mm </t>
  </si>
  <si>
    <t xml:space="preserve">sloupky hliníkové univerzální, včetně pouzder a víček                                                                              </t>
  </si>
  <si>
    <t xml:space="preserve">terénní schodiště + zpevněná plocha u branky - šířka schodiště 1 m, výška stupně 15 cm, šířka 33 cm - stupně tvořené betonovým obrubníkem  š. 1 m, výška 25 cm, do betonového lože 10 cm s opěrkou do 1/3 výšky obrubníku, betonová dlažba, podesta 1,0 m x 0,8 m. Schodiště ohraničené palisádami KB BLOK 95/90/390 mm do betonového lože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</si>
</sst>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;\-###0"/>
    <numFmt numFmtId="165" formatCode="#,##0.000;\-#,##0.000"/>
    <numFmt numFmtId="166" formatCode="#,##0.00_ ;\-#,##0.00\ "/>
    <numFmt numFmtId="167" formatCode="0_ ;\-0\ "/>
  </numFmts>
  <fonts count="26" x14ac:knownFonts="1">
    <font>
      <sz val="8"/>
      <name val="MS Sans Serif"/>
      <charset val="1"/>
    </font>
    <font>
      <sz val="10"/>
      <name val="Arial"/>
      <family val="2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b/>
      <sz val="14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MS Sans Serif"/>
      <family val="2"/>
      <charset val="238"/>
    </font>
    <font>
      <sz val="10"/>
      <name val="Calibri"/>
      <family val="2"/>
      <charset val="238"/>
      <scheme val="minor"/>
    </font>
    <font>
      <i/>
      <sz val="10"/>
      <color indexed="12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MS Sans Serif"/>
      <charset val="238"/>
    </font>
    <font>
      <sz val="8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8"/>
      <name val="MS Sans Serif"/>
      <charset val="238"/>
    </font>
    <font>
      <sz val="11"/>
      <color indexed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59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164" fontId="1" fillId="0" borderId="33" xfId="0" applyNumberFormat="1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4" fillId="3" borderId="1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8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166" fontId="0" fillId="0" borderId="0" xfId="0" applyNumberFormat="1" applyAlignment="1">
      <alignment horizontal="left" vertical="top"/>
      <protection locked="0"/>
    </xf>
    <xf numFmtId="0" fontId="10" fillId="0" borderId="0" xfId="0" applyFont="1" applyAlignment="1">
      <alignment horizontal="left" vertical="top"/>
      <protection locked="0"/>
    </xf>
    <xf numFmtId="39" fontId="0" fillId="0" borderId="0" xfId="0" applyNumberFormat="1" applyAlignment="1">
      <alignment horizontal="left" vertical="top"/>
      <protection locked="0"/>
    </xf>
    <xf numFmtId="166" fontId="0" fillId="0" borderId="0" xfId="0" applyNumberFormat="1" applyFont="1" applyAlignment="1">
      <alignment horizontal="left" vertical="top"/>
      <protection locked="0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/>
      <protection locked="0"/>
    </xf>
    <xf numFmtId="166" fontId="11" fillId="0" borderId="0" xfId="0" applyNumberFormat="1" applyFont="1" applyAlignment="1">
      <alignment horizontal="left" vertical="top"/>
      <protection locked="0"/>
    </xf>
    <xf numFmtId="0" fontId="3" fillId="0" borderId="82" xfId="0" applyFont="1" applyBorder="1" applyAlignment="1" applyProtection="1">
      <alignment horizontal="left" vertical="center"/>
    </xf>
    <xf numFmtId="0" fontId="3" fillId="0" borderId="8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87" xfId="0" applyFont="1" applyBorder="1" applyAlignment="1" applyProtection="1">
      <alignment horizontal="left" vertical="center"/>
    </xf>
    <xf numFmtId="0" fontId="3" fillId="0" borderId="88" xfId="0" applyFont="1" applyBorder="1" applyAlignment="1" applyProtection="1">
      <alignment horizontal="left" vertical="center"/>
    </xf>
    <xf numFmtId="0" fontId="13" fillId="0" borderId="0" xfId="0" applyFont="1" applyAlignment="1">
      <alignment horizontal="left" wrapText="1"/>
      <protection locked="0"/>
    </xf>
    <xf numFmtId="39" fontId="13" fillId="0" borderId="0" xfId="0" applyNumberFormat="1" applyFont="1" applyAlignment="1">
      <alignment horizontal="right"/>
      <protection locked="0"/>
    </xf>
    <xf numFmtId="165" fontId="13" fillId="0" borderId="0" xfId="0" applyNumberFormat="1" applyFont="1" applyAlignment="1">
      <alignment horizontal="right"/>
      <protection locked="0"/>
    </xf>
    <xf numFmtId="0" fontId="14" fillId="0" borderId="0" xfId="0" applyFont="1" applyAlignment="1">
      <alignment horizontal="left" wrapText="1"/>
      <protection locked="0"/>
    </xf>
    <xf numFmtId="39" fontId="14" fillId="0" borderId="0" xfId="0" applyNumberFormat="1" applyFont="1" applyAlignment="1">
      <alignment horizontal="right"/>
      <protection locked="0"/>
    </xf>
    <xf numFmtId="165" fontId="14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 wrapText="1"/>
      <protection locked="0"/>
    </xf>
    <xf numFmtId="39" fontId="15" fillId="0" borderId="0" xfId="0" applyNumberFormat="1" applyFont="1" applyAlignment="1">
      <alignment horizontal="right"/>
      <protection locked="0"/>
    </xf>
    <xf numFmtId="165" fontId="15" fillId="0" borderId="0" xfId="0" applyNumberFormat="1" applyFont="1" applyAlignment="1">
      <alignment horizontal="right"/>
      <protection locked="0"/>
    </xf>
    <xf numFmtId="0" fontId="14" fillId="2" borderId="0" xfId="0" applyFont="1" applyFill="1" applyAlignment="1" applyProtection="1">
      <alignment horizontal="left"/>
    </xf>
    <xf numFmtId="0" fontId="16" fillId="2" borderId="0" xfId="0" applyFont="1" applyFill="1" applyAlignment="1" applyProtection="1">
      <alignment horizontal="left"/>
    </xf>
    <xf numFmtId="0" fontId="14" fillId="0" borderId="9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0" fontId="16" fillId="0" borderId="84" xfId="0" applyFont="1" applyBorder="1" applyAlignment="1" applyProtection="1">
      <alignment horizontal="left" vertical="center"/>
    </xf>
    <xf numFmtId="0" fontId="16" fillId="0" borderId="86" xfId="0" applyFont="1" applyBorder="1" applyAlignment="1" applyProtection="1">
      <alignment horizontal="left" vertical="center"/>
    </xf>
    <xf numFmtId="0" fontId="16" fillId="0" borderId="21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center"/>
    </xf>
    <xf numFmtId="164" fontId="16" fillId="0" borderId="29" xfId="0" applyNumberFormat="1" applyFont="1" applyBorder="1" applyAlignment="1" applyProtection="1">
      <alignment horizontal="right" vertical="center"/>
    </xf>
    <xf numFmtId="164" fontId="16" fillId="0" borderId="30" xfId="0" applyNumberFormat="1" applyFont="1" applyBorder="1" applyAlignment="1" applyProtection="1">
      <alignment horizontal="right" vertical="center"/>
    </xf>
    <xf numFmtId="37" fontId="16" fillId="0" borderId="31" xfId="0" applyNumberFormat="1" applyFont="1" applyBorder="1" applyAlignment="1" applyProtection="1">
      <alignment horizontal="right" vertical="center"/>
    </xf>
    <xf numFmtId="39" fontId="16" fillId="0" borderId="32" xfId="0" applyNumberFormat="1" applyFont="1" applyBorder="1" applyAlignment="1" applyProtection="1">
      <alignment horizontal="right" vertical="center"/>
    </xf>
    <xf numFmtId="164" fontId="16" fillId="0" borderId="31" xfId="0" applyNumberFormat="1" applyFont="1" applyBorder="1" applyAlignment="1" applyProtection="1">
      <alignment horizontal="right" vertical="center"/>
    </xf>
    <xf numFmtId="164" fontId="16" fillId="0" borderId="32" xfId="0" applyNumberFormat="1" applyFont="1" applyBorder="1" applyAlignment="1" applyProtection="1">
      <alignment horizontal="right" vertical="center"/>
    </xf>
    <xf numFmtId="37" fontId="16" fillId="0" borderId="7" xfId="0" applyNumberFormat="1" applyFont="1" applyBorder="1" applyAlignment="1" applyProtection="1">
      <alignment horizontal="right" vertical="center"/>
    </xf>
    <xf numFmtId="39" fontId="16" fillId="0" borderId="30" xfId="0" applyNumberFormat="1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</xf>
    <xf numFmtId="0" fontId="14" fillId="0" borderId="27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</xf>
    <xf numFmtId="0" fontId="14" fillId="0" borderId="28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6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6" fillId="0" borderId="37" xfId="0" applyFont="1" applyBorder="1" applyAlignment="1" applyProtection="1">
      <alignment horizontal="left" vertical="center"/>
    </xf>
    <xf numFmtId="39" fontId="16" fillId="0" borderId="38" xfId="0" applyNumberFormat="1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37" fontId="16" fillId="0" borderId="38" xfId="0" applyNumberFormat="1" applyFont="1" applyBorder="1" applyAlignment="1" applyProtection="1">
      <alignment horizontal="right" vertical="center"/>
    </xf>
    <xf numFmtId="164" fontId="16" fillId="0" borderId="41" xfId="0" applyNumberFormat="1" applyFont="1" applyBorder="1" applyAlignment="1" applyProtection="1">
      <alignment horizontal="right" vertical="center"/>
    </xf>
    <xf numFmtId="0" fontId="16" fillId="0" borderId="41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left" vertical="center"/>
    </xf>
    <xf numFmtId="0" fontId="16" fillId="0" borderId="43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44" xfId="0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left" vertical="center"/>
    </xf>
    <xf numFmtId="39" fontId="14" fillId="0" borderId="21" xfId="0" applyNumberFormat="1" applyFont="1" applyBorder="1" applyAlignment="1" applyProtection="1">
      <alignment horizontal="right" vertical="center"/>
    </xf>
    <xf numFmtId="0" fontId="16" fillId="0" borderId="23" xfId="0" applyFont="1" applyBorder="1" applyAlignment="1" applyProtection="1">
      <alignment horizontal="left" vertical="center"/>
    </xf>
    <xf numFmtId="37" fontId="16" fillId="0" borderId="21" xfId="0" applyNumberFormat="1" applyFont="1" applyBorder="1" applyAlignment="1" applyProtection="1">
      <alignment horizontal="right" vertical="center"/>
    </xf>
    <xf numFmtId="164" fontId="16" fillId="0" borderId="23" xfId="0" applyNumberFormat="1" applyFont="1" applyBorder="1" applyAlignment="1" applyProtection="1">
      <alignment horizontal="right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left" vertical="center"/>
    </xf>
    <xf numFmtId="39" fontId="16" fillId="0" borderId="46" xfId="0" applyNumberFormat="1" applyFont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left" vertical="center"/>
    </xf>
    <xf numFmtId="39" fontId="16" fillId="0" borderId="22" xfId="0" applyNumberFormat="1" applyFont="1" applyBorder="1" applyAlignment="1" applyProtection="1">
      <alignment horizontal="right" vertical="center"/>
    </xf>
    <xf numFmtId="164" fontId="16" fillId="0" borderId="7" xfId="0" applyNumberFormat="1" applyFont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49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51" xfId="0" applyFont="1" applyBorder="1" applyAlignment="1" applyProtection="1">
      <alignment horizontal="left"/>
    </xf>
    <xf numFmtId="0" fontId="16" fillId="0" borderId="52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left"/>
    </xf>
    <xf numFmtId="2" fontId="16" fillId="0" borderId="41" xfId="0" applyNumberFormat="1" applyFont="1" applyBorder="1" applyAlignment="1" applyProtection="1">
      <alignment horizontal="right" vertical="center"/>
    </xf>
    <xf numFmtId="39" fontId="16" fillId="0" borderId="42" xfId="0" applyNumberFormat="1" applyFont="1" applyBorder="1" applyAlignment="1" applyProtection="1">
      <alignment horizontal="right" vertical="center"/>
    </xf>
    <xf numFmtId="0" fontId="14" fillId="0" borderId="54" xfId="0" applyFont="1" applyBorder="1" applyAlignment="1" applyProtection="1">
      <alignment horizontal="left" vertical="top"/>
    </xf>
    <xf numFmtId="0" fontId="16" fillId="0" borderId="55" xfId="0" applyFont="1" applyBorder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39" fontId="14" fillId="0" borderId="17" xfId="0" applyNumberFormat="1" applyFont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left"/>
    </xf>
    <xf numFmtId="0" fontId="16" fillId="0" borderId="56" xfId="0" applyFont="1" applyBorder="1" applyAlignment="1" applyProtection="1">
      <alignment horizontal="left" vertical="center"/>
    </xf>
    <xf numFmtId="0" fontId="16" fillId="0" borderId="46" xfId="0" applyFont="1" applyBorder="1" applyAlignment="1" applyProtection="1">
      <alignment horizontal="left"/>
    </xf>
    <xf numFmtId="37" fontId="16" fillId="0" borderId="59" xfId="0" applyNumberFormat="1" applyFont="1" applyFill="1" applyBorder="1" applyAlignment="1">
      <alignment horizontal="center" vertical="center"/>
      <protection locked="0"/>
    </xf>
    <xf numFmtId="39" fontId="16" fillId="0" borderId="61" xfId="0" applyNumberFormat="1" applyFont="1" applyFill="1" applyBorder="1" applyAlignment="1">
      <alignment horizontal="right" vertical="center"/>
      <protection locked="0"/>
    </xf>
    <xf numFmtId="37" fontId="16" fillId="0" borderId="69" xfId="0" applyNumberFormat="1" applyFont="1" applyFill="1" applyBorder="1" applyAlignment="1">
      <alignment horizontal="center" vertical="center"/>
      <protection locked="0"/>
    </xf>
    <xf numFmtId="0" fontId="14" fillId="0" borderId="0" xfId="0" applyFont="1" applyFill="1" applyAlignment="1">
      <alignment horizontal="center" vertical="center" wrapText="1"/>
      <protection locked="0"/>
    </xf>
    <xf numFmtId="0" fontId="14" fillId="0" borderId="0" xfId="0" applyFont="1" applyFill="1" applyAlignment="1">
      <alignment horizontal="left" vertical="center" wrapText="1"/>
      <protection locked="0"/>
    </xf>
    <xf numFmtId="165" fontId="14" fillId="0" borderId="0" xfId="0" applyNumberFormat="1" applyFont="1" applyFill="1" applyAlignment="1">
      <alignment horizontal="right" vertical="center"/>
      <protection locked="0"/>
    </xf>
    <xf numFmtId="39" fontId="14" fillId="0" borderId="0" xfId="0" applyNumberFormat="1" applyFont="1" applyFill="1" applyAlignment="1">
      <alignment horizontal="right" vertical="center"/>
      <protection locked="0"/>
    </xf>
    <xf numFmtId="39" fontId="16" fillId="0" borderId="80" xfId="0" applyNumberFormat="1" applyFont="1" applyFill="1" applyBorder="1" applyAlignment="1">
      <alignment horizontal="right" vertical="center"/>
      <protection locked="0"/>
    </xf>
    <xf numFmtId="37" fontId="14" fillId="0" borderId="0" xfId="0" applyNumberFormat="1" applyFont="1" applyFill="1" applyAlignment="1">
      <alignment horizontal="center" vertical="center"/>
      <protection locked="0"/>
    </xf>
    <xf numFmtId="0" fontId="16" fillId="0" borderId="66" xfId="0" applyFont="1" applyFill="1" applyBorder="1" applyAlignment="1">
      <alignment horizontal="left" vertical="center" wrapText="1"/>
      <protection locked="0"/>
    </xf>
    <xf numFmtId="0" fontId="16" fillId="0" borderId="66" xfId="0" applyFont="1" applyFill="1" applyBorder="1" applyAlignment="1">
      <alignment horizontal="center" vertical="center" wrapText="1"/>
      <protection locked="0"/>
    </xf>
    <xf numFmtId="165" fontId="16" fillId="0" borderId="66" xfId="0" applyNumberFormat="1" applyFont="1" applyFill="1" applyBorder="1" applyAlignment="1">
      <alignment horizontal="right" vertical="center"/>
      <protection locked="0"/>
    </xf>
    <xf numFmtId="39" fontId="16" fillId="0" borderId="66" xfId="0" applyNumberFormat="1" applyFont="1" applyFill="1" applyBorder="1" applyAlignment="1">
      <alignment horizontal="right" vertical="center"/>
      <protection locked="0"/>
    </xf>
    <xf numFmtId="39" fontId="16" fillId="0" borderId="73" xfId="0" applyNumberFormat="1" applyFont="1" applyFill="1" applyBorder="1" applyAlignment="1">
      <alignment horizontal="right" vertical="center"/>
      <protection locked="0"/>
    </xf>
    <xf numFmtId="37" fontId="14" fillId="0" borderId="0" xfId="0" applyNumberFormat="1" applyFont="1" applyAlignment="1">
      <alignment horizontal="center" vertical="center"/>
      <protection locked="0"/>
    </xf>
    <xf numFmtId="0" fontId="14" fillId="0" borderId="0" xfId="0" applyFont="1" applyAlignment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  <protection locked="0"/>
    </xf>
    <xf numFmtId="165" fontId="14" fillId="0" borderId="0" xfId="0" applyNumberFormat="1" applyFont="1" applyAlignment="1">
      <alignment horizontal="right" vertical="center"/>
      <protection locked="0"/>
    </xf>
    <xf numFmtId="39" fontId="14" fillId="0" borderId="0" xfId="0" applyNumberFormat="1" applyFont="1" applyAlignment="1">
      <alignment horizontal="right" vertical="center"/>
      <protection locked="0"/>
    </xf>
    <xf numFmtId="37" fontId="16" fillId="0" borderId="78" xfId="0" applyNumberFormat="1" applyFont="1" applyBorder="1" applyAlignment="1">
      <alignment horizontal="center" vertical="center"/>
      <protection locked="0"/>
    </xf>
    <xf numFmtId="0" fontId="16" fillId="0" borderId="79" xfId="0" applyFont="1" applyBorder="1" applyAlignment="1">
      <alignment horizontal="center" vertical="center" wrapText="1"/>
      <protection locked="0"/>
    </xf>
    <xf numFmtId="0" fontId="16" fillId="0" borderId="79" xfId="0" applyFont="1" applyBorder="1" applyAlignment="1">
      <alignment horizontal="left" vertical="center" wrapText="1"/>
      <protection locked="0"/>
    </xf>
    <xf numFmtId="165" fontId="16" fillId="0" borderId="79" xfId="0" applyNumberFormat="1" applyFont="1" applyBorder="1" applyAlignment="1">
      <alignment horizontal="right" vertical="center"/>
      <protection locked="0"/>
    </xf>
    <xf numFmtId="39" fontId="16" fillId="0" borderId="79" xfId="0" applyNumberFormat="1" applyFont="1" applyBorder="1" applyAlignment="1">
      <alignment horizontal="right" vertical="center"/>
      <protection locked="0"/>
    </xf>
    <xf numFmtId="37" fontId="16" fillId="0" borderId="0" xfId="0" applyNumberFormat="1" applyFont="1" applyFill="1" applyBorder="1" applyAlignment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/>
      <protection locked="0"/>
    </xf>
    <xf numFmtId="39" fontId="16" fillId="0" borderId="0" xfId="0" applyNumberFormat="1" applyFont="1" applyFill="1" applyBorder="1" applyAlignment="1">
      <alignment horizontal="right" vertical="center"/>
      <protection locked="0"/>
    </xf>
    <xf numFmtId="0" fontId="12" fillId="0" borderId="0" xfId="0" applyFont="1" applyFill="1" applyBorder="1" applyAlignment="1">
      <alignment horizontal="left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165" fontId="12" fillId="0" borderId="0" xfId="0" applyNumberFormat="1" applyFont="1" applyFill="1" applyBorder="1" applyAlignment="1">
      <alignment horizontal="right" vertical="center"/>
      <protection locked="0"/>
    </xf>
    <xf numFmtId="39" fontId="12" fillId="0" borderId="0" xfId="0" applyNumberFormat="1" applyFont="1" applyFill="1" applyBorder="1" applyAlignment="1">
      <alignment horizontal="right" vertical="center"/>
      <protection locked="0"/>
    </xf>
    <xf numFmtId="37" fontId="16" fillId="0" borderId="90" xfId="0" applyNumberFormat="1" applyFont="1" applyFill="1" applyBorder="1" applyAlignment="1">
      <alignment horizontal="center" vertical="center"/>
      <protection locked="0"/>
    </xf>
    <xf numFmtId="0" fontId="16" fillId="0" borderId="91" xfId="0" applyFont="1" applyFill="1" applyBorder="1" applyAlignment="1">
      <alignment horizontal="center" vertical="center" wrapText="1"/>
      <protection locked="0"/>
    </xf>
    <xf numFmtId="49" fontId="16" fillId="0" borderId="0" xfId="0" applyNumberFormat="1" applyFont="1" applyFill="1" applyBorder="1" applyAlignment="1">
      <alignment horizontal="center" vertical="center" wrapText="1"/>
      <protection locked="0"/>
    </xf>
    <xf numFmtId="37" fontId="17" fillId="0" borderId="0" xfId="0" applyNumberFormat="1" applyFont="1" applyFill="1" applyBorder="1" applyAlignment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center" wrapText="1"/>
      <protection locked="0"/>
    </xf>
    <xf numFmtId="165" fontId="17" fillId="0" borderId="0" xfId="0" applyNumberFormat="1" applyFont="1" applyFill="1" applyBorder="1" applyAlignment="1">
      <alignment horizontal="right" vertical="center"/>
      <protection locked="0"/>
    </xf>
    <xf numFmtId="39" fontId="17" fillId="0" borderId="0" xfId="0" applyNumberFormat="1" applyFont="1" applyFill="1" applyBorder="1" applyAlignment="1">
      <alignment horizontal="right" vertical="center"/>
      <protection locked="0"/>
    </xf>
    <xf numFmtId="37" fontId="16" fillId="0" borderId="0" xfId="0" applyNumberFormat="1" applyFont="1" applyBorder="1" applyAlignment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  <protection locked="0"/>
    </xf>
    <xf numFmtId="0" fontId="16" fillId="0" borderId="0" xfId="0" applyFont="1" applyBorder="1" applyAlignment="1">
      <alignment horizontal="left" vertical="center" wrapText="1"/>
      <protection locked="0"/>
    </xf>
    <xf numFmtId="165" fontId="16" fillId="0" borderId="0" xfId="0" applyNumberFormat="1" applyFont="1" applyBorder="1" applyAlignment="1">
      <alignment horizontal="right" vertical="center"/>
      <protection locked="0"/>
    </xf>
    <xf numFmtId="39" fontId="16" fillId="0" borderId="0" xfId="0" applyNumberFormat="1" applyFont="1" applyBorder="1" applyAlignment="1">
      <alignment horizontal="right" vertical="center"/>
      <protection locked="0"/>
    </xf>
    <xf numFmtId="37" fontId="16" fillId="0" borderId="93" xfId="0" applyNumberFormat="1" applyFont="1" applyFill="1" applyBorder="1" applyAlignment="1">
      <alignment horizontal="center" vertical="center"/>
      <protection locked="0"/>
    </xf>
    <xf numFmtId="0" fontId="16" fillId="0" borderId="94" xfId="0" applyFont="1" applyFill="1" applyBorder="1" applyAlignment="1">
      <alignment horizontal="center" vertical="center" wrapText="1"/>
      <protection locked="0"/>
    </xf>
    <xf numFmtId="0" fontId="16" fillId="0" borderId="94" xfId="0" applyFont="1" applyFill="1" applyBorder="1" applyAlignment="1">
      <alignment horizontal="left" vertical="center" wrapText="1"/>
      <protection locked="0"/>
    </xf>
    <xf numFmtId="165" fontId="16" fillId="0" borderId="94" xfId="0" applyNumberFormat="1" applyFont="1" applyFill="1" applyBorder="1" applyAlignment="1">
      <alignment horizontal="right" vertical="center"/>
      <protection locked="0"/>
    </xf>
    <xf numFmtId="39" fontId="16" fillId="0" borderId="94" xfId="0" applyNumberFormat="1" applyFont="1" applyFill="1" applyBorder="1" applyAlignment="1">
      <alignment horizontal="right" vertical="center"/>
      <protection locked="0"/>
    </xf>
    <xf numFmtId="39" fontId="16" fillId="0" borderId="95" xfId="0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60" xfId="0" applyFont="1" applyFill="1" applyBorder="1" applyAlignment="1">
      <alignment horizontal="center" vertical="center" wrapText="1"/>
      <protection locked="0"/>
    </xf>
    <xf numFmtId="0" fontId="16" fillId="0" borderId="60" xfId="0" applyFont="1" applyFill="1" applyBorder="1" applyAlignment="1">
      <alignment horizontal="left" vertical="center" wrapText="1"/>
      <protection locked="0"/>
    </xf>
    <xf numFmtId="165" fontId="16" fillId="0" borderId="60" xfId="0" applyNumberFormat="1" applyFont="1" applyFill="1" applyBorder="1" applyAlignment="1">
      <alignment horizontal="right" vertical="center"/>
      <protection locked="0"/>
    </xf>
    <xf numFmtId="39" fontId="16" fillId="0" borderId="60" xfId="0" applyNumberFormat="1" applyFont="1" applyFill="1" applyBorder="1" applyAlignment="1">
      <alignment horizontal="right" vertical="center"/>
      <protection locked="0"/>
    </xf>
    <xf numFmtId="0" fontId="16" fillId="0" borderId="65" xfId="0" applyFont="1" applyFill="1" applyBorder="1" applyAlignment="1">
      <alignment horizontal="center" vertical="center" wrapText="1"/>
      <protection locked="0"/>
    </xf>
    <xf numFmtId="0" fontId="16" fillId="0" borderId="58" xfId="0" applyFont="1" applyFill="1" applyBorder="1" applyAlignment="1">
      <alignment horizontal="left" vertical="center" wrapText="1"/>
      <protection locked="0"/>
    </xf>
    <xf numFmtId="165" fontId="16" fillId="0" borderId="65" xfId="0" applyNumberFormat="1" applyFont="1" applyFill="1" applyBorder="1" applyAlignment="1">
      <alignment horizontal="right" vertical="center"/>
      <protection locked="0"/>
    </xf>
    <xf numFmtId="39" fontId="16" fillId="0" borderId="65" xfId="0" applyNumberFormat="1" applyFont="1" applyFill="1" applyBorder="1" applyAlignment="1">
      <alignment horizontal="right" vertical="center"/>
      <protection locked="0"/>
    </xf>
    <xf numFmtId="37" fontId="15" fillId="0" borderId="0" xfId="0" applyNumberFormat="1" applyFont="1" applyAlignment="1">
      <alignment horizontal="right" vertical="center"/>
      <protection locked="0"/>
    </xf>
    <xf numFmtId="0" fontId="15" fillId="0" borderId="0" xfId="0" applyFont="1" applyAlignment="1">
      <alignment horizontal="left" vertical="center" wrapText="1"/>
      <protection locked="0"/>
    </xf>
    <xf numFmtId="165" fontId="15" fillId="0" borderId="0" xfId="0" applyNumberFormat="1" applyFont="1" applyAlignment="1">
      <alignment horizontal="right" vertical="center"/>
      <protection locked="0"/>
    </xf>
    <xf numFmtId="39" fontId="15" fillId="0" borderId="0" xfId="0" applyNumberFormat="1" applyFont="1" applyAlignment="1">
      <alignment horizontal="right" vertical="center"/>
      <protection locked="0"/>
    </xf>
    <xf numFmtId="0" fontId="11" fillId="0" borderId="0" xfId="0" applyFont="1" applyAlignment="1">
      <alignment horizontal="left" vertical="center"/>
      <protection locked="0"/>
    </xf>
    <xf numFmtId="167" fontId="16" fillId="0" borderId="37" xfId="0" applyNumberFormat="1" applyFont="1" applyBorder="1" applyAlignment="1" applyProtection="1">
      <alignment horizontal="right" vertical="center"/>
    </xf>
    <xf numFmtId="37" fontId="16" fillId="0" borderId="78" xfId="0" applyNumberFormat="1" applyFont="1" applyFill="1" applyBorder="1" applyAlignment="1">
      <alignment horizontal="center" vertical="center"/>
      <protection locked="0"/>
    </xf>
    <xf numFmtId="49" fontId="16" fillId="0" borderId="79" xfId="0" applyNumberFormat="1" applyFont="1" applyFill="1" applyBorder="1" applyAlignment="1">
      <alignment horizontal="center" vertical="center" wrapText="1"/>
      <protection locked="0"/>
    </xf>
    <xf numFmtId="0" fontId="16" fillId="0" borderId="79" xfId="0" applyFont="1" applyFill="1" applyBorder="1" applyAlignment="1">
      <alignment horizontal="left" vertical="center" wrapText="1"/>
      <protection locked="0"/>
    </xf>
    <xf numFmtId="0" fontId="16" fillId="0" borderId="79" xfId="0" applyFont="1" applyFill="1" applyBorder="1" applyAlignment="1">
      <alignment horizontal="center" vertical="center" wrapText="1"/>
      <protection locked="0"/>
    </xf>
    <xf numFmtId="165" fontId="16" fillId="0" borderId="79" xfId="0" applyNumberFormat="1" applyFont="1" applyFill="1" applyBorder="1" applyAlignment="1">
      <alignment horizontal="right" vertical="center"/>
      <protection locked="0"/>
    </xf>
    <xf numFmtId="39" fontId="16" fillId="0" borderId="79" xfId="0" applyNumberFormat="1" applyFont="1" applyFill="1" applyBorder="1" applyAlignment="1">
      <alignment horizontal="right" vertical="center"/>
      <protection locked="0"/>
    </xf>
    <xf numFmtId="37" fontId="17" fillId="0" borderId="98" xfId="0" applyNumberFormat="1" applyFont="1" applyFill="1" applyBorder="1" applyAlignment="1">
      <alignment horizontal="center" vertical="center"/>
      <protection locked="0"/>
    </xf>
    <xf numFmtId="0" fontId="17" fillId="0" borderId="98" xfId="0" applyFont="1" applyFill="1" applyBorder="1" applyAlignment="1">
      <alignment horizontal="center" vertical="center" wrapText="1"/>
      <protection locked="0"/>
    </xf>
    <xf numFmtId="0" fontId="17" fillId="0" borderId="98" xfId="0" applyFont="1" applyFill="1" applyBorder="1" applyAlignment="1">
      <alignment horizontal="left" vertical="center" wrapText="1"/>
      <protection locked="0"/>
    </xf>
    <xf numFmtId="165" fontId="17" fillId="0" borderId="98" xfId="0" applyNumberFormat="1" applyFont="1" applyFill="1" applyBorder="1" applyAlignment="1">
      <alignment horizontal="right" vertical="center"/>
      <protection locked="0"/>
    </xf>
    <xf numFmtId="39" fontId="17" fillId="0" borderId="98" xfId="0" applyNumberFormat="1" applyFont="1" applyFill="1" applyBorder="1" applyAlignment="1">
      <alignment horizontal="right" vertical="center"/>
      <protection locked="0"/>
    </xf>
    <xf numFmtId="37" fontId="16" fillId="0" borderId="98" xfId="0" applyNumberFormat="1" applyFont="1" applyFill="1" applyBorder="1" applyAlignment="1">
      <alignment horizontal="center" vertical="center"/>
      <protection locked="0"/>
    </xf>
    <xf numFmtId="49" fontId="16" fillId="0" borderId="98" xfId="0" applyNumberFormat="1" applyFont="1" applyFill="1" applyBorder="1" applyAlignment="1">
      <alignment horizontal="center" vertical="center" wrapText="1"/>
      <protection locked="0"/>
    </xf>
    <xf numFmtId="0" fontId="16" fillId="0" borderId="98" xfId="0" applyFont="1" applyFill="1" applyBorder="1" applyAlignment="1">
      <alignment horizontal="left" vertical="center" wrapText="1"/>
      <protection locked="0"/>
    </xf>
    <xf numFmtId="0" fontId="16" fillId="0" borderId="98" xfId="0" applyFont="1" applyFill="1" applyBorder="1" applyAlignment="1">
      <alignment horizontal="center" vertical="center" wrapText="1"/>
      <protection locked="0"/>
    </xf>
    <xf numFmtId="165" fontId="16" fillId="0" borderId="98" xfId="0" applyNumberFormat="1" applyFont="1" applyFill="1" applyBorder="1" applyAlignment="1">
      <alignment horizontal="right" vertical="center"/>
      <protection locked="0"/>
    </xf>
    <xf numFmtId="39" fontId="16" fillId="0" borderId="98" xfId="0" applyNumberFormat="1" applyFont="1" applyFill="1" applyBorder="1" applyAlignment="1">
      <alignment horizontal="right" vertical="center"/>
      <protection locked="0"/>
    </xf>
    <xf numFmtId="0" fontId="9" fillId="0" borderId="0" xfId="0" applyFont="1" applyFill="1" applyAlignment="1" applyProtection="1">
      <alignment horizontal="left"/>
    </xf>
    <xf numFmtId="0" fontId="0" fillId="0" borderId="0" xfId="0" applyFont="1" applyFill="1" applyAlignment="1">
      <alignment horizontal="left" vertical="top"/>
      <protection locked="0"/>
    </xf>
    <xf numFmtId="0" fontId="20" fillId="0" borderId="0" xfId="0" applyFont="1" applyFill="1" applyBorder="1" applyAlignment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  <protection locked="0"/>
    </xf>
    <xf numFmtId="165" fontId="20" fillId="0" borderId="0" xfId="0" applyNumberFormat="1" applyFont="1" applyFill="1" applyBorder="1" applyAlignment="1">
      <alignment horizontal="right" vertical="center"/>
      <protection locked="0"/>
    </xf>
    <xf numFmtId="37" fontId="21" fillId="0" borderId="0" xfId="0" applyNumberFormat="1" applyFont="1" applyBorder="1" applyAlignment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  <protection locked="0"/>
    </xf>
    <xf numFmtId="39" fontId="21" fillId="0" borderId="0" xfId="0" applyNumberFormat="1" applyFont="1" applyBorder="1" applyAlignment="1">
      <alignment horizontal="right" vertical="center"/>
      <protection locked="0"/>
    </xf>
    <xf numFmtId="37" fontId="21" fillId="0" borderId="78" xfId="0" applyNumberFormat="1" applyFont="1" applyFill="1" applyBorder="1" applyAlignment="1">
      <alignment horizontal="center" vertical="center"/>
      <protection locked="0"/>
    </xf>
    <xf numFmtId="49" fontId="21" fillId="0" borderId="79" xfId="0" applyNumberFormat="1" applyFont="1" applyFill="1" applyBorder="1" applyAlignment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  <protection locked="0"/>
    </xf>
    <xf numFmtId="165" fontId="21" fillId="0" borderId="79" xfId="0" applyNumberFormat="1" applyFont="1" applyFill="1" applyBorder="1" applyAlignment="1">
      <alignment horizontal="right" vertical="center"/>
      <protection locked="0"/>
    </xf>
    <xf numFmtId="39" fontId="21" fillId="0" borderId="79" xfId="0" applyNumberFormat="1" applyFont="1" applyFill="1" applyBorder="1" applyAlignment="1">
      <alignment horizontal="right" vertical="center"/>
      <protection locked="0"/>
    </xf>
    <xf numFmtId="39" fontId="21" fillId="0" borderId="80" xfId="0" applyNumberFormat="1" applyFont="1" applyFill="1" applyBorder="1" applyAlignment="1">
      <alignment horizontal="right" vertical="center"/>
      <protection locked="0"/>
    </xf>
    <xf numFmtId="0" fontId="16" fillId="0" borderId="58" xfId="0" applyFont="1" applyBorder="1" applyAlignment="1">
      <alignment horizontal="left" vertical="center" wrapText="1"/>
      <protection locked="0"/>
    </xf>
    <xf numFmtId="0" fontId="16" fillId="0" borderId="99" xfId="0" applyFont="1" applyBorder="1" applyAlignment="1">
      <alignment horizontal="left" vertical="center" wrapText="1"/>
      <protection locked="0"/>
    </xf>
    <xf numFmtId="0" fontId="16" fillId="0" borderId="100" xfId="0" applyFont="1" applyBorder="1" applyAlignment="1">
      <alignment horizontal="left" vertical="center" wrapText="1"/>
      <protection locked="0"/>
    </xf>
    <xf numFmtId="0" fontId="16" fillId="0" borderId="100" xfId="0" applyFont="1" applyBorder="1" applyAlignment="1">
      <alignment horizontal="center" vertical="center" wrapText="1"/>
      <protection locked="0"/>
    </xf>
    <xf numFmtId="165" fontId="16" fillId="0" borderId="100" xfId="0" applyNumberFormat="1" applyFont="1" applyBorder="1" applyAlignment="1">
      <alignment horizontal="right" vertical="center"/>
      <protection locked="0"/>
    </xf>
    <xf numFmtId="39" fontId="16" fillId="0" borderId="100" xfId="0" applyNumberFormat="1" applyFont="1" applyBorder="1" applyAlignment="1">
      <alignment horizontal="right" vertical="center"/>
      <protection locked="0"/>
    </xf>
    <xf numFmtId="39" fontId="16" fillId="0" borderId="101" xfId="0" applyNumberFormat="1" applyFont="1" applyBorder="1" applyAlignment="1">
      <alignment horizontal="right" vertical="center"/>
      <protection locked="0"/>
    </xf>
    <xf numFmtId="37" fontId="16" fillId="0" borderId="62" xfId="0" applyNumberFormat="1" applyFont="1" applyBorder="1" applyAlignment="1">
      <alignment horizontal="center" vertical="center"/>
      <protection locked="0"/>
    </xf>
    <xf numFmtId="0" fontId="16" fillId="0" borderId="58" xfId="0" applyFont="1" applyBorder="1" applyAlignment="1">
      <alignment horizontal="center" vertical="center" wrapText="1"/>
      <protection locked="0"/>
    </xf>
    <xf numFmtId="165" fontId="16" fillId="0" borderId="58" xfId="0" applyNumberFormat="1" applyFont="1" applyBorder="1" applyAlignment="1">
      <alignment horizontal="right" vertical="center"/>
      <protection locked="0"/>
    </xf>
    <xf numFmtId="39" fontId="16" fillId="0" borderId="58" xfId="0" applyNumberFormat="1" applyFont="1" applyBorder="1" applyAlignment="1">
      <alignment horizontal="right" vertical="center"/>
      <protection locked="0"/>
    </xf>
    <xf numFmtId="39" fontId="16" fillId="0" borderId="63" xfId="0" applyNumberFormat="1" applyFont="1" applyBorder="1" applyAlignment="1">
      <alignment horizontal="right" vertical="center"/>
      <protection locked="0"/>
    </xf>
    <xf numFmtId="37" fontId="16" fillId="0" borderId="102" xfId="0" applyNumberFormat="1" applyFont="1" applyBorder="1" applyAlignment="1">
      <alignment horizontal="center" vertical="center"/>
      <protection locked="0"/>
    </xf>
    <xf numFmtId="0" fontId="16" fillId="0" borderId="57" xfId="0" applyFont="1" applyBorder="1" applyAlignment="1">
      <alignment horizontal="center" vertical="center" wrapText="1"/>
      <protection locked="0"/>
    </xf>
    <xf numFmtId="0" fontId="16" fillId="0" borderId="57" xfId="0" applyFont="1" applyBorder="1" applyAlignment="1">
      <alignment horizontal="left" vertical="center" wrapText="1"/>
      <protection locked="0"/>
    </xf>
    <xf numFmtId="165" fontId="16" fillId="0" borderId="57" xfId="0" applyNumberFormat="1" applyFont="1" applyBorder="1" applyAlignment="1">
      <alignment horizontal="right" vertical="center"/>
      <protection locked="0"/>
    </xf>
    <xf numFmtId="39" fontId="16" fillId="0" borderId="57" xfId="0" applyNumberFormat="1" applyFont="1" applyBorder="1" applyAlignment="1">
      <alignment horizontal="right" vertical="center"/>
      <protection locked="0"/>
    </xf>
    <xf numFmtId="39" fontId="16" fillId="0" borderId="103" xfId="0" applyNumberFormat="1" applyFont="1" applyBorder="1" applyAlignment="1">
      <alignment horizontal="right" vertical="center"/>
      <protection locked="0"/>
    </xf>
    <xf numFmtId="39" fontId="16" fillId="0" borderId="104" xfId="0" applyNumberFormat="1" applyFont="1" applyBorder="1" applyAlignment="1">
      <alignment horizontal="right" vertical="center"/>
      <protection locked="0"/>
    </xf>
    <xf numFmtId="37" fontId="16" fillId="0" borderId="76" xfId="0" applyNumberFormat="1" applyFont="1" applyBorder="1" applyAlignment="1">
      <alignment horizontal="center" vertical="center"/>
      <protection locked="0"/>
    </xf>
    <xf numFmtId="0" fontId="16" fillId="0" borderId="67" xfId="0" applyFont="1" applyBorder="1" applyAlignment="1">
      <alignment horizontal="center" vertical="center" wrapText="1"/>
      <protection locked="0"/>
    </xf>
    <xf numFmtId="0" fontId="16" fillId="0" borderId="67" xfId="0" applyFont="1" applyBorder="1" applyAlignment="1">
      <alignment horizontal="left" vertical="center" wrapText="1"/>
      <protection locked="0"/>
    </xf>
    <xf numFmtId="165" fontId="16" fillId="0" borderId="67" xfId="0" applyNumberFormat="1" applyFont="1" applyBorder="1" applyAlignment="1">
      <alignment horizontal="right" vertical="center"/>
      <protection locked="0"/>
    </xf>
    <xf numFmtId="39" fontId="16" fillId="0" borderId="67" xfId="0" applyNumberFormat="1" applyFont="1" applyBorder="1" applyAlignment="1">
      <alignment horizontal="right" vertical="center"/>
      <protection locked="0"/>
    </xf>
    <xf numFmtId="37" fontId="16" fillId="0" borderId="69" xfId="0" applyNumberFormat="1" applyFont="1" applyBorder="1" applyAlignment="1">
      <alignment horizontal="center" vertical="center"/>
      <protection locked="0"/>
    </xf>
    <xf numFmtId="0" fontId="16" fillId="0" borderId="65" xfId="0" applyFont="1" applyBorder="1" applyAlignment="1">
      <alignment horizontal="center" vertical="center" wrapText="1"/>
      <protection locked="0"/>
    </xf>
    <xf numFmtId="0" fontId="16" fillId="0" borderId="65" xfId="0" applyFont="1" applyBorder="1" applyAlignment="1">
      <alignment horizontal="left" vertical="center" wrapText="1"/>
      <protection locked="0"/>
    </xf>
    <xf numFmtId="165" fontId="16" fillId="0" borderId="65" xfId="0" applyNumberFormat="1" applyFont="1" applyBorder="1" applyAlignment="1">
      <alignment horizontal="right" vertical="center"/>
      <protection locked="0"/>
    </xf>
    <xf numFmtId="39" fontId="16" fillId="0" borderId="65" xfId="0" applyNumberFormat="1" applyFont="1" applyBorder="1" applyAlignment="1">
      <alignment horizontal="right" vertical="center"/>
      <protection locked="0"/>
    </xf>
    <xf numFmtId="39" fontId="16" fillId="0" borderId="113" xfId="0" applyNumberFormat="1" applyFont="1" applyBorder="1" applyAlignment="1">
      <alignment horizontal="right" vertical="center"/>
      <protection locked="0"/>
    </xf>
    <xf numFmtId="166" fontId="14" fillId="0" borderId="0" xfId="0" applyNumberFormat="1" applyFont="1" applyAlignment="1">
      <alignment horizontal="right"/>
      <protection locked="0"/>
    </xf>
    <xf numFmtId="37" fontId="16" fillId="0" borderId="114" xfId="0" applyNumberFormat="1" applyFont="1" applyBorder="1" applyAlignment="1">
      <alignment horizontal="center" vertical="center"/>
      <protection locked="0"/>
    </xf>
    <xf numFmtId="37" fontId="16" fillId="0" borderId="105" xfId="0" applyNumberFormat="1" applyFont="1" applyBorder="1" applyAlignment="1">
      <alignment horizontal="center" vertical="center"/>
      <protection locked="0"/>
    </xf>
    <xf numFmtId="0" fontId="21" fillId="0" borderId="79" xfId="0" applyFont="1" applyBorder="1" applyAlignment="1">
      <alignment horizontal="left" vertical="center" wrapText="1"/>
      <protection locked="0"/>
    </xf>
    <xf numFmtId="0" fontId="21" fillId="0" borderId="74" xfId="0" applyFont="1" applyFill="1" applyBorder="1" applyAlignment="1">
      <alignment horizontal="left" vertical="center" wrapText="1"/>
      <protection locked="0"/>
    </xf>
    <xf numFmtId="0" fontId="21" fillId="0" borderId="70" xfId="0" applyFont="1" applyFill="1" applyBorder="1" applyAlignment="1">
      <alignment horizontal="left" vertical="center" wrapText="1"/>
      <protection locked="0"/>
    </xf>
    <xf numFmtId="37" fontId="21" fillId="0" borderId="90" xfId="0" applyNumberFormat="1" applyFont="1" applyFill="1" applyBorder="1" applyAlignment="1">
      <alignment horizontal="center" vertical="center"/>
      <protection locked="0"/>
    </xf>
    <xf numFmtId="0" fontId="21" fillId="0" borderId="66" xfId="0" applyFont="1" applyFill="1" applyBorder="1" applyAlignment="1">
      <alignment horizontal="center" vertical="center" wrapText="1"/>
      <protection locked="0"/>
    </xf>
    <xf numFmtId="0" fontId="21" fillId="0" borderId="66" xfId="0" applyFont="1" applyFill="1" applyBorder="1" applyAlignment="1">
      <alignment horizontal="left" vertical="top" wrapText="1"/>
      <protection locked="0"/>
    </xf>
    <xf numFmtId="165" fontId="21" fillId="0" borderId="66" xfId="0" applyNumberFormat="1" applyFont="1" applyFill="1" applyBorder="1" applyAlignment="1">
      <alignment horizontal="right" vertical="center"/>
      <protection locked="0"/>
    </xf>
    <xf numFmtId="39" fontId="21" fillId="0" borderId="66" xfId="0" applyNumberFormat="1" applyFont="1" applyFill="1" applyBorder="1" applyAlignment="1">
      <alignment horizontal="right" vertical="center"/>
      <protection locked="0"/>
    </xf>
    <xf numFmtId="39" fontId="21" fillId="0" borderId="73" xfId="0" applyNumberFormat="1" applyFont="1" applyFill="1" applyBorder="1" applyAlignment="1">
      <alignment horizontal="right" vertical="center"/>
      <protection locked="0"/>
    </xf>
    <xf numFmtId="0" fontId="21" fillId="0" borderId="66" xfId="0" applyFont="1" applyFill="1" applyBorder="1" applyAlignment="1">
      <alignment horizontal="left" vertical="center" wrapText="1"/>
      <protection locked="0"/>
    </xf>
    <xf numFmtId="37" fontId="21" fillId="0" borderId="86" xfId="0" applyNumberFormat="1" applyFont="1" applyFill="1" applyBorder="1" applyAlignment="1">
      <alignment horizontal="center" vertical="center"/>
      <protection locked="0"/>
    </xf>
    <xf numFmtId="0" fontId="21" fillId="0" borderId="68" xfId="0" applyFont="1" applyFill="1" applyBorder="1" applyAlignment="1">
      <alignment horizontal="center" vertical="center" wrapText="1"/>
      <protection locked="0"/>
    </xf>
    <xf numFmtId="37" fontId="21" fillId="0" borderId="62" xfId="0" applyNumberFormat="1" applyFont="1" applyFill="1" applyBorder="1" applyAlignment="1">
      <alignment horizontal="center" vertical="center"/>
      <protection locked="0"/>
    </xf>
    <xf numFmtId="0" fontId="23" fillId="0" borderId="57" xfId="0" applyFont="1" applyFill="1" applyBorder="1" applyAlignment="1">
      <alignment horizontal="center" vertical="center" wrapText="1"/>
      <protection locked="0"/>
    </xf>
    <xf numFmtId="0" fontId="23" fillId="0" borderId="57" xfId="0" applyFont="1" applyFill="1" applyBorder="1" applyAlignment="1">
      <alignment horizontal="left" vertical="center" wrapText="1"/>
      <protection locked="0"/>
    </xf>
    <xf numFmtId="165" fontId="23" fillId="0" borderId="57" xfId="0" applyNumberFormat="1" applyFont="1" applyFill="1" applyBorder="1" applyAlignment="1">
      <alignment horizontal="right" vertical="center"/>
      <protection locked="0"/>
    </xf>
    <xf numFmtId="39" fontId="23" fillId="0" borderId="57" xfId="0" applyNumberFormat="1" applyFont="1" applyFill="1" applyBorder="1" applyAlignment="1">
      <alignment horizontal="right" vertical="center"/>
      <protection locked="0"/>
    </xf>
    <xf numFmtId="39" fontId="21" fillId="0" borderId="63" xfId="0" applyNumberFormat="1" applyFont="1" applyFill="1" applyBorder="1" applyAlignment="1">
      <alignment horizontal="right" vertical="center"/>
      <protection locked="0"/>
    </xf>
    <xf numFmtId="37" fontId="21" fillId="0" borderId="69" xfId="0" applyNumberFormat="1" applyFont="1" applyFill="1" applyBorder="1" applyAlignment="1">
      <alignment horizontal="center" vertical="center"/>
      <protection locked="0"/>
    </xf>
    <xf numFmtId="0" fontId="23" fillId="0" borderId="66" xfId="0" applyFont="1" applyFill="1" applyBorder="1" applyAlignment="1">
      <alignment horizontal="center" vertical="center" wrapText="1"/>
      <protection locked="0"/>
    </xf>
    <xf numFmtId="0" fontId="23" fillId="0" borderId="66" xfId="0" applyFont="1" applyFill="1" applyBorder="1" applyAlignment="1">
      <alignment horizontal="left" vertical="center" wrapText="1"/>
      <protection locked="0"/>
    </xf>
    <xf numFmtId="165" fontId="23" fillId="0" borderId="66" xfId="0" applyNumberFormat="1" applyFont="1" applyFill="1" applyBorder="1" applyAlignment="1">
      <alignment horizontal="right" vertical="center"/>
      <protection locked="0"/>
    </xf>
    <xf numFmtId="39" fontId="23" fillId="0" borderId="66" xfId="0" applyNumberFormat="1" applyFont="1" applyFill="1" applyBorder="1" applyAlignment="1">
      <alignment horizontal="right" vertical="center"/>
      <protection locked="0"/>
    </xf>
    <xf numFmtId="37" fontId="21" fillId="0" borderId="71" xfId="0" applyNumberFormat="1" applyFont="1" applyFill="1" applyBorder="1" applyAlignment="1">
      <alignment horizontal="center" vertical="center"/>
      <protection locked="0"/>
    </xf>
    <xf numFmtId="37" fontId="21" fillId="0" borderId="75" xfId="0" applyNumberFormat="1" applyFont="1" applyFill="1" applyBorder="1" applyAlignment="1">
      <alignment horizontal="center" vertical="center"/>
      <protection locked="0"/>
    </xf>
    <xf numFmtId="0" fontId="23" fillId="0" borderId="65" xfId="0" applyFont="1" applyBorder="1" applyAlignment="1">
      <alignment horizontal="center" vertical="center" wrapText="1"/>
      <protection locked="0"/>
    </xf>
    <xf numFmtId="0" fontId="23" fillId="0" borderId="65" xfId="0" applyFont="1" applyBorder="1" applyAlignment="1">
      <alignment horizontal="left" vertical="center" wrapText="1"/>
      <protection locked="0"/>
    </xf>
    <xf numFmtId="165" fontId="23" fillId="0" borderId="65" xfId="0" applyNumberFormat="1" applyFont="1" applyBorder="1" applyAlignment="1">
      <alignment horizontal="right" vertical="center"/>
      <protection locked="0"/>
    </xf>
    <xf numFmtId="39" fontId="23" fillId="0" borderId="65" xfId="0" applyNumberFormat="1" applyFont="1" applyBorder="1" applyAlignment="1">
      <alignment horizontal="right" vertical="center"/>
      <protection locked="0"/>
    </xf>
    <xf numFmtId="39" fontId="21" fillId="0" borderId="92" xfId="0" applyNumberFormat="1" applyFont="1" applyFill="1" applyBorder="1" applyAlignment="1">
      <alignment horizontal="right" vertical="center"/>
      <protection locked="0"/>
    </xf>
    <xf numFmtId="37" fontId="21" fillId="0" borderId="76" xfId="0" applyNumberFormat="1" applyFont="1" applyFill="1" applyBorder="1" applyAlignment="1">
      <alignment horizontal="center" vertical="center"/>
      <protection locked="0"/>
    </xf>
    <xf numFmtId="0" fontId="21" fillId="0" borderId="67" xfId="0" applyFont="1" applyFill="1" applyBorder="1" applyAlignment="1">
      <alignment horizontal="center" vertical="center" wrapText="1"/>
      <protection locked="0"/>
    </xf>
    <xf numFmtId="0" fontId="21" fillId="0" borderId="64" xfId="0" applyFont="1" applyFill="1" applyBorder="1" applyAlignment="1">
      <alignment horizontal="left" vertical="center" wrapText="1"/>
      <protection locked="0"/>
    </xf>
    <xf numFmtId="165" fontId="21" fillId="0" borderId="67" xfId="0" applyNumberFormat="1" applyFont="1" applyFill="1" applyBorder="1" applyAlignment="1">
      <alignment horizontal="right" vertical="center"/>
      <protection locked="0"/>
    </xf>
    <xf numFmtId="39" fontId="21" fillId="0" borderId="67" xfId="0" applyNumberFormat="1" applyFont="1" applyFill="1" applyBorder="1" applyAlignment="1">
      <alignment horizontal="right" vertical="center"/>
      <protection locked="0"/>
    </xf>
    <xf numFmtId="39" fontId="21" fillId="0" borderId="77" xfId="0" applyNumberFormat="1" applyFont="1" applyFill="1" applyBorder="1" applyAlignment="1">
      <alignment horizontal="right" vertical="center"/>
      <protection locked="0"/>
    </xf>
    <xf numFmtId="37" fontId="16" fillId="0" borderId="96" xfId="0" applyNumberFormat="1" applyFont="1" applyFill="1" applyBorder="1" applyAlignment="1">
      <alignment horizontal="center" vertical="center"/>
      <protection locked="0"/>
    </xf>
    <xf numFmtId="37" fontId="16" fillId="0" borderId="72" xfId="0" applyNumberFormat="1" applyFont="1" applyFill="1" applyBorder="1" applyAlignment="1">
      <alignment horizontal="center" vertical="center"/>
      <protection locked="0"/>
    </xf>
    <xf numFmtId="49" fontId="16" fillId="0" borderId="66" xfId="0" applyNumberFormat="1" applyFont="1" applyFill="1" applyBorder="1" applyAlignment="1">
      <alignment horizontal="center" vertical="center" wrapText="1"/>
      <protection locked="0"/>
    </xf>
    <xf numFmtId="39" fontId="23" fillId="0" borderId="73" xfId="0" applyNumberFormat="1" applyFont="1" applyFill="1" applyBorder="1" applyAlignment="1">
      <alignment horizontal="right" vertical="center"/>
      <protection locked="0"/>
    </xf>
    <xf numFmtId="0" fontId="23" fillId="0" borderId="67" xfId="0" applyFont="1" applyFill="1" applyBorder="1" applyAlignment="1">
      <alignment horizontal="left" vertical="center" wrapText="1"/>
      <protection locked="0"/>
    </xf>
    <xf numFmtId="0" fontId="23" fillId="0" borderId="67" xfId="0" applyFont="1" applyFill="1" applyBorder="1" applyAlignment="1">
      <alignment horizontal="center" vertical="center" wrapText="1"/>
      <protection locked="0"/>
    </xf>
    <xf numFmtId="165" fontId="23" fillId="0" borderId="67" xfId="0" applyNumberFormat="1" applyFont="1" applyFill="1" applyBorder="1" applyAlignment="1">
      <alignment horizontal="right" vertical="center"/>
      <protection locked="0"/>
    </xf>
    <xf numFmtId="39" fontId="23" fillId="0" borderId="67" xfId="0" applyNumberFormat="1" applyFont="1" applyFill="1" applyBorder="1" applyAlignment="1">
      <alignment horizontal="right" vertical="center"/>
      <protection locked="0"/>
    </xf>
    <xf numFmtId="39" fontId="23" fillId="0" borderId="77" xfId="0" applyNumberFormat="1" applyFont="1" applyFill="1" applyBorder="1" applyAlignment="1">
      <alignment horizontal="right" vertical="center"/>
      <protection locked="0"/>
    </xf>
    <xf numFmtId="0" fontId="24" fillId="0" borderId="0" xfId="0" applyFont="1" applyFill="1" applyBorder="1" applyAlignment="1">
      <alignment horizontal="left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  <protection locked="0"/>
    </xf>
    <xf numFmtId="165" fontId="24" fillId="0" borderId="0" xfId="0" applyNumberFormat="1" applyFont="1" applyFill="1" applyBorder="1" applyAlignment="1">
      <alignment horizontal="right" vertical="center"/>
      <protection locked="0"/>
    </xf>
    <xf numFmtId="0" fontId="25" fillId="0" borderId="0" xfId="0" applyFont="1" applyBorder="1" applyAlignment="1">
      <alignment horizontal="center" vertical="center" wrapText="1"/>
      <protection locked="0"/>
    </xf>
    <xf numFmtId="165" fontId="25" fillId="0" borderId="0" xfId="0" applyNumberFormat="1" applyFont="1" applyBorder="1" applyAlignment="1">
      <alignment horizontal="right" vertical="center"/>
      <protection locked="0"/>
    </xf>
    <xf numFmtId="0" fontId="25" fillId="0" borderId="0" xfId="0" applyFont="1" applyBorder="1" applyAlignment="1">
      <alignment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39" fontId="16" fillId="0" borderId="55" xfId="0" applyNumberFormat="1" applyFont="1" applyBorder="1" applyAlignment="1" applyProtection="1">
      <alignment horizontal="left" vertical="center"/>
    </xf>
    <xf numFmtId="0" fontId="16" fillId="0" borderId="55" xfId="0" applyFont="1" applyBorder="1" applyAlignment="1" applyProtection="1">
      <alignment horizontal="left" vertical="center"/>
    </xf>
    <xf numFmtId="14" fontId="18" fillId="0" borderId="17" xfId="0" applyNumberFormat="1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39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" fontId="18" fillId="0" borderId="0" xfId="0" applyNumberFormat="1" applyFont="1" applyAlignment="1" applyProtection="1">
      <alignment horizontal="left" vertical="center"/>
    </xf>
    <xf numFmtId="1" fontId="19" fillId="0" borderId="0" xfId="0" applyNumberFormat="1" applyFont="1" applyAlignment="1">
      <alignment horizontal="left" vertical="center"/>
      <protection locked="0"/>
    </xf>
    <xf numFmtId="37" fontId="21" fillId="0" borderId="110" xfId="0" applyNumberFormat="1" applyFont="1" applyFill="1" applyBorder="1" applyAlignment="1">
      <alignment horizontal="center" vertical="center"/>
      <protection locked="0"/>
    </xf>
    <xf numFmtId="0" fontId="22" fillId="0" borderId="111" xfId="0" applyFont="1" applyBorder="1" applyAlignment="1">
      <alignment horizontal="center" vertical="center"/>
      <protection locked="0"/>
    </xf>
    <xf numFmtId="0" fontId="22" fillId="0" borderId="112" xfId="0" applyFont="1" applyBorder="1" applyAlignment="1">
      <alignment horizontal="center" vertical="center"/>
      <protection locked="0"/>
    </xf>
    <xf numFmtId="0" fontId="21" fillId="0" borderId="74" xfId="0" applyFont="1" applyFill="1" applyBorder="1" applyAlignment="1">
      <alignment horizontal="center" vertical="center" wrapText="1"/>
      <protection locked="0"/>
    </xf>
    <xf numFmtId="0" fontId="22" fillId="0" borderId="70" xfId="0" applyFont="1" applyBorder="1" applyAlignment="1">
      <alignment horizontal="center" vertical="center" wrapText="1"/>
      <protection locked="0"/>
    </xf>
    <xf numFmtId="0" fontId="22" fillId="0" borderId="109" xfId="0" applyFont="1" applyBorder="1" applyAlignment="1">
      <alignment horizontal="center" vertical="center" wrapText="1"/>
      <protection locked="0"/>
    </xf>
    <xf numFmtId="165" fontId="21" fillId="0" borderId="74" xfId="0" applyNumberFormat="1" applyFont="1" applyFill="1" applyBorder="1" applyAlignment="1">
      <alignment horizontal="right" vertical="center"/>
      <protection locked="0"/>
    </xf>
    <xf numFmtId="0" fontId="22" fillId="0" borderId="70" xfId="0" applyFont="1" applyBorder="1" applyAlignment="1">
      <alignment horizontal="right" vertical="center"/>
      <protection locked="0"/>
    </xf>
    <xf numFmtId="0" fontId="22" fillId="0" borderId="109" xfId="0" applyFont="1" applyBorder="1" applyAlignment="1">
      <alignment horizontal="right" vertical="center"/>
      <protection locked="0"/>
    </xf>
    <xf numFmtId="39" fontId="21" fillId="0" borderId="74" xfId="0" applyNumberFormat="1" applyFont="1" applyFill="1" applyBorder="1" applyAlignment="1">
      <alignment horizontal="right" vertical="center"/>
      <protection locked="0"/>
    </xf>
    <xf numFmtId="39" fontId="21" fillId="0" borderId="89" xfId="0" applyNumberFormat="1" applyFont="1" applyFill="1" applyBorder="1" applyAlignment="1">
      <alignment horizontal="right" vertical="center"/>
      <protection locked="0"/>
    </xf>
    <xf numFmtId="0" fontId="22" fillId="0" borderId="97" xfId="0" applyFont="1" applyBorder="1" applyAlignment="1">
      <alignment horizontal="right" vertical="center"/>
      <protection locked="0"/>
    </xf>
    <xf numFmtId="0" fontId="22" fillId="0" borderId="92" xfId="0" applyFont="1" applyBorder="1" applyAlignment="1">
      <alignment horizontal="right" vertical="center"/>
      <protection locked="0"/>
    </xf>
    <xf numFmtId="0" fontId="21" fillId="0" borderId="106" xfId="0" applyFont="1" applyFill="1" applyBorder="1" applyAlignment="1">
      <alignment horizontal="center" vertical="center" wrapText="1"/>
      <protection locked="0"/>
    </xf>
    <xf numFmtId="0" fontId="22" fillId="0" borderId="107" xfId="0" applyFont="1" applyBorder="1" applyAlignment="1">
      <alignment horizontal="center" vertical="center" wrapText="1"/>
      <protection locked="0"/>
    </xf>
    <xf numFmtId="0" fontId="22" fillId="0" borderId="108" xfId="0" applyFont="1" applyBorder="1" applyAlignment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65942</xdr:colOff>
      <xdr:row>59</xdr:row>
      <xdr:rowOff>205766</xdr:rowOff>
    </xdr:from>
    <xdr:to>
      <xdr:col>2</xdr:col>
      <xdr:colOff>846992</xdr:colOff>
      <xdr:row>60</xdr:row>
      <xdr:rowOff>1118699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66975676-5497-4AC4-8DF0-409C503C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817" y="14763141"/>
          <a:ext cx="781050" cy="115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66054</xdr:colOff>
      <xdr:row>62</xdr:row>
      <xdr:rowOff>817229</xdr:rowOff>
    </xdr:from>
    <xdr:to>
      <xdr:col>2</xdr:col>
      <xdr:colOff>1150938</xdr:colOff>
      <xdr:row>62</xdr:row>
      <xdr:rowOff>1771179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73FA7CA-9EFA-4325-B118-291131EDC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929" y="17136729"/>
          <a:ext cx="1084884" cy="953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103909</xdr:colOff>
      <xdr:row>65</xdr:row>
      <xdr:rowOff>268432</xdr:rowOff>
    </xdr:from>
    <xdr:to>
      <xdr:col>2</xdr:col>
      <xdr:colOff>1731816</xdr:colOff>
      <xdr:row>65</xdr:row>
      <xdr:rowOff>1489363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E6BF2B5-198B-5549-DEAE-CE6E5B7C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341" y="16824614"/>
          <a:ext cx="1627907" cy="1220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showGridLines="0" zoomScale="120" zoomScaleNormal="120" workbookViewId="0">
      <pane ySplit="3" topLeftCell="A31" activePane="bottomLeft" state="frozenSplit"/>
      <selection pane="bottomLeft" activeCell="O13" sqref="O13:P13"/>
    </sheetView>
  </sheetViews>
  <sheetFormatPr defaultColWidth="13.1640625" defaultRowHeight="11.45" customHeight="1" x14ac:dyDescent="0.15"/>
  <cols>
    <col min="1" max="1" width="3.83203125" style="2" customWidth="1"/>
    <col min="2" max="2" width="3.1640625" style="2" customWidth="1"/>
    <col min="3" max="3" width="4.83203125" style="2" customWidth="1"/>
    <col min="4" max="4" width="12.33203125" style="2" customWidth="1"/>
    <col min="5" max="5" width="38.33203125" style="2" customWidth="1"/>
    <col min="6" max="6" width="0.6640625" style="2" customWidth="1"/>
    <col min="7" max="7" width="4" style="2" customWidth="1"/>
    <col min="8" max="8" width="3.83203125" style="2" customWidth="1"/>
    <col min="9" max="9" width="15.5" style="2" customWidth="1"/>
    <col min="10" max="10" width="38.33203125" style="2" customWidth="1"/>
    <col min="11" max="11" width="0.83203125" style="2" customWidth="1"/>
    <col min="12" max="12" width="3.83203125" style="2" customWidth="1"/>
    <col min="13" max="13" width="5.83203125" style="2" customWidth="1"/>
    <col min="14" max="14" width="7.1640625" style="2" customWidth="1"/>
    <col min="15" max="15" width="5.1640625" style="2" customWidth="1"/>
    <col min="16" max="16" width="19.1640625" style="2" customWidth="1"/>
    <col min="17" max="17" width="9.33203125" style="2" customWidth="1"/>
    <col min="18" max="18" width="38.33203125" style="2" customWidth="1"/>
    <col min="19" max="19" width="0.6640625" style="2" customWidth="1"/>
    <col min="20" max="16384" width="13.1640625" style="2"/>
  </cols>
  <sheetData>
    <row r="1" spans="1:19" s="1" customFormat="1" ht="13.1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 x14ac:dyDescent="0.35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3.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1" customFormat="1" ht="9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18" customHeight="1" x14ac:dyDescent="0.15">
      <c r="A5" s="16"/>
      <c r="B5" s="17" t="s">
        <v>1</v>
      </c>
      <c r="C5" s="17"/>
      <c r="D5" s="17"/>
      <c r="E5" s="73" t="s">
        <v>156</v>
      </c>
      <c r="F5" s="19"/>
      <c r="G5" s="19"/>
      <c r="H5" s="19"/>
      <c r="I5" s="19"/>
      <c r="J5" s="20"/>
      <c r="K5" s="17"/>
      <c r="L5" s="17"/>
      <c r="M5" s="17"/>
      <c r="N5" s="17"/>
      <c r="O5" s="332" t="s">
        <v>2</v>
      </c>
      <c r="P5" s="332"/>
      <c r="Q5" s="18"/>
      <c r="R5" s="20"/>
      <c r="S5" s="21"/>
    </row>
    <row r="6" spans="1:19" s="1" customFormat="1" ht="18" customHeight="1" x14ac:dyDescent="0.15">
      <c r="A6" s="16"/>
      <c r="B6" s="17" t="s">
        <v>3</v>
      </c>
      <c r="C6" s="17"/>
      <c r="D6" s="17"/>
      <c r="E6" s="74" t="s">
        <v>153</v>
      </c>
      <c r="F6" s="17"/>
      <c r="G6" s="17"/>
      <c r="H6" s="17"/>
      <c r="I6" s="17"/>
      <c r="J6" s="23"/>
      <c r="K6" s="17"/>
      <c r="L6" s="17"/>
      <c r="M6" s="17"/>
      <c r="N6" s="17"/>
      <c r="O6" s="332" t="s">
        <v>4</v>
      </c>
      <c r="P6" s="332"/>
      <c r="Q6" s="22"/>
      <c r="R6" s="23"/>
      <c r="S6" s="21"/>
    </row>
    <row r="7" spans="1:19" s="1" customFormat="1" ht="18" customHeight="1" x14ac:dyDescent="0.15">
      <c r="A7" s="16"/>
      <c r="B7" s="17" t="s">
        <v>5</v>
      </c>
      <c r="C7" s="17"/>
      <c r="D7" s="17"/>
      <c r="E7" s="24"/>
      <c r="F7" s="25"/>
      <c r="G7" s="25"/>
      <c r="H7" s="25"/>
      <c r="I7" s="25"/>
      <c r="J7" s="26"/>
      <c r="K7" s="17"/>
      <c r="L7" s="17"/>
      <c r="M7" s="17"/>
      <c r="N7" s="17"/>
      <c r="O7" s="332" t="s">
        <v>6</v>
      </c>
      <c r="P7" s="332"/>
      <c r="Q7" s="24"/>
      <c r="R7" s="26"/>
      <c r="S7" s="21"/>
    </row>
    <row r="8" spans="1:19" s="1" customFormat="1" ht="18" customHeight="1" thickBo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32" t="s">
        <v>7</v>
      </c>
      <c r="P8" s="332"/>
      <c r="Q8" s="17" t="s">
        <v>8</v>
      </c>
      <c r="R8" s="17"/>
      <c r="S8" s="21"/>
    </row>
    <row r="9" spans="1:19" s="1" customFormat="1" ht="18" customHeight="1" thickBot="1" x14ac:dyDescent="0.2">
      <c r="A9" s="16"/>
      <c r="B9" s="17" t="s">
        <v>9</v>
      </c>
      <c r="C9" s="17"/>
      <c r="D9" s="17"/>
      <c r="E9" s="75" t="s">
        <v>116</v>
      </c>
      <c r="F9" s="56"/>
      <c r="G9" s="56"/>
      <c r="H9" s="56"/>
      <c r="I9" s="56"/>
      <c r="J9" s="57"/>
      <c r="K9" s="17"/>
      <c r="L9" s="17"/>
      <c r="M9" s="17"/>
      <c r="N9" s="17"/>
      <c r="O9" s="333"/>
      <c r="P9" s="334"/>
      <c r="Q9" s="27"/>
      <c r="R9" s="29"/>
      <c r="S9" s="21"/>
    </row>
    <row r="10" spans="1:19" s="1" customFormat="1" ht="18" customHeight="1" thickBot="1" x14ac:dyDescent="0.2">
      <c r="A10" s="16"/>
      <c r="B10" s="17" t="s">
        <v>10</v>
      </c>
      <c r="C10" s="17"/>
      <c r="D10" s="17"/>
      <c r="E10" s="76" t="s">
        <v>212</v>
      </c>
      <c r="F10" s="58"/>
      <c r="G10" s="58"/>
      <c r="H10" s="58"/>
      <c r="I10" s="58"/>
      <c r="J10" s="59"/>
      <c r="K10" s="17"/>
      <c r="L10" s="17"/>
      <c r="M10" s="17"/>
      <c r="N10" s="17"/>
      <c r="O10" s="333"/>
      <c r="P10" s="334"/>
      <c r="Q10" s="27"/>
      <c r="R10" s="29"/>
      <c r="S10" s="21"/>
    </row>
    <row r="11" spans="1:19" s="1" customFormat="1" ht="18" customHeight="1" thickBot="1" x14ac:dyDescent="0.2">
      <c r="A11" s="16"/>
      <c r="B11" s="17" t="s">
        <v>11</v>
      </c>
      <c r="C11" s="17"/>
      <c r="D11" s="17"/>
      <c r="E11" s="77"/>
      <c r="F11" s="60"/>
      <c r="G11" s="60"/>
      <c r="H11" s="60"/>
      <c r="I11" s="60"/>
      <c r="J11" s="61"/>
      <c r="K11" s="17"/>
      <c r="L11" s="17"/>
      <c r="M11" s="17"/>
      <c r="N11" s="17"/>
      <c r="O11" s="333"/>
      <c r="P11" s="334"/>
      <c r="Q11" s="27"/>
      <c r="R11" s="29"/>
      <c r="S11" s="21"/>
    </row>
    <row r="12" spans="1:19" s="1" customFormat="1" ht="18" customHeight="1" thickBot="1" x14ac:dyDescent="0.2">
      <c r="A12" s="16"/>
      <c r="B12" s="17"/>
      <c r="C12" s="17"/>
      <c r="D12" s="17"/>
      <c r="E12" s="30" t="s">
        <v>12</v>
      </c>
      <c r="F12" s="17"/>
      <c r="G12" s="17" t="s">
        <v>13</v>
      </c>
      <c r="H12" s="17"/>
      <c r="I12" s="17"/>
      <c r="J12" s="17"/>
      <c r="K12" s="17"/>
      <c r="L12" s="17"/>
      <c r="M12" s="17"/>
      <c r="N12" s="17"/>
      <c r="O12" s="341" t="s">
        <v>213</v>
      </c>
      <c r="P12" s="341"/>
      <c r="Q12" s="342"/>
      <c r="R12" s="342"/>
      <c r="S12" s="21"/>
    </row>
    <row r="13" spans="1:19" s="1" customFormat="1" ht="18" customHeight="1" thickBot="1" x14ac:dyDescent="0.2">
      <c r="A13" s="16"/>
      <c r="B13" s="17"/>
      <c r="C13" s="17"/>
      <c r="D13" s="17"/>
      <c r="E13" s="31"/>
      <c r="F13" s="17"/>
      <c r="G13" s="27"/>
      <c r="H13" s="32"/>
      <c r="I13" s="28"/>
      <c r="J13" s="17"/>
      <c r="K13" s="17"/>
      <c r="L13" s="17"/>
      <c r="M13" s="17"/>
      <c r="N13" s="17"/>
      <c r="O13" s="337"/>
      <c r="P13" s="338"/>
      <c r="Q13" s="201"/>
      <c r="R13" s="201"/>
      <c r="S13" s="21"/>
    </row>
    <row r="14" spans="1:19" s="1" customFormat="1" ht="9" customHeight="1" x14ac:dyDescent="0.1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7"/>
      <c r="P14" s="34"/>
      <c r="Q14" s="34"/>
      <c r="R14" s="34"/>
      <c r="S14" s="35"/>
    </row>
    <row r="15" spans="1:19" s="1" customFormat="1" ht="19.149999999999999" customHeight="1" x14ac:dyDescent="0.15">
      <c r="A15" s="78"/>
      <c r="B15" s="79"/>
      <c r="C15" s="79"/>
      <c r="D15" s="79"/>
      <c r="E15" s="80" t="s">
        <v>14</v>
      </c>
      <c r="F15" s="79"/>
      <c r="G15" s="79"/>
      <c r="H15" s="79"/>
      <c r="I15" s="79"/>
      <c r="J15" s="79"/>
      <c r="K15" s="79"/>
      <c r="L15" s="79"/>
      <c r="M15" s="79"/>
      <c r="N15" s="79"/>
      <c r="O15" s="81"/>
      <c r="P15" s="79"/>
      <c r="Q15" s="79"/>
      <c r="R15" s="79"/>
      <c r="S15" s="36"/>
    </row>
    <row r="16" spans="1:19" s="1" customFormat="1" ht="21" customHeight="1" x14ac:dyDescent="0.15">
      <c r="A16" s="82" t="s">
        <v>15</v>
      </c>
      <c r="B16" s="83"/>
      <c r="C16" s="83"/>
      <c r="D16" s="84"/>
      <c r="E16" s="85" t="s">
        <v>16</v>
      </c>
      <c r="F16" s="84"/>
      <c r="G16" s="85" t="s">
        <v>17</v>
      </c>
      <c r="H16" s="83"/>
      <c r="I16" s="84"/>
      <c r="J16" s="85" t="s">
        <v>18</v>
      </c>
      <c r="K16" s="83"/>
      <c r="L16" s="85" t="s">
        <v>19</v>
      </c>
      <c r="M16" s="83"/>
      <c r="N16" s="83"/>
      <c r="O16" s="83"/>
      <c r="P16" s="84"/>
      <c r="Q16" s="85" t="s">
        <v>20</v>
      </c>
      <c r="R16" s="83"/>
      <c r="S16" s="37"/>
    </row>
    <row r="17" spans="1:19" s="1" customFormat="1" ht="19.149999999999999" customHeight="1" x14ac:dyDescent="0.15">
      <c r="A17" s="86"/>
      <c r="B17" s="87"/>
      <c r="C17" s="87"/>
      <c r="D17" s="88">
        <v>0</v>
      </c>
      <c r="E17" s="89">
        <v>0</v>
      </c>
      <c r="F17" s="90"/>
      <c r="G17" s="91"/>
      <c r="H17" s="87"/>
      <c r="I17" s="88">
        <v>0</v>
      </c>
      <c r="J17" s="89">
        <v>0</v>
      </c>
      <c r="K17" s="87"/>
      <c r="L17" s="91"/>
      <c r="M17" s="87"/>
      <c r="N17" s="87"/>
      <c r="O17" s="92"/>
      <c r="P17" s="88">
        <v>0</v>
      </c>
      <c r="Q17" s="91"/>
      <c r="R17" s="93">
        <v>0</v>
      </c>
      <c r="S17" s="38"/>
    </row>
    <row r="18" spans="1:19" s="1" customFormat="1" ht="19.149999999999999" customHeight="1" x14ac:dyDescent="0.15">
      <c r="A18" s="78"/>
      <c r="B18" s="79"/>
      <c r="C18" s="79"/>
      <c r="D18" s="79"/>
      <c r="E18" s="80" t="s">
        <v>21</v>
      </c>
      <c r="F18" s="79"/>
      <c r="G18" s="79"/>
      <c r="H18" s="79"/>
      <c r="I18" s="79"/>
      <c r="J18" s="94" t="s">
        <v>22</v>
      </c>
      <c r="K18" s="79"/>
      <c r="L18" s="79"/>
      <c r="M18" s="79"/>
      <c r="N18" s="79"/>
      <c r="O18" s="95"/>
      <c r="P18" s="79"/>
      <c r="Q18" s="79"/>
      <c r="R18" s="79"/>
      <c r="S18" s="36"/>
    </row>
    <row r="19" spans="1:19" s="1" customFormat="1" ht="19.149999999999999" customHeight="1" x14ac:dyDescent="0.15">
      <c r="A19" s="96" t="s">
        <v>23</v>
      </c>
      <c r="B19" s="97"/>
      <c r="C19" s="98" t="s">
        <v>24</v>
      </c>
      <c r="D19" s="99"/>
      <c r="E19" s="99"/>
      <c r="F19" s="100"/>
      <c r="G19" s="96" t="s">
        <v>25</v>
      </c>
      <c r="H19" s="97"/>
      <c r="I19" s="98" t="s">
        <v>26</v>
      </c>
      <c r="J19" s="99"/>
      <c r="K19" s="99"/>
      <c r="L19" s="96" t="s">
        <v>27</v>
      </c>
      <c r="M19" s="97"/>
      <c r="N19" s="98" t="s">
        <v>28</v>
      </c>
      <c r="O19" s="101"/>
      <c r="P19" s="99"/>
      <c r="Q19" s="99"/>
      <c r="R19" s="99"/>
      <c r="S19" s="39"/>
    </row>
    <row r="20" spans="1:19" s="1" customFormat="1" ht="19.149999999999999" customHeight="1" x14ac:dyDescent="0.15">
      <c r="A20" s="102" t="s">
        <v>29</v>
      </c>
      <c r="B20" s="103" t="s">
        <v>30</v>
      </c>
      <c r="C20" s="104"/>
      <c r="D20" s="105" t="s">
        <v>31</v>
      </c>
      <c r="E20" s="106">
        <f>'2. Rekapitulace rozpočtu'!C10</f>
        <v>0</v>
      </c>
      <c r="F20" s="107"/>
      <c r="G20" s="102" t="s">
        <v>32</v>
      </c>
      <c r="H20" s="108" t="s">
        <v>33</v>
      </c>
      <c r="I20" s="109"/>
      <c r="J20" s="110">
        <v>0</v>
      </c>
      <c r="K20" s="111"/>
      <c r="L20" s="102" t="s">
        <v>34</v>
      </c>
      <c r="M20" s="108" t="s">
        <v>35</v>
      </c>
      <c r="N20" s="112"/>
      <c r="O20" s="112"/>
      <c r="P20" s="112"/>
      <c r="Q20" s="215">
        <v>1</v>
      </c>
      <c r="R20" s="106">
        <v>0</v>
      </c>
      <c r="S20" s="40"/>
    </row>
    <row r="21" spans="1:19" s="1" customFormat="1" ht="19.149999999999999" customHeight="1" x14ac:dyDescent="0.15">
      <c r="A21" s="102" t="s">
        <v>36</v>
      </c>
      <c r="B21" s="113"/>
      <c r="C21" s="114"/>
      <c r="D21" s="105" t="s">
        <v>37</v>
      </c>
      <c r="E21" s="106">
        <f>'2. Rekapitulace rozpočtu'!D10</f>
        <v>0</v>
      </c>
      <c r="F21" s="107"/>
      <c r="G21" s="102" t="s">
        <v>38</v>
      </c>
      <c r="H21" s="115" t="s">
        <v>39</v>
      </c>
      <c r="I21" s="109"/>
      <c r="J21" s="110">
        <v>0</v>
      </c>
      <c r="K21" s="111"/>
      <c r="L21" s="102" t="s">
        <v>40</v>
      </c>
      <c r="M21" s="108" t="s">
        <v>41</v>
      </c>
      <c r="N21" s="112"/>
      <c r="O21" s="115"/>
      <c r="P21" s="112"/>
      <c r="Q21" s="215">
        <v>1</v>
      </c>
      <c r="R21" s="106">
        <v>0</v>
      </c>
      <c r="S21" s="40"/>
    </row>
    <row r="22" spans="1:19" s="1" customFormat="1" ht="19.149999999999999" customHeight="1" x14ac:dyDescent="0.15">
      <c r="A22" s="102" t="s">
        <v>42</v>
      </c>
      <c r="B22" s="103" t="s">
        <v>43</v>
      </c>
      <c r="C22" s="104"/>
      <c r="D22" s="105" t="s">
        <v>31</v>
      </c>
      <c r="E22" s="106">
        <v>0</v>
      </c>
      <c r="F22" s="107"/>
      <c r="G22" s="102" t="s">
        <v>44</v>
      </c>
      <c r="H22" s="108" t="s">
        <v>45</v>
      </c>
      <c r="I22" s="109"/>
      <c r="J22" s="110">
        <v>0</v>
      </c>
      <c r="K22" s="111"/>
      <c r="L22" s="102" t="s">
        <v>46</v>
      </c>
      <c r="M22" s="108" t="s">
        <v>139</v>
      </c>
      <c r="N22" s="112"/>
      <c r="O22" s="112"/>
      <c r="P22" s="112"/>
      <c r="Q22" s="215">
        <v>1</v>
      </c>
      <c r="R22" s="106">
        <v>0</v>
      </c>
      <c r="S22" s="40"/>
    </row>
    <row r="23" spans="1:19" s="1" customFormat="1" ht="19.149999999999999" customHeight="1" x14ac:dyDescent="0.15">
      <c r="A23" s="102" t="s">
        <v>47</v>
      </c>
      <c r="B23" s="113"/>
      <c r="C23" s="114"/>
      <c r="D23" s="105" t="s">
        <v>37</v>
      </c>
      <c r="E23" s="106">
        <v>0</v>
      </c>
      <c r="F23" s="107"/>
      <c r="G23" s="102" t="s">
        <v>48</v>
      </c>
      <c r="H23" s="108"/>
      <c r="I23" s="109"/>
      <c r="J23" s="110">
        <v>0</v>
      </c>
      <c r="K23" s="111"/>
      <c r="L23" s="102" t="s">
        <v>49</v>
      </c>
      <c r="M23" s="108" t="s">
        <v>140</v>
      </c>
      <c r="N23" s="112"/>
      <c r="O23" s="115"/>
      <c r="P23" s="112"/>
      <c r="Q23" s="215">
        <v>1</v>
      </c>
      <c r="R23" s="106">
        <v>0</v>
      </c>
      <c r="S23" s="40"/>
    </row>
    <row r="24" spans="1:19" s="1" customFormat="1" ht="19.149999999999999" customHeight="1" x14ac:dyDescent="0.15">
      <c r="A24" s="102" t="s">
        <v>50</v>
      </c>
      <c r="B24" s="103" t="s">
        <v>51</v>
      </c>
      <c r="C24" s="104"/>
      <c r="D24" s="105" t="s">
        <v>31</v>
      </c>
      <c r="E24" s="106">
        <v>0</v>
      </c>
      <c r="F24" s="107"/>
      <c r="G24" s="116"/>
      <c r="H24" s="112"/>
      <c r="I24" s="109"/>
      <c r="J24" s="110"/>
      <c r="K24" s="111"/>
      <c r="L24" s="102" t="s">
        <v>52</v>
      </c>
      <c r="M24" s="108" t="s">
        <v>53</v>
      </c>
      <c r="N24" s="112"/>
      <c r="O24" s="112"/>
      <c r="P24" s="112"/>
      <c r="Q24" s="215">
        <v>0</v>
      </c>
      <c r="R24" s="106">
        <v>0</v>
      </c>
      <c r="S24" s="40"/>
    </row>
    <row r="25" spans="1:19" s="1" customFormat="1" ht="19.149999999999999" customHeight="1" x14ac:dyDescent="0.15">
      <c r="A25" s="102" t="s">
        <v>54</v>
      </c>
      <c r="B25" s="113"/>
      <c r="C25" s="114"/>
      <c r="D25" s="105" t="s">
        <v>37</v>
      </c>
      <c r="E25" s="106">
        <v>0</v>
      </c>
      <c r="F25" s="107"/>
      <c r="G25" s="116"/>
      <c r="H25" s="112"/>
      <c r="I25" s="109"/>
      <c r="J25" s="110"/>
      <c r="K25" s="111"/>
      <c r="L25" s="102" t="s">
        <v>55</v>
      </c>
      <c r="M25" s="108" t="s">
        <v>56</v>
      </c>
      <c r="N25" s="112"/>
      <c r="O25" s="115"/>
      <c r="P25" s="112"/>
      <c r="Q25" s="109"/>
      <c r="R25" s="106">
        <v>0</v>
      </c>
      <c r="S25" s="40"/>
    </row>
    <row r="26" spans="1:19" s="1" customFormat="1" ht="19.149999999999999" customHeight="1" x14ac:dyDescent="0.15">
      <c r="A26" s="102" t="s">
        <v>57</v>
      </c>
      <c r="B26" s="117" t="s">
        <v>58</v>
      </c>
      <c r="C26" s="112"/>
      <c r="D26" s="109"/>
      <c r="E26" s="118">
        <f>SUM(E20:E25)</f>
        <v>0</v>
      </c>
      <c r="F26" s="119"/>
      <c r="G26" s="102" t="s">
        <v>59</v>
      </c>
      <c r="H26" s="117" t="s">
        <v>60</v>
      </c>
      <c r="I26" s="109"/>
      <c r="J26" s="120"/>
      <c r="K26" s="121"/>
      <c r="L26" s="102" t="s">
        <v>61</v>
      </c>
      <c r="M26" s="117" t="s">
        <v>62</v>
      </c>
      <c r="N26" s="112"/>
      <c r="O26" s="112"/>
      <c r="P26" s="112"/>
      <c r="Q26" s="109"/>
      <c r="R26" s="118">
        <f>R20+R21+R22+R23</f>
        <v>0</v>
      </c>
      <c r="S26" s="36"/>
    </row>
    <row r="27" spans="1:19" s="1" customFormat="1" ht="19.149999999999999" customHeight="1" x14ac:dyDescent="0.15">
      <c r="A27" s="122" t="s">
        <v>63</v>
      </c>
      <c r="B27" s="123" t="s">
        <v>64</v>
      </c>
      <c r="C27" s="124"/>
      <c r="D27" s="125"/>
      <c r="E27" s="126">
        <v>0</v>
      </c>
      <c r="F27" s="127"/>
      <c r="G27" s="122" t="s">
        <v>65</v>
      </c>
      <c r="H27" s="123" t="s">
        <v>66</v>
      </c>
      <c r="I27" s="125"/>
      <c r="J27" s="128">
        <v>0</v>
      </c>
      <c r="K27" s="129"/>
      <c r="L27" s="122" t="s">
        <v>67</v>
      </c>
      <c r="M27" s="123" t="s">
        <v>68</v>
      </c>
      <c r="N27" s="124"/>
      <c r="O27" s="95"/>
      <c r="P27" s="124"/>
      <c r="Q27" s="125"/>
      <c r="R27" s="126">
        <v>0</v>
      </c>
      <c r="S27" s="35"/>
    </row>
    <row r="28" spans="1:19" s="1" customFormat="1" ht="19.149999999999999" customHeight="1" x14ac:dyDescent="0.15">
      <c r="A28" s="130" t="s">
        <v>10</v>
      </c>
      <c r="B28" s="81"/>
      <c r="C28" s="81"/>
      <c r="D28" s="81"/>
      <c r="E28" s="81"/>
      <c r="F28" s="131"/>
      <c r="G28" s="132"/>
      <c r="H28" s="81"/>
      <c r="I28" s="81"/>
      <c r="J28" s="81"/>
      <c r="K28" s="81"/>
      <c r="L28" s="96" t="s">
        <v>69</v>
      </c>
      <c r="M28" s="84"/>
      <c r="N28" s="98" t="s">
        <v>70</v>
      </c>
      <c r="O28" s="115"/>
      <c r="P28" s="83"/>
      <c r="Q28" s="83"/>
      <c r="R28" s="83"/>
      <c r="S28" s="37"/>
    </row>
    <row r="29" spans="1:19" s="1" customFormat="1" ht="19.149999999999999" customHeight="1" x14ac:dyDescent="0.15">
      <c r="A29" s="133"/>
      <c r="B29" s="115"/>
      <c r="C29" s="115"/>
      <c r="D29" s="115"/>
      <c r="E29" s="115"/>
      <c r="F29" s="134"/>
      <c r="G29" s="135"/>
      <c r="H29" s="115"/>
      <c r="I29" s="115"/>
      <c r="J29" s="115"/>
      <c r="K29" s="115"/>
      <c r="L29" s="102" t="s">
        <v>71</v>
      </c>
      <c r="M29" s="108" t="s">
        <v>72</v>
      </c>
      <c r="N29" s="112"/>
      <c r="O29" s="112"/>
      <c r="P29" s="112"/>
      <c r="Q29" s="109"/>
      <c r="R29" s="118">
        <f>E26+R26</f>
        <v>0</v>
      </c>
      <c r="S29" s="36"/>
    </row>
    <row r="30" spans="1:19" s="1" customFormat="1" ht="19.149999999999999" customHeight="1" x14ac:dyDescent="0.25">
      <c r="A30" s="136" t="s">
        <v>73</v>
      </c>
      <c r="B30" s="137"/>
      <c r="C30" s="137"/>
      <c r="D30" s="137"/>
      <c r="E30" s="137"/>
      <c r="F30" s="114"/>
      <c r="G30" s="138" t="s">
        <v>74</v>
      </c>
      <c r="H30" s="137"/>
      <c r="I30" s="137"/>
      <c r="J30" s="137"/>
      <c r="K30" s="137"/>
      <c r="L30" s="102" t="s">
        <v>75</v>
      </c>
      <c r="M30" s="108" t="s">
        <v>76</v>
      </c>
      <c r="N30" s="139">
        <v>5</v>
      </c>
      <c r="O30" s="115" t="s">
        <v>77</v>
      </c>
      <c r="P30" s="339">
        <v>0</v>
      </c>
      <c r="Q30" s="340"/>
      <c r="R30" s="140">
        <v>0</v>
      </c>
      <c r="S30" s="41"/>
    </row>
    <row r="31" spans="1:19" s="1" customFormat="1" ht="19.149999999999999" customHeight="1" x14ac:dyDescent="0.15">
      <c r="A31" s="141" t="s">
        <v>9</v>
      </c>
      <c r="B31" s="142"/>
      <c r="C31" s="142"/>
      <c r="D31" s="142"/>
      <c r="E31" s="142"/>
      <c r="F31" s="104"/>
      <c r="G31" s="143"/>
      <c r="H31" s="142"/>
      <c r="I31" s="142"/>
      <c r="J31" s="142"/>
      <c r="K31" s="142"/>
      <c r="L31" s="102" t="s">
        <v>78</v>
      </c>
      <c r="M31" s="108" t="s">
        <v>76</v>
      </c>
      <c r="N31" s="139">
        <v>21</v>
      </c>
      <c r="O31" s="112" t="s">
        <v>77</v>
      </c>
      <c r="P31" s="335">
        <f>R29</f>
        <v>0</v>
      </c>
      <c r="Q31" s="336"/>
      <c r="R31" s="106">
        <f>ROUND(0.21*P31,2)</f>
        <v>0</v>
      </c>
      <c r="S31" s="40"/>
    </row>
    <row r="32" spans="1:19" s="1" customFormat="1" ht="19.149999999999999" customHeight="1" x14ac:dyDescent="0.15">
      <c r="A32" s="133"/>
      <c r="B32" s="115"/>
      <c r="C32" s="115"/>
      <c r="D32" s="115"/>
      <c r="E32" s="115"/>
      <c r="F32" s="134"/>
      <c r="G32" s="135"/>
      <c r="H32" s="115"/>
      <c r="I32" s="115"/>
      <c r="J32" s="115"/>
      <c r="K32" s="115"/>
      <c r="L32" s="122" t="s">
        <v>79</v>
      </c>
      <c r="M32" s="144" t="s">
        <v>80</v>
      </c>
      <c r="N32" s="124"/>
      <c r="O32" s="115"/>
      <c r="P32" s="124"/>
      <c r="Q32" s="125"/>
      <c r="R32" s="145">
        <f>R29+R31</f>
        <v>0</v>
      </c>
      <c r="S32" s="29"/>
    </row>
    <row r="33" spans="1:19" s="1" customFormat="1" ht="19.149999999999999" customHeight="1" x14ac:dyDescent="0.25">
      <c r="A33" s="136" t="s">
        <v>73</v>
      </c>
      <c r="B33" s="137"/>
      <c r="C33" s="137"/>
      <c r="D33" s="137"/>
      <c r="E33" s="137"/>
      <c r="F33" s="114"/>
      <c r="G33" s="138" t="s">
        <v>74</v>
      </c>
      <c r="H33" s="137"/>
      <c r="I33" s="137"/>
      <c r="J33" s="137"/>
      <c r="K33" s="137"/>
      <c r="L33" s="96" t="s">
        <v>81</v>
      </c>
      <c r="M33" s="84"/>
      <c r="N33" s="98" t="s">
        <v>82</v>
      </c>
      <c r="O33" s="81"/>
      <c r="P33" s="83"/>
      <c r="Q33" s="83"/>
      <c r="R33" s="83"/>
      <c r="S33" s="37"/>
    </row>
    <row r="34" spans="1:19" s="1" customFormat="1" ht="19.149999999999999" customHeight="1" x14ac:dyDescent="0.15">
      <c r="A34" s="141" t="s">
        <v>11</v>
      </c>
      <c r="B34" s="142"/>
      <c r="C34" s="142"/>
      <c r="D34" s="142"/>
      <c r="E34" s="142"/>
      <c r="F34" s="104"/>
      <c r="G34" s="143"/>
      <c r="H34" s="142"/>
      <c r="I34" s="142"/>
      <c r="J34" s="142"/>
      <c r="K34" s="142"/>
      <c r="L34" s="102" t="s">
        <v>83</v>
      </c>
      <c r="M34" s="108" t="s">
        <v>84</v>
      </c>
      <c r="N34" s="112"/>
      <c r="O34" s="112"/>
      <c r="P34" s="112"/>
      <c r="Q34" s="109"/>
      <c r="R34" s="106">
        <v>0</v>
      </c>
      <c r="S34" s="40"/>
    </row>
    <row r="35" spans="1:19" s="1" customFormat="1" ht="19.149999999999999" customHeight="1" x14ac:dyDescent="0.15">
      <c r="A35" s="133"/>
      <c r="B35" s="115"/>
      <c r="C35" s="115"/>
      <c r="D35" s="115"/>
      <c r="E35" s="115"/>
      <c r="F35" s="134"/>
      <c r="G35" s="135"/>
      <c r="H35" s="115"/>
      <c r="I35" s="115"/>
      <c r="J35" s="115"/>
      <c r="K35" s="115"/>
      <c r="L35" s="102" t="s">
        <v>85</v>
      </c>
      <c r="M35" s="108" t="s">
        <v>86</v>
      </c>
      <c r="N35" s="112"/>
      <c r="O35" s="137"/>
      <c r="P35" s="112"/>
      <c r="Q35" s="109"/>
      <c r="R35" s="106">
        <v>0</v>
      </c>
      <c r="S35" s="40"/>
    </row>
    <row r="36" spans="1:19" s="1" customFormat="1" ht="19.149999999999999" customHeight="1" x14ac:dyDescent="0.25">
      <c r="A36" s="146" t="s">
        <v>73</v>
      </c>
      <c r="B36" s="95"/>
      <c r="C36" s="95"/>
      <c r="D36" s="95"/>
      <c r="E36" s="95"/>
      <c r="F36" s="147"/>
      <c r="G36" s="148" t="s">
        <v>74</v>
      </c>
      <c r="H36" s="95"/>
      <c r="I36" s="95"/>
      <c r="J36" s="95"/>
      <c r="K36" s="95"/>
      <c r="L36" s="122" t="s">
        <v>87</v>
      </c>
      <c r="M36" s="123" t="s">
        <v>88</v>
      </c>
      <c r="N36" s="124"/>
      <c r="O36" s="95"/>
      <c r="P36" s="124"/>
      <c r="Q36" s="125"/>
      <c r="R36" s="89">
        <v>0</v>
      </c>
      <c r="S36" s="42"/>
    </row>
  </sheetData>
  <mergeCells count="11">
    <mergeCell ref="P31:Q31"/>
    <mergeCell ref="O10:P10"/>
    <mergeCell ref="O11:P11"/>
    <mergeCell ref="O13:P13"/>
    <mergeCell ref="P30:Q30"/>
    <mergeCell ref="O12:R12"/>
    <mergeCell ref="O5:P5"/>
    <mergeCell ref="O6:P6"/>
    <mergeCell ref="O7:P7"/>
    <mergeCell ref="O8:P8"/>
    <mergeCell ref="O9:P9"/>
  </mergeCells>
  <pageMargins left="0.39370078740157483" right="0.39370078740157483" top="0.59055118110236227" bottom="0.59055118110236227" header="0" footer="0"/>
  <pageSetup paperSize="9" scale="7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workbookViewId="0">
      <selection activeCell="A7" sqref="A7"/>
    </sheetView>
  </sheetViews>
  <sheetFormatPr defaultColWidth="13.33203125" defaultRowHeight="11.45" customHeight="1" x14ac:dyDescent="0.15"/>
  <cols>
    <col min="1" max="1" width="9.33203125" style="2" customWidth="1"/>
    <col min="2" max="2" width="60.33203125" style="2" customWidth="1"/>
    <col min="3" max="3" width="19.1640625" style="2" customWidth="1"/>
    <col min="4" max="4" width="21.5" style="2" customWidth="1"/>
    <col min="5" max="5" width="20.5" style="2" customWidth="1"/>
    <col min="6" max="6" width="18.1640625" style="2" customWidth="1"/>
    <col min="7" max="7" width="15.83203125" style="2" customWidth="1"/>
    <col min="8" max="16384" width="13.33203125" style="2"/>
  </cols>
  <sheetData>
    <row r="1" spans="1:8" s="1" customFormat="1" ht="15.95" customHeight="1" x14ac:dyDescent="0.25">
      <c r="A1" s="43" t="s">
        <v>89</v>
      </c>
      <c r="B1" s="44"/>
      <c r="C1" s="44"/>
      <c r="D1" s="44"/>
      <c r="E1" s="44"/>
      <c r="F1" s="44"/>
      <c r="G1" s="44"/>
    </row>
    <row r="2" spans="1:8" s="1" customFormat="1" ht="15.95" customHeight="1" x14ac:dyDescent="0.25">
      <c r="A2" s="71" t="s">
        <v>113</v>
      </c>
      <c r="B2" s="71" t="s">
        <v>150</v>
      </c>
      <c r="C2" s="72"/>
      <c r="D2" s="72"/>
      <c r="E2" s="72"/>
      <c r="F2" s="72"/>
      <c r="G2" s="72"/>
      <c r="H2" s="233"/>
    </row>
    <row r="3" spans="1:8" s="1" customFormat="1" ht="15.95" customHeight="1" x14ac:dyDescent="0.25">
      <c r="A3" s="71" t="s">
        <v>154</v>
      </c>
      <c r="B3" s="71" t="s">
        <v>153</v>
      </c>
      <c r="C3" s="72"/>
      <c r="D3" s="72"/>
      <c r="E3" s="72"/>
      <c r="F3" s="72" t="s">
        <v>91</v>
      </c>
      <c r="G3" s="72"/>
      <c r="H3" s="233"/>
    </row>
    <row r="4" spans="1:8" s="1" customFormat="1" ht="15.95" customHeight="1" x14ac:dyDescent="0.25">
      <c r="A4" s="71" t="s">
        <v>90</v>
      </c>
      <c r="B4" s="72"/>
      <c r="C4" s="72"/>
      <c r="D4" s="72"/>
      <c r="E4" s="72"/>
      <c r="F4" s="72" t="s">
        <v>102</v>
      </c>
      <c r="G4" s="72"/>
      <c r="H4" s="233"/>
    </row>
    <row r="5" spans="1:8" s="1" customFormat="1" ht="15.95" customHeight="1" x14ac:dyDescent="0.25">
      <c r="A5" s="72" t="s">
        <v>117</v>
      </c>
      <c r="B5" s="72"/>
      <c r="C5" s="72"/>
      <c r="D5" s="72"/>
      <c r="E5" s="72"/>
      <c r="F5" s="72" t="s">
        <v>111</v>
      </c>
      <c r="G5" s="72"/>
      <c r="H5" s="233"/>
    </row>
    <row r="6" spans="1:8" s="1" customFormat="1" ht="15.95" customHeight="1" x14ac:dyDescent="0.25">
      <c r="A6" s="72" t="s">
        <v>210</v>
      </c>
      <c r="B6" s="72"/>
      <c r="C6" s="72"/>
      <c r="D6" s="72"/>
      <c r="E6" s="72"/>
      <c r="F6" s="72" t="s">
        <v>211</v>
      </c>
      <c r="G6" s="72"/>
      <c r="H6" s="233"/>
    </row>
    <row r="7" spans="1:8" s="1" customFormat="1" ht="15.95" customHeight="1" x14ac:dyDescent="0.15">
      <c r="A7" s="45" t="s">
        <v>92</v>
      </c>
      <c r="B7" s="45" t="s">
        <v>93</v>
      </c>
      <c r="C7" s="45" t="s">
        <v>94</v>
      </c>
      <c r="D7" s="45" t="s">
        <v>37</v>
      </c>
      <c r="E7" s="45" t="s">
        <v>95</v>
      </c>
      <c r="F7" s="45" t="s">
        <v>96</v>
      </c>
      <c r="G7" s="45" t="s">
        <v>97</v>
      </c>
      <c r="H7" s="234"/>
    </row>
    <row r="8" spans="1:8" s="1" customFormat="1" ht="15.95" customHeight="1" x14ac:dyDescent="0.15">
      <c r="A8" s="45" t="s">
        <v>29</v>
      </c>
      <c r="B8" s="45" t="s">
        <v>36</v>
      </c>
      <c r="C8" s="45" t="s">
        <v>42</v>
      </c>
      <c r="D8" s="45" t="s">
        <v>47</v>
      </c>
      <c r="E8" s="45" t="s">
        <v>50</v>
      </c>
      <c r="F8" s="45" t="s">
        <v>54</v>
      </c>
      <c r="G8" s="45" t="s">
        <v>57</v>
      </c>
      <c r="H8" s="234"/>
    </row>
    <row r="9" spans="1:8" s="1" customFormat="1" ht="15.95" customHeight="1" x14ac:dyDescent="0.2">
      <c r="A9" s="46"/>
      <c r="B9" s="46"/>
      <c r="C9" s="46"/>
      <c r="D9" s="46"/>
      <c r="E9" s="46"/>
      <c r="F9" s="46"/>
      <c r="G9" s="46"/>
    </row>
    <row r="10" spans="1:8" s="1" customFormat="1" ht="15.95" customHeight="1" x14ac:dyDescent="0.25">
      <c r="A10" s="62"/>
      <c r="B10" s="62" t="s">
        <v>112</v>
      </c>
      <c r="C10" s="63">
        <f>C19</f>
        <v>0</v>
      </c>
      <c r="D10" s="63">
        <f>D19</f>
        <v>0</v>
      </c>
      <c r="E10" s="63">
        <f>C10+D10</f>
        <v>0</v>
      </c>
      <c r="F10" s="64">
        <v>0</v>
      </c>
      <c r="G10" s="64">
        <v>0</v>
      </c>
    </row>
    <row r="11" spans="1:8" s="1" customFormat="1" ht="15.95" customHeight="1" x14ac:dyDescent="0.25">
      <c r="A11" s="65">
        <v>1</v>
      </c>
      <c r="B11" s="65" t="str">
        <f>'3.Položkový rozpočet'!C9</f>
        <v xml:space="preserve">Zemní práce </v>
      </c>
      <c r="C11" s="66">
        <v>0</v>
      </c>
      <c r="D11" s="66">
        <f>E11</f>
        <v>0</v>
      </c>
      <c r="E11" s="66">
        <f>'3.Položkový rozpočet'!G9</f>
        <v>0</v>
      </c>
      <c r="F11" s="67">
        <v>0</v>
      </c>
      <c r="G11" s="67">
        <v>0</v>
      </c>
      <c r="H11" s="52"/>
    </row>
    <row r="12" spans="1:8" s="1" customFormat="1" ht="15.95" customHeight="1" x14ac:dyDescent="0.25">
      <c r="A12" s="65">
        <v>2</v>
      </c>
      <c r="B12" s="65" t="str">
        <f>'3.Položkový rozpočet'!C26</f>
        <v xml:space="preserve">Základy </v>
      </c>
      <c r="C12" s="66">
        <v>0</v>
      </c>
      <c r="D12" s="66">
        <f>E12</f>
        <v>0</v>
      </c>
      <c r="E12" s="66">
        <f>'3.Položkový rozpočet'!G26</f>
        <v>0</v>
      </c>
      <c r="F12" s="67">
        <v>0</v>
      </c>
      <c r="G12" s="67">
        <v>0</v>
      </c>
      <c r="H12" s="52"/>
    </row>
    <row r="13" spans="1:8" s="1" customFormat="1" ht="15.95" customHeight="1" x14ac:dyDescent="0.25">
      <c r="A13" s="65">
        <v>3</v>
      </c>
      <c r="B13" s="65" t="str">
        <f>'3.Položkový rozpočet'!C30</f>
        <v xml:space="preserve">Zpevněná plocha - sportovní </v>
      </c>
      <c r="C13" s="66">
        <v>0</v>
      </c>
      <c r="D13" s="66">
        <f>E13</f>
        <v>0</v>
      </c>
      <c r="E13" s="66">
        <f>'3.Položkový rozpočet'!G30</f>
        <v>0</v>
      </c>
      <c r="F13" s="67">
        <v>0</v>
      </c>
      <c r="G13" s="67">
        <v>0</v>
      </c>
      <c r="H13" s="52"/>
    </row>
    <row r="14" spans="1:8" s="1" customFormat="1" ht="15.95" customHeight="1" x14ac:dyDescent="0.25">
      <c r="A14" s="65">
        <v>4</v>
      </c>
      <c r="B14" s="65" t="str">
        <f>'3.Položkový rozpočet'!C41</f>
        <v xml:space="preserve">Doplňující konstrukce a práce </v>
      </c>
      <c r="C14" s="66">
        <f>'3.Položkový rozpočet'!G44+'3.Položkový rozpočet'!G48</f>
        <v>0</v>
      </c>
      <c r="D14" s="66">
        <f>E14-C14</f>
        <v>0</v>
      </c>
      <c r="E14" s="66">
        <f>'3.Položkový rozpočet'!G41</f>
        <v>0</v>
      </c>
      <c r="F14" s="67">
        <v>0</v>
      </c>
      <c r="G14" s="67">
        <v>0</v>
      </c>
      <c r="H14" s="52"/>
    </row>
    <row r="15" spans="1:8" s="1" customFormat="1" ht="15.95" customHeight="1" x14ac:dyDescent="0.25">
      <c r="A15" s="65">
        <v>5</v>
      </c>
      <c r="B15" s="65" t="str">
        <f>'3.Položkový rozpočet'!C58</f>
        <v xml:space="preserve">Vybavení hřiště </v>
      </c>
      <c r="C15" s="278">
        <f>E15-D15</f>
        <v>0</v>
      </c>
      <c r="D15" s="66">
        <f>'3.Položkový rozpočet'!G62+'3.Položkový rozpočet'!G64+'3.Položkový rozpočet'!G67+'3.Položkový rozpočet'!G68</f>
        <v>0</v>
      </c>
      <c r="E15" s="66">
        <f>'3.Položkový rozpočet'!G58</f>
        <v>0</v>
      </c>
      <c r="F15" s="67">
        <v>0</v>
      </c>
      <c r="G15" s="67">
        <v>0</v>
      </c>
      <c r="H15" s="52"/>
    </row>
    <row r="16" spans="1:8" s="1" customFormat="1" ht="15.95" customHeight="1" x14ac:dyDescent="0.25">
      <c r="A16" s="65">
        <v>6</v>
      </c>
      <c r="B16" s="65" t="str">
        <f>'3.Položkový rozpočet'!C73</f>
        <v>Oplocení</v>
      </c>
      <c r="C16" s="66">
        <f>'3.Položkový rozpočet'!G75+'3.Položkový rozpočet'!G76+'3.Položkový rozpočet'!G78+'3.Položkový rozpočet'!G79+'3.Položkový rozpočet'!G80+'3.Položkový rozpočet'!G81+'3.Položkový rozpočet'!G83</f>
        <v>0</v>
      </c>
      <c r="D16" s="66">
        <f>E16-C16</f>
        <v>0</v>
      </c>
      <c r="E16" s="66">
        <f>'3.Položkový rozpočet'!G73</f>
        <v>0</v>
      </c>
      <c r="F16" s="67">
        <v>0</v>
      </c>
      <c r="G16" s="67">
        <v>0</v>
      </c>
    </row>
    <row r="17" spans="1:7" s="1" customFormat="1" ht="15.95" customHeight="1" x14ac:dyDescent="0.25">
      <c r="A17" s="65">
        <v>7</v>
      </c>
      <c r="B17" s="65" t="str">
        <f>'3.Položkový rozpočet'!C85</f>
        <v>Ostatní úpravy</v>
      </c>
      <c r="C17" s="66">
        <v>0</v>
      </c>
      <c r="D17" s="66">
        <f>E17</f>
        <v>0</v>
      </c>
      <c r="E17" s="66">
        <f>'3.Položkový rozpočet'!G85</f>
        <v>0</v>
      </c>
      <c r="F17" s="67">
        <v>0</v>
      </c>
      <c r="G17" s="67">
        <v>0</v>
      </c>
    </row>
    <row r="18" spans="1:7" s="1" customFormat="1" ht="15.95" customHeight="1" x14ac:dyDescent="0.25">
      <c r="A18" s="65">
        <v>8</v>
      </c>
      <c r="B18" s="65" t="str">
        <f>'3.Položkový rozpočet'!C88</f>
        <v>Přesun hmot</v>
      </c>
      <c r="C18" s="66">
        <v>0</v>
      </c>
      <c r="D18" s="66">
        <f>E18</f>
        <v>0</v>
      </c>
      <c r="E18" s="66">
        <f>'3.Položkový rozpočet'!G88</f>
        <v>0</v>
      </c>
      <c r="F18" s="67">
        <v>0</v>
      </c>
      <c r="G18" s="67">
        <v>0</v>
      </c>
    </row>
    <row r="19" spans="1:7" s="1" customFormat="1" ht="15.95" customHeight="1" x14ac:dyDescent="0.25">
      <c r="A19" s="68"/>
      <c r="B19" s="68" t="s">
        <v>100</v>
      </c>
      <c r="C19" s="69">
        <f>SUM(C11:C18)</f>
        <v>0</v>
      </c>
      <c r="D19" s="69">
        <f>SUM(D11:D18)</f>
        <v>0</v>
      </c>
      <c r="E19" s="69">
        <f>SUM(E11:E18)</f>
        <v>0</v>
      </c>
      <c r="F19" s="70">
        <v>0</v>
      </c>
      <c r="G19" s="70">
        <v>0</v>
      </c>
    </row>
    <row r="20" spans="1:7" ht="15.95" customHeight="1" x14ac:dyDescent="0.15"/>
    <row r="21" spans="1:7" ht="11.45" customHeight="1" x14ac:dyDescent="0.15">
      <c r="C21" s="51"/>
      <c r="D21" s="49"/>
    </row>
    <row r="22" spans="1:7" ht="11.45" customHeight="1" x14ac:dyDescent="0.15">
      <c r="C22" s="49"/>
    </row>
  </sheetData>
  <pageMargins left="0.39370078740157483" right="0.39370078740157483" top="0.59055118110236227" bottom="0.59055118110236227" header="0" footer="0"/>
  <pageSetup fitToHeight="10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2"/>
  <sheetViews>
    <sheetView showGridLines="0" tabSelected="1" view="pageBreakPreview" zoomScale="130" zoomScaleNormal="130" zoomScaleSheetLayoutView="130" workbookViewId="0">
      <selection activeCell="F94" sqref="F94"/>
    </sheetView>
  </sheetViews>
  <sheetFormatPr defaultColWidth="13.33203125" defaultRowHeight="9.6" customHeight="1" x14ac:dyDescent="0.15"/>
  <cols>
    <col min="1" max="1" width="8.33203125" style="2" customWidth="1"/>
    <col min="2" max="2" width="16.33203125" style="2" customWidth="1"/>
    <col min="3" max="3" width="94.1640625" style="2" customWidth="1"/>
    <col min="4" max="4" width="8.5" style="2" customWidth="1"/>
    <col min="5" max="6" width="13.5" style="2" customWidth="1"/>
    <col min="7" max="7" width="18.1640625" style="2" customWidth="1"/>
    <col min="8" max="16384" width="13.33203125" style="1"/>
  </cols>
  <sheetData>
    <row r="1" spans="1:8" s="2" customFormat="1" ht="18.75" customHeight="1" x14ac:dyDescent="0.25">
      <c r="A1" s="47" t="s">
        <v>101</v>
      </c>
      <c r="B1" s="48"/>
      <c r="C1" s="48"/>
      <c r="D1" s="48"/>
      <c r="E1" s="48"/>
      <c r="F1" s="48"/>
      <c r="G1" s="48"/>
    </row>
    <row r="2" spans="1:8" s="2" customFormat="1" ht="15" customHeight="1" x14ac:dyDescent="0.25">
      <c r="A2" s="71" t="s">
        <v>201</v>
      </c>
      <c r="B2" s="72"/>
      <c r="C2" s="72"/>
      <c r="D2" s="72"/>
      <c r="E2" s="72"/>
      <c r="F2" s="72"/>
      <c r="G2" s="72"/>
      <c r="H2" s="54"/>
    </row>
    <row r="3" spans="1:8" s="2" customFormat="1" ht="15" customHeight="1" x14ac:dyDescent="0.25">
      <c r="A3" s="71" t="s">
        <v>115</v>
      </c>
      <c r="B3" s="71" t="s">
        <v>158</v>
      </c>
      <c r="C3" s="72"/>
      <c r="D3" s="72"/>
      <c r="E3" s="72" t="s">
        <v>91</v>
      </c>
      <c r="F3" s="72"/>
      <c r="G3" s="72"/>
      <c r="H3" s="54"/>
    </row>
    <row r="4" spans="1:8" s="2" customFormat="1" ht="15" customHeight="1" x14ac:dyDescent="0.25">
      <c r="A4" s="71" t="s">
        <v>90</v>
      </c>
      <c r="B4" s="72"/>
      <c r="C4" s="72"/>
      <c r="D4" s="72"/>
      <c r="E4" s="72" t="s">
        <v>102</v>
      </c>
      <c r="F4" s="72"/>
      <c r="G4" s="72"/>
      <c r="H4" s="54"/>
    </row>
    <row r="5" spans="1:8" s="2" customFormat="1" ht="15" customHeight="1" x14ac:dyDescent="0.25">
      <c r="A5" s="72" t="s">
        <v>117</v>
      </c>
      <c r="B5" s="72"/>
      <c r="C5" s="72"/>
      <c r="D5" s="72"/>
      <c r="E5" s="72" t="s">
        <v>111</v>
      </c>
      <c r="F5" s="72"/>
      <c r="G5" s="72"/>
      <c r="H5" s="54"/>
    </row>
    <row r="6" spans="1:8" s="2" customFormat="1" ht="15" customHeight="1" thickBot="1" x14ac:dyDescent="0.3">
      <c r="A6" s="72" t="s">
        <v>210</v>
      </c>
      <c r="B6" s="72"/>
      <c r="C6" s="72"/>
      <c r="D6" s="72"/>
      <c r="E6" s="72" t="s">
        <v>209</v>
      </c>
      <c r="F6" s="72"/>
      <c r="G6" s="72"/>
      <c r="H6" s="54"/>
    </row>
    <row r="7" spans="1:8" s="2" customFormat="1" ht="28.9" customHeight="1" thickBot="1" x14ac:dyDescent="0.2">
      <c r="A7" s="53" t="s">
        <v>103</v>
      </c>
      <c r="B7" s="53" t="s">
        <v>104</v>
      </c>
      <c r="C7" s="53" t="s">
        <v>93</v>
      </c>
      <c r="D7" s="53" t="s">
        <v>105</v>
      </c>
      <c r="E7" s="53" t="s">
        <v>106</v>
      </c>
      <c r="F7" s="53" t="s">
        <v>107</v>
      </c>
      <c r="G7" s="53" t="s">
        <v>95</v>
      </c>
      <c r="H7" s="54"/>
    </row>
    <row r="8" spans="1:8" s="2" customFormat="1" ht="15" customHeight="1" thickBot="1" x14ac:dyDescent="0.2">
      <c r="A8" s="53" t="s">
        <v>29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4"/>
    </row>
    <row r="9" spans="1:8" s="2" customFormat="1" ht="20.100000000000001" customHeight="1" thickBot="1" x14ac:dyDescent="0.2">
      <c r="A9" s="157"/>
      <c r="B9" s="152">
        <v>1</v>
      </c>
      <c r="C9" s="153" t="s">
        <v>159</v>
      </c>
      <c r="D9" s="153"/>
      <c r="E9" s="154"/>
      <c r="F9" s="155"/>
      <c r="G9" s="155">
        <f>SUM(G10:G23)</f>
        <v>0</v>
      </c>
      <c r="H9" s="54"/>
    </row>
    <row r="10" spans="1:8" s="2" customFormat="1" ht="20.100000000000001" customHeight="1" thickBot="1" x14ac:dyDescent="0.2">
      <c r="A10" s="216">
        <v>1</v>
      </c>
      <c r="B10" s="217" t="s">
        <v>160</v>
      </c>
      <c r="C10" s="218" t="s">
        <v>161</v>
      </c>
      <c r="D10" s="219" t="s">
        <v>151</v>
      </c>
      <c r="E10" s="220">
        <f>E11</f>
        <v>209</v>
      </c>
      <c r="F10" s="221">
        <v>0</v>
      </c>
      <c r="G10" s="156">
        <f>E10*F10</f>
        <v>0</v>
      </c>
      <c r="H10" s="54"/>
    </row>
    <row r="11" spans="1:8" s="2" customFormat="1" ht="20.100000000000001" customHeight="1" thickBot="1" x14ac:dyDescent="0.2">
      <c r="A11" s="173"/>
      <c r="B11" s="184"/>
      <c r="C11" s="326" t="s">
        <v>192</v>
      </c>
      <c r="D11" s="236"/>
      <c r="E11" s="328">
        <f>19*11</f>
        <v>209</v>
      </c>
      <c r="F11" s="177"/>
      <c r="G11" s="177"/>
      <c r="H11" s="54"/>
    </row>
    <row r="12" spans="1:8" s="2" customFormat="1" ht="20.100000000000001" customHeight="1" thickBot="1" x14ac:dyDescent="0.2">
      <c r="A12" s="216">
        <v>2</v>
      </c>
      <c r="B12" s="217" t="s">
        <v>141</v>
      </c>
      <c r="C12" s="218" t="s">
        <v>162</v>
      </c>
      <c r="D12" s="219" t="s">
        <v>134</v>
      </c>
      <c r="E12" s="220">
        <f>E13</f>
        <v>25.08</v>
      </c>
      <c r="F12" s="221">
        <v>0</v>
      </c>
      <c r="G12" s="156">
        <f>E12*F12</f>
        <v>0</v>
      </c>
      <c r="H12" s="54"/>
    </row>
    <row r="13" spans="1:8" s="2" customFormat="1" ht="20.100000000000001" customHeight="1" thickBot="1" x14ac:dyDescent="0.2">
      <c r="A13" s="173"/>
      <c r="B13" s="184"/>
      <c r="C13" s="326" t="s">
        <v>194</v>
      </c>
      <c r="D13" s="236"/>
      <c r="E13" s="328">
        <f>19*11*0.12</f>
        <v>25.08</v>
      </c>
      <c r="F13" s="177"/>
      <c r="G13" s="177"/>
      <c r="H13" s="54"/>
    </row>
    <row r="14" spans="1:8" s="2" customFormat="1" ht="20.100000000000001" customHeight="1" thickBot="1" x14ac:dyDescent="0.2">
      <c r="A14" s="216">
        <v>3</v>
      </c>
      <c r="B14" s="217" t="s">
        <v>163</v>
      </c>
      <c r="C14" s="218" t="s">
        <v>164</v>
      </c>
      <c r="D14" s="219" t="s">
        <v>134</v>
      </c>
      <c r="E14" s="220">
        <f>SUM(E15:E16)</f>
        <v>11.52</v>
      </c>
      <c r="F14" s="221">
        <v>0</v>
      </c>
      <c r="G14" s="156">
        <f>E14*F14</f>
        <v>0</v>
      </c>
      <c r="H14" s="54"/>
    </row>
    <row r="15" spans="1:8" s="2" customFormat="1" ht="20.100000000000001" customHeight="1" x14ac:dyDescent="0.15">
      <c r="A15" s="173"/>
      <c r="B15" s="184"/>
      <c r="C15" s="235" t="s">
        <v>207</v>
      </c>
      <c r="D15" s="236"/>
      <c r="E15" s="237">
        <f>0.6*0.6*0.8*2</f>
        <v>0.57599999999999996</v>
      </c>
      <c r="F15" s="177"/>
      <c r="G15" s="177"/>
      <c r="H15" s="54"/>
    </row>
    <row r="16" spans="1:8" s="2" customFormat="1" ht="20.100000000000001" customHeight="1" thickBot="1" x14ac:dyDescent="0.2">
      <c r="A16" s="173"/>
      <c r="B16" s="184"/>
      <c r="C16" s="326" t="s">
        <v>214</v>
      </c>
      <c r="D16" s="327"/>
      <c r="E16" s="328">
        <f>0.6*0.6*0.8*38</f>
        <v>10.943999999999999</v>
      </c>
      <c r="F16" s="177"/>
      <c r="G16" s="177"/>
      <c r="H16" s="54"/>
    </row>
    <row r="17" spans="1:8" s="2" customFormat="1" ht="20.100000000000001" customHeight="1" thickBot="1" x14ac:dyDescent="0.2">
      <c r="A17" s="216">
        <v>4</v>
      </c>
      <c r="B17" s="217" t="s">
        <v>165</v>
      </c>
      <c r="C17" s="218" t="s">
        <v>166</v>
      </c>
      <c r="D17" s="219" t="s">
        <v>134</v>
      </c>
      <c r="E17" s="220">
        <f>SUM(E18:E20)</f>
        <v>78.399999999999991</v>
      </c>
      <c r="F17" s="221">
        <v>0</v>
      </c>
      <c r="G17" s="156">
        <f>E17*F17</f>
        <v>0</v>
      </c>
      <c r="H17" s="54"/>
    </row>
    <row r="18" spans="1:8" s="2" customFormat="1" ht="20.100000000000001" customHeight="1" x14ac:dyDescent="0.15">
      <c r="A18" s="173"/>
      <c r="B18" s="184"/>
      <c r="C18" s="326" t="s">
        <v>193</v>
      </c>
      <c r="D18" s="327"/>
      <c r="E18" s="328">
        <f>209*0.2</f>
        <v>41.800000000000004</v>
      </c>
      <c r="F18" s="177"/>
      <c r="G18" s="177"/>
      <c r="H18" s="54"/>
    </row>
    <row r="19" spans="1:8" s="2" customFormat="1" ht="20.100000000000001" customHeight="1" x14ac:dyDescent="0.15">
      <c r="A19" s="173"/>
      <c r="B19" s="184"/>
      <c r="C19" s="326">
        <v>25.08</v>
      </c>
      <c r="D19" s="327"/>
      <c r="E19" s="328">
        <v>25.08</v>
      </c>
      <c r="F19" s="177"/>
      <c r="G19" s="177"/>
      <c r="H19" s="54"/>
    </row>
    <row r="20" spans="1:8" s="2" customFormat="1" ht="20.100000000000001" customHeight="1" thickBot="1" x14ac:dyDescent="0.2">
      <c r="A20" s="173"/>
      <c r="B20" s="184"/>
      <c r="C20" s="326">
        <v>11.52</v>
      </c>
      <c r="D20" s="327"/>
      <c r="E20" s="328">
        <v>11.52</v>
      </c>
      <c r="F20" s="177"/>
      <c r="G20" s="177"/>
      <c r="H20" s="54"/>
    </row>
    <row r="21" spans="1:8" s="2" customFormat="1" ht="20.100000000000001" customHeight="1" thickBot="1" x14ac:dyDescent="0.2">
      <c r="A21" s="216">
        <v>5</v>
      </c>
      <c r="B21" s="217" t="s">
        <v>142</v>
      </c>
      <c r="C21" s="218" t="s">
        <v>147</v>
      </c>
      <c r="D21" s="219" t="s">
        <v>134</v>
      </c>
      <c r="E21" s="220">
        <f>E17</f>
        <v>78.399999999999991</v>
      </c>
      <c r="F21" s="221">
        <v>0</v>
      </c>
      <c r="G21" s="156">
        <f>E21*F21</f>
        <v>0</v>
      </c>
      <c r="H21" s="54"/>
    </row>
    <row r="22" spans="1:8" s="2" customFormat="1" ht="20.100000000000001" customHeight="1" thickBot="1" x14ac:dyDescent="0.2">
      <c r="A22" s="173"/>
      <c r="B22" s="184"/>
      <c r="C22" s="175"/>
      <c r="D22" s="174"/>
      <c r="E22" s="176"/>
      <c r="F22" s="177"/>
      <c r="G22" s="177"/>
      <c r="H22" s="54"/>
    </row>
    <row r="23" spans="1:8" s="2" customFormat="1" ht="20.100000000000001" customHeight="1" thickBot="1" x14ac:dyDescent="0.2">
      <c r="A23" s="216">
        <v>6</v>
      </c>
      <c r="B23" s="217" t="s">
        <v>144</v>
      </c>
      <c r="C23" s="218" t="s">
        <v>145</v>
      </c>
      <c r="D23" s="219" t="s">
        <v>143</v>
      </c>
      <c r="E23" s="220">
        <f>E24</f>
        <v>125.44000000000001</v>
      </c>
      <c r="F23" s="221">
        <v>0</v>
      </c>
      <c r="G23" s="156">
        <f>E23*F23</f>
        <v>0</v>
      </c>
      <c r="H23" s="54"/>
    </row>
    <row r="24" spans="1:8" s="2" customFormat="1" ht="20.100000000000001" customHeight="1" x14ac:dyDescent="0.15">
      <c r="A24" s="173"/>
      <c r="B24" s="184"/>
      <c r="C24" s="326" t="s">
        <v>215</v>
      </c>
      <c r="D24" s="327"/>
      <c r="E24" s="328">
        <f>78.4*1.6</f>
        <v>125.44000000000001</v>
      </c>
      <c r="F24" s="177"/>
      <c r="G24" s="177"/>
      <c r="H24" s="54"/>
    </row>
    <row r="25" spans="1:8" s="2" customFormat="1" ht="20.100000000000001" customHeight="1" x14ac:dyDescent="0.15">
      <c r="A25" s="173"/>
      <c r="B25" s="184"/>
      <c r="C25" s="175"/>
      <c r="D25" s="174"/>
      <c r="E25" s="176"/>
      <c r="F25" s="177"/>
      <c r="G25" s="177"/>
      <c r="H25" s="54"/>
    </row>
    <row r="26" spans="1:8" s="2" customFormat="1" ht="20.100000000000001" customHeight="1" thickBot="1" x14ac:dyDescent="0.2">
      <c r="A26" s="157"/>
      <c r="B26" s="152">
        <v>2</v>
      </c>
      <c r="C26" s="153" t="s">
        <v>167</v>
      </c>
      <c r="D26" s="153"/>
      <c r="E26" s="154"/>
      <c r="F26" s="155"/>
      <c r="G26" s="155">
        <f>SUM(G27:G29)</f>
        <v>0</v>
      </c>
      <c r="H26" s="54"/>
    </row>
    <row r="27" spans="1:8" s="2" customFormat="1" ht="20.100000000000001" customHeight="1" thickBot="1" x14ac:dyDescent="0.2">
      <c r="A27" s="216">
        <v>7</v>
      </c>
      <c r="B27" s="217" t="s">
        <v>168</v>
      </c>
      <c r="C27" s="218" t="s">
        <v>169</v>
      </c>
      <c r="D27" s="219" t="s">
        <v>109</v>
      </c>
      <c r="E27" s="220">
        <f>E14</f>
        <v>11.52</v>
      </c>
      <c r="F27" s="221">
        <v>0</v>
      </c>
      <c r="G27" s="156">
        <f>E27*F27</f>
        <v>0</v>
      </c>
      <c r="H27" s="54"/>
    </row>
    <row r="28" spans="1:8" s="2" customFormat="1" ht="20.100000000000001" customHeight="1" x14ac:dyDescent="0.15">
      <c r="A28" s="173"/>
      <c r="B28" s="184"/>
      <c r="C28" s="175"/>
      <c r="D28" s="174"/>
      <c r="E28" s="176"/>
      <c r="F28" s="177"/>
      <c r="G28" s="177"/>
      <c r="H28" s="54"/>
    </row>
    <row r="29" spans="1:8" s="2" customFormat="1" ht="20.100000000000001" customHeight="1" x14ac:dyDescent="0.15">
      <c r="A29" s="173"/>
      <c r="B29" s="184"/>
      <c r="C29" s="235"/>
      <c r="D29" s="236"/>
      <c r="E29" s="237"/>
      <c r="F29" s="177"/>
      <c r="G29" s="177"/>
      <c r="H29" s="54"/>
    </row>
    <row r="30" spans="1:8" s="2" customFormat="1" ht="20.100000000000001" customHeight="1" thickBot="1" x14ac:dyDescent="0.2">
      <c r="A30" s="157"/>
      <c r="B30" s="152">
        <v>3</v>
      </c>
      <c r="C30" s="153" t="s">
        <v>174</v>
      </c>
      <c r="D30" s="153"/>
      <c r="E30" s="154"/>
      <c r="F30" s="155"/>
      <c r="G30" s="155">
        <f>SUM(G31:G38)</f>
        <v>0</v>
      </c>
      <c r="H30" s="54"/>
    </row>
    <row r="31" spans="1:8" s="2" customFormat="1" ht="20.100000000000001" customHeight="1" x14ac:dyDescent="0.15">
      <c r="A31" s="279">
        <v>8</v>
      </c>
      <c r="B31" s="280" t="s">
        <v>175</v>
      </c>
      <c r="C31" s="250" t="s">
        <v>178</v>
      </c>
      <c r="D31" s="251" t="s">
        <v>118</v>
      </c>
      <c r="E31" s="252">
        <v>180</v>
      </c>
      <c r="F31" s="253">
        <v>0</v>
      </c>
      <c r="G31" s="254">
        <f t="shared" ref="G31:G36" si="0">ROUND(E31*F31,2)</f>
        <v>0</v>
      </c>
      <c r="H31" s="54"/>
    </row>
    <row r="32" spans="1:8" s="2" customFormat="1" ht="20.100000000000001" customHeight="1" x14ac:dyDescent="0.15">
      <c r="A32" s="255">
        <v>9</v>
      </c>
      <c r="B32" s="256" t="s">
        <v>176</v>
      </c>
      <c r="C32" s="248" t="s">
        <v>177</v>
      </c>
      <c r="D32" s="256" t="s">
        <v>118</v>
      </c>
      <c r="E32" s="257">
        <f>E31</f>
        <v>180</v>
      </c>
      <c r="F32" s="258">
        <v>0</v>
      </c>
      <c r="G32" s="259">
        <f t="shared" si="0"/>
        <v>0</v>
      </c>
      <c r="H32" s="54"/>
    </row>
    <row r="33" spans="1:8" s="2" customFormat="1" ht="20.100000000000001" customHeight="1" x14ac:dyDescent="0.15">
      <c r="A33" s="255">
        <v>10</v>
      </c>
      <c r="B33" s="256" t="s">
        <v>179</v>
      </c>
      <c r="C33" s="248" t="s">
        <v>180</v>
      </c>
      <c r="D33" s="256" t="s">
        <v>118</v>
      </c>
      <c r="E33" s="257">
        <f>E31</f>
        <v>180</v>
      </c>
      <c r="F33" s="258">
        <v>0</v>
      </c>
      <c r="G33" s="259">
        <f t="shared" si="0"/>
        <v>0</v>
      </c>
      <c r="H33" s="54"/>
    </row>
    <row r="34" spans="1:8" s="2" customFormat="1" ht="20.100000000000001" customHeight="1" x14ac:dyDescent="0.15">
      <c r="A34" s="260">
        <v>11</v>
      </c>
      <c r="B34" s="261" t="s">
        <v>181</v>
      </c>
      <c r="C34" s="262" t="s">
        <v>182</v>
      </c>
      <c r="D34" s="261" t="s">
        <v>118</v>
      </c>
      <c r="E34" s="263">
        <f>E33</f>
        <v>180</v>
      </c>
      <c r="F34" s="264">
        <v>0</v>
      </c>
      <c r="G34" s="265">
        <f t="shared" si="0"/>
        <v>0</v>
      </c>
      <c r="H34" s="54"/>
    </row>
    <row r="35" spans="1:8" s="2" customFormat="1" ht="20.100000000000001" customHeight="1" x14ac:dyDescent="0.15">
      <c r="A35" s="260">
        <v>12</v>
      </c>
      <c r="B35" s="261" t="s">
        <v>183</v>
      </c>
      <c r="C35" s="262" t="s">
        <v>184</v>
      </c>
      <c r="D35" s="261" t="s">
        <v>118</v>
      </c>
      <c r="E35" s="263">
        <f>E34</f>
        <v>180</v>
      </c>
      <c r="F35" s="264">
        <v>0</v>
      </c>
      <c r="G35" s="265">
        <f t="shared" si="0"/>
        <v>0</v>
      </c>
      <c r="H35" s="54"/>
    </row>
    <row r="36" spans="1:8" s="2" customFormat="1" ht="20.100000000000001" customHeight="1" x14ac:dyDescent="0.15">
      <c r="A36" s="260">
        <v>13</v>
      </c>
      <c r="B36" s="261" t="s">
        <v>185</v>
      </c>
      <c r="C36" s="262" t="s">
        <v>186</v>
      </c>
      <c r="D36" s="261" t="s">
        <v>118</v>
      </c>
      <c r="E36" s="263">
        <f>E31</f>
        <v>180</v>
      </c>
      <c r="F36" s="264">
        <v>0</v>
      </c>
      <c r="G36" s="265">
        <f t="shared" si="0"/>
        <v>0</v>
      </c>
      <c r="H36" s="54"/>
    </row>
    <row r="37" spans="1:8" s="2" customFormat="1" ht="20.100000000000001" customHeight="1" x14ac:dyDescent="0.15">
      <c r="A37" s="272">
        <v>14</v>
      </c>
      <c r="B37" s="273" t="s">
        <v>187</v>
      </c>
      <c r="C37" s="274" t="s">
        <v>188</v>
      </c>
      <c r="D37" s="273" t="s">
        <v>118</v>
      </c>
      <c r="E37" s="275">
        <f>E36</f>
        <v>180</v>
      </c>
      <c r="F37" s="276">
        <v>0</v>
      </c>
      <c r="G37" s="277">
        <f t="shared" ref="G37:G38" si="1">ROUND(E37*F37,2)</f>
        <v>0</v>
      </c>
      <c r="H37" s="54"/>
    </row>
    <row r="38" spans="1:8" s="2" customFormat="1" ht="20.100000000000001" customHeight="1" thickBot="1" x14ac:dyDescent="0.2">
      <c r="A38" s="267">
        <v>15</v>
      </c>
      <c r="B38" s="268" t="s">
        <v>190</v>
      </c>
      <c r="C38" s="269" t="s">
        <v>191</v>
      </c>
      <c r="D38" s="268" t="s">
        <v>122</v>
      </c>
      <c r="E38" s="270">
        <v>100</v>
      </c>
      <c r="F38" s="271">
        <v>0</v>
      </c>
      <c r="G38" s="266">
        <f t="shared" si="1"/>
        <v>0</v>
      </c>
      <c r="H38" s="54"/>
    </row>
    <row r="39" spans="1:8" s="2" customFormat="1" ht="20.100000000000001" customHeight="1" x14ac:dyDescent="0.15">
      <c r="A39" s="190"/>
      <c r="B39" s="191"/>
      <c r="C39" s="192"/>
      <c r="D39" s="191"/>
      <c r="E39" s="193"/>
      <c r="F39" s="194"/>
      <c r="G39" s="194"/>
      <c r="H39" s="54"/>
    </row>
    <row r="40" spans="1:8" s="2" customFormat="1" ht="20.100000000000001" customHeight="1" x14ac:dyDescent="0.15">
      <c r="A40" s="190"/>
      <c r="B40" s="191"/>
      <c r="C40" s="192"/>
      <c r="D40" s="191"/>
      <c r="E40" s="193"/>
      <c r="F40" s="194"/>
      <c r="G40" s="194"/>
      <c r="H40" s="54"/>
    </row>
    <row r="41" spans="1:8" s="2" customFormat="1" ht="20.100000000000001" customHeight="1" thickBot="1" x14ac:dyDescent="0.2">
      <c r="A41" s="157"/>
      <c r="B41" s="152">
        <v>4</v>
      </c>
      <c r="C41" s="153" t="s">
        <v>189</v>
      </c>
      <c r="D41" s="153"/>
      <c r="E41" s="154"/>
      <c r="F41" s="155"/>
      <c r="G41" s="155">
        <f>SUM(G42:G50)</f>
        <v>0</v>
      </c>
      <c r="H41" s="54"/>
    </row>
    <row r="42" spans="1:8" s="2" customFormat="1" ht="20.100000000000001" customHeight="1" thickBot="1" x14ac:dyDescent="0.2">
      <c r="A42" s="216">
        <v>16</v>
      </c>
      <c r="B42" s="217" t="s">
        <v>170</v>
      </c>
      <c r="C42" s="218" t="s">
        <v>171</v>
      </c>
      <c r="D42" s="219" t="s">
        <v>118</v>
      </c>
      <c r="E42" s="220">
        <v>180</v>
      </c>
      <c r="F42" s="221">
        <v>0</v>
      </c>
      <c r="G42" s="156">
        <f>E42*F42</f>
        <v>0</v>
      </c>
      <c r="H42" s="54"/>
    </row>
    <row r="43" spans="1:8" s="2" customFormat="1" ht="20.100000000000001" customHeight="1" thickBot="1" x14ac:dyDescent="0.2">
      <c r="A43" s="173"/>
      <c r="B43" s="184"/>
      <c r="C43" s="235"/>
      <c r="D43" s="236"/>
      <c r="E43" s="237"/>
      <c r="F43" s="177"/>
      <c r="G43" s="177"/>
      <c r="H43" s="54"/>
    </row>
    <row r="44" spans="1:8" s="2" customFormat="1" ht="20.100000000000001" customHeight="1" thickBot="1" x14ac:dyDescent="0.2">
      <c r="A44" s="241">
        <v>17</v>
      </c>
      <c r="B44" s="242" t="s">
        <v>155</v>
      </c>
      <c r="C44" s="243" t="s">
        <v>172</v>
      </c>
      <c r="D44" s="244" t="s">
        <v>118</v>
      </c>
      <c r="E44" s="245">
        <f>E45</f>
        <v>198.00000000000003</v>
      </c>
      <c r="F44" s="246">
        <v>0</v>
      </c>
      <c r="G44" s="247">
        <f>E44*F44</f>
        <v>0</v>
      </c>
      <c r="H44" s="54"/>
    </row>
    <row r="45" spans="1:8" s="2" customFormat="1" ht="20.100000000000001" customHeight="1" thickBot="1" x14ac:dyDescent="0.2">
      <c r="A45" s="238"/>
      <c r="B45" s="239"/>
      <c r="C45" s="331" t="s">
        <v>173</v>
      </c>
      <c r="D45" s="329"/>
      <c r="E45" s="330">
        <f>180*1.1</f>
        <v>198.00000000000003</v>
      </c>
      <c r="F45" s="240"/>
      <c r="G45" s="240"/>
      <c r="H45" s="54"/>
    </row>
    <row r="46" spans="1:8" s="2" customFormat="1" ht="20.100000000000001" customHeight="1" thickBot="1" x14ac:dyDescent="0.2">
      <c r="A46" s="216">
        <v>18</v>
      </c>
      <c r="B46" s="217" t="s">
        <v>152</v>
      </c>
      <c r="C46" s="218" t="s">
        <v>195</v>
      </c>
      <c r="D46" s="219" t="s">
        <v>122</v>
      </c>
      <c r="E46" s="220">
        <f>18+18+10+10</f>
        <v>56</v>
      </c>
      <c r="F46" s="221">
        <v>0</v>
      </c>
      <c r="G46" s="156">
        <f>E46*F46</f>
        <v>0</v>
      </c>
      <c r="H46" s="54"/>
    </row>
    <row r="47" spans="1:8" s="2" customFormat="1" ht="20.100000000000001" customHeight="1" thickBot="1" x14ac:dyDescent="0.2">
      <c r="A47" s="227"/>
      <c r="B47" s="228"/>
      <c r="C47" s="229"/>
      <c r="D47" s="230"/>
      <c r="E47" s="231"/>
      <c r="F47" s="232"/>
      <c r="G47" s="232"/>
      <c r="H47" s="54"/>
    </row>
    <row r="48" spans="1:8" s="2" customFormat="1" ht="20.100000000000001" customHeight="1" thickBot="1" x14ac:dyDescent="0.2">
      <c r="A48" s="241">
        <v>19</v>
      </c>
      <c r="B48" s="244" t="s">
        <v>155</v>
      </c>
      <c r="C48" s="281" t="s">
        <v>157</v>
      </c>
      <c r="D48" s="244" t="s">
        <v>121</v>
      </c>
      <c r="E48" s="245">
        <f>18+18+10+10</f>
        <v>56</v>
      </c>
      <c r="F48" s="246">
        <v>0</v>
      </c>
      <c r="G48" s="247">
        <f>E48*F48</f>
        <v>0</v>
      </c>
      <c r="H48" s="54"/>
    </row>
    <row r="49" spans="1:8" s="2" customFormat="1" ht="20.100000000000001" customHeight="1" thickBot="1" x14ac:dyDescent="0.2">
      <c r="A49" s="222"/>
      <c r="B49" s="223"/>
      <c r="C49" s="224"/>
      <c r="D49" s="223"/>
      <c r="E49" s="225"/>
      <c r="F49" s="226"/>
      <c r="G49" s="226"/>
      <c r="H49" s="54"/>
    </row>
    <row r="50" spans="1:8" s="2" customFormat="1" ht="20.100000000000001" customHeight="1" thickBot="1" x14ac:dyDescent="0.2">
      <c r="A50" s="216">
        <v>20</v>
      </c>
      <c r="B50" s="217" t="s">
        <v>146</v>
      </c>
      <c r="C50" s="218" t="s">
        <v>196</v>
      </c>
      <c r="D50" s="219" t="s">
        <v>109</v>
      </c>
      <c r="E50" s="220">
        <f>0.0375*56</f>
        <v>2.1</v>
      </c>
      <c r="F50" s="221">
        <v>0</v>
      </c>
      <c r="G50" s="156">
        <f>E50*F50</f>
        <v>0</v>
      </c>
      <c r="H50" s="54"/>
    </row>
    <row r="51" spans="1:8" s="2" customFormat="1" ht="20.100000000000001" customHeight="1" x14ac:dyDescent="0.15">
      <c r="A51" s="173"/>
      <c r="B51" s="184"/>
      <c r="C51" s="175"/>
      <c r="D51" s="174"/>
      <c r="E51" s="176"/>
      <c r="F51" s="177"/>
      <c r="G51" s="177"/>
      <c r="H51" s="54"/>
    </row>
    <row r="52" spans="1:8" s="2" customFormat="1" ht="20.100000000000001" customHeight="1" x14ac:dyDescent="0.15">
      <c r="A52" s="173"/>
      <c r="B52" s="184"/>
      <c r="C52" s="175"/>
      <c r="D52" s="174"/>
      <c r="E52" s="176"/>
      <c r="F52" s="177"/>
      <c r="G52" s="177"/>
      <c r="H52" s="54"/>
    </row>
    <row r="53" spans="1:8" s="2" customFormat="1" ht="20.100000000000001" customHeight="1" x14ac:dyDescent="0.15">
      <c r="A53" s="173"/>
      <c r="B53" s="184"/>
      <c r="C53" s="175"/>
      <c r="D53" s="174"/>
      <c r="E53" s="176"/>
      <c r="F53" s="177"/>
      <c r="G53" s="177"/>
      <c r="H53" s="54"/>
    </row>
    <row r="54" spans="1:8" s="2" customFormat="1" ht="20.100000000000001" customHeight="1" x14ac:dyDescent="0.15">
      <c r="A54" s="173"/>
      <c r="B54" s="184"/>
      <c r="C54" s="175"/>
      <c r="D54" s="174"/>
      <c r="E54" s="176"/>
      <c r="F54" s="177"/>
      <c r="G54" s="177"/>
      <c r="H54" s="54"/>
    </row>
    <row r="55" spans="1:8" s="2" customFormat="1" ht="20.100000000000001" customHeight="1" x14ac:dyDescent="0.15">
      <c r="A55" s="173"/>
      <c r="B55" s="184"/>
      <c r="C55" s="175"/>
      <c r="D55" s="174"/>
      <c r="E55" s="176"/>
      <c r="F55" s="177"/>
      <c r="G55" s="177"/>
      <c r="H55" s="54"/>
    </row>
    <row r="56" spans="1:8" s="2" customFormat="1" ht="20.100000000000001" customHeight="1" x14ac:dyDescent="0.15">
      <c r="A56" s="173"/>
      <c r="B56" s="184"/>
      <c r="C56" s="175"/>
      <c r="D56" s="174"/>
      <c r="E56" s="176"/>
      <c r="F56" s="177"/>
      <c r="G56" s="177"/>
      <c r="H56" s="54"/>
    </row>
    <row r="57" spans="1:8" s="2" customFormat="1" ht="20.100000000000001" customHeight="1" x14ac:dyDescent="0.15">
      <c r="A57" s="173"/>
      <c r="B57" s="184"/>
      <c r="C57" s="175"/>
      <c r="D57" s="174"/>
      <c r="E57" s="176"/>
      <c r="F57" s="177"/>
      <c r="G57" s="177"/>
      <c r="H57" s="54"/>
    </row>
    <row r="58" spans="1:8" s="2" customFormat="1" ht="20.100000000000001" customHeight="1" thickBot="1" x14ac:dyDescent="0.2">
      <c r="A58" s="157"/>
      <c r="B58" s="152">
        <v>5</v>
      </c>
      <c r="C58" s="153" t="s">
        <v>123</v>
      </c>
      <c r="D58" s="153"/>
      <c r="E58" s="154"/>
      <c r="F58" s="155"/>
      <c r="G58" s="155">
        <f>SUM(G59:G71)</f>
        <v>0</v>
      </c>
      <c r="H58" s="54"/>
    </row>
    <row r="59" spans="1:8" s="2" customFormat="1" ht="39.75" customHeight="1" x14ac:dyDescent="0.15">
      <c r="A59" s="343">
        <v>21</v>
      </c>
      <c r="B59" s="356" t="s">
        <v>155</v>
      </c>
      <c r="C59" s="282" t="s">
        <v>208</v>
      </c>
      <c r="D59" s="346" t="s">
        <v>121</v>
      </c>
      <c r="E59" s="349">
        <v>1</v>
      </c>
      <c r="F59" s="352">
        <v>0</v>
      </c>
      <c r="G59" s="353">
        <f>ROUND(E59*F59,0)</f>
        <v>0</v>
      </c>
      <c r="H59" s="54"/>
    </row>
    <row r="60" spans="1:8" s="2" customFormat="1" ht="20.100000000000001" customHeight="1" x14ac:dyDescent="0.15">
      <c r="A60" s="344"/>
      <c r="B60" s="357"/>
      <c r="C60" s="283"/>
      <c r="D60" s="347"/>
      <c r="E60" s="350"/>
      <c r="F60" s="350"/>
      <c r="G60" s="354"/>
      <c r="H60" s="54"/>
    </row>
    <row r="61" spans="1:8" s="2" customFormat="1" ht="99.75" customHeight="1" x14ac:dyDescent="0.15">
      <c r="A61" s="345"/>
      <c r="B61" s="358"/>
      <c r="C61" s="283"/>
      <c r="D61" s="348"/>
      <c r="E61" s="351"/>
      <c r="F61" s="351"/>
      <c r="G61" s="355"/>
      <c r="H61" s="54"/>
    </row>
    <row r="62" spans="1:8" s="2" customFormat="1" ht="20.100000000000001" customHeight="1" x14ac:dyDescent="0.15">
      <c r="A62" s="182">
        <v>22</v>
      </c>
      <c r="B62" s="183" t="s">
        <v>175</v>
      </c>
      <c r="C62" s="158" t="s">
        <v>204</v>
      </c>
      <c r="D62" s="159" t="s">
        <v>124</v>
      </c>
      <c r="E62" s="160">
        <v>1</v>
      </c>
      <c r="F62" s="161">
        <v>0</v>
      </c>
      <c r="G62" s="162">
        <f>E62*F62</f>
        <v>0</v>
      </c>
      <c r="H62" s="54"/>
    </row>
    <row r="63" spans="1:8" s="2" customFormat="1" ht="148.5" customHeight="1" x14ac:dyDescent="0.15">
      <c r="A63" s="284">
        <v>23</v>
      </c>
      <c r="B63" s="285" t="s">
        <v>155</v>
      </c>
      <c r="C63" s="286" t="s">
        <v>198</v>
      </c>
      <c r="D63" s="285" t="s">
        <v>114</v>
      </c>
      <c r="E63" s="287">
        <v>2</v>
      </c>
      <c r="F63" s="288">
        <v>0</v>
      </c>
      <c r="G63" s="289">
        <f>ROUND(E63*F63,0)</f>
        <v>0</v>
      </c>
      <c r="H63" s="54"/>
    </row>
    <row r="64" spans="1:8" s="2" customFormat="1" ht="20.100000000000001" customHeight="1" x14ac:dyDescent="0.15">
      <c r="A64" s="182">
        <v>24</v>
      </c>
      <c r="B64" s="183" t="s">
        <v>175</v>
      </c>
      <c r="C64" s="158" t="s">
        <v>205</v>
      </c>
      <c r="D64" s="159" t="s">
        <v>114</v>
      </c>
      <c r="E64" s="160">
        <v>2</v>
      </c>
      <c r="F64" s="161">
        <v>0</v>
      </c>
      <c r="G64" s="162">
        <f>E64*F64</f>
        <v>0</v>
      </c>
      <c r="H64" s="54"/>
    </row>
    <row r="65" spans="1:8" s="2" customFormat="1" ht="20.100000000000001" customHeight="1" x14ac:dyDescent="0.15">
      <c r="A65" s="284">
        <v>25</v>
      </c>
      <c r="B65" s="285" t="s">
        <v>155</v>
      </c>
      <c r="C65" s="290" t="s">
        <v>206</v>
      </c>
      <c r="D65" s="285" t="s">
        <v>114</v>
      </c>
      <c r="E65" s="287">
        <v>4</v>
      </c>
      <c r="F65" s="288">
        <v>0</v>
      </c>
      <c r="G65" s="289">
        <f>ROUND(E65*F65,0)</f>
        <v>0</v>
      </c>
      <c r="H65" s="54"/>
    </row>
    <row r="66" spans="1:8" s="2" customFormat="1" ht="124.5" customHeight="1" x14ac:dyDescent="0.15">
      <c r="A66" s="284">
        <v>26</v>
      </c>
      <c r="B66" s="285" t="s">
        <v>155</v>
      </c>
      <c r="C66" s="286" t="s">
        <v>217</v>
      </c>
      <c r="D66" s="285" t="s">
        <v>137</v>
      </c>
      <c r="E66" s="287">
        <v>1</v>
      </c>
      <c r="F66" s="288">
        <v>0</v>
      </c>
      <c r="G66" s="289">
        <f>ROUND(E66*F66,0)</f>
        <v>0</v>
      </c>
      <c r="H66" s="54"/>
    </row>
    <row r="67" spans="1:8" s="2" customFormat="1" ht="20.100000000000001" customHeight="1" x14ac:dyDescent="0.15">
      <c r="A67" s="317">
        <v>27</v>
      </c>
      <c r="B67" s="183" t="s">
        <v>138</v>
      </c>
      <c r="C67" s="158" t="s">
        <v>197</v>
      </c>
      <c r="D67" s="159" t="s">
        <v>124</v>
      </c>
      <c r="E67" s="160">
        <v>2</v>
      </c>
      <c r="F67" s="161">
        <v>0</v>
      </c>
      <c r="G67" s="162">
        <f>E67*F67</f>
        <v>0</v>
      </c>
      <c r="H67" s="54"/>
    </row>
    <row r="68" spans="1:8" s="2" customFormat="1" ht="20.100000000000001" customHeight="1" x14ac:dyDescent="0.15">
      <c r="A68" s="318">
        <v>28</v>
      </c>
      <c r="B68" s="319" t="s">
        <v>175</v>
      </c>
      <c r="C68" s="158" t="s">
        <v>202</v>
      </c>
      <c r="D68" s="159" t="s">
        <v>108</v>
      </c>
      <c r="E68" s="160">
        <v>1</v>
      </c>
      <c r="F68" s="161">
        <v>0</v>
      </c>
      <c r="G68" s="162">
        <f>E68*F68</f>
        <v>0</v>
      </c>
      <c r="H68" s="54"/>
    </row>
    <row r="69" spans="1:8" s="2" customFormat="1" ht="36.75" customHeight="1" x14ac:dyDescent="0.15">
      <c r="A69" s="284">
        <v>29</v>
      </c>
      <c r="B69" s="285" t="s">
        <v>155</v>
      </c>
      <c r="C69" s="301" t="s">
        <v>135</v>
      </c>
      <c r="D69" s="300" t="s">
        <v>114</v>
      </c>
      <c r="E69" s="302">
        <v>1</v>
      </c>
      <c r="F69" s="303">
        <v>0</v>
      </c>
      <c r="G69" s="320">
        <f>E69*F69</f>
        <v>0</v>
      </c>
      <c r="H69" s="54"/>
    </row>
    <row r="70" spans="1:8" s="2" customFormat="1" ht="20.100000000000001" customHeight="1" x14ac:dyDescent="0.15">
      <c r="A70" s="284">
        <v>30</v>
      </c>
      <c r="B70" s="285" t="s">
        <v>155</v>
      </c>
      <c r="C70" s="301" t="s">
        <v>136</v>
      </c>
      <c r="D70" s="300" t="s">
        <v>114</v>
      </c>
      <c r="E70" s="302">
        <v>1</v>
      </c>
      <c r="F70" s="303">
        <v>0</v>
      </c>
      <c r="G70" s="320">
        <f>E70*F70</f>
        <v>0</v>
      </c>
      <c r="H70" s="54"/>
    </row>
    <row r="71" spans="1:8" s="2" customFormat="1" ht="20.100000000000001" customHeight="1" thickBot="1" x14ac:dyDescent="0.2">
      <c r="A71" s="291">
        <v>31</v>
      </c>
      <c r="B71" s="292" t="s">
        <v>155</v>
      </c>
      <c r="C71" s="321" t="s">
        <v>120</v>
      </c>
      <c r="D71" s="322" t="s">
        <v>114</v>
      </c>
      <c r="E71" s="323">
        <v>1</v>
      </c>
      <c r="F71" s="324">
        <v>0</v>
      </c>
      <c r="G71" s="325">
        <f>E71*F71</f>
        <v>0</v>
      </c>
      <c r="H71" s="54"/>
    </row>
    <row r="72" spans="1:8" s="2" customFormat="1" ht="20.100000000000001" customHeight="1" x14ac:dyDescent="0.15">
      <c r="A72" s="173"/>
      <c r="B72" s="174"/>
      <c r="C72" s="178"/>
      <c r="D72" s="179"/>
      <c r="E72" s="180"/>
      <c r="F72" s="181"/>
      <c r="G72" s="181"/>
      <c r="H72" s="54"/>
    </row>
    <row r="73" spans="1:8" s="2" customFormat="1" ht="20.100000000000001" customHeight="1" thickBot="1" x14ac:dyDescent="0.2">
      <c r="A73" s="157"/>
      <c r="B73" s="152">
        <v>6</v>
      </c>
      <c r="C73" s="153" t="s">
        <v>98</v>
      </c>
      <c r="D73" s="152"/>
      <c r="E73" s="154"/>
      <c r="F73" s="155"/>
      <c r="G73" s="155">
        <f>SUM(G74:G83)</f>
        <v>0</v>
      </c>
      <c r="H73" s="54"/>
    </row>
    <row r="74" spans="1:8" s="2" customFormat="1" ht="20.100000000000001" customHeight="1" x14ac:dyDescent="0.15">
      <c r="A74" s="149">
        <v>32</v>
      </c>
      <c r="B74" s="202">
        <v>338171122</v>
      </c>
      <c r="C74" s="203" t="s">
        <v>199</v>
      </c>
      <c r="D74" s="202" t="s">
        <v>122</v>
      </c>
      <c r="E74" s="204">
        <v>48</v>
      </c>
      <c r="F74" s="205">
        <v>0</v>
      </c>
      <c r="G74" s="150">
        <f t="shared" ref="G74:G83" si="2">E74*F74</f>
        <v>0</v>
      </c>
      <c r="H74" s="54"/>
    </row>
    <row r="75" spans="1:8" s="2" customFormat="1" ht="20.100000000000001" customHeight="1" x14ac:dyDescent="0.15">
      <c r="A75" s="293">
        <v>33</v>
      </c>
      <c r="B75" s="294" t="s">
        <v>155</v>
      </c>
      <c r="C75" s="295" t="s">
        <v>128</v>
      </c>
      <c r="D75" s="294" t="s">
        <v>114</v>
      </c>
      <c r="E75" s="296">
        <v>16</v>
      </c>
      <c r="F75" s="297">
        <v>0</v>
      </c>
      <c r="G75" s="298">
        <f t="shared" si="2"/>
        <v>0</v>
      </c>
      <c r="H75" s="54"/>
    </row>
    <row r="76" spans="1:8" s="2" customFormat="1" ht="20.100000000000001" customHeight="1" x14ac:dyDescent="0.15">
      <c r="A76" s="299">
        <v>34</v>
      </c>
      <c r="B76" s="300" t="s">
        <v>155</v>
      </c>
      <c r="C76" s="301" t="s">
        <v>129</v>
      </c>
      <c r="D76" s="300" t="s">
        <v>126</v>
      </c>
      <c r="E76" s="302">
        <v>48</v>
      </c>
      <c r="F76" s="303">
        <v>0</v>
      </c>
      <c r="G76" s="298">
        <f t="shared" si="2"/>
        <v>0</v>
      </c>
      <c r="H76" s="54"/>
    </row>
    <row r="77" spans="1:8" s="2" customFormat="1" ht="20.100000000000001" customHeight="1" x14ac:dyDescent="0.15">
      <c r="A77" s="151">
        <v>35</v>
      </c>
      <c r="B77" s="206" t="s">
        <v>125</v>
      </c>
      <c r="C77" s="207" t="s">
        <v>200</v>
      </c>
      <c r="D77" s="206" t="s">
        <v>126</v>
      </c>
      <c r="E77" s="208">
        <v>36</v>
      </c>
      <c r="F77" s="209">
        <v>0</v>
      </c>
      <c r="G77" s="162">
        <f t="shared" si="2"/>
        <v>0</v>
      </c>
      <c r="H77" s="54"/>
    </row>
    <row r="78" spans="1:8" s="2" customFormat="1" ht="20.100000000000001" customHeight="1" x14ac:dyDescent="0.15">
      <c r="A78" s="304">
        <v>36</v>
      </c>
      <c r="B78" s="294" t="s">
        <v>155</v>
      </c>
      <c r="C78" s="295" t="s">
        <v>132</v>
      </c>
      <c r="D78" s="294" t="s">
        <v>114</v>
      </c>
      <c r="E78" s="296">
        <v>14</v>
      </c>
      <c r="F78" s="297">
        <v>0</v>
      </c>
      <c r="G78" s="298">
        <f t="shared" si="2"/>
        <v>0</v>
      </c>
      <c r="H78" s="54"/>
    </row>
    <row r="79" spans="1:8" s="2" customFormat="1" ht="20.100000000000001" customHeight="1" x14ac:dyDescent="0.15">
      <c r="A79" s="305">
        <v>37</v>
      </c>
      <c r="B79" s="294" t="s">
        <v>155</v>
      </c>
      <c r="C79" s="295" t="s">
        <v>130</v>
      </c>
      <c r="D79" s="294" t="s">
        <v>110</v>
      </c>
      <c r="E79" s="296">
        <v>8</v>
      </c>
      <c r="F79" s="297">
        <v>0</v>
      </c>
      <c r="G79" s="298">
        <f t="shared" si="2"/>
        <v>0</v>
      </c>
      <c r="H79" s="54"/>
    </row>
    <row r="80" spans="1:8" s="2" customFormat="1" ht="20.100000000000001" customHeight="1" x14ac:dyDescent="0.15">
      <c r="A80" s="293">
        <v>38</v>
      </c>
      <c r="B80" s="300" t="s">
        <v>155</v>
      </c>
      <c r="C80" s="301" t="s">
        <v>216</v>
      </c>
      <c r="D80" s="300" t="s">
        <v>126</v>
      </c>
      <c r="E80" s="302">
        <v>36</v>
      </c>
      <c r="F80" s="303">
        <v>0</v>
      </c>
      <c r="G80" s="298">
        <f t="shared" si="2"/>
        <v>0</v>
      </c>
      <c r="H80" s="54"/>
    </row>
    <row r="81" spans="1:9" s="2" customFormat="1" ht="20.100000000000001" customHeight="1" x14ac:dyDescent="0.15">
      <c r="A81" s="305">
        <v>39</v>
      </c>
      <c r="B81" s="306" t="s">
        <v>155</v>
      </c>
      <c r="C81" s="307" t="s">
        <v>127</v>
      </c>
      <c r="D81" s="306" t="s">
        <v>118</v>
      </c>
      <c r="E81" s="308">
        <v>72</v>
      </c>
      <c r="F81" s="309">
        <v>0</v>
      </c>
      <c r="G81" s="310">
        <f t="shared" si="2"/>
        <v>0</v>
      </c>
      <c r="H81" s="54"/>
    </row>
    <row r="82" spans="1:9" s="2" customFormat="1" ht="20.100000000000001" customHeight="1" x14ac:dyDescent="0.15">
      <c r="A82" s="195">
        <v>40</v>
      </c>
      <c r="B82" s="196" t="s">
        <v>148</v>
      </c>
      <c r="C82" s="197" t="s">
        <v>149</v>
      </c>
      <c r="D82" s="196" t="s">
        <v>114</v>
      </c>
      <c r="E82" s="198">
        <v>2</v>
      </c>
      <c r="F82" s="199">
        <v>0</v>
      </c>
      <c r="G82" s="200">
        <f t="shared" si="2"/>
        <v>0</v>
      </c>
      <c r="H82" s="54"/>
    </row>
    <row r="83" spans="1:9" s="2" customFormat="1" ht="20.100000000000001" customHeight="1" thickBot="1" x14ac:dyDescent="0.2">
      <c r="A83" s="311">
        <v>41</v>
      </c>
      <c r="B83" s="312" t="s">
        <v>155</v>
      </c>
      <c r="C83" s="313" t="s">
        <v>131</v>
      </c>
      <c r="D83" s="312" t="s">
        <v>114</v>
      </c>
      <c r="E83" s="314">
        <v>2</v>
      </c>
      <c r="F83" s="315">
        <v>0</v>
      </c>
      <c r="G83" s="316">
        <f t="shared" si="2"/>
        <v>0</v>
      </c>
      <c r="H83" s="54"/>
    </row>
    <row r="84" spans="1:9" s="2" customFormat="1" ht="20.100000000000001" customHeight="1" x14ac:dyDescent="0.15">
      <c r="A84" s="185"/>
      <c r="B84" s="186"/>
      <c r="C84" s="187"/>
      <c r="D84" s="186"/>
      <c r="E84" s="188"/>
      <c r="F84" s="189"/>
      <c r="G84" s="189"/>
      <c r="H84" s="54"/>
    </row>
    <row r="85" spans="1:9" s="2" customFormat="1" ht="20.100000000000001" customHeight="1" thickBot="1" x14ac:dyDescent="0.2">
      <c r="A85" s="163"/>
      <c r="B85" s="164">
        <v>7</v>
      </c>
      <c r="C85" s="165" t="s">
        <v>133</v>
      </c>
      <c r="D85" s="164"/>
      <c r="E85" s="166"/>
      <c r="F85" s="167"/>
      <c r="G85" s="155">
        <f>G86</f>
        <v>0</v>
      </c>
      <c r="H85" s="54"/>
    </row>
    <row r="86" spans="1:9" s="2" customFormat="1" ht="75" customHeight="1" thickBot="1" x14ac:dyDescent="0.2">
      <c r="A86" s="168">
        <v>42</v>
      </c>
      <c r="B86" s="169" t="s">
        <v>175</v>
      </c>
      <c r="C86" s="249" t="s">
        <v>218</v>
      </c>
      <c r="D86" s="169" t="s">
        <v>108</v>
      </c>
      <c r="E86" s="171">
        <v>1</v>
      </c>
      <c r="F86" s="172">
        <v>0</v>
      </c>
      <c r="G86" s="156">
        <f>E86*F86</f>
        <v>0</v>
      </c>
      <c r="H86" s="54"/>
    </row>
    <row r="87" spans="1:9" s="2" customFormat="1" ht="20.100000000000001" customHeight="1" x14ac:dyDescent="0.15">
      <c r="A87" s="190"/>
      <c r="B87" s="191"/>
      <c r="C87" s="192"/>
      <c r="D87" s="191"/>
      <c r="E87" s="193"/>
      <c r="F87" s="194"/>
      <c r="G87" s="177"/>
      <c r="H87" s="54"/>
    </row>
    <row r="88" spans="1:9" s="2" customFormat="1" ht="20.100000000000001" customHeight="1" thickBot="1" x14ac:dyDescent="0.2">
      <c r="A88" s="163"/>
      <c r="B88" s="164">
        <v>8</v>
      </c>
      <c r="C88" s="165" t="s">
        <v>99</v>
      </c>
      <c r="D88" s="164"/>
      <c r="E88" s="166"/>
      <c r="F88" s="167"/>
      <c r="G88" s="155">
        <f>G89</f>
        <v>0</v>
      </c>
      <c r="H88" s="54"/>
    </row>
    <row r="89" spans="1:9" s="2" customFormat="1" ht="20.100000000000001" customHeight="1" thickBot="1" x14ac:dyDescent="0.2">
      <c r="A89" s="168">
        <v>43</v>
      </c>
      <c r="B89" s="169" t="s">
        <v>119</v>
      </c>
      <c r="C89" s="170" t="s">
        <v>203</v>
      </c>
      <c r="D89" s="169" t="s">
        <v>108</v>
      </c>
      <c r="E89" s="171">
        <v>1</v>
      </c>
      <c r="F89" s="172">
        <v>0</v>
      </c>
      <c r="G89" s="156">
        <f>E89*F89</f>
        <v>0</v>
      </c>
      <c r="H89" s="54"/>
    </row>
    <row r="90" spans="1:9" s="2" customFormat="1" ht="20.100000000000001" customHeight="1" x14ac:dyDescent="0.15">
      <c r="A90" s="210"/>
      <c r="B90" s="211"/>
      <c r="C90" s="211" t="s">
        <v>100</v>
      </c>
      <c r="D90" s="211"/>
      <c r="E90" s="212"/>
      <c r="F90" s="213"/>
      <c r="G90" s="213">
        <f>G58+G73+G85+G88+G41+G30+G26+G9</f>
        <v>0</v>
      </c>
      <c r="H90" s="55"/>
      <c r="I90" s="49"/>
    </row>
    <row r="91" spans="1:9" s="2" customFormat="1" ht="20.100000000000001" customHeight="1" x14ac:dyDescent="0.15">
      <c r="A91" s="214"/>
      <c r="B91" s="214"/>
      <c r="C91" s="214"/>
      <c r="D91" s="214"/>
      <c r="E91" s="214"/>
      <c r="F91" s="214"/>
      <c r="G91" s="214"/>
      <c r="H91" s="54"/>
    </row>
    <row r="102" spans="5:5" ht="9.6" customHeight="1" x14ac:dyDescent="0.15">
      <c r="E102" s="50"/>
    </row>
  </sheetData>
  <mergeCells count="6">
    <mergeCell ref="A59:A61"/>
    <mergeCell ref="D59:D61"/>
    <mergeCell ref="E59:E61"/>
    <mergeCell ref="F59:F61"/>
    <mergeCell ref="G59:G61"/>
    <mergeCell ref="B59:B61"/>
  </mergeCells>
  <pageMargins left="0.39370078740157483" right="0.39370078740157483" top="0.59055118110236227" bottom="0.59055118110236227" header="0" footer="0"/>
  <pageSetup scale="95" fitToHeight="100" orientation="landscape" r:id="rId1"/>
  <headerFooter alignWithMargins="0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Krycí list rozpočtu</vt:lpstr>
      <vt:lpstr>2. Rekapitulace rozpočtu</vt:lpstr>
      <vt:lpstr>3.Položkový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Šonková Jana</cp:lastModifiedBy>
  <cp:lastPrinted>2022-05-17T08:45:21Z</cp:lastPrinted>
  <dcterms:created xsi:type="dcterms:W3CDTF">2010-11-17T07:13:05Z</dcterms:created>
  <dcterms:modified xsi:type="dcterms:W3CDTF">2022-05-20T07:52:11Z</dcterms:modified>
</cp:coreProperties>
</file>