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userName="S.A.W. Consulting" reservationPassword="0"/>
  <workbookPr/>
  <bookViews>
    <workbookView xWindow="240" yWindow="120" windowWidth="14940" windowHeight="9225" activeTab="0"/>
  </bookViews>
  <sheets>
    <sheet name="Rekapitulace" sheetId="1" r:id="rId1"/>
    <sheet name="SO 201" sheetId="2" r:id="rId2"/>
  </sheets>
  <definedNames/>
  <calcPr/>
  <webPublishing/>
</workbook>
</file>

<file path=xl/sharedStrings.xml><?xml version="1.0" encoding="utf-8"?>
<sst xmlns="http://schemas.openxmlformats.org/spreadsheetml/2006/main" count="1299" uniqueCount="545">
  <si>
    <t>Rekapitulace ceny</t>
  </si>
  <si>
    <t>Stavba: 2019-094 - OPRAVA MOSTU PŘES CHROCHVICKÝ POTOK DC-032L, DĚČÍN XXIV - KRÁSNÝ STUDENEC</t>
  </si>
  <si>
    <t xml:space="preserve">Varianta:  - </t>
  </si>
  <si>
    <t>Celková cena bez DPH:</t>
  </si>
  <si>
    <t>Celková cena s DPH:</t>
  </si>
  <si>
    <t>Objekt</t>
  </si>
  <si>
    <t>Popis</t>
  </si>
  <si>
    <t>Cena bez DPH</t>
  </si>
  <si>
    <t>DPH</t>
  </si>
  <si>
    <t>Cena s DPH</t>
  </si>
  <si>
    <t>ASPE10</t>
  </si>
  <si>
    <t>S</t>
  </si>
  <si>
    <t>Soupis prací objektu</t>
  </si>
  <si>
    <t xml:space="preserve">Stavba: </t>
  </si>
  <si>
    <t>2019-094</t>
  </si>
  <si>
    <t>OPRAVA MOSTU PŘES CHROCHVICKÝ POTOK DC-032L, DĚČÍN XXIV - KRÁSNÝ STUDENEC</t>
  </si>
  <si>
    <t>O</t>
  </si>
  <si>
    <t>Rozpočet:</t>
  </si>
  <si>
    <t>0,00</t>
  </si>
  <si>
    <t>15,00</t>
  </si>
  <si>
    <t>21,00</t>
  </si>
  <si>
    <t>3</t>
  </si>
  <si>
    <t>2</t>
  </si>
  <si>
    <t>SO 201</t>
  </si>
  <si>
    <t>OPRAVA MOSTU PŘES CHROCHVICKÝ POTOK</t>
  </si>
  <si>
    <t>Typ</t>
  </si>
  <si>
    <t>0</t>
  </si>
  <si>
    <t>Poř. číslo</t>
  </si>
  <si>
    <t>1</t>
  </si>
  <si>
    <t>Kód položky</t>
  </si>
  <si>
    <t>Varianta</t>
  </si>
  <si>
    <t>Název položky</t>
  </si>
  <si>
    <t>4</t>
  </si>
  <si>
    <t>MJ</t>
  </si>
  <si>
    <t>5</t>
  </si>
  <si>
    <t>Množství</t>
  </si>
  <si>
    <t>6</t>
  </si>
  <si>
    <t>Jednotková cena</t>
  </si>
  <si>
    <t>Jednotková</t>
  </si>
  <si>
    <t>9</t>
  </si>
  <si>
    <t>Celkem</t>
  </si>
  <si>
    <t>10</t>
  </si>
  <si>
    <t>SD</t>
  </si>
  <si>
    <t>Všeobecné konstrukce a práce</t>
  </si>
  <si>
    <t>P</t>
  </si>
  <si>
    <t>014102</t>
  </si>
  <si>
    <t>a</t>
  </si>
  <si>
    <t>POPLATKY ZA SKLÁDKU</t>
  </si>
  <si>
    <t>T</t>
  </si>
  <si>
    <t>PP</t>
  </si>
  <si>
    <t>VÝKOPEK</t>
  </si>
  <si>
    <t>VV</t>
  </si>
  <si>
    <t>z pol. č. 17120: 230,333m3*1,8t/m3=414,599 [A]t</t>
  </si>
  <si>
    <t>TS</t>
  </si>
  <si>
    <t>zahrnuje veškeré poplatky provozovateli skládky související s uložením odpadu na skládce.</t>
  </si>
  <si>
    <t>b</t>
  </si>
  <si>
    <t>PROSTÝ BETON</t>
  </si>
  <si>
    <t>z pol. č. 96615: 0,364m3*2,2t/m3=0,801 [A]t</t>
  </si>
  <si>
    <t>c</t>
  </si>
  <si>
    <t>KÁMEN</t>
  </si>
  <si>
    <t>z pol. č. 96613: 22,576m3*2,5t/m3=56,440 [A]t 
odpočet pol. č. 327212: -5,998m3*2,5t/m3=-14,995 [B]t 
odpočet pol. č. 327215 (50%): -12,575m3*2,5t/m3=-31,438 [C]t 
Celkem: A+B+C=10,007 [D]t</t>
  </si>
  <si>
    <t>014211</t>
  </si>
  <si>
    <t/>
  </si>
  <si>
    <t>POPLATKY ZA ZEMNÍK - ORNICE</t>
  </si>
  <si>
    <t>M3</t>
  </si>
  <si>
    <t>z pol. č. 12573: 2,75m3=2,750 [A]m3</t>
  </si>
  <si>
    <t>zahrnuje veškeré poplatky majiteli zemníku související s nákupem zeminy (nikoliv s otvírkou zemníku)</t>
  </si>
  <si>
    <t>02720</t>
  </si>
  <si>
    <t>POMOC PRÁCE ZŘÍZ NEBO ZAJIŠŤ REGULACI A OCHRANU DOPRAVY</t>
  </si>
  <si>
    <t>KPL</t>
  </si>
  <si>
    <t>Dopravně inženýrská opatření v průběhu celé stavby (dle TP66 a DI PČR), zahrnuje osazení, přesuny a odvoz provizorního dopravního značení. Zahrnuje dočasné dopravní značení,  dopravní zařízení (např. světelné výstražné zařízení atd.), oplocení a všechny související práce po dobu trvání stavby. Součástí položky je i údržba a péče o dopravně inženýrská opatření v průběhu celé stavby.</t>
  </si>
  <si>
    <t>zahrnuje veškeré náklady spojené s objednatelem požadovanými zařízeními</t>
  </si>
  <si>
    <t>02730</t>
  </si>
  <si>
    <t>POMOC PRÁCE ZŘÍZ NEBO ZAJIŠŤ OCHRANU INŽENÝRSKÝCH SÍTÍ</t>
  </si>
  <si>
    <t>KČ</t>
  </si>
  <si>
    <t>CETIN, a.s. - STRANOVÁ PŘELOŽKA METALICKÉHO KABELU DO CHRÁNIČKY DN 110 MM DO NOVÉ ŽB. POVODNÍ ŘÍMSY</t>
  </si>
  <si>
    <t>7</t>
  </si>
  <si>
    <t>02742</t>
  </si>
  <si>
    <t>PROVIZORNÍ LÁVKY</t>
  </si>
  <si>
    <t>PROVIZORNÍ MODULÁRNÍ LÁVKA PRO PĚŠÍ DL. 7,5 M, VČETNĚ ZŘÍZENÍ, MONTÁŽE A DEMONTÁŽE, 
VČ. PŘÍSTUPOVÉ CESTY Z R- MATERIÁLU, VČ. UVEDENÍ TERÉNU V MÍSTĚ ULOŽENÍ LÁVKY DO PŮVODNÍHO STAVU, ROZMĚR 2,0 X 7,5 = 15,0 M2,  
PŘEDPOKLAD PRONÁJMU LÁVKY 4 MĚSÍCE</t>
  </si>
  <si>
    <t>8</t>
  </si>
  <si>
    <t>02910</t>
  </si>
  <si>
    <t>OSTATNÍ POŽADAVKY - ZEMĚMĚŘIČSKÁ MĚŘENÍ</t>
  </si>
  <si>
    <t>ZAMĚŘENÍ SKUTEČNÉHO STAVU JAKO PODKLAD PRO DSPS</t>
  </si>
  <si>
    <t>zahrnuje veškeré náklady spojené s objednatelem požadovanými pracemi,   
- pro stanovení orientační investorské ceny určete jednotkovou cenu jako 1% odhadované ceny stavby</t>
  </si>
  <si>
    <t>02911</t>
  </si>
  <si>
    <t>OSTATNÍ POŽADAVKY - GEODETICKÉ ZAMĚŘENÍ</t>
  </si>
  <si>
    <t>GEODETICKÉ PRÁCE BĚHEM VÝSTAVBY</t>
  </si>
  <si>
    <t>zahrnuje veškeré náklady spojené s objednatelem požadovanými pracemi</t>
  </si>
  <si>
    <t>029412</t>
  </si>
  <si>
    <t>OSTATNÍ POŽADAVKY - VYPRACOVÁNÍ MOSTNÍHO LISTU</t>
  </si>
  <si>
    <t>KUS</t>
  </si>
  <si>
    <t>11</t>
  </si>
  <si>
    <t>02943</t>
  </si>
  <si>
    <t>OSTATNÍ POŽADAVKY - VYPRACOVÁNÍ RDS</t>
  </si>
  <si>
    <t>REALIZAČNÍ DOKUMENTACE STAVBY</t>
  </si>
  <si>
    <t>12</t>
  </si>
  <si>
    <t>02944</t>
  </si>
  <si>
    <t>OSTAT POŽADAVKY - DOKUMENTACE SKUTEČ PROVEDENÍ V DIGIT FORMĚ</t>
  </si>
  <si>
    <t>DOKUMENTACE SKUTEČNÉHO PROVEDENÍ V TIŠTĚNÉ I DIGITÁLNÍ FORMĚ</t>
  </si>
  <si>
    <t>13</t>
  </si>
  <si>
    <t>02945</t>
  </si>
  <si>
    <t>OSTAT POŽADAVKY - GEOMETRICKÝ PLÁN</t>
  </si>
  <si>
    <t>GEOMETRICKÝ PLÁN SKUTEČNÉHO PROVEDENÍ STAVBY</t>
  </si>
  <si>
    <t>položka zahrnuje:  
- přípravu podkladů, podání žádosti na katastrální úřad  
- polní práce spojené s vyhotovením geometrického plánu  
- výpočetní a grafické kancelářské práce  
- úřední ověření výsledného elaborátu  
- schválení návrhu vkladu do katastru nemovitostí příslušným katastrálním úřadem</t>
  </si>
  <si>
    <t>14</t>
  </si>
  <si>
    <t>02950</t>
  </si>
  <si>
    <t>OSTATNÍ POŽADAVKY - POSUDKY, KONTROLY, REVIZNÍ ZPRÁVY</t>
  </si>
  <si>
    <t>PASPORTIZACE OBJEKTU Č. P. 80</t>
  </si>
  <si>
    <t>Zemní práce</t>
  </si>
  <si>
    <t>15</t>
  </si>
  <si>
    <t>11120</t>
  </si>
  <si>
    <t>ODSTRANĚNÍ KŘOVIN</t>
  </si>
  <si>
    <t>M2</t>
  </si>
  <si>
    <t>KÁCENÍ SOUVISLE ZAPOJENÉHO POROSTU, VČETNĚ ODVOZU A LIKVIDACE ODPADU</t>
  </si>
  <si>
    <t>dle přílohy I.4 - Návrh kácení: 23,0m2=23,000 [A]m2</t>
  </si>
  <si>
    <t>odstranění křovin a stromů do průměru 100 mm  
doprava dřevin bez ohledu na vzdálenost  
spálení na hromadách nebo štěpkování</t>
  </si>
  <si>
    <t>16</t>
  </si>
  <si>
    <t>11201</t>
  </si>
  <si>
    <t>KÁCENÍ STROMŮ D KMENE DO 0,5M S ODSTRANĚNÍM PAŘEZŮ</t>
  </si>
  <si>
    <t>VČ. ODVOZU DŘEVNÍ HMOTY NA MÍSTO URČENÉ INVESTOREM</t>
  </si>
  <si>
    <t>dle přílohy I.4 - Návrh kácení: 1ks=1,000 [A]ks</t>
  </si>
  <si>
    <t>Kácení stromů se měří v [ks] poražených stromů (průměr stromů se měří ve výšce 1,3m nad terénem) a zahrnuje zejména:  
- poražení stromu a osekání větví  
- spálení větví na hromadách nebo štěpkování  
- dopravu a uložení kmenů, případné další práce s nimi dle pokynů zadávací dokumentace  
Odstranění pařezů se měří v [ks] vytrhaných nebo vykopaných pařezů a zahrnuje zejména:  
- vytrhání nebo vykopání pařezů  
- veškeré zemní práce spojené s odstraněním pařezů  
- dopravu a uložení pařezů, případně další práce s nimi dle pokynů zadávací dokumentace  
- zásyp jam po pařezech</t>
  </si>
  <si>
    <t>17</t>
  </si>
  <si>
    <t>11202</t>
  </si>
  <si>
    <t>KÁCENÍ STROMŮ D KMENE DO 0,9M S ODSTRANĚNÍM PAŘEZŮ</t>
  </si>
  <si>
    <t>18</t>
  </si>
  <si>
    <t>11204</t>
  </si>
  <si>
    <t>KÁCENÍ STROMŮ D KMENE DO 0,3M S ODSTRANĚNÍM PAŘEZŮ</t>
  </si>
  <si>
    <t>19</t>
  </si>
  <si>
    <t>11316</t>
  </si>
  <si>
    <t>ODSTRANĚNÍ KRYTU ZPEVNĚNÝCH PLOCH ZE SILNIČNÍCH DÍLCŮ</t>
  </si>
  <si>
    <t>VČETNĚ ODVOZU NA MÍSTO URČENÉ INVESTOREM</t>
  </si>
  <si>
    <t>odstranění žb. silničních panelů: 4ks*1,0m*3,0m*0,15m=1,800 [A]m3</t>
  </si>
  <si>
    <t>Položka zahrnuje veškerou manipulaci s vybouranou sutí a s vybouranými hmotami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</si>
  <si>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20</t>
  </si>
  <si>
    <t>113763</t>
  </si>
  <si>
    <t>FRÉZOVÁNÍ DRÁŽKY PRŮŘEZU DO 300MM2 V ASFALTOVÉ VOZOVCE</t>
  </si>
  <si>
    <t>M</t>
  </si>
  <si>
    <t>VČ. LIKVIDACE VZNIKLÉHO ODPADU</t>
  </si>
  <si>
    <t>podél obrubníků: 2,0m+8,3m+6,0m=16,300 [A]m</t>
  </si>
  <si>
    <t>Položka zahrnuje veškerou manipulaci s vybouranou sutí a s vybouranými hmotami vč. uložení na skládku.</t>
  </si>
  <si>
    <t>21</t>
  </si>
  <si>
    <t>113766</t>
  </si>
  <si>
    <t>FRÉZOVÁNÍ DRÁŽKY PRŮŘEZU DO 800MM2 V ASFALTOVÉ VOZOVCE</t>
  </si>
  <si>
    <t>podél římsy na výtoku: 2,5m=2,500 [A]m 
podél římsy na vtoku: 2,5m=2,500 [B]m 
Celkem: A+B=5,000 [C]m</t>
  </si>
  <si>
    <t>22</t>
  </si>
  <si>
    <t>11525</t>
  </si>
  <si>
    <t>PŘEVEDENÍ VODY POTRUBÍM DN 600 NEBO ŽLABY R.O. DO 2,0M</t>
  </si>
  <si>
    <t>PROVIZORNÍ PŘEVEDENÍ VODY DN 500 MM</t>
  </si>
  <si>
    <t>25,0m=25,000 [A]m</t>
  </si>
  <si>
    <t>Položka převedení vody na povrchu zahrnuje zřízení, udržování a odstranění příslušného zařízení. Převedení vody se uvádí buď průměrem potrubí (DN) nebo délkou rozvinutého obvodu žlabu (r.o.).</t>
  </si>
  <si>
    <t>23</t>
  </si>
  <si>
    <t>12273</t>
  </si>
  <si>
    <t>ODKOPÁVKY A PROKOPÁVKY OBECNÉ TŘ. I</t>
  </si>
  <si>
    <t>VČETNĚ NALOŽENÍ A ODVOZU DO RECYKLAČNÍHO STŘEDISKA, POPLATEK ZA SKLÁDKU UVEDEN V POLOŽCE 014102.a</t>
  </si>
  <si>
    <t>digitálně odměřeno z výkresu 
odstranění stávající konstrukce vozovky: 62,5m2*0,39m=24,375 [A]m3</t>
  </si>
  <si>
    <t>položka zahrnuje:  
- vodorovná a svislá doprava, přemístění, přeložení, manipulace s výkopkem  
- kompletní provedení vykopávky nezapažené i zapažené  
- ošetření výkopiště po celou dobu práce v něm vč. klimatických opatření  
- ztížení vykopávek v blízkosti podzemního vedení, konstrukcí a objektů vč. jejich dočasného zajištění  
- ztížení pod vodou, v okolí výbušnin, ve stísněných prostorech a pod.  
- příplatek za lepivost  
- těžení po vrstvách, pásech a po jiných nutných částech (figurách)  
- čerpání vody vč. čerpacích jímek, potrubí a pohotovostní čerpací soupravy (viz ustanovení k pol. 1151,2)  
- potřebné snížení hladiny podzemní vody  
- těžení a rozpojování jednotlivých balvanů  
- vytahování a nošení výkopku  
- svahování a přesvah. svahů do konečného tvaru, výměna hornin v podloží a v pláni znehodnocené klimatickými vlivy  
- ruční vykopávky, odstranění kořenů a napadávek  
- pažení, vzepření a rozepření vč. přepažování (vyjma štětových stěn)  
- úpravu, ochranu a očištění dna, základové spáry, stěn a svahů  
- zhutnění podloží, případně i svahů vč. svahování  
- zřízení stupňů v podloží a lavic na svazích, není-li pro tyto práce zřízena samostatná položka  
- udržování výkopiště a jeho ochrana proti vodě  
- odvedení nebo obvedení vody v okolí výkopiště a ve výkopišti  
- třídění výkopku  
- veškeré pomocné konstrukce umožňující provedení vykopávky (příjezdy, sjezdy, nájezdy, lešení, podpěr. konstr., přemostění, zpevněné plochy, zakrytí a pod.)  
- nezahrnuje uložení zeminy (na skládku, do násypu) ani poplatky za skládku, vykazují se v položce č.0141**</t>
  </si>
  <si>
    <t>24</t>
  </si>
  <si>
    <t>12573</t>
  </si>
  <si>
    <t>VYKOPÁVKY ZE ZEMNÍKŮ A SKLÁDEK TŘ. I</t>
  </si>
  <si>
    <t>natěžení a dovoz chybějící ornice 
pro pol. č. 18220: 1,5m3=1,500 [A]m3 
pro pol. č. 18230: 1,25m3=1,250 [B]m3 
Celkem: A+B=2,750 [C]m3</t>
  </si>
  <si>
    <t>položka zahrnuje:  
- vodorovná a svislá doprava, přemístění, přeložení, manipulace s výkopkem  
- kompletní provedení vykopávky nezapažené i zapažené  
- ošetření výkopiště po celou dobu práce v něm vč. klimatických opatření  
- ztížení vykopávek v blízkosti podzemního vedení, konstrukcí a objektů vč. jejich dočasného zajištění  
- ztížení pod vodou, v okolí výbušnin, ve stísněných prostorech a pod.  
- příplatek za lepivost  
- těžení po vrstvách, pásech a po jiných nutných částech (figurách)  
- čerpání vody vč. čerpacích jímek, potrubí a pohotovostní čerpací soupravy (viz ustanovení k pol. 1151,2)  
- potřebné snížení hladiny podzemní vody  
- těžení a rozpojování jednotlivých balvanů  
- vytahování a nošení výkopku  
- ruční vykopávky, odstranění kořenů a napadávek  
- pažení, vzepření a rozepření vč. přepažování (vyjma štětových stěn)  
- úpravu, ochranu a očištění dna, základové spáry, stěn a svahů  
- udržování výkopiště a jeho ochrana proti vodě  
- odvedení nebo obvedení vody v okolí výkopiště a ve výkopišti  
- třídění výkopku  
- veškeré pomocné konstrukce umožňující provedení vykopávky (příjezdy, sjezdy, nájezdy, lešení, podpěr. konstr., přemostění, zpevněné plochy, zakrytí a pod.)  
položka nezahrnuje:  
- práce spojené s otvírkou zemníku</t>
  </si>
  <si>
    <t>25</t>
  </si>
  <si>
    <t>13173</t>
  </si>
  <si>
    <t>HLOUBENÍ JAM ZAPAŽ I NEPAŽ TŘ. I</t>
  </si>
  <si>
    <t>výkop pro nosnou konstrukci: 18,5m2*4,1m=75,850 [A]m3 
výkop pro nábřežní opěrné zdi na výtoku: 30,0m2*4,5m=135,000 [B]m3 
odpočet stáv. nábřežní zdi na výtoku: -0,6m*2,4m*4,6m=-6,624 [C]m3 
Celkem: A+B+C=204,226 [D]m3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</si>
  <si>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ruční vykopávky, odstranění kořenů a napadávek 
- pažení, vzepření a rozepření vč. přepažování (vyjma štětových stěn) 
- úpravu, ochranu a očištění dna, základové spáry, stěn a svahů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</si>
  <si>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26</t>
  </si>
  <si>
    <t>17120</t>
  </si>
  <si>
    <t>ULOŽENÍ SYPANINY DO NÁSYPŮ A NA SKLÁDKY BEZ ZHUTNĚNÍ</t>
  </si>
  <si>
    <t>ULOŽENÍ NA TRVALOU SKLÁDKU</t>
  </si>
  <si>
    <t>z pol. č. 12273: 24,375m3=24,375 [A]m3 
z pol. č. 13173: 204,226m3=204,226 [B]m3 
z pol. č. 264114: 3,14*0,078m*0,078m*10,0m*2ks=0,382 [C]m3 
z pol. č. 264115: 3,14*0,115m*0,115m*32,5m=1,350 [D]m3 
Celkem: A+B+C+D=230,333 [E]m3</t>
  </si>
  <si>
    <t>položka zahrnuje: 
- kompletní provedení zemní konstrukce do předepsaného tvaru 
- ošetření úložiště po celou dobu práce v něm vč. klimatických opatření 
- ztížení v okolí vedení, konstrukcí a objektů a jejich dočasné zajištění 
- ztížení provádění ve ztížených podmínkách a stísněných prostorech 
- ztížené ukládání sypaniny pod vodu 
- ukládání po vrstvách a po jiných nutných částech (figurách) vč. dosypávek 
- spouštění a nošení materiálu 
- úprava, očištění a ochrana podloží a svahů 
- svahování, uzavírání povrchů svahů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</si>
  <si>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27</t>
  </si>
  <si>
    <t>17481</t>
  </si>
  <si>
    <t>ZÁSYP JAM A RÝH Z NAKUPOVANÝCH MATERIÁLŮ</t>
  </si>
  <si>
    <t>ZEMINA VELMI VHODNÁ DO NÁSYPU</t>
  </si>
  <si>
    <t>zásyp základové desky na vtoku: 1,5m2*1,8m=2,700 [A]m3 
zásyp základové desky na výtoku: 1,0m2*1,8m=1,800 [B]m3 
zásyp za nábřežní kamennou zdí na vtoku: 4,5m2*5,0m=22,500 [C]m3 
zásyp za nábřežní opěrnou zdí na výtoku: 
10,2m2*4,5m=45,900 [D]m3 
6,5m2*4,4m=28,600 [E]m3 
Celkem: A+B+C+D+E=101,500 [F]m3</t>
  </si>
  <si>
    <t>položka zahrnuje: 
- kompletní provedení zemní konstrukce včetně nákupu a dopravy materiálu dle zadávací dokumentace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</si>
  <si>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28</t>
  </si>
  <si>
    <t>ŠP FR. 0-45 MM</t>
  </si>
  <si>
    <t>zásyp za rubem ocelové konstrukce: 15,5m2*4,1m=63,550 [A]m3</t>
  </si>
  <si>
    <t>položka zahrnuje:  
- kompletní provedení zemní konstrukce včetně nákupu a dopravy materiálu dle zadávací dokumentace  
- úprava  ukládaného  materiálu  vlhčením,  tříděním,  promícháním  nebo  vysoušením,  příp. jiné úpravy za účelem zlepšení jeho  mech. vlastností  
- hutnění i různé míry hutnění   
- ošetření úložiště po celou dobu práce v něm vč. klimatických opatření  
- ztížení v okolí vedení, konstrukcí a objektů a jejich dočasné zajištění  
- ztížení provádění vč. hutnění ve ztížených podmínkách a stísněných prostorech  
- ztížené ukládání sypaniny pod vodu  
- ukládání po vrstvách a po jiných nutných částech (figurách) vč. dosypávek  
- spouštění a nošení materiálu  
- výměna částí zemní konstrukce znehodnocené klimatickými vlivy  
- udržování úložiště a jeho ochrana proti vodě  
- odvedení nebo obvedení vody v okolí úložiště a v úložišti  
- veškeré  pomocné konstrukce umožňující provedení  zemní konstrukce  (příjezdy,  sjezdy,  nájezdy, lešení, podpěrné konstrukce, přemostění, zpevněné plochy, zakrytí a pod.)</t>
  </si>
  <si>
    <t>29</t>
  </si>
  <si>
    <t>17581</t>
  </si>
  <si>
    <t>OBSYP POTRUBÍ A OBJEKTŮ Z NAKUPOVANÝCH MATERIÁLŮ</t>
  </si>
  <si>
    <t>ŠP FR. 0-16 MM</t>
  </si>
  <si>
    <t>obsyp ocelové konstrukce tl. 300 mm: 1,4m2*(1,6m+2,5m)/2=2,870 [A]m3</t>
  </si>
  <si>
    <t>položka zahrnuje:  
- kompletní provedení zemní konstrukce včetně nákupu a dopravy materiálu dle zadávací dokumentace  
- úprava  ukládaného  materiálu  vlhčením,  tříděním,  promícháním  nebo  vysoušením,  příp. jiné úpravy za účelem zlepšení jeho  mech. vlastností  
- hutnění i různé míry hutnění   
- ošetření úložiště po celou dobu práce v něm vč. klimatických opatření  
- ztížení v okolí vedení, konstrukcí a objektů a jejich dočasné zajištění  
- ztížení provádění vč. hutnění ve ztížených podmínkách a stísněných prostorech  
- ztížené ukládání sypaniny pod vodu  
- ukládání po vrstvách a po jiných nutných částech (figurách) vč. dosypávek  
- spouštění a nošení materiálu  
- výměna částí zemní konstrukce znehodnocené klimatickými vlivy  
- ruční hutnění a výplň jam a prohlubní v podloží  
- úprava, očištění, ochrana a zhutnění podloží  
- svahování, hutnění a uzavírání povrchů svahů  
- zřízení lavic na svazích  
- udržování úložiště a jeho ochrana proti vodě  
- odvedení nebo obvedení vody v okolí úložiště a v úložišti  
- veškeré  pomocné konstrukce umožňující provedení  zemní konstrukce  (příjezdy,  sjezdy,  nájezdy, lešení, podpěrné konstrukce, přemostění, zpevněné plochy, zakrytí a pod.)  
- zemina vytlačená potrubím o DN do 180mm se od kubatury obsypů neodečítá</t>
  </si>
  <si>
    <t>30</t>
  </si>
  <si>
    <t>ŠP FR. 8-32 MM</t>
  </si>
  <si>
    <t>ochranný obsyp tl. 300 mm nábřežních opěrných zdí na výtoku: 
0,3m*2,4m*4,5m=3,240 [A]m3 
0,3m*2,0m*4,4m=2,640 [B]m3 
Celkem: A+B=5,880 [C]m3</t>
  </si>
  <si>
    <t>31</t>
  </si>
  <si>
    <t>17750</t>
  </si>
  <si>
    <t>ZEMNÍ HRÁZKY ZE ZEMIN NEPROPUSTNÝCH</t>
  </si>
  <si>
    <t>VČ. NATĚŽENÍ A DOVOZU, VČ. PE FÓLIE TL. 2 MM, VČ. ODSTRANĚNÍ</t>
  </si>
  <si>
    <t>3,0m3=3,000 [A]m3</t>
  </si>
  <si>
    <t>položka zahrnuje:  
- kompletní provedení zemní konstrukce vč. výběru vhodného materiálu  
- úprava  ukládaného  materiálu  vlhčením,  tříděním,  promícháním  nebo  vysoušením,  příp. jiné úpravy za účelem zlepšení jeho  mech. vlastností  
- hutnění i různé míry hutnění   
- ošetření úložiště po celou dobu práce v něm vč. klimatických opatření  
- ztížení v okolí vedení, konstrukcí a objektů a jejich dočasné zajištění  
- ztížení provádění vč. hutnění ve ztížených podmínkách a stísněných prostorech  
- ztížené ukládání sypaniny pod vodu  
- ukládání po vrstvách a po jiných nutných částech (figurách) vč. dosypávek  
- spouštění a nošení materiálu  
- výměna částí zemní konstrukce znehodnocené klimatickými vlivy  
- ruční hutnění a výplň jam a prohlubní v podloží  
- úprava, očištění, ochrana a zhutnění podloží  
- svahování, hutnění a uzavírání povrchů svahů  
- zřízení lavic na svazích  
- udržování úložiště a jeho ochrana proti vodě  
- odvedení nebo obvedení vody v okolí úložiště a v úložišti  
- veškeré  pomocné konstrukce umožňující provedení  zemní konstrukce  (příjezdy,  sjezdy,  nájezdy, lešení, podpěrné konstrukce, přemostění, zpevněné plochy, zakrytí a pod.)</t>
  </si>
  <si>
    <t>32</t>
  </si>
  <si>
    <t>18110</t>
  </si>
  <si>
    <t>ÚPRAVA PLÁNĚ SE ZHUTNĚNÍM V HORNINĚ TŘ. I</t>
  </si>
  <si>
    <t>digitálně odměřeno z výkresu 
vozovka: 68,5m2=68,500 [A]m2 
plocha na p. č. 190: 10,0m2=10,000 [B]m2 
parkovací stání nad stodolou: 31,0m2=31,000 [C]m2 
ohumusovaná plocha  
za kamennou zdí na vtoku: 12,5m2=12,500 [D]m2 
za nábřežními zdmi na výtoku: 15,0m2=15,000 [E]m2 
Celkem: A+B+C+D+E=137,000 [F]m2</t>
  </si>
  <si>
    <t>položka zahrnuje úpravu pláně včetně vyrovnání výškových rozdílů. Míru zhutnění určuje projekt.</t>
  </si>
  <si>
    <t>33</t>
  </si>
  <si>
    <t>18220</t>
  </si>
  <si>
    <t>ROZPROSTŘENÍ ORNICE VE SVAHU</t>
  </si>
  <si>
    <t>V TL. 100 MM</t>
  </si>
  <si>
    <t>digitálně odměřeno z výkresu 
svahy na výtoku: 15,0m2*0,1m=1,500 [A]m3</t>
  </si>
  <si>
    <t>položka zahrnuje:  
nutné přemístění ornice z dočasných skládek vzdálených do 50m  
rozprostření ornice v předepsané tloušťce ve svahu přes 1:5</t>
  </si>
  <si>
    <t>34</t>
  </si>
  <si>
    <t>18230</t>
  </si>
  <si>
    <t>ROZPROSTŘENÍ ORNICE V ROVINĚ</t>
  </si>
  <si>
    <t>digitálně odměřeno z výkresu 
za kamennou zdí na vtoku: 12,5m2*0,1m=1,250 [A]m3</t>
  </si>
  <si>
    <t>položka zahrnuje:  
nutné přemístění ornice z dočasných skládek vzdálených do 50m  
rozprostření ornice v předepsané tloušťce v rovině a ve svahu do 1:5</t>
  </si>
  <si>
    <t>35</t>
  </si>
  <si>
    <t>18242</t>
  </si>
  <si>
    <t>ZALOŽENÍ TRÁVNÍKU HYDROOSEVEM NA ORNICI</t>
  </si>
  <si>
    <t>digitálně odměřeno z výkresu 
za kamennou zdí na vtoku: 12,5m2=12,500 [A]m2 
svahy na výtoku: 15,0m2=15,000 [B]m2 
Celkem: A+B=27,500 [C]m2</t>
  </si>
  <si>
    <t>Zahrnuje dodání předepsané travní směsi, hydroosev na ornici, zalévání, první pokosení, to vše bez ohledu na sklon terénu</t>
  </si>
  <si>
    <t>36</t>
  </si>
  <si>
    <t>184B14</t>
  </si>
  <si>
    <t>VYSAZOVÁNÍ STROMŮ LISTNATÝCH S BALEM OBVOD KMENE DO 14CM, PODCHOZÍ VÝŠ MIN 2,2M</t>
  </si>
  <si>
    <t>POLOŽKA BUDE ČERPÁNA POUZE NA ŽÁDOST TDI</t>
  </si>
  <si>
    <t>náhradní výsadba: 1ks=1,000 [A]ks</t>
  </si>
  <si>
    <t>Položka vysazování stromů dodávku projektem předepsaných  stromů, hloubení jamek (min. rozměry pro stromy min. 1,5 násobek balu výpěstku) s event. výměnou půdy, s hnojením anorganickým hnojivem a přídavkem organického hnojiva min. 5kg pro stromy, zálivku, kůly, chráničky ke stromům nebo ochrana stromů nátěrem a pod.  
Obvod kmene se měří ve výšce 1,00m nad zemí.  
položka zahrnuje veškerý materiál, výrobky a polotovary, včetně mimostaveništní a vnitrostaveništní dopravy (rovněž přesuny), včetně naložení a složení, případně s uložením</t>
  </si>
  <si>
    <t>37</t>
  </si>
  <si>
    <t>184D16</t>
  </si>
  <si>
    <t>VYSAZOVÁNÍ STROMŮ JEHLIČNATÝCH S BALEM VÝŠKY KMENE PŘES 1,75M</t>
  </si>
  <si>
    <t>Položka vysazování stromů dodávku projektem předepsaných  stromů, hloubení jamek (min. rozměry pro stromy min. 1,5 násobek balu výpěstku) s event. výměnou půdy, s hnojením anorganickým hnojivem a přídavkem organického hnojiva min. 5kg pro stromy, zálivku, kůly, chráničky ke stromům nebo ochrana stromů nátěrem a pod.  
položka zahrnuje veškerý materiál, výrobky a polotovary, včetně mimostaveništní a vnitrostaveništní dopravy (rovněž přesuny), včetně naložení a složení, případně s uložením</t>
  </si>
  <si>
    <t>Základy</t>
  </si>
  <si>
    <t>38</t>
  </si>
  <si>
    <t>21452</t>
  </si>
  <si>
    <t>SANAČNÍ VRSTVY Z KAMENIVA DRCENÉHO</t>
  </si>
  <si>
    <t>ŠD FR. 0-63 MM, TL. 300 MM</t>
  </si>
  <si>
    <t>hutněný polštář pod základovou deskou: 4,0m*6,0m*0,3m=7,200 [A]m3</t>
  </si>
  <si>
    <t>položka zahrnuje dodávku předepsaného kameniva, mimostaveništní a vnitrostaveništní dopravu a jeho uložení  
není-li v zadávací dokumentaci uvedeno jinak, jedná se o nakupovaný materiál</t>
  </si>
  <si>
    <t>39</t>
  </si>
  <si>
    <t>22594</t>
  </si>
  <si>
    <t>ZÁPOROVÉ PAŽENÍ Z KOVU TRVALÉ</t>
  </si>
  <si>
    <t>VČETNĚ KOŘENE ZÁPORY Z BETONU C16/20-X0</t>
  </si>
  <si>
    <t>záporové pažení HEB 160: (8,0m+7,0m+6,5m+6,0m+5,0m)*42,6kg/m/1000=1,385 [A]t 
převázka UPN 180: 2*3,5m*19,7kg/m/1000=0,138 [B]t 
Celkem: A+B=1,523 [C]t</t>
  </si>
  <si>
    <t>položka zahrnuje dodávku ocelových zápor, jejich osazení do připravených vrtů včetně zabetonování konců a obsypu, případně jejich zaberanění. Ocelová převázka se započítá do výsledné hmotnosti.</t>
  </si>
  <si>
    <t>40</t>
  </si>
  <si>
    <t>22695</t>
  </si>
  <si>
    <t>VÝDŘEVA ZÁPOROVÉHO PAŽENÍ DOČASNÁ (KUBATURA)</t>
  </si>
  <si>
    <t>MĚKKÉ SMRKOVÉ DŘEVO 100 X 100 MM, VČ. LIKVIDACE MATERIÁLU PO DEMONTÁŽI</t>
  </si>
  <si>
    <t>10,0m2*0,1m=1,000 [A]m3</t>
  </si>
  <si>
    <t>položka zahrnuje osazení pažin bez ohledu na druh, jejich opotřebení a jejich odstranění</t>
  </si>
  <si>
    <t>41</t>
  </si>
  <si>
    <t>228172</t>
  </si>
  <si>
    <t>ODŘEZÁNÍ PILOT Z KOVOVÝCH DÍLCŮ</t>
  </si>
  <si>
    <t>MIN. 1,0 M POD NOVÝM TERÉNEM, VČ. ODVOZU KOVOVÝCH ČÁSTÍ NA MÍSTO URČENÉ INVESTOREM</t>
  </si>
  <si>
    <t>odřezání zápor záporového pažení: 5ks=5,000 [A]ks</t>
  </si>
  <si>
    <t>zahrnuje i vodorovnou dopravu a uložení na skládku (bez poplatku)</t>
  </si>
  <si>
    <t>42</t>
  </si>
  <si>
    <t>26114</t>
  </si>
  <si>
    <t>VRTY PRO KOTVENÍ, INJEKTÁŽ A MIKROPILOTY NA POVRCHU TŘ. I D DO 200MM</t>
  </si>
  <si>
    <t>D 156 MM, VČETNĚ ODVOZU DO RECYKLAČNÍHO STŘEDISKA, POPLATEK ZA SKLÁDKU UVEDEN V POLOŽCE 014102.a</t>
  </si>
  <si>
    <t>vrty pro zemní kotvy 
z pol. č. 285378: 10,0m*2ks=20,000 [A]m</t>
  </si>
  <si>
    <t>položka zahrnuje: 
přemístění, montáž a demontáž vrtných souprav 
svislou dopravu zeminy z vrtu 
vodorovnou dopravu zeminy bez uložení na skládku 
případně nutné pažení dočasné (včetně odpažení) i trvalé</t>
  </si>
  <si>
    <t>43</t>
  </si>
  <si>
    <t>264115</t>
  </si>
  <si>
    <t>VRTY PRO PILOTY TŘ. I D DO 300MM</t>
  </si>
  <si>
    <t>D 230 MM, VČETNĚ ODVOZU DO RECYKLAČNÍHO STŘEDISKA, POPLATEK ZA SKLÁDKU UVEDEN V POLOŽCE 014102.a</t>
  </si>
  <si>
    <t>vrty pro záporové pažení 
8,0m+7,0m+6,5m+6,0m+5,0m=32,500 [A]m</t>
  </si>
  <si>
    <t>položka zahrnuje:  
- zřízení vrtu, svislou a vodorovnou dopravu zeminy bez uložení na skládku, vrtací práce zapaž. i nepaž. vrtu  
- čerpání vody z vrtu, vyčištění vrtu  
- zabezpečení vrtacích prací  
- dopravu, nájem, provoz a přemístění, montáž a demontáž vrtacích zařízení a dalších mechanismů  
- lešení a podpěrné konstrukce pro práci a manipulaci s vrtacím zařízení a dalších mechanismů  
- vrtací plošiny vč. zemních prací, zpevnění, odvodnění a pod.  
- v případě zapažení dočasnými pažnicemi jejich opotřebení  
- v případě zapažení suspenzí veškeré hospodaření s ní  
- nezahrnuje zapažení trvalými pažnicemi  
- nezahrnuje uložení zeminy na skládku a poplatek za skládku  
nevykazuje se hluché vrtání</t>
  </si>
  <si>
    <t>44</t>
  </si>
  <si>
    <t>272325</t>
  </si>
  <si>
    <t>ZÁKLADY ZE ŽELEZOBETONU DO C30/37</t>
  </si>
  <si>
    <t>C30/37-XA1</t>
  </si>
  <si>
    <t>základová deska čel: 2,5m*4,6m*0,7m=8,050 [A]m3 
základový pas kamenné zdi na vtoku: 1,0m*0,6m*5,0m=3,000 [B]m3 
základový pas nábřežních opěrných zdí na výtoku: 1,79m*0,8m*(4,5m+4,4m)=12,745 [C]m3 
Celkem: A+B+C=23,795 [D]m3</t>
  </si>
  <si>
    <t>- dodání  čerstvého  betonu  (betonové  směsi)  požadované  kvality,  jeho  uložení 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 požadovaných  konstr. (i ztracené) s úpravou  dle požadované  kvality povrchu betonu, včetně odbedňovacích a odskružovacích prostředků,  
- podpěrné 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 všech  požadovaných  otvorů, kapes, výklenků, prostupů, dutin, drážek a pod., vč. ztížení práce a úprav 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 a tmelení spar a spojů,  
- opatření  povrchů  betonu  izolací  proti zemní vlhkosti v částech, kde přijdou do styku se zeminou nebo kamenivem,  
- případné zřízení spojovací vrstvy u základů,  
- úpravy pro osazení zařízení ochrany konstrukce proti vlivu bludných proudů,</t>
  </si>
  <si>
    <t>45</t>
  </si>
  <si>
    <t>272365</t>
  </si>
  <si>
    <t>VÝZTUŽ ZÁKLADŮ Z OCELI 10505, B500B</t>
  </si>
  <si>
    <t>B500B</t>
  </si>
  <si>
    <t>1% z pol. č. 272325: 23,795m3*7,85t/m3*0,01=1,868 [A]t</t>
  </si>
  <si>
    <t>Položka zahrnuje veškerý materiál, výrobky a polotovary, včetně mimostaveništní a vnitrostaveništní dopravy (rovněž přesuny), včetně naložení a složení, případně s uložením  
- dodání betonářské výztuže v požadované kvalitě, stříhání, řezání, ohýbání a spojování do všech požadovaných tvarů (vč. armakošů) a uložení s požadovaným zajištěním polohy a krytí výztuže betonem,  
- veškeré svary nebo jiné spoje výztuže,  
- pomocné konstrukce a práce pro osazení a upevnění výztuže,  
- zednické výpomoci pro montáž betonářské výztuže,  
- úpravy výztuže pro osazení doplňkových konstrukcí,  
- ochranu výztuže do doby jejího zabetonování,  
- úpravy výztuže pro zřízení železobetonových kloubů, kotevních prvků, závěsných ok a doplňkových konstrukcí,  
- veškerá opatření pro zajištění soudržnosti výztuže a betonu,  
- vodivé propojení výztuže, které je součástí ochrany konstrukce proti vlivům bludných proudů, vyvedení do měřících skříní nebo míst pro měření bludných proudů (vlastní měřící skříně se uvádějí položkami SD 74),  
- povrchovou antikorozní úpravu výztuže,  
- separaci výztuže,  
- osazení měřících zařízení a úpravy pro ně,  
- osazení měřících skříní nebo míst pro měření bludných proudů.</t>
  </si>
  <si>
    <t>46</t>
  </si>
  <si>
    <t>285378</t>
  </si>
  <si>
    <t>KOTVENÍ NA POVRCHU Z PŘEDPÍNACÍ VÝZTUŽE DL. DO 10M</t>
  </si>
  <si>
    <t>PRAMENCOVÁ ZEMNÍ KOTVA DL. 10,0 M, S MAX. SILOU DO 150 kN, VČETNĚ KOŘENE Z BETONU C16/20-X0 DL. 6,0 M</t>
  </si>
  <si>
    <t>2ks=2,000 [A]ks</t>
  </si>
  <si>
    <t>položka zahrnuje dodávku předepsané kotvy, případně její protikorozní úpravu, její osazení do vrtu, zainjektování a napnutí, případně opěrné desky  
nezahrnuje vrty</t>
  </si>
  <si>
    <t>47</t>
  </si>
  <si>
    <t>289972</t>
  </si>
  <si>
    <t>OPLÁŠTĚNÍ (ZPEVNĚNÍ) Z GEOMŘÍŽOVIN</t>
  </si>
  <si>
    <t>dvouosá geomříž: 4,0m*6,0m=24,000 [A]m2</t>
  </si>
  <si>
    <t>Položka zahrnuje:  
- dodávku předepsané geomřížoviny  
- úpravu, očištění a ochranu podkladu  
- přichycení k podkladu, případně zatížení  
- úpravy spojů a zajištění okrajů  
- úpravy pro odvodnění  
- nutné přesahy  
- mimostaveništní a vnitrostaveništní dopravu</t>
  </si>
  <si>
    <t>Svislé konstrukce</t>
  </si>
  <si>
    <t>48</t>
  </si>
  <si>
    <t>317325</t>
  </si>
  <si>
    <t>ŘÍMSY ZE ŽELEZOBETONU DO C30/37</t>
  </si>
  <si>
    <t>C30/37-XF4, XD3, XC4</t>
  </si>
  <si>
    <t>římsa na vtoku: 0,26m2*2,5m=0,650 [A]m3 
římsa na výtoku: 0,26m2*2,5m=0,650 [B]m3 
Celkem: A+B=1,300 [C]m3</t>
  </si>
  <si>
    <t>položka zahrnuje:  
- dodání  čerstvého  betonu  (betonové  směsi)  požadované  kvality,  jeho  uložení 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 požadovaných  konstr. (i ztracené) s úpravou  dle požadované  kvality povrchu betonu, včetně odbedňovacích a odskružovacích prostředků,  
- podpěrné 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 všech  požadovaných  otvorů, kapes, výklenků, prostupů, dutin, drážek a pod., vč. ztížení práce a úprav 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 a tmelení spar a spojů,  
- opatření  povrchů  betonu  izolací  proti zemní vlhkosti v částech, kde přijdou do styku se zeminou nebo kamenivem,  
- případné zřízení spojovací vrstvy u základů,  
- úpravy pro osazení zařízení ochrany konstrukce proti vlivu bludných proudů</t>
  </si>
  <si>
    <t>49</t>
  </si>
  <si>
    <t>317365</t>
  </si>
  <si>
    <t>VÝZTUŽ ŘÍMS Z OCELI 10505, B500B</t>
  </si>
  <si>
    <t>3% z pol. č. 317325: 1,3m3*7,85t/m3*0,03=0,306 [A]t</t>
  </si>
  <si>
    <t>položka zahrnuje:   
- dodání betonářské výztuže v požadované kvalitě, stříhání, řezání, ohýbání a spojování do všech požadovaných tvarů (vč. armakošů) a uložení s požadovaným zajištěním polohy a krytí výztuže betonem,  
- veškeré svary nebo jiné spoje výztuže,  
- pomocné konstrukce a práce pro osazení a upevnění výztuže,  
- zednické výpomoci pro montáž betonářské výztuže,  
- úpravy výztuže pro osazení doplňkových konstrukcí,  
- ochranu výztuže do doby jejího zabetonování,  
- úpravy výztuže pro zřízení železobetonových kloubů, kotevních prvků, závěsných ok a doplňkových konstrukcí,  
- veškerá opatření pro zajištění soudržnosti výztuže a betonu,  
- vodivé propojení výztuže, které je součástí ochrany konstrukce proti vlivům bludných proudů, vyvedení do měřících skříní nebo míst pro měření bludných proudů (vlastní měřící skříně se uvádějí položkami SD 74)  
- povrchovou antikorozní úpravu výztuže,  
- separaci výztuže,  
- osazení měřících zařízení a úpravy pro ně,  
- osazení měřících skříní nebo míst pro měření bludných proudů.</t>
  </si>
  <si>
    <t>50</t>
  </si>
  <si>
    <t>327212</t>
  </si>
  <si>
    <t>ZDI OPĚRNÉ, ZÁRUBNÍ, NÁBŘEŽNÍ Z LOMOVÉHO KAMENE NA MC</t>
  </si>
  <si>
    <t>UŽITÝ KÁMEN ZE STAVBY, ŘÁDKOVÉ ZDIVO TL. 250 MM, VYZDĚNÉ NA VAZBU BĚHOUN - VAZÁK</t>
  </si>
  <si>
    <t>v líci dříku nábřežních opěrných zdí na výtoku: 
0,25m*2,755m*4,5m=3,099 [A]m3 
0,25m*2,635m*4,4m=2,899 [B]m3 
Celkem: A+B=5,998 [C]m3</t>
  </si>
  <si>
    <t>položka zahrnuje dodávku a osazení lomového kamene, jeho výběr a případnou úpravu, dodávku předepsané malty, spárování.</t>
  </si>
  <si>
    <t>51</t>
  </si>
  <si>
    <t>327215</t>
  </si>
  <si>
    <t>PŘEZDĚNÍ ZDÍ Z KAMENNÉHO ZDIVA</t>
  </si>
  <si>
    <t>UŽITÝ KÁMEN ZE STAVBY, VČETNĚ SMĚROVÉHO A VÝŠKOVÉHO NAPOJENÍ NÁBŘEŽNÍ ZDI NA STÁVAJÍCÍ, CHYBĚJÍCÍ MATERIÁL BUDE DOPLNĚN Z DEMOLICE STÁVAJÍCHO MOSTU, PŘEDPOKLAD 50% OBJEMU ZDI = 12,575 M3,  
VČ. SEŘÍZNUTÍ STÁVAJÍCÍHO POTRUBÍ PVC DN 300 MM SE SVISLÝM LÍCEM KAMENNÉ ZÍDKY</t>
  </si>
  <si>
    <t>nábřežní zeď na vtoku: 1,5m2*15,0m=22,500 [A]m3 
kamenná zídka na výtoku: 1,0m2*2,65m=2,650 [B]m3 
Celkem: A+B=25,150 [C]m3</t>
  </si>
  <si>
    <t>položka zahrnuje rozebrání stávajícího zdiva, nezbytnou manipulaci s rozebraným materiálem (nakládání, doprava, složení, očištění, odvoz nepoužitelného materiálu a suti), vyzdění z tohoto materiálu (bez dodávky nového) včetně dodávky předepsaného materiálu pro výplň spar.</t>
  </si>
  <si>
    <t>52</t>
  </si>
  <si>
    <t>327314</t>
  </si>
  <si>
    <t>ZDI OPĚRNÉ, ZÁRUBNÍ, NÁBŘEŽNÍ Z PROSTÉHO BETONU DO C25/30</t>
  </si>
  <si>
    <t>C25/30-XF3, VČETNĚ SMĚROVÉHO A VÝŠKOVÉHO NAPOJENÍ NA STÁVAJÍCÍ</t>
  </si>
  <si>
    <t>podezdívka plotu na vtoku: 0,4m*1,0m*0,8m=0,320 [A]m3</t>
  </si>
  <si>
    <t>- dodání  čerstvého  betonu  (betonové  směsi)  požadované  kvality,  jeho  uložení 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 požadovaných  konstr. (i ztracené) s úpravou  dle požadované  kvality povrchu betonu, včetně odbedňovacích a odskružovacích prostředků,  
- podpěrné 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 všech  požadovaných  otvorů, kapes, výklenků, prostupů, dutin, drážek a pod., vč. ztížení práce a úprav 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 a tmelení spar a spojů,  
- opatření  povrchů  betonu  izolací  proti zemní vlhkosti v částech, kde přijdou do styku se zeminou nebo kamenivem,  
- případné zřízení spojovací vrstvy u základů,  
- úpravy pro osazení zařízení ochrany konstrukce proti vlivu bludných proudů</t>
  </si>
  <si>
    <t>53</t>
  </si>
  <si>
    <t>333325</t>
  </si>
  <si>
    <t>MOSTNÍ OPĚRY A KŘÍDLA ZE ŽELEZOVÉHO BETONU DO C30/37</t>
  </si>
  <si>
    <t>C30/37-XF3, VČ. DILATAČNÍCH SPAR TL. 20 MM, VČ. PROSTUPU STÁV. BET. POTRUBÍ DN 200 VE DŘÍKU VTOKOVÉHO ČELA, VČETNĚ SMĚROVÉHO A VÝŠKOVÉHO NAPOJENÍ NÁBŘEŽNÍCH ZDÍ NA STÁVAJÍCÍ</t>
  </si>
  <si>
    <t>dřík čela na vtoku: 2,33m2*2,5m=5,825 [A]m3 
odpočet otvoru: -2,91m2*(0,8m+1,19m)/2=-2,895 [B]m3 
dřík čela na výtoku: 2,31m2*2,5m=5,775 [C]m3 
odpočet otvoru: -2,91m2*(0,825m+1,21m)/2=-2,961 [D]m3 
dřík nábřežních opěrných zdí  
3,1m2*4,5m=13,950 [E]m3 
2,9m2*4,4m=12,760 [F]m3 
odpočet kamene v líci nábřežních opěrných zdí: 
-0,25m*2,755m*4,5m=3,099 [G]m3 
-0,25m*2,635m*4,4m=-2,899 [H]m3 
Celkem: A+B+C+D+E+F+G+H=32,654 [I]m3</t>
  </si>
  <si>
    <t>54</t>
  </si>
  <si>
    <t>333365</t>
  </si>
  <si>
    <t>VÝZTUŽ MOSTNÍCH OPĚR A KŘÍDEL Z OCELI 10505, B500B</t>
  </si>
  <si>
    <t>1% z pol. č. 333325: 32,654m3*7,85t/m3*0,01=2,563 [A]t</t>
  </si>
  <si>
    <t>55</t>
  </si>
  <si>
    <t>333366</t>
  </si>
  <si>
    <t>VÝZTUŽ MOSTNÍCH OPĚR A KŘÍDEL Z KARI SÍTÍ</t>
  </si>
  <si>
    <t>Vodorovné konstrukce</t>
  </si>
  <si>
    <t>56</t>
  </si>
  <si>
    <t>429171</t>
  </si>
  <si>
    <t>MOSTNÍ KONSTRUKCE PŘESÝPANÉ Z VLNITÝCH PLECHŮ, OBVOD DO 6M</t>
  </si>
  <si>
    <t>FLEXIBILNÍ OCELOVÁ TROUBA Z VLNITÉHO PLECHU TL. 3 MM, VÝŠKA VLNY 55 MM, OCEL S250GD, VČETNĚ PKO, VČETNĚ VYŘÍZNUTÉHO OTVORU PRO ZAÚSTĚNÍ STÁV. BET. POTRUBÍ DN 200 MM</t>
  </si>
  <si>
    <t>4,1m=4,100 [A]m</t>
  </si>
  <si>
    <t>Položka zahrnuje dodání, montáž, osazení konstrukce z vlnitého plechu bez ohledu na tvar a na typ vlny, předepsanou protikorozní ochranu, spojovací materiál, mimostaveništní a vnitrostaveništní dopravu  
nezahrnuje zemní práce, podkladní konstrukce a izolaci</t>
  </si>
  <si>
    <t>57</t>
  </si>
  <si>
    <t>451312</t>
  </si>
  <si>
    <t>PODKLADNÍ A VÝPLŇOVÉ VRSTVY Z PROSTÉHO BETONU C12/15</t>
  </si>
  <si>
    <t>C12/15-X0</t>
  </si>
  <si>
    <t>pod základem čel: 2,7m*4,8m*0,1m=1,296 [A]m3 
pod základem opěrných zdí na výtoku: (8,1m2+9,2)*0,1m=1,730 [B]m3 
Celkem: A+B=3,026 [C]m3</t>
  </si>
  <si>
    <t>58</t>
  </si>
  <si>
    <t>451314</t>
  </si>
  <si>
    <t>PODKLADNÍ A VÝPLŇOVÉ VRSTVY Z PROSTÉHO BETONU C25/30</t>
  </si>
  <si>
    <t>C25/30n - XF3</t>
  </si>
  <si>
    <t>pod odlážděním koryta potoka: 20,2m2*0,15m=3,030 [A]m3 
pod odlážděním svahů koryta na výtoku: (1,9m2+4,3m2)*0,15m=0,930 [B]m3 
pod zádlažbou na konci římsy na výtoku: (1,5m2+2,0m2)*0,15m=0,525 [C]m3 
Celkem: A+B+C=4,485 [D]m3</t>
  </si>
  <si>
    <t>59</t>
  </si>
  <si>
    <t>45157</t>
  </si>
  <si>
    <t>PODKLADNÍ A VÝPLŇOVÉ VRSTVY Z KAMENIVA TĚŽENÉHO</t>
  </si>
  <si>
    <t>ŠP, TL. 100 MM</t>
  </si>
  <si>
    <t>štěrkopískový podsyp tl. 100 mm 
pod zádlažbou na konci římsy na výtoku: (1,5m2+2,0m2)*0,1m=0,350 [A]m3</t>
  </si>
  <si>
    <t>položka zahrnuje dodávku předepsaného kameniva, mimostaveništní a vnitrostaveništní dopravu a jeho uložení 
není-li v zadávací dokumentaci uvedeno jinak, jedná se o nakupovaný materiál</t>
  </si>
  <si>
    <t>60</t>
  </si>
  <si>
    <t>ŠP, FR. 0-8 MM, TL. 100 MM</t>
  </si>
  <si>
    <t>nehutněné lože pod ocelovým profilem: 0,2m2*1,8m=0,360 [A]m3</t>
  </si>
  <si>
    <t>61</t>
  </si>
  <si>
    <t>ŠP, FR. 0-22 MM</t>
  </si>
  <si>
    <t>zhutněné lože pod ocelovým profilem: 0,5m2*1,8m=0,900 [A]m3</t>
  </si>
  <si>
    <t>62</t>
  </si>
  <si>
    <t>45212</t>
  </si>
  <si>
    <t>PODKLAD KONSTR Z DÍLCŮ ŽELEZOBETON</t>
  </si>
  <si>
    <t>ROVNANINA Z UŽITÝCH SILNIČNÍCH PANELŮ, VČETNĚ DOVOZU, NALOŽENÍ A ODSTRANĚNÍ</t>
  </si>
  <si>
    <t>opěry pro uložení provizorní modulární lávky: (3,0m*1,0m*2,0m)*2=12,000 [A]m3</t>
  </si>
  <si>
    <t>- dodání dílce požadovaného tvaru a vlastností, jeho skladování, doprava a osazení do definitivní polohy, včetně komplexní technologie výroby a montáže dílců, ošetření a ochrana dílců, 
- u dílců železobetonových a předpjatých veškerá výztuž, případně i tuhé kovové prvky a závěsná oka, 
- úpravy a zařízení pro uložení a transport dílce, 
- veškeré požadované úpravy dílců, včetně doplňkových konstrukcí a vybavení, 
- sestavení dílce na stavbě včetně montážních zařízení, plošin a prahů a pod., 
- výplň, těsnění a tmelení spár a spojů, 
- očištění a ošetření úložných ploch, 
- zednické výpomoce pro montáž dílců, 
- označení dílce výrobním štítkem nebo jiným způsobem, 
- úpravy dílce pro dodržení požadované přesnosti jeho osazení, včetně případných měření, 
- veškerá zařízení pro zajištění stability v každém okamžiku, 
- další práce dané případně specifikací k příslušnému prefabrik. dílci (úprava pohledových ploch, příp. rubových ploch, osazení měřících zařízení, zkoušení a měření dílců a pod.).</t>
  </si>
  <si>
    <t>63</t>
  </si>
  <si>
    <t>46251</t>
  </si>
  <si>
    <t>ZÁHOZ Z LOMOVÉHO KAMENE</t>
  </si>
  <si>
    <t>TĚŽKÝ KAMENNÝ ZÁHOZ PROSYPANÝ ZEMINOU</t>
  </si>
  <si>
    <t>na výtoku za bet. prahem: 1,5m2*2,0m=3,000 [A]m3 
na výtoku před kamennou zídkou: 1,5m2*3,0m=4,500 [B]m3 
Celkem: A+B=7,500 [C]m3</t>
  </si>
  <si>
    <t>položka zahrnuje:  
- dodávku a zához lomového kamene předepsané frakce včetně mimostaveništní a vnitrostaveništní dopravy  
není-li v zadávací dokumentaci uvedeno jinak, jedná se o nakupovaný materiál</t>
  </si>
  <si>
    <t>64</t>
  </si>
  <si>
    <t>465512</t>
  </si>
  <si>
    <t>DLAŽBY Z LOMOVÉHO KAMENE NA MC</t>
  </si>
  <si>
    <t>LOMOVÝ KÁMEN TL. 200 MM</t>
  </si>
  <si>
    <t>odláždění koryta potoka: 20,2m2*0,2m=4,040 [A]m3 
odláždění svahů koryta na výtoku: (1,9m2+4,3m2)*0,2m=1,240 [B]m3 
zádlažba na konci římsy na výtoku: (1,5m2+2,0m2)*0,2m=0,700 [C]m3 
Celkem: A+B+C=5,980 [D]m3</t>
  </si>
  <si>
    <t>položka zahrnuje: 
- nutné zemní práce (svahování, úpravu pláně a pod.) 
- zřízení spojovací vrstvy  
- zřízení lože dlažby z cementové malty předepsané kvality a předepsané tloušťky 
- dodávku a položení dlažby z lomového kamene do předepsaného tvaru 
- spárování, těsnění, tmelení a vyplnění spar MC případně s vyklínováním  
- úprava povrchu pro odvedení srážkové vody 
- nezahrnuje podklad pod dlažbu, vykazuje se samostatně položkami SD 45</t>
  </si>
  <si>
    <t>65</t>
  </si>
  <si>
    <t>467314</t>
  </si>
  <si>
    <t>STUPNĚ A PRAHY VODNÍCH KORYT Z PROSTÉHO BETONU C25/30</t>
  </si>
  <si>
    <t>C25/30-XF3, PRÁH 500 X 1000 MM</t>
  </si>
  <si>
    <t>na vtoku: 0,5m*1,0m*1,3m=0,650 [A]m3 
na výtoku: 0,5m*1,0m*2,8m=1,400 [B]m3 
Celkem: A+B=2,050 [C]m3</t>
  </si>
  <si>
    <t>položka zahrnuje:  
- nutné zemní práce (hloubení rýh apod.)  
- dodání  čerstvého  betonu  (betonové  směsi)  požadované  kvality,  jeho  uložení  do požadovaného tvaru při jakékoliv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 požadovaných  konstr. (i ztracené) s úpravou  dle požadované  kvality povrchu betonu, včetně odbedňovacích a odskružovacích prostředků,  
- podpěrné 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 všech  požadovaných  otvorů, kapes, výklenků, prostupů, dutin, drážek a pod., vč. ztížení práce a úprav  kolem nich,  
- úpravy pro osazení doplňkových konstrukcí a vybavení,  
- úpravy povrchu pro položení požadované izolace, povlaků a nátěrů, případně vyspravení,  
- konstrukce betonových kloubů, upevnění kotevních prvků a doplňkových konstrukcí,  
- nátěry zabraňující soudržnost betonu a bednění,  
- výplň, těsnění  a tmelení spar a spojů,  
- opatření  povrchů  betonu  izolací  proti zemní vlhkosti v částech, kde přijdou do styku se zeminou nebo kamenivem,  
- případné zřízení spojovací vrstvy u základů</t>
  </si>
  <si>
    <t>Komunikace</t>
  </si>
  <si>
    <t>66</t>
  </si>
  <si>
    <t>56333</t>
  </si>
  <si>
    <t>VOZOVKOVÉ VRSTVY ZE ŠTĚRKODRTI TL. DO 150MM</t>
  </si>
  <si>
    <t>ŠD, A, FR. 0-32 MM, TL. 150 MM</t>
  </si>
  <si>
    <t>digitálně odměřeno z výkresu 
vozovka v místě výkopu na mostě: 36,5m2=36,500 [A]m2 
plocha na p. č. 190: 10,0m2=10,000 [B]m2 
Celkem: A+B=46,500 [C]m2</t>
  </si>
  <si>
    <t>- dodání kameniva předepsané kvality a zrnitosti  
- rozprostření a zhutnění vrstvy v předepsané tloušťce  
- zřízení vrstvy bez rozlišení šířky, pokládání vrstvy po etapách  
- nezahrnuje postřiky, nátěry</t>
  </si>
  <si>
    <t>67</t>
  </si>
  <si>
    <t>56334</t>
  </si>
  <si>
    <t>VOZOVKOVÉ VRSTVY ZE ŠTĚRKODRTI TL. DO 200MM</t>
  </si>
  <si>
    <t>ŠD, A, FR. 0-32 MM, TL. MIN. 150 MM</t>
  </si>
  <si>
    <t>digitálně odměřeno z výkresu 
vyrovnávací vrstva vozovky: 68,5m2=68,500 [A]m2</t>
  </si>
  <si>
    <t>68</t>
  </si>
  <si>
    <t>56335</t>
  </si>
  <si>
    <t>VOZOVKOVÉ VRSTVY ZE ŠTĚRKODRTI TL. DO 250MM</t>
  </si>
  <si>
    <t>ŠD, B, FR. 0-32 MM, TL. 250 MM</t>
  </si>
  <si>
    <t>digitálně odměřeno z výkresu 
parkovací stání nad stodolou: 31,5m2=31,500 [A]m2</t>
  </si>
  <si>
    <t>69</t>
  </si>
  <si>
    <t>56361</t>
  </si>
  <si>
    <t>VOZOVKOVÉ VRSTVY Z RECYKLOVANÉHO MATERIÁLU TL DO 50MM</t>
  </si>
  <si>
    <t>R - MAT TL. 50 MM</t>
  </si>
  <si>
    <t>digitálně odměřeno z výkresu 
parkovací stání nad stodolou: 31,0m2=31,000 [A]m2</t>
  </si>
  <si>
    <t>- dodání recyklátu v požadované kvalitě  
- očištění podkladu  
- uložení recyklátu dle předepsaného technologického předpisu, zhutnění vrstvy v předepsané tloušťce  
- zřízení vrstvy bez rozlišení šířky, pokládání vrstvy po etapách, včetně pracovních spar a spojů  
- úpravu napojení, ukončení   
- nezahrnuje postřiky, nátěry</t>
  </si>
  <si>
    <t>70</t>
  </si>
  <si>
    <t>56960</t>
  </si>
  <si>
    <t>ZPEVNĚNÍ KRAJNIC Z RECYKLOVANÉHO MATERIÁLU</t>
  </si>
  <si>
    <t>R-MATERIÁL ZE STAVBY</t>
  </si>
  <si>
    <t>digitálně odměřeno z výkresu 
dosypávka před podezdívkou: 3,5m2*0,15m=0,525 [A]m3</t>
  </si>
  <si>
    <t>71</t>
  </si>
  <si>
    <t>572123</t>
  </si>
  <si>
    <t>INFILTRAČNÍ POSTŘIK Z EMULZE DO 1,0KG/M2</t>
  </si>
  <si>
    <t>PI-C 1,0 KG/M2</t>
  </si>
  <si>
    <t>z pol. č. 574E46: 68,5m2=68,500 [A]m2</t>
  </si>
  <si>
    <t>- dodání všech předepsaných materiálů pro postřiky v předepsaném množství  
- provedení dle předepsaného technologického předpisu  
- zřízení vrstvy bez rozlišení šířky, pokládání vrstvy po etapách  
- úpravu napojení, ukončení</t>
  </si>
  <si>
    <t>72</t>
  </si>
  <si>
    <t>572213</t>
  </si>
  <si>
    <t>SPOJOVACÍ POSTŘIK Z EMULZE DO 0,5KG/M2</t>
  </si>
  <si>
    <t>PS-C 0,3 KG/M2</t>
  </si>
  <si>
    <t>z pol. č. 574A33: 68,5m2=68,500 [A]m2</t>
  </si>
  <si>
    <t>73</t>
  </si>
  <si>
    <t>572741</t>
  </si>
  <si>
    <t>DVOUVRSTVÝ ASFALTOVÝ NÁTĚR DO 2,0KG/M2</t>
  </si>
  <si>
    <t>- dodání všech předepsaných materiálů pro nátěry v předepsaném množství  
- provedení dle předepsaného technologického předpisu  
- zřízení vrstvy bez rozlišení šířky, pokládání vrstvy po etapách  
- úpravu napojení, ukončení</t>
  </si>
  <si>
    <t>74</t>
  </si>
  <si>
    <t>574A33</t>
  </si>
  <si>
    <t>ASFALTOVÝ BETON PRO OBRUSNÉ VRSTVY ACO 11 TL. 40MM</t>
  </si>
  <si>
    <t>digitálně odměřeno z výkresu 
vozovka: 68,5m2=68,500 [A]m2</t>
  </si>
  <si>
    <t>- dodání směsi v požadované kvalitě  
- očištění podkladu  
- uložení směsi dle předepsaného technologického předpisu, zhutnění vrstvy v předepsané tloušťce  
- zřízení vrstvy bez rozlišení šířky, pokládání vrstvy po etapách, včetně pracovních spar a spojů  
- úpravu napojení, ukončení podél obrubníků, dilatačních zařízení, odvodňovacích proužků, odvodňovačů, vpustí, šachet a pod.  
- nezahrnuje postřiky, nátěry  
- nezahrnuje těsnění podél obrubníků, dilatačních zařízení, odvodňovacích proužků, odvodňovačů, vpustí, šachet a pod.</t>
  </si>
  <si>
    <t>75</t>
  </si>
  <si>
    <t>574E46</t>
  </si>
  <si>
    <t>ASFALTOVÝ BETON PRO PODKLADNÍ VRSTVY ACP 16+, 16S TL. 50MM</t>
  </si>
  <si>
    <t>ACP 16+</t>
  </si>
  <si>
    <t>Přidružená stavební výroba</t>
  </si>
  <si>
    <t>76</t>
  </si>
  <si>
    <t>711509</t>
  </si>
  <si>
    <t>OCHRANA IZOLACE NA POVRCHU TEXTILIÍ</t>
  </si>
  <si>
    <t>GEOTEXTILIE MIN. 600 G/M2</t>
  </si>
  <si>
    <t>ochrana izolace základové desky: 
(0,7m+2,5m+0,7m)*1,93m+2*2,5m*(0,7m+0,25)+2*4,6m*0,7m=18,717 [A]m2 
ochrana izolace v líci a rubu dříku čel:  
(0,42m+0,2m)*2,5m+2*(2,9m*2,5m-2,91m2)=10,230 [B]m2 
ochrana izolace na bočních stěnách dříku čel: 2*2*2,33m2=9,320 [C]m2 
ochrana izolace základových pasů a dříků nábřežních zdí na výtoku: 
(4,5m+1,6m)*4,4m+3,0m2+(4,3m+1,7m)*4,5m+3,0m2=59,840 [D]m2 
ochrana izolace základového pasu kamenné zdi na vtoku: 
(0,6m+0,25m)*5,0m+2*1,0m*0,6m+0,6m*5,0m=8,450 [E]m2 
Celkem: A+B+C+D+E=106,557 [F]m2</t>
  </si>
  <si>
    <t>položka zahrnuje: 
- dodání  předepsaného ochranného materiálu 
- zřízení ochrany izolace</t>
  </si>
  <si>
    <t>77</t>
  </si>
  <si>
    <t>78382</t>
  </si>
  <si>
    <t>NÁTĚRY BETON KONSTR TYP S2 (OS-B)</t>
  </si>
  <si>
    <t>HYDROFOBNÍ NÁTĚR S ODOLNOSTÍ PROTI SOLÍM</t>
  </si>
  <si>
    <t>římsa na vtoku: (0,25m+0,6m+0,55m+0,15m)*2,5m=3,875 [A]m2 
římsa na výtoku: (0,25m+0,6m+0,55m+0,15m)*2,5m=3,875 [B]m2 
Celkem: A+B=7,750 [C]m2</t>
  </si>
  <si>
    <t>- položky nátěrů zahrnují kompletní povlaky (i různobarevné), včetně úpravy podkladu (odmaštění, odrezivění, odstranění starých nátěrů a nečistot) a jeho vyspravení, provedení nátěru předepsaným postupem a splnění všech požadavků daných technologickým předpisem.</t>
  </si>
  <si>
    <t>78</t>
  </si>
  <si>
    <t>78383</t>
  </si>
  <si>
    <t>NÁTĚRY BETON KONSTR TYP S4 (OS-C)</t>
  </si>
  <si>
    <t>obrubníková hrana římsy 
římsa na vtoku: (0,15m+0,15m)*2,5m=0,750 [A]m2 
římsa na výtoku: (0,15m+0,15m)*2,5m=0,750 [B]m2 
Celkem: A+B=1,500 [C]m2</t>
  </si>
  <si>
    <t>Potrubí</t>
  </si>
  <si>
    <t>79</t>
  </si>
  <si>
    <t>81434</t>
  </si>
  <si>
    <t>POTRUBÍ Z TRUB BETONOVÝCH DN DO 200MM</t>
  </si>
  <si>
    <t>VČ. NAPOJENÍ NA STÁVAJÍCÍ</t>
  </si>
  <si>
    <t>výměna stáv. bet. trouby: 5,0m=5,000 [A]m</t>
  </si>
  <si>
    <t>položky pro zhotovení potrubí platí bez ohledu na sklon  
zahrnuje:  
- výrobní dokumentaci (včetně technologického předpisu)  
- dodání veškerého trubního a pomocného materiálu  (trouby,  trubky,  tvarovky,  spojovací a těsnící  materiál a pod.), podpěrných, závěsných a upevňovacích prvků, včetně potřebných úprav  
- úprava a příprava podkladu a podpěr, očištění a ošetření podkladu a podpěr  
- zřízení plně funkčního potrubí, kompletní soustavy, podle příslušného technologického předpisu  
- zřízení potrubí i jednotlivých částí po etapách, včetně pracovních spar a spojů, pracovního zaslepení konců a pod.  
- úprava prostupů, průchodů  šachtami a komorami, okolí podpěr a vyústění, zaústění, napojení, vyvedení a upevnění odpad. výustí  
- ochrana potrubí nátěrem (vč. úpravy povrchu), případně izolací, nejsou-li tyto práce předmětem jiné položky  
- úprava, očištění a ošetření prostoru kolem potrubí  
- položky platí pro práce prováděné v prostoru zapaženém i nezapaženém a i v kolektorech, chráničkách  
- položky zahrnují i práce spojené s nutnými obtoky, převáděním a čerpáním vody  
nezahrnuje zkoušky vodotěsnosti a televizní prohlídku</t>
  </si>
  <si>
    <t>80</t>
  </si>
  <si>
    <t>87633</t>
  </si>
  <si>
    <t>CHRÁNIČKY Z TRUB PLASTOVÝCH DN DO 150MM</t>
  </si>
  <si>
    <t>REZERVNÍ CHRÁNIČKA DN 110 MM</t>
  </si>
  <si>
    <t>římsa na výtoku: 2,5=2,500 [A]m</t>
  </si>
  <si>
    <t>položky pro zhotovení potrubí platí bez ohledu na sklon  
zahrnuje:  
- výrobní dokumentaci (včetně technologického předpisu)  
- dodání veškerého trubního a pomocného materiálu  (trouby,  trubky,  tvarovky,  spojovací a těsnící  materiál a pod.), podpěrných, závěsných a upevňovacích prvků, včetně potřebných úprav  
- úprava a příprava podkladu a podpěr, očištění a ošetření podkladu a podpěr  
- zřízení plně funkčního potrubí, kompletní soustavy, podle příslušného technologického předpisu  
- zřízení potrubí i jednotlivých částí po etapách, včetně pracovních spar a spojů, pracovního zaslepení konců a pod.  
- úprava prostupů, průchodů  šachtami a komorami, okolí podpěr a vyústění, zaústění, napojení, vyvedení a upevnění odpad. výustí  
- ochrana potrubí nátěrem (vč. úpravy povrchu), případně izolací, nejsou-li tyto práce předmětem jiné položky  
- úprava, očištění a ošetření prostoru kolem potrubí  
 včetně případně předepsaného utěsnění konců chrániček  
- položky platí pro práce prováděné v prostoru zapaženém i nezapaženém a i v kolektorech, chráničkách</t>
  </si>
  <si>
    <t>Ostatní konstrukce a práce</t>
  </si>
  <si>
    <t>81</t>
  </si>
  <si>
    <t>9112A3</t>
  </si>
  <si>
    <t>ZÁBRADLÍ MOSTNÍ S VODOR MADLY - DEMONTÁŽ S PŘESUNEM</t>
  </si>
  <si>
    <t>VČETNĚ ODVOZU NA MÍSTO URČENÉ INVRSTOREM</t>
  </si>
  <si>
    <t>odstranění zábradlí na výtoku: 3,2m=3,200 [A]m</t>
  </si>
  <si>
    <t>položka zahrnuje:  
- demontáž a odstranění zařízení  
- jeho odvoz na předepsané místo</t>
  </si>
  <si>
    <t>82</t>
  </si>
  <si>
    <t>9112B1</t>
  </si>
  <si>
    <t>ZÁBRADLÍ MOSTNÍ SE SVISLOU VÝPLNÍ - DODÁVKA A MONTÁŽ</t>
  </si>
  <si>
    <t>VÝŠKY 1,1 M, VČETNĚ PKO RAL7011 A KOTEVNÍCH DESEK, OCEL TŘÍDY S 235</t>
  </si>
  <si>
    <t>2,5m+2,5m=5,000 [A]m</t>
  </si>
  <si>
    <t>položka zahrnuje: 
dodání zábradlí včetně předepsané povrchové úpravy 
kotvení sloupků, t.j. kotevní desky, šrouby z nerez oceli, vrty a zálivku, pokud zadávací dokumentace nestanoví jinak 
případné nivelační hmoty pod kotevní desky</t>
  </si>
  <si>
    <t>83</t>
  </si>
  <si>
    <t>91356</t>
  </si>
  <si>
    <t>R</t>
  </si>
  <si>
    <t>LETOPOČET VÝSTAVBY</t>
  </si>
  <si>
    <t>GUMOVÁ MATRICE PRO VYZNAČENÍ LETOPOČTU</t>
  </si>
  <si>
    <t>-  všechny potřebné pomůcky, stroje, nářadí a pomocný materiál</t>
  </si>
  <si>
    <t>84</t>
  </si>
  <si>
    <t>917223</t>
  </si>
  <si>
    <t>SILNIČNÍ A CHODNÍKOVÉ OBRUBY Z BETONOVÝCH OBRUBNÍKŮ ŠÍŘ 100MM</t>
  </si>
  <si>
    <t>ZÁHONOVÝ OBRUBNÍK 100/250/1000 MM DO PROSTŘEDÍ XF4 DO BETONU C12/15-X0, VČ. SPÁROVÁNÍ CEM. MALTOU MC25 XF4</t>
  </si>
  <si>
    <t>lemování zádlažby a ohumusování za římsou na výtoku: 3,8m+2,0m+2,5m=8,300 [A]m</t>
  </si>
  <si>
    <t>Položka zahrnuje:  
dodání a pokládku betonových obrubníků o rozměrech předepsaných zadávací dokumentací  
betonové lože i boční betonovou opěrku.</t>
  </si>
  <si>
    <t>85</t>
  </si>
  <si>
    <t>917224</t>
  </si>
  <si>
    <t>SILNIČNÍ A CHODNÍKOVÉ OBRUBY Z BETONOVÝCH OBRUBNÍKŮ ŠÍŘ 150MM</t>
  </si>
  <si>
    <t>OBRUBNÍK 150/250/1000 MM DO PROSTŘEDÍ XF4 DO BETONU C12/15-X0, VČ. SPÁROVÁNÍ CEM. MALTOU MC25 XF4</t>
  </si>
  <si>
    <t>u zádlažby za římsou na výtoku: 2,0m+2,5m=4,500 [A]m 
lemování parkovacího stání: 2*5,5m+2*6,0m=23,000 [B]m 
Celkem: A+B=27,500 [C]m</t>
  </si>
  <si>
    <t>Položka zahrnuje: 
dodání a pokládku betonových obrubníků o rozměrech předepsaných zadávací dokumentací 
betonové lože i boční betonovou opěrku.</t>
  </si>
  <si>
    <t>86</t>
  </si>
  <si>
    <t>931323</t>
  </si>
  <si>
    <t>TĚSNĚNÍ DILATAČ SPAR ASF ZÁLIVKOU MODIFIK PRŮŘ DO 300MM2</t>
  </si>
  <si>
    <t>ROZMĚR 12 X 20 MM</t>
  </si>
  <si>
    <t>položka zahrnuje dodávku a osazení předepsaného materiálu, očištění ploch spáry před úpravou, očištění okolí spáry po úpravě  
nezahrnuje těsnící profil</t>
  </si>
  <si>
    <t>87</t>
  </si>
  <si>
    <t>931326</t>
  </si>
  <si>
    <t>TĚSNĚNÍ DILATAČ SPAR ASF ZÁLIVKOU MODIFIK PRŮŘ DO 800MM2</t>
  </si>
  <si>
    <t>ROZMĚR 20 X 40 MM</t>
  </si>
  <si>
    <t>výplň řezané spáry ve vozovce v místě napojení na stávající vozovku: 3,5m=3,500 [A]m 
podél římsy na vtoku: 2,5m=2,500 [B]m 
podél římsy na výtoku: 2,5m=2,500 [C]m 
Celkem: A+B+C=8,500 [D]m</t>
  </si>
  <si>
    <t>položka zahrnuje dodávku a osazení předepsaného materiálu, očištění ploch spáry před úpravou, očištění okolí spáry po úpravě 
nezahrnuje těsnící profil</t>
  </si>
  <si>
    <t>88</t>
  </si>
  <si>
    <t>93135</t>
  </si>
  <si>
    <t>TĚSNĚNÍ DILATAČ SPAR PRYŽ PÁSKOU NEBO KRUH PROFILEM</t>
  </si>
  <si>
    <t>předtěsnění zálivky v krytu vozovky 
podél římsy na vtoku: 2,5m=2,500 [A]m 
podél římsy na výtoku: 2,5m=2,500 [B]m 
Celkem: A+B=5,000 [C]m</t>
  </si>
  <si>
    <t>položka zahrnuje dodávku a osazení předepsaného materiálu, očištění ploch spáry před úpravou, očištění okolí spáry po úpravě</t>
  </si>
  <si>
    <t>89</t>
  </si>
  <si>
    <t>93650</t>
  </si>
  <si>
    <t>DROBNÉ DOPLŇK KONSTR KOVOVÉ</t>
  </si>
  <si>
    <t>KG</t>
  </si>
  <si>
    <t>spřahující trny dříku kamenné zdi a základového pasu - D 20 mm, DL. 1,6 m, á 0,5 m: 
1,6m*11ks*2,466kg/m=43,402 [B]kg</t>
  </si>
  <si>
    <t>- dílenská dokumentace, včetně technologického předpisu spojování,  
- dodání  materiálu  v požadované kvalitě a výroba konstrukce i dílenská (včetně  pomůcek,  přípravků a prostředků pro výrobu) bez ohledu na náročnost a její hmotnost, dílenská montáž,  
- dodání spojovacího materiálu,  
- zřízení  montážních  a  dilatačních  spojů,  spar, včetně potřebných úprav, vložek, opracování, očištění a ošetření,  
- podpěr. konstr. a lešení všech druhů pro montáž konstrukcí i doplňkových, včetně požadovaných otvorů, ochranných a bezpečnostních opatření a základů pro tyto konstrukce a lešení,  
- jakákoliv doprava a manipulace dílců  a  montážních  sestav,  včetně  dopravy konstrukce z výrobny na stavbu,  
- montáž konstrukce na staveništi, včetně montážních prostředků a pomůcek a zednických výpomocí,  
- montážní dokumentace včetně technologického předpisu montáže,  
- výplň, těsnění a tmelení spar a spojů,  
- čištění konstrukce a odstranění všech vrubů (vrypy, otlačeniny a pod.),  
- veškeré druhy opracování povrchů, včetně úprav pod nátěry a pod izolaci,  
- veškeré druhy dílenských základů a základních nátěrů a povlaků,  
- všechny druhy ocelového kotvení,  
- dílenskou přejímku a montážní prohlídku, včetně požadovaných dokladů,  
- zřízení kotevních otvorů nebo jam, nejsou-li částí jiné konstrukce, jejich úpravy, očištění a ošetření,  
- osazení kotvení nebo přímo částí konstrukce do podpůrné konstrukce nebo do zeminy,  
- výplň kotevních otvorů  (příp.  podlití  patních  desek)  maltou,  betonem  nebo  jinou speciální hmotou, vyplnění jam zeminou,  
- ošetření kotevní oblasti proti vzniku trhlin, vlivu povětrnosti a pod.,  
- osazení nivelačních značek, včetně jejich zaměření, označení znakem výrobce a vyznačení letopočtu.  
Dokumentace pro zadání stavby může dále předepsat že cena položky ještě obsahuje například:  
- veškeré druhy protikorozní ochrany a nátěry konstrukcí,  
- žárové zinkování ponorem nebo žárové stříkání (metalizace) kovem,  
- zvláštní spojovací prostředky, rozebíratelnost konstrukce,  
- osazení měřících zařízení a úpravy pro ně  
- ochranná opatření před účinky bludných proudů  
- ochranu před přepětím.</t>
  </si>
  <si>
    <t>90</t>
  </si>
  <si>
    <t>96613</t>
  </si>
  <si>
    <t>BOURÁNÍ KONSTRUKCÍ Z KAMENE NA MC</t>
  </si>
  <si>
    <t>BUDE POUŽITO NA STAVBĚ PRO ZTRACENÉ BEDNĚNÍ V LÍCI NÁBŘEŽNÍCH OPĚRNÝCH ZDÍ (VIZ POLOŽKA Č. 327212 = 5,998 M3) A PRO DOPLNĚNÍ CHYBĚJÍCÍHO MATERIÁLU PŘI PŘEZDĚNÍ NÁBŘEŽNÍ ZDI NA VTOKU (VIZ POLOŽKA Č. 327215 - 50% = 3,75 M3) 
VČETNĚ ODVOZU A ULOŽENÍ PŘEBYTEČNÉHO MATERIÁLU (22,576 M3-5,998 M3-3,75 M3=12,828 M3) DO RECYKLAČNÍHO STŘEDISKA, POPLATEK ZA SKLÁDKU UVEDEN V POLOŽCE 014102.c</t>
  </si>
  <si>
    <t>kamenný deskový propustek 
základy: 2*0,63m2*4,2m=5,292 [A]m3 
opěry: 2*1,0m2*4,0m=8,000 [B]m3 
nosná konstrukce: 1,9m*4,0m*0,35m=2,660 [C]m3 
nábřežní zeď na výtoku: 0,6m*2,4m*4,6m=6,624 [D]m3 
Celkem: A+B+C+D=22,576 [E]m3</t>
  </si>
  <si>
    <t>položka zahrnuje:  
- rozbourání konstrukce bez ohledu na použitou technologii  
- veškeré pomocné konstrukce (lešení a pod.)  
-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 
- veškeré další práce plynoucí z technologického předpisu a z platných předpisů</t>
  </si>
  <si>
    <t>91</t>
  </si>
  <si>
    <t>96615</t>
  </si>
  <si>
    <t>BOURÁNÍ KONSTRUKCÍ Z PROSTÉHO BETONU</t>
  </si>
  <si>
    <t>VČETNĚ ODVOZU A ULOŽENÍ DO RECYKLAČNÍHO STŘEDISKA, POPLATEK ZA SKLÁDKU UVEDEN V POLOŽCE 014102.d</t>
  </si>
  <si>
    <t>bet. římsa na vtoku: 0,18m2*1,67m=0,301 [A]m3 
bet. sloupek u římsy na vtoku: 0,25m*0,25m*1,0m=0,063 [B]m3 
Celkem: A+B=0,364 [C]m3</t>
  </si>
  <si>
    <t>položka zahrnuje: 
- rozbourání konstrukce bez ohledu na použitou technologii 
- veškeré pomocné konstrukce (lešení a pod.) 
-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- veškeré další práce plynoucí z technologického předpisu a z platných předpisů</t>
  </si>
  <si>
    <t>92</t>
  </si>
  <si>
    <t>966841</t>
  </si>
  <si>
    <t>ODSTRANĚNÍ OPLOCENÍ DŘEVĚNÉHO</t>
  </si>
  <si>
    <t>VČETNĚ ODVOZU, ULOŽENÍ DO RECYKLAČNÍHO STŘEDISKA A POPLATKU ZA SKLÁDKU</t>
  </si>
  <si>
    <t>dřevěné oplocení na vtoku: 1,7m=1,700 [A]m</t>
  </si>
  <si>
    <t>položka zahrnuje:  
- kompletní bourací práce včetně odstranění základových konstrukcí a nezbytného rozsahu zemních prací,  
- veškerou manipulaci s vybouranou sutí a hmotami včetně uložení na skládku,  
- veškeré další práce plynoucí z technologického předpisu a z platných předpisů,  
- odstranění sloupků z jiného materiálu, odstranění vrat a vrátek  
nezahrnuje poplatek za skládku, který se vykazuje v položce 0141** (s výjimkou malého množství bouraného materiálu, kde je možné poplatek zahrnout do jednotkové ceny bourání – tento fakt musí být uveden v doplňujícím textu k položce)</t>
  </si>
  <si>
    <t>93</t>
  </si>
  <si>
    <t>DEMONTÁŽ A ZPĚTNÁ MONTÁŽ, VČ. ÚPRAVY POLOHY</t>
  </si>
  <si>
    <t>demontáž a zpětná montáž stáv. dřevěného plotu na podezdívce na vtoku: 1,0m=1,000 [A]m</t>
  </si>
  <si>
    <t>94</t>
  </si>
  <si>
    <t>966842</t>
  </si>
  <si>
    <t>ODSTRANĚNÍ OPLOCENÍ Z DRÁT PLETIVA</t>
  </si>
  <si>
    <t>demontáž a zpětná montáž stáv. drátěného oplocení na vtoku: 15,0m=15,000 [A]m</t>
  </si>
</sst>
</file>

<file path=xl/styles.xml><?xml version="1.0" encoding="utf-8"?>
<styleSheet xmlns="http://schemas.openxmlformats.org/spreadsheetml/2006/main">
  <numFmts count="2">
    <numFmt numFmtId="177" formatCode="#,##0.00"/>
    <numFmt numFmtId="178" formatCode="#,##0.000"/>
  </numFmts>
  <fonts count="7">
    <font>
      <sz val="10"/>
      <name val="Arial"/>
      <family val="0"/>
    </font>
    <font>
      <b/>
      <sz val="16"/>
      <color rgb="FF000000"/>
      <name val="Arial"/>
      <family val="0"/>
    </font>
    <font>
      <b/>
      <sz val="16"/>
      <name val="Arial"/>
      <family val="0"/>
    </font>
    <font>
      <b/>
      <sz val="10"/>
      <name val="Arial"/>
      <family val="0"/>
    </font>
    <font>
      <sz val="10"/>
      <color rgb="FFFFFFFF"/>
      <name val="Arial"/>
      <family val="0"/>
    </font>
    <font>
      <b/>
      <sz val="11"/>
      <name val="Arial"/>
      <family val="0"/>
    </font>
    <font>
      <i/>
      <sz val="10"/>
      <name val="Arial"/>
      <family val="0"/>
    </font>
  </fonts>
  <fills count="5">
    <fill>
      <patternFill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  <fill>
      <patternFill patternType="solid">
        <fgColor rgb="FFADD8E6"/>
        <bgColor indexed="64"/>
      </patternFill>
    </fill>
  </fills>
  <borders count="7">
    <border>
      <left/>
      <right/>
      <top/>
      <bottom/>
      <diagonal/>
    </border>
    <border>
      <left style="thin"/>
      <right style="thin"/>
      <top style="thin"/>
      <bottom style="thin"/>
    </border>
    <border>
      <left/>
      <right/>
      <top/>
      <bottom style="thin"/>
    </border>
    <border>
      <left/>
      <right style="thin"/>
      <top/>
      <bottom/>
    </border>
    <border>
      <left style="thin"/>
      <right/>
      <top/>
      <bottom/>
    </border>
    <border>
      <left/>
      <right/>
      <top style="thin"/>
      <bottom/>
    </border>
    <border>
      <left/>
      <right/>
      <top style="thin"/>
      <bottom style="thin"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0" fillId="2" borderId="2" xfId="0" applyFill="1" applyBorder="1"/>
    <xf numFmtId="177" fontId="3" fillId="2" borderId="0" xfId="0" applyNumberFormat="1" applyFont="1" applyFill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0" fillId="2" borderId="6" xfId="0" applyFill="1" applyBorder="1"/>
    <xf numFmtId="0" fontId="0" fillId="0" borderId="1" xfId="0" applyBorder="1" applyAlignment="1">
      <alignment horizontal="left"/>
    </xf>
    <xf numFmtId="177" fontId="0" fillId="0" borderId="1" xfId="0" applyNumberFormat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177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wrapText="1"/>
    </xf>
    <xf numFmtId="0" fontId="0" fillId="0" borderId="1" xfId="0" applyBorder="1"/>
    <xf numFmtId="0" fontId="3" fillId="2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wrapText="1"/>
    </xf>
    <xf numFmtId="177" fontId="3" fillId="2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78" fontId="0" fillId="0" borderId="1" xfId="0" applyNumberFormat="1" applyBorder="1" applyAlignment="1">
      <alignment horizontal="center"/>
    </xf>
    <xf numFmtId="177" fontId="0" fillId="4" borderId="1" xfId="0" applyNumberFormat="1" applyFill="1" applyBorder="1" applyAlignment="1" applyProtection="1">
      <alignment horizontal="center"/>
      <protection locked="0"/>
    </xf>
    <xf numFmtId="177" fontId="0" fillId="0" borderId="1" xfId="0" applyNumberForma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6" fillId="0" borderId="1" xfId="0" applyFont="1" applyBorder="1" applyAlignment="1">
      <alignment horizontal="left" vertical="center" wrapText="1"/>
    </xf>
    <xf numFmtId="177" fontId="3" fillId="2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right"/>
    </xf>
    <xf numFmtId="177" fontId="3" fillId="2" borderId="2" xfId="0" applyNumberFormat="1" applyFont="1" applyFill="1" applyBorder="1" applyAlignment="1">
      <alignment horizontal="center"/>
    </xf>
    <xf numFmtId="177" fontId="0" fillId="2" borderId="1" xfId="0" applyNumberForma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1390650</xdr:colOff>
      <xdr:row>3</xdr:row>
      <xdr:rowOff>28575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1343025" cy="5810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tabSelected="1" workbookViewId="0" topLeftCell="A1"/>
  </sheetViews>
  <sheetFormatPr defaultColWidth="9.14285714285714" defaultRowHeight="12.75" customHeight="1"/>
  <cols>
    <col min="1" max="1" width="25.7142857142857" customWidth="1"/>
    <col min="2" max="2" width="66.7142857142857" customWidth="1"/>
    <col min="3" max="5" width="20.7142857142857" customWidth="1"/>
  </cols>
  <sheetData>
    <row r="1" spans="1:5" ht="12.75" customHeight="1">
      <c r="A1" s="1"/>
      <c s="1"/>
      <c s="1"/>
      <c s="1"/>
      <c s="1"/>
    </row>
    <row r="2" spans="1:5" ht="12.75" customHeight="1">
      <c r="A2" s="1"/>
      <c s="2" t="s">
        <v>0</v>
      </c>
      <c s="1"/>
      <c s="1"/>
      <c s="1"/>
    </row>
    <row r="3" spans="1:5" ht="20" customHeight="1">
      <c r="A3" s="1"/>
      <c s="1"/>
      <c s="1"/>
      <c s="1"/>
      <c s="1"/>
    </row>
    <row r="4" spans="1:5" ht="20" customHeight="1">
      <c r="A4" s="1"/>
      <c s="3" t="s">
        <v>1</v>
      </c>
      <c s="1"/>
      <c s="1"/>
      <c s="1"/>
    </row>
    <row r="5" spans="1:5" ht="12.75" customHeight="1">
      <c r="A5" s="1"/>
      <c s="1" t="s">
        <v>2</v>
      </c>
      <c s="1"/>
      <c s="1"/>
      <c s="1"/>
    </row>
    <row r="6" spans="1:5" ht="12.75" customHeight="1">
      <c r="A6" s="1"/>
      <c s="4" t="s">
        <v>3</v>
      </c>
      <c s="7">
        <f>SUM(C10:C10)</f>
      </c>
      <c s="1"/>
      <c s="1"/>
    </row>
    <row r="7" spans="1:5" ht="12.75" customHeight="1">
      <c r="A7" s="1"/>
      <c s="4" t="s">
        <v>4</v>
      </c>
      <c s="7">
        <f>SUM(E10:E10)</f>
      </c>
      <c s="1"/>
      <c s="1"/>
    </row>
    <row r="8" spans="1:5" ht="12.75" customHeight="1">
      <c r="A8" s="6"/>
      <c s="6"/>
      <c s="6"/>
      <c s="6"/>
      <c s="6"/>
    </row>
    <row r="9" spans="1:5" ht="12.75" customHeight="1">
      <c r="A9" s="5" t="s">
        <v>5</v>
      </c>
      <c s="5" t="s">
        <v>6</v>
      </c>
      <c s="5" t="s">
        <v>7</v>
      </c>
      <c s="5" t="s">
        <v>8</v>
      </c>
      <c s="5" t="s">
        <v>9</v>
      </c>
    </row>
    <row r="10" spans="1:5" ht="12.75" customHeight="1">
      <c r="A10" s="20" t="s">
        <v>23</v>
      </c>
      <c s="20" t="s">
        <v>24</v>
      </c>
      <c s="21">
        <f>'SO 201'!I3</f>
      </c>
      <c s="21">
        <f>'SO 201'!O2</f>
      </c>
      <c s="21">
        <f>C10+D10</f>
      </c>
    </row>
  </sheetData>
  <sheetProtection sheet="1" objects="1" scenarios="1"/>
  <mergeCells count="4">
    <mergeCell ref="A1:A3"/>
    <mergeCell ref="B2:B3"/>
    <mergeCell ref="B4:D4"/>
    <mergeCell ref="B5:D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2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10</v>
      </c>
      <c s="1"/>
      <c s="1"/>
      <c s="1"/>
      <c s="1"/>
      <c s="1"/>
      <c s="1"/>
      <c s="1"/>
      <c s="1"/>
      <c r="P1" t="s">
        <v>21</v>
      </c>
    </row>
    <row r="2" spans="2:16" ht="25" customHeight="1">
      <c r="B2" s="1"/>
      <c s="1"/>
      <c s="1"/>
      <c s="2" t="s">
        <v>12</v>
      </c>
      <c s="1"/>
      <c s="1"/>
      <c s="6"/>
      <c s="6"/>
      <c r="O2">
        <f>0+O8+O65+O158+O199+O232+O273+O314+O327+O336</f>
      </c>
      <c t="s">
        <v>21</v>
      </c>
    </row>
    <row r="3" spans="1:16" ht="15" customHeight="1">
      <c r="A3" t="s">
        <v>11</v>
      </c>
      <c s="12" t="s">
        <v>13</v>
      </c>
      <c s="13" t="s">
        <v>14</v>
      </c>
      <c s="1"/>
      <c s="14" t="s">
        <v>15</v>
      </c>
      <c s="1"/>
      <c s="9"/>
      <c s="8" t="s">
        <v>23</v>
      </c>
      <c s="42">
        <f>0+I8+I65+I158+I199+I232+I273+I314+I327+I336</f>
      </c>
      <c r="O3" t="s">
        <v>18</v>
      </c>
      <c t="s">
        <v>22</v>
      </c>
    </row>
    <row r="4" spans="1:16" ht="15" customHeight="1">
      <c r="A4" t="s">
        <v>16</v>
      </c>
      <c s="16" t="s">
        <v>17</v>
      </c>
      <c s="17" t="s">
        <v>23</v>
      </c>
      <c s="6"/>
      <c s="18" t="s">
        <v>24</v>
      </c>
      <c s="6"/>
      <c s="6"/>
      <c s="19"/>
      <c s="19"/>
      <c r="O4" t="s">
        <v>19</v>
      </c>
      <c t="s">
        <v>22</v>
      </c>
    </row>
    <row r="5" spans="1:16" ht="12.75" customHeight="1">
      <c r="A5" s="15" t="s">
        <v>25</v>
      </c>
      <c s="15" t="s">
        <v>27</v>
      </c>
      <c s="15" t="s">
        <v>29</v>
      </c>
      <c s="15" t="s">
        <v>30</v>
      </c>
      <c s="15" t="s">
        <v>31</v>
      </c>
      <c s="15" t="s">
        <v>33</v>
      </c>
      <c s="15" t="s">
        <v>35</v>
      </c>
      <c s="15" t="s">
        <v>37</v>
      </c>
      <c s="15"/>
      <c r="O5" t="s">
        <v>20</v>
      </c>
      <c t="s">
        <v>22</v>
      </c>
    </row>
    <row r="6" spans="1:9" ht="12.75" customHeight="1">
      <c r="A6" s="15"/>
      <c s="15"/>
      <c s="15"/>
      <c s="15"/>
      <c s="15"/>
      <c s="15"/>
      <c s="15"/>
      <c s="15" t="s">
        <v>38</v>
      </c>
      <c s="15" t="s">
        <v>40</v>
      </c>
    </row>
    <row r="7" spans="1:9" ht="12.75" customHeight="1">
      <c r="A7" s="15" t="s">
        <v>26</v>
      </c>
      <c s="15" t="s">
        <v>28</v>
      </c>
      <c s="15" t="s">
        <v>22</v>
      </c>
      <c s="15" t="s">
        <v>21</v>
      </c>
      <c s="15" t="s">
        <v>32</v>
      </c>
      <c s="15" t="s">
        <v>34</v>
      </c>
      <c s="15" t="s">
        <v>36</v>
      </c>
      <c s="15" t="s">
        <v>39</v>
      </c>
      <c s="15" t="s">
        <v>41</v>
      </c>
    </row>
    <row r="8" spans="1:18" ht="12.75" customHeight="1">
      <c r="A8" s="19" t="s">
        <v>42</v>
      </c>
      <c s="19"/>
      <c s="26" t="s">
        <v>26</v>
      </c>
      <c s="19"/>
      <c s="27" t="s">
        <v>43</v>
      </c>
      <c s="19"/>
      <c s="19"/>
      <c s="19"/>
      <c s="28">
        <f>0+Q8</f>
      </c>
      <c r="O8">
        <f>0+R8</f>
      </c>
      <c r="Q8">
        <f>0+I9+I13+I17+I21+I25+I29+I33+I37+I41+I45+I49+I53+I57+I61</f>
      </c>
      <c>
        <f>0+O9+O13+O17+O21+O25+O29+O33+O37+O41+O45+O49+O53+O57+O61</f>
      </c>
    </row>
    <row r="9" spans="1:16" ht="12.75">
      <c r="A9" s="25" t="s">
        <v>44</v>
      </c>
      <c s="29" t="s">
        <v>28</v>
      </c>
      <c s="29" t="s">
        <v>45</v>
      </c>
      <c s="25" t="s">
        <v>46</v>
      </c>
      <c s="30" t="s">
        <v>47</v>
      </c>
      <c s="31" t="s">
        <v>48</v>
      </c>
      <c s="32">
        <v>414.599</v>
      </c>
      <c s="33">
        <v>0</v>
      </c>
      <c s="34">
        <f>ROUND(ROUND(H9,2)*ROUND(G9,3),2)</f>
      </c>
      <c r="O9">
        <f>(I9*21)/100</f>
      </c>
      <c t="s">
        <v>22</v>
      </c>
    </row>
    <row r="10" spans="1:5" ht="12.75">
      <c r="A10" s="35" t="s">
        <v>49</v>
      </c>
      <c r="E10" s="36" t="s">
        <v>50</v>
      </c>
    </row>
    <row r="11" spans="1:5" ht="12.75">
      <c r="A11" s="37" t="s">
        <v>51</v>
      </c>
      <c r="E11" s="38" t="s">
        <v>52</v>
      </c>
    </row>
    <row r="12" spans="1:5" ht="25.5">
      <c r="A12" t="s">
        <v>53</v>
      </c>
      <c r="E12" s="36" t="s">
        <v>54</v>
      </c>
    </row>
    <row r="13" spans="1:16" ht="12.75">
      <c r="A13" s="25" t="s">
        <v>44</v>
      </c>
      <c s="29" t="s">
        <v>22</v>
      </c>
      <c s="29" t="s">
        <v>45</v>
      </c>
      <c s="25" t="s">
        <v>55</v>
      </c>
      <c s="30" t="s">
        <v>47</v>
      </c>
      <c s="31" t="s">
        <v>48</v>
      </c>
      <c s="32">
        <v>0.801</v>
      </c>
      <c s="33">
        <v>0</v>
      </c>
      <c s="34">
        <f>ROUND(ROUND(H13,2)*ROUND(G13,3),2)</f>
      </c>
      <c r="O13">
        <f>(I13*21)/100</f>
      </c>
      <c t="s">
        <v>22</v>
      </c>
    </row>
    <row r="14" spans="1:5" ht="12.75">
      <c r="A14" s="35" t="s">
        <v>49</v>
      </c>
      <c r="E14" s="36" t="s">
        <v>56</v>
      </c>
    </row>
    <row r="15" spans="1:5" ht="12.75">
      <c r="A15" s="37" t="s">
        <v>51</v>
      </c>
      <c r="E15" s="38" t="s">
        <v>57</v>
      </c>
    </row>
    <row r="16" spans="1:5" ht="25.5">
      <c r="A16" t="s">
        <v>53</v>
      </c>
      <c r="E16" s="36" t="s">
        <v>54</v>
      </c>
    </row>
    <row r="17" spans="1:16" ht="12.75">
      <c r="A17" s="25" t="s">
        <v>44</v>
      </c>
      <c s="29" t="s">
        <v>21</v>
      </c>
      <c s="29" t="s">
        <v>45</v>
      </c>
      <c s="25" t="s">
        <v>58</v>
      </c>
      <c s="30" t="s">
        <v>47</v>
      </c>
      <c s="31" t="s">
        <v>48</v>
      </c>
      <c s="32">
        <v>10.007</v>
      </c>
      <c s="33">
        <v>0</v>
      </c>
      <c s="34">
        <f>ROUND(ROUND(H17,2)*ROUND(G17,3),2)</f>
      </c>
      <c r="O17">
        <f>(I17*21)/100</f>
      </c>
      <c t="s">
        <v>22</v>
      </c>
    </row>
    <row r="18" spans="1:5" ht="12.75">
      <c r="A18" s="35" t="s">
        <v>49</v>
      </c>
      <c r="E18" s="36" t="s">
        <v>59</v>
      </c>
    </row>
    <row r="19" spans="1:5" ht="51">
      <c r="A19" s="37" t="s">
        <v>51</v>
      </c>
      <c r="E19" s="38" t="s">
        <v>60</v>
      </c>
    </row>
    <row r="20" spans="1:5" ht="25.5">
      <c r="A20" t="s">
        <v>53</v>
      </c>
      <c r="E20" s="36" t="s">
        <v>54</v>
      </c>
    </row>
    <row r="21" spans="1:16" ht="12.75">
      <c r="A21" s="25" t="s">
        <v>44</v>
      </c>
      <c s="29" t="s">
        <v>32</v>
      </c>
      <c s="29" t="s">
        <v>61</v>
      </c>
      <c s="25" t="s">
        <v>62</v>
      </c>
      <c s="30" t="s">
        <v>63</v>
      </c>
      <c s="31" t="s">
        <v>64</v>
      </c>
      <c s="32">
        <v>2.75</v>
      </c>
      <c s="33">
        <v>0</v>
      </c>
      <c s="34">
        <f>ROUND(ROUND(H21,2)*ROUND(G21,3),2)</f>
      </c>
      <c r="O21">
        <f>(I21*21)/100</f>
      </c>
      <c t="s">
        <v>22</v>
      </c>
    </row>
    <row r="22" spans="1:5" ht="12.75">
      <c r="A22" s="35" t="s">
        <v>49</v>
      </c>
      <c r="E22" s="36" t="s">
        <v>62</v>
      </c>
    </row>
    <row r="23" spans="1:5" ht="12.75">
      <c r="A23" s="37" t="s">
        <v>51</v>
      </c>
      <c r="E23" s="38" t="s">
        <v>65</v>
      </c>
    </row>
    <row r="24" spans="1:5" ht="25.5">
      <c r="A24" t="s">
        <v>53</v>
      </c>
      <c r="E24" s="36" t="s">
        <v>66</v>
      </c>
    </row>
    <row r="25" spans="1:16" ht="12.75">
      <c r="A25" s="25" t="s">
        <v>44</v>
      </c>
      <c s="29" t="s">
        <v>34</v>
      </c>
      <c s="29" t="s">
        <v>67</v>
      </c>
      <c s="25" t="s">
        <v>62</v>
      </c>
      <c s="30" t="s">
        <v>68</v>
      </c>
      <c s="31" t="s">
        <v>69</v>
      </c>
      <c s="32">
        <v>1</v>
      </c>
      <c s="33">
        <v>0</v>
      </c>
      <c s="34">
        <f>ROUND(ROUND(H25,2)*ROUND(G25,3),2)</f>
      </c>
      <c r="O25">
        <f>(I25*21)/100</f>
      </c>
      <c t="s">
        <v>22</v>
      </c>
    </row>
    <row r="26" spans="1:5" ht="63.75">
      <c r="A26" s="35" t="s">
        <v>49</v>
      </c>
      <c r="E26" s="36" t="s">
        <v>70</v>
      </c>
    </row>
    <row r="27" spans="1:5" ht="12.75">
      <c r="A27" s="37" t="s">
        <v>51</v>
      </c>
      <c r="E27" s="38" t="s">
        <v>62</v>
      </c>
    </row>
    <row r="28" spans="1:5" ht="12.75">
      <c r="A28" t="s">
        <v>53</v>
      </c>
      <c r="E28" s="36" t="s">
        <v>71</v>
      </c>
    </row>
    <row r="29" spans="1:16" ht="12.75">
      <c r="A29" s="25" t="s">
        <v>44</v>
      </c>
      <c s="29" t="s">
        <v>36</v>
      </c>
      <c s="29" t="s">
        <v>72</v>
      </c>
      <c s="25" t="s">
        <v>62</v>
      </c>
      <c s="30" t="s">
        <v>73</v>
      </c>
      <c s="31" t="s">
        <v>74</v>
      </c>
      <c s="32">
        <v>1</v>
      </c>
      <c s="33">
        <v>0</v>
      </c>
      <c s="34">
        <f>ROUND(ROUND(H29,2)*ROUND(G29,3),2)</f>
      </c>
      <c r="O29">
        <f>(I29*21)/100</f>
      </c>
      <c t="s">
        <v>22</v>
      </c>
    </row>
    <row r="30" spans="1:5" ht="25.5">
      <c r="A30" s="35" t="s">
        <v>49</v>
      </c>
      <c r="E30" s="36" t="s">
        <v>75</v>
      </c>
    </row>
    <row r="31" spans="1:5" ht="12.75">
      <c r="A31" s="37" t="s">
        <v>51</v>
      </c>
      <c r="E31" s="38" t="s">
        <v>62</v>
      </c>
    </row>
    <row r="32" spans="1:5" ht="12.75">
      <c r="A32" t="s">
        <v>53</v>
      </c>
      <c r="E32" s="36" t="s">
        <v>71</v>
      </c>
    </row>
    <row r="33" spans="1:16" ht="12.75">
      <c r="A33" s="25" t="s">
        <v>44</v>
      </c>
      <c s="29" t="s">
        <v>76</v>
      </c>
      <c s="29" t="s">
        <v>77</v>
      </c>
      <c s="25" t="s">
        <v>62</v>
      </c>
      <c s="30" t="s">
        <v>78</v>
      </c>
      <c s="31" t="s">
        <v>74</v>
      </c>
      <c s="32">
        <v>1</v>
      </c>
      <c s="33">
        <v>0</v>
      </c>
      <c s="34">
        <f>ROUND(ROUND(H33,2)*ROUND(G33,3),2)</f>
      </c>
      <c r="O33">
        <f>(I33*21)/100</f>
      </c>
      <c t="s">
        <v>22</v>
      </c>
    </row>
    <row r="34" spans="1:5" ht="63.75">
      <c r="A34" s="35" t="s">
        <v>49</v>
      </c>
      <c r="E34" s="36" t="s">
        <v>79</v>
      </c>
    </row>
    <row r="35" spans="1:5" ht="12.75">
      <c r="A35" s="37" t="s">
        <v>51</v>
      </c>
      <c r="E35" s="38" t="s">
        <v>62</v>
      </c>
    </row>
    <row r="36" spans="1:5" ht="12.75">
      <c r="A36" t="s">
        <v>53</v>
      </c>
      <c r="E36" s="36" t="s">
        <v>71</v>
      </c>
    </row>
    <row r="37" spans="1:16" ht="12.75">
      <c r="A37" s="25" t="s">
        <v>44</v>
      </c>
      <c s="29" t="s">
        <v>80</v>
      </c>
      <c s="29" t="s">
        <v>81</v>
      </c>
      <c s="25" t="s">
        <v>62</v>
      </c>
      <c s="30" t="s">
        <v>82</v>
      </c>
      <c s="31" t="s">
        <v>74</v>
      </c>
      <c s="32">
        <v>1</v>
      </c>
      <c s="33">
        <v>0</v>
      </c>
      <c s="34">
        <f>ROUND(ROUND(H37,2)*ROUND(G37,3),2)</f>
      </c>
      <c r="O37">
        <f>(I37*21)/100</f>
      </c>
      <c t="s">
        <v>22</v>
      </c>
    </row>
    <row r="38" spans="1:5" ht="12.75">
      <c r="A38" s="35" t="s">
        <v>49</v>
      </c>
      <c r="E38" s="36" t="s">
        <v>83</v>
      </c>
    </row>
    <row r="39" spans="1:5" ht="12.75">
      <c r="A39" s="37" t="s">
        <v>51</v>
      </c>
      <c r="E39" s="38" t="s">
        <v>62</v>
      </c>
    </row>
    <row r="40" spans="1:5" ht="38.25">
      <c r="A40" t="s">
        <v>53</v>
      </c>
      <c r="E40" s="36" t="s">
        <v>84</v>
      </c>
    </row>
    <row r="41" spans="1:16" ht="12.75">
      <c r="A41" s="25" t="s">
        <v>44</v>
      </c>
      <c s="29" t="s">
        <v>39</v>
      </c>
      <c s="29" t="s">
        <v>85</v>
      </c>
      <c s="25" t="s">
        <v>62</v>
      </c>
      <c s="30" t="s">
        <v>86</v>
      </c>
      <c s="31" t="s">
        <v>74</v>
      </c>
      <c s="32">
        <v>1</v>
      </c>
      <c s="33">
        <v>0</v>
      </c>
      <c s="34">
        <f>ROUND(ROUND(H41,2)*ROUND(G41,3),2)</f>
      </c>
      <c r="O41">
        <f>(I41*21)/100</f>
      </c>
      <c t="s">
        <v>22</v>
      </c>
    </row>
    <row r="42" spans="1:5" ht="12.75">
      <c r="A42" s="35" t="s">
        <v>49</v>
      </c>
      <c r="E42" s="36" t="s">
        <v>87</v>
      </c>
    </row>
    <row r="43" spans="1:5" ht="12.75">
      <c r="A43" s="37" t="s">
        <v>51</v>
      </c>
      <c r="E43" s="38" t="s">
        <v>62</v>
      </c>
    </row>
    <row r="44" spans="1:5" ht="12.75">
      <c r="A44" t="s">
        <v>53</v>
      </c>
      <c r="E44" s="36" t="s">
        <v>88</v>
      </c>
    </row>
    <row r="45" spans="1:16" ht="12.75">
      <c r="A45" s="25" t="s">
        <v>44</v>
      </c>
      <c s="29" t="s">
        <v>41</v>
      </c>
      <c s="29" t="s">
        <v>89</v>
      </c>
      <c s="25" t="s">
        <v>62</v>
      </c>
      <c s="30" t="s">
        <v>90</v>
      </c>
      <c s="31" t="s">
        <v>91</v>
      </c>
      <c s="32">
        <v>1</v>
      </c>
      <c s="33">
        <v>0</v>
      </c>
      <c s="34">
        <f>ROUND(ROUND(H45,2)*ROUND(G45,3),2)</f>
      </c>
      <c r="O45">
        <f>(I45*21)/100</f>
      </c>
      <c t="s">
        <v>22</v>
      </c>
    </row>
    <row r="46" spans="1:5" ht="12.75">
      <c r="A46" s="35" t="s">
        <v>49</v>
      </c>
      <c r="E46" s="36" t="s">
        <v>62</v>
      </c>
    </row>
    <row r="47" spans="1:5" ht="12.75">
      <c r="A47" s="37" t="s">
        <v>51</v>
      </c>
      <c r="E47" s="38" t="s">
        <v>62</v>
      </c>
    </row>
    <row r="48" spans="1:5" ht="12.75">
      <c r="A48" t="s">
        <v>53</v>
      </c>
      <c r="E48" s="36" t="s">
        <v>88</v>
      </c>
    </row>
    <row r="49" spans="1:16" ht="12.75">
      <c r="A49" s="25" t="s">
        <v>44</v>
      </c>
      <c s="29" t="s">
        <v>92</v>
      </c>
      <c s="29" t="s">
        <v>93</v>
      </c>
      <c s="25" t="s">
        <v>62</v>
      </c>
      <c s="30" t="s">
        <v>94</v>
      </c>
      <c s="31" t="s">
        <v>74</v>
      </c>
      <c s="32">
        <v>1</v>
      </c>
      <c s="33">
        <v>0</v>
      </c>
      <c s="34">
        <f>ROUND(ROUND(H49,2)*ROUND(G49,3),2)</f>
      </c>
      <c r="O49">
        <f>(I49*21)/100</f>
      </c>
      <c t="s">
        <v>22</v>
      </c>
    </row>
    <row r="50" spans="1:5" ht="12.75">
      <c r="A50" s="35" t="s">
        <v>49</v>
      </c>
      <c r="E50" s="36" t="s">
        <v>95</v>
      </c>
    </row>
    <row r="51" spans="1:5" ht="12.75">
      <c r="A51" s="37" t="s">
        <v>51</v>
      </c>
      <c r="E51" s="38" t="s">
        <v>62</v>
      </c>
    </row>
    <row r="52" spans="1:5" ht="12.75">
      <c r="A52" t="s">
        <v>53</v>
      </c>
      <c r="E52" s="36" t="s">
        <v>88</v>
      </c>
    </row>
    <row r="53" spans="1:16" ht="12.75">
      <c r="A53" s="25" t="s">
        <v>44</v>
      </c>
      <c s="29" t="s">
        <v>96</v>
      </c>
      <c s="29" t="s">
        <v>97</v>
      </c>
      <c s="25" t="s">
        <v>62</v>
      </c>
      <c s="30" t="s">
        <v>98</v>
      </c>
      <c s="31" t="s">
        <v>74</v>
      </c>
      <c s="32">
        <v>1</v>
      </c>
      <c s="33">
        <v>0</v>
      </c>
      <c s="34">
        <f>ROUND(ROUND(H53,2)*ROUND(G53,3),2)</f>
      </c>
      <c r="O53">
        <f>(I53*21)/100</f>
      </c>
      <c t="s">
        <v>22</v>
      </c>
    </row>
    <row r="54" spans="1:5" ht="12.75">
      <c r="A54" s="35" t="s">
        <v>49</v>
      </c>
      <c r="E54" s="36" t="s">
        <v>99</v>
      </c>
    </row>
    <row r="55" spans="1:5" ht="12.75">
      <c r="A55" s="37" t="s">
        <v>51</v>
      </c>
      <c r="E55" s="38" t="s">
        <v>62</v>
      </c>
    </row>
    <row r="56" spans="1:5" ht="12.75">
      <c r="A56" t="s">
        <v>53</v>
      </c>
      <c r="E56" s="36" t="s">
        <v>88</v>
      </c>
    </row>
    <row r="57" spans="1:16" ht="12.75">
      <c r="A57" s="25" t="s">
        <v>44</v>
      </c>
      <c s="29" t="s">
        <v>100</v>
      </c>
      <c s="29" t="s">
        <v>101</v>
      </c>
      <c s="25" t="s">
        <v>62</v>
      </c>
      <c s="30" t="s">
        <v>102</v>
      </c>
      <c s="31" t="s">
        <v>74</v>
      </c>
      <c s="32">
        <v>1</v>
      </c>
      <c s="33">
        <v>0</v>
      </c>
      <c s="34">
        <f>ROUND(ROUND(H57,2)*ROUND(G57,3),2)</f>
      </c>
      <c r="O57">
        <f>(I57*21)/100</f>
      </c>
      <c t="s">
        <v>22</v>
      </c>
    </row>
    <row r="58" spans="1:5" ht="12.75">
      <c r="A58" s="35" t="s">
        <v>49</v>
      </c>
      <c r="E58" s="36" t="s">
        <v>103</v>
      </c>
    </row>
    <row r="59" spans="1:5" ht="12.75">
      <c r="A59" s="37" t="s">
        <v>51</v>
      </c>
      <c r="E59" s="38" t="s">
        <v>62</v>
      </c>
    </row>
    <row r="60" spans="1:5" ht="76.5">
      <c r="A60" t="s">
        <v>53</v>
      </c>
      <c r="E60" s="36" t="s">
        <v>104</v>
      </c>
    </row>
    <row r="61" spans="1:16" ht="12.75">
      <c r="A61" s="25" t="s">
        <v>44</v>
      </c>
      <c s="29" t="s">
        <v>105</v>
      </c>
      <c s="29" t="s">
        <v>106</v>
      </c>
      <c s="25" t="s">
        <v>62</v>
      </c>
      <c s="30" t="s">
        <v>107</v>
      </c>
      <c s="31" t="s">
        <v>69</v>
      </c>
      <c s="32">
        <v>1</v>
      </c>
      <c s="33">
        <v>0</v>
      </c>
      <c s="34">
        <f>ROUND(ROUND(H61,2)*ROUND(G61,3),2)</f>
      </c>
      <c r="O61">
        <f>(I61*21)/100</f>
      </c>
      <c t="s">
        <v>22</v>
      </c>
    </row>
    <row r="62" spans="1:5" ht="12.75">
      <c r="A62" s="35" t="s">
        <v>49</v>
      </c>
      <c r="E62" s="36" t="s">
        <v>108</v>
      </c>
    </row>
    <row r="63" spans="1:5" ht="12.75">
      <c r="A63" s="37" t="s">
        <v>51</v>
      </c>
      <c r="E63" s="38" t="s">
        <v>62</v>
      </c>
    </row>
    <row r="64" spans="1:5" ht="12.75">
      <c r="A64" t="s">
        <v>53</v>
      </c>
      <c r="E64" s="36" t="s">
        <v>88</v>
      </c>
    </row>
    <row r="65" spans="1:18" ht="12.75" customHeight="1">
      <c r="A65" s="6" t="s">
        <v>42</v>
      </c>
      <c s="6"/>
      <c s="40" t="s">
        <v>28</v>
      </c>
      <c s="6"/>
      <c s="27" t="s">
        <v>109</v>
      </c>
      <c s="6"/>
      <c s="6"/>
      <c s="6"/>
      <c s="41">
        <f>0+Q65</f>
      </c>
      <c r="O65">
        <f>0+R65</f>
      </c>
      <c r="Q65">
        <f>0+I66+I70+I74+I78+I82+I86+I90+I94+I98+I102+I106+I110+I114+I118+I122+I126+I130+I134+I138+I142+I146+I150+I154</f>
      </c>
      <c>
        <f>0+O66+O70+O74+O78+O82+O86+O90+O94+O98+O102+O106+O110+O114+O118+O122+O126+O130+O134+O138+O142+O146+O150+O154</f>
      </c>
    </row>
    <row r="66" spans="1:16" ht="12.75">
      <c r="A66" s="25" t="s">
        <v>44</v>
      </c>
      <c s="29" t="s">
        <v>110</v>
      </c>
      <c s="29" t="s">
        <v>111</v>
      </c>
      <c s="25" t="s">
        <v>62</v>
      </c>
      <c s="30" t="s">
        <v>112</v>
      </c>
      <c s="31" t="s">
        <v>113</v>
      </c>
      <c s="32">
        <v>23</v>
      </c>
      <c s="33">
        <v>0</v>
      </c>
      <c s="34">
        <f>ROUND(ROUND(H66,2)*ROUND(G66,3),2)</f>
      </c>
      <c r="O66">
        <f>(I66*21)/100</f>
      </c>
      <c t="s">
        <v>22</v>
      </c>
    </row>
    <row r="67" spans="1:5" ht="25.5">
      <c r="A67" s="35" t="s">
        <v>49</v>
      </c>
      <c r="E67" s="36" t="s">
        <v>114</v>
      </c>
    </row>
    <row r="68" spans="1:5" ht="12.75">
      <c r="A68" s="37" t="s">
        <v>51</v>
      </c>
      <c r="E68" s="38" t="s">
        <v>115</v>
      </c>
    </row>
    <row r="69" spans="1:5" ht="38.25">
      <c r="A69" t="s">
        <v>53</v>
      </c>
      <c r="E69" s="36" t="s">
        <v>116</v>
      </c>
    </row>
    <row r="70" spans="1:16" ht="12.75">
      <c r="A70" s="25" t="s">
        <v>44</v>
      </c>
      <c s="29" t="s">
        <v>117</v>
      </c>
      <c s="29" t="s">
        <v>118</v>
      </c>
      <c s="25" t="s">
        <v>62</v>
      </c>
      <c s="30" t="s">
        <v>119</v>
      </c>
      <c s="31" t="s">
        <v>91</v>
      </c>
      <c s="32">
        <v>1</v>
      </c>
      <c s="33">
        <v>0</v>
      </c>
      <c s="34">
        <f>ROUND(ROUND(H70,2)*ROUND(G70,3),2)</f>
      </c>
      <c r="O70">
        <f>(I70*21)/100</f>
      </c>
      <c t="s">
        <v>22</v>
      </c>
    </row>
    <row r="71" spans="1:5" ht="12.75">
      <c r="A71" s="35" t="s">
        <v>49</v>
      </c>
      <c r="E71" s="36" t="s">
        <v>120</v>
      </c>
    </row>
    <row r="72" spans="1:5" ht="12.75">
      <c r="A72" s="37" t="s">
        <v>51</v>
      </c>
      <c r="E72" s="38" t="s">
        <v>121</v>
      </c>
    </row>
    <row r="73" spans="1:5" ht="165.75">
      <c r="A73" t="s">
        <v>53</v>
      </c>
      <c r="E73" s="36" t="s">
        <v>122</v>
      </c>
    </row>
    <row r="74" spans="1:16" ht="12.75">
      <c r="A74" s="25" t="s">
        <v>44</v>
      </c>
      <c s="29" t="s">
        <v>123</v>
      </c>
      <c s="29" t="s">
        <v>124</v>
      </c>
      <c s="25" t="s">
        <v>62</v>
      </c>
      <c s="30" t="s">
        <v>125</v>
      </c>
      <c s="31" t="s">
        <v>91</v>
      </c>
      <c s="32">
        <v>1</v>
      </c>
      <c s="33">
        <v>0</v>
      </c>
      <c s="34">
        <f>ROUND(ROUND(H74,2)*ROUND(G74,3),2)</f>
      </c>
      <c r="O74">
        <f>(I74*21)/100</f>
      </c>
      <c t="s">
        <v>22</v>
      </c>
    </row>
    <row r="75" spans="1:5" ht="12.75">
      <c r="A75" s="35" t="s">
        <v>49</v>
      </c>
      <c r="E75" s="36" t="s">
        <v>120</v>
      </c>
    </row>
    <row r="76" spans="1:5" ht="12.75">
      <c r="A76" s="37" t="s">
        <v>51</v>
      </c>
      <c r="E76" s="38" t="s">
        <v>121</v>
      </c>
    </row>
    <row r="77" spans="1:5" ht="165.75">
      <c r="A77" t="s">
        <v>53</v>
      </c>
      <c r="E77" s="36" t="s">
        <v>122</v>
      </c>
    </row>
    <row r="78" spans="1:16" ht="12.75">
      <c r="A78" s="25" t="s">
        <v>44</v>
      </c>
      <c s="29" t="s">
        <v>126</v>
      </c>
      <c s="29" t="s">
        <v>127</v>
      </c>
      <c s="25" t="s">
        <v>62</v>
      </c>
      <c s="30" t="s">
        <v>128</v>
      </c>
      <c s="31" t="s">
        <v>91</v>
      </c>
      <c s="32">
        <v>1</v>
      </c>
      <c s="33">
        <v>0</v>
      </c>
      <c s="34">
        <f>ROUND(ROUND(H78,2)*ROUND(G78,3),2)</f>
      </c>
      <c r="O78">
        <f>(I78*21)/100</f>
      </c>
      <c t="s">
        <v>22</v>
      </c>
    </row>
    <row r="79" spans="1:5" ht="12.75">
      <c r="A79" s="35" t="s">
        <v>49</v>
      </c>
      <c r="E79" s="36" t="s">
        <v>120</v>
      </c>
    </row>
    <row r="80" spans="1:5" ht="12.75">
      <c r="A80" s="37" t="s">
        <v>51</v>
      </c>
      <c r="E80" s="38" t="s">
        <v>121</v>
      </c>
    </row>
    <row r="81" spans="1:5" ht="165.75">
      <c r="A81" t="s">
        <v>53</v>
      </c>
      <c r="E81" s="36" t="s">
        <v>122</v>
      </c>
    </row>
    <row r="82" spans="1:16" ht="12.75">
      <c r="A82" s="25" t="s">
        <v>44</v>
      </c>
      <c s="29" t="s">
        <v>129</v>
      </c>
      <c s="29" t="s">
        <v>130</v>
      </c>
      <c s="25" t="s">
        <v>62</v>
      </c>
      <c s="30" t="s">
        <v>131</v>
      </c>
      <c s="31" t="s">
        <v>64</v>
      </c>
      <c s="32">
        <v>1.8</v>
      </c>
      <c s="33">
        <v>0</v>
      </c>
      <c s="34">
        <f>ROUND(ROUND(H82,2)*ROUND(G82,3),2)</f>
      </c>
      <c r="O82">
        <f>(I82*21)/100</f>
      </c>
      <c t="s">
        <v>22</v>
      </c>
    </row>
    <row r="83" spans="1:5" ht="12.75">
      <c r="A83" s="35" t="s">
        <v>49</v>
      </c>
      <c r="E83" s="36" t="s">
        <v>132</v>
      </c>
    </row>
    <row r="84" spans="1:5" ht="12.75">
      <c r="A84" s="37" t="s">
        <v>51</v>
      </c>
      <c r="E84" s="38" t="s">
        <v>133</v>
      </c>
    </row>
    <row r="85" spans="1:5" ht="63.75">
      <c r="A85" t="s">
        <v>53</v>
      </c>
      <c r="E85" s="36" t="s">
        <v>134</v>
      </c>
    </row>
    <row r="86" spans="1:16" ht="12.75">
      <c r="A86" s="25" t="s">
        <v>44</v>
      </c>
      <c s="29" t="s">
        <v>135</v>
      </c>
      <c s="29" t="s">
        <v>136</v>
      </c>
      <c s="25" t="s">
        <v>62</v>
      </c>
      <c s="30" t="s">
        <v>137</v>
      </c>
      <c s="31" t="s">
        <v>138</v>
      </c>
      <c s="32">
        <v>16.3</v>
      </c>
      <c s="33">
        <v>0</v>
      </c>
      <c s="34">
        <f>ROUND(ROUND(H86,2)*ROUND(G86,3),2)</f>
      </c>
      <c r="O86">
        <f>(I86*21)/100</f>
      </c>
      <c t="s">
        <v>22</v>
      </c>
    </row>
    <row r="87" spans="1:5" ht="12.75">
      <c r="A87" s="35" t="s">
        <v>49</v>
      </c>
      <c r="E87" s="36" t="s">
        <v>139</v>
      </c>
    </row>
    <row r="88" spans="1:5" ht="12.75">
      <c r="A88" s="37" t="s">
        <v>51</v>
      </c>
      <c r="E88" s="38" t="s">
        <v>140</v>
      </c>
    </row>
    <row r="89" spans="1:5" ht="25.5">
      <c r="A89" t="s">
        <v>53</v>
      </c>
      <c r="E89" s="36" t="s">
        <v>141</v>
      </c>
    </row>
    <row r="90" spans="1:16" ht="12.75">
      <c r="A90" s="25" t="s">
        <v>44</v>
      </c>
      <c s="29" t="s">
        <v>142</v>
      </c>
      <c s="29" t="s">
        <v>143</v>
      </c>
      <c s="25" t="s">
        <v>62</v>
      </c>
      <c s="30" t="s">
        <v>144</v>
      </c>
      <c s="31" t="s">
        <v>138</v>
      </c>
      <c s="32">
        <v>5</v>
      </c>
      <c s="33">
        <v>0</v>
      </c>
      <c s="34">
        <f>ROUND(ROUND(H90,2)*ROUND(G90,3),2)</f>
      </c>
      <c r="O90">
        <f>(I90*21)/100</f>
      </c>
      <c t="s">
        <v>22</v>
      </c>
    </row>
    <row r="91" spans="1:5" ht="12.75">
      <c r="A91" s="35" t="s">
        <v>49</v>
      </c>
      <c r="E91" s="36" t="s">
        <v>139</v>
      </c>
    </row>
    <row r="92" spans="1:5" ht="38.25">
      <c r="A92" s="37" t="s">
        <v>51</v>
      </c>
      <c r="E92" s="38" t="s">
        <v>145</v>
      </c>
    </row>
    <row r="93" spans="1:5" ht="25.5">
      <c r="A93" t="s">
        <v>53</v>
      </c>
      <c r="E93" s="36" t="s">
        <v>141</v>
      </c>
    </row>
    <row r="94" spans="1:16" ht="12.75">
      <c r="A94" s="25" t="s">
        <v>44</v>
      </c>
      <c s="29" t="s">
        <v>146</v>
      </c>
      <c s="29" t="s">
        <v>147</v>
      </c>
      <c s="25" t="s">
        <v>62</v>
      </c>
      <c s="30" t="s">
        <v>148</v>
      </c>
      <c s="31" t="s">
        <v>138</v>
      </c>
      <c s="32">
        <v>25</v>
      </c>
      <c s="33">
        <v>0</v>
      </c>
      <c s="34">
        <f>ROUND(ROUND(H94,2)*ROUND(G94,3),2)</f>
      </c>
      <c r="O94">
        <f>(I94*21)/100</f>
      </c>
      <c t="s">
        <v>22</v>
      </c>
    </row>
    <row r="95" spans="1:5" ht="12.75">
      <c r="A95" s="35" t="s">
        <v>49</v>
      </c>
      <c r="E95" s="36" t="s">
        <v>149</v>
      </c>
    </row>
    <row r="96" spans="1:5" ht="12.75">
      <c r="A96" s="37" t="s">
        <v>51</v>
      </c>
      <c r="E96" s="38" t="s">
        <v>150</v>
      </c>
    </row>
    <row r="97" spans="1:5" ht="38.25">
      <c r="A97" t="s">
        <v>53</v>
      </c>
      <c r="E97" s="36" t="s">
        <v>151</v>
      </c>
    </row>
    <row r="98" spans="1:16" ht="12.75">
      <c r="A98" s="25" t="s">
        <v>44</v>
      </c>
      <c s="29" t="s">
        <v>152</v>
      </c>
      <c s="29" t="s">
        <v>153</v>
      </c>
      <c s="25" t="s">
        <v>62</v>
      </c>
      <c s="30" t="s">
        <v>154</v>
      </c>
      <c s="31" t="s">
        <v>64</v>
      </c>
      <c s="32">
        <v>24.375</v>
      </c>
      <c s="33">
        <v>0</v>
      </c>
      <c s="34">
        <f>ROUND(ROUND(H98,2)*ROUND(G98,3),2)</f>
      </c>
      <c r="O98">
        <f>(I98*21)/100</f>
      </c>
      <c t="s">
        <v>22</v>
      </c>
    </row>
    <row r="99" spans="1:5" ht="25.5">
      <c r="A99" s="35" t="s">
        <v>49</v>
      </c>
      <c r="E99" s="36" t="s">
        <v>155</v>
      </c>
    </row>
    <row r="100" spans="1:5" ht="25.5">
      <c r="A100" s="37" t="s">
        <v>51</v>
      </c>
      <c r="E100" s="38" t="s">
        <v>156</v>
      </c>
    </row>
    <row r="101" spans="1:5" ht="369.75">
      <c r="A101" t="s">
        <v>53</v>
      </c>
      <c r="E101" s="36" t="s">
        <v>157</v>
      </c>
    </row>
    <row r="102" spans="1:16" ht="12.75">
      <c r="A102" s="25" t="s">
        <v>44</v>
      </c>
      <c s="29" t="s">
        <v>158</v>
      </c>
      <c s="29" t="s">
        <v>159</v>
      </c>
      <c s="25" t="s">
        <v>62</v>
      </c>
      <c s="30" t="s">
        <v>160</v>
      </c>
      <c s="31" t="s">
        <v>64</v>
      </c>
      <c s="32">
        <v>2.75</v>
      </c>
      <c s="33">
        <v>0</v>
      </c>
      <c s="34">
        <f>ROUND(ROUND(H102,2)*ROUND(G102,3),2)</f>
      </c>
      <c r="O102">
        <f>(I102*21)/100</f>
      </c>
      <c t="s">
        <v>22</v>
      </c>
    </row>
    <row r="103" spans="1:5" ht="12.75">
      <c r="A103" s="35" t="s">
        <v>49</v>
      </c>
      <c r="E103" s="36" t="s">
        <v>62</v>
      </c>
    </row>
    <row r="104" spans="1:5" ht="51">
      <c r="A104" s="37" t="s">
        <v>51</v>
      </c>
      <c r="E104" s="38" t="s">
        <v>161</v>
      </c>
    </row>
    <row r="105" spans="1:5" ht="306">
      <c r="A105" t="s">
        <v>53</v>
      </c>
      <c r="E105" s="36" t="s">
        <v>162</v>
      </c>
    </row>
    <row r="106" spans="1:16" ht="12.75">
      <c r="A106" s="25" t="s">
        <v>44</v>
      </c>
      <c s="29" t="s">
        <v>163</v>
      </c>
      <c s="29" t="s">
        <v>164</v>
      </c>
      <c s="25" t="s">
        <v>62</v>
      </c>
      <c s="30" t="s">
        <v>165</v>
      </c>
      <c s="31" t="s">
        <v>64</v>
      </c>
      <c s="32">
        <v>204.226</v>
      </c>
      <c s="33">
        <v>0</v>
      </c>
      <c s="34">
        <f>ROUND(ROUND(H106,2)*ROUND(G106,3),2)</f>
      </c>
      <c r="O106">
        <f>(I106*21)/100</f>
      </c>
      <c t="s">
        <v>22</v>
      </c>
    </row>
    <row r="107" spans="1:5" ht="25.5">
      <c r="A107" s="35" t="s">
        <v>49</v>
      </c>
      <c r="E107" s="36" t="s">
        <v>155</v>
      </c>
    </row>
    <row r="108" spans="1:5" ht="51">
      <c r="A108" s="37" t="s">
        <v>51</v>
      </c>
      <c r="E108" s="38" t="s">
        <v>166</v>
      </c>
    </row>
    <row r="109" spans="1:5" ht="318.75">
      <c r="A109" t="s">
        <v>53</v>
      </c>
      <c r="E109" s="36" t="s">
        <v>167</v>
      </c>
    </row>
    <row r="110" spans="1:16" ht="12.75">
      <c r="A110" s="25" t="s">
        <v>44</v>
      </c>
      <c s="29" t="s">
        <v>168</v>
      </c>
      <c s="29" t="s">
        <v>169</v>
      </c>
      <c s="25" t="s">
        <v>62</v>
      </c>
      <c s="30" t="s">
        <v>170</v>
      </c>
      <c s="31" t="s">
        <v>64</v>
      </c>
      <c s="32">
        <v>230.333</v>
      </c>
      <c s="33">
        <v>0</v>
      </c>
      <c s="34">
        <f>ROUND(ROUND(H110,2)*ROUND(G110,3),2)</f>
      </c>
      <c r="O110">
        <f>(I110*21)/100</f>
      </c>
      <c t="s">
        <v>22</v>
      </c>
    </row>
    <row r="111" spans="1:5" ht="12.75">
      <c r="A111" s="35" t="s">
        <v>49</v>
      </c>
      <c r="E111" s="36" t="s">
        <v>171</v>
      </c>
    </row>
    <row r="112" spans="1:5" ht="63.75">
      <c r="A112" s="37" t="s">
        <v>51</v>
      </c>
      <c r="E112" s="38" t="s">
        <v>172</v>
      </c>
    </row>
    <row r="113" spans="1:5" ht="191.25">
      <c r="A113" t="s">
        <v>53</v>
      </c>
      <c r="E113" s="36" t="s">
        <v>173</v>
      </c>
    </row>
    <row r="114" spans="1:16" ht="12.75">
      <c r="A114" s="25" t="s">
        <v>44</v>
      </c>
      <c s="29" t="s">
        <v>174</v>
      </c>
      <c s="29" t="s">
        <v>175</v>
      </c>
      <c s="25" t="s">
        <v>46</v>
      </c>
      <c s="30" t="s">
        <v>176</v>
      </c>
      <c s="31" t="s">
        <v>64</v>
      </c>
      <c s="32">
        <v>101.5</v>
      </c>
      <c s="33">
        <v>0</v>
      </c>
      <c s="34">
        <f>ROUND(ROUND(H114,2)*ROUND(G114,3),2)</f>
      </c>
      <c r="O114">
        <f>(I114*21)/100</f>
      </c>
      <c t="s">
        <v>22</v>
      </c>
    </row>
    <row r="115" spans="1:5" ht="12.75">
      <c r="A115" s="35" t="s">
        <v>49</v>
      </c>
      <c r="E115" s="36" t="s">
        <v>177</v>
      </c>
    </row>
    <row r="116" spans="1:5" ht="89.25">
      <c r="A116" s="37" t="s">
        <v>51</v>
      </c>
      <c r="E116" s="38" t="s">
        <v>178</v>
      </c>
    </row>
    <row r="117" spans="1:5" ht="229.5">
      <c r="A117" t="s">
        <v>53</v>
      </c>
      <c r="E117" s="36" t="s">
        <v>179</v>
      </c>
    </row>
    <row r="118" spans="1:16" ht="12.75">
      <c r="A118" s="25" t="s">
        <v>44</v>
      </c>
      <c s="29" t="s">
        <v>180</v>
      </c>
      <c s="29" t="s">
        <v>175</v>
      </c>
      <c s="25" t="s">
        <v>55</v>
      </c>
      <c s="30" t="s">
        <v>176</v>
      </c>
      <c s="31" t="s">
        <v>64</v>
      </c>
      <c s="32">
        <v>63.55</v>
      </c>
      <c s="33">
        <v>0</v>
      </c>
      <c s="34">
        <f>ROUND(ROUND(H118,2)*ROUND(G118,3),2)</f>
      </c>
      <c r="O118">
        <f>(I118*21)/100</f>
      </c>
      <c t="s">
        <v>22</v>
      </c>
    </row>
    <row r="119" spans="1:5" ht="12.75">
      <c r="A119" s="35" t="s">
        <v>49</v>
      </c>
      <c r="E119" s="36" t="s">
        <v>181</v>
      </c>
    </row>
    <row r="120" spans="1:5" ht="12.75">
      <c r="A120" s="37" t="s">
        <v>51</v>
      </c>
      <c r="E120" s="38" t="s">
        <v>182</v>
      </c>
    </row>
    <row r="121" spans="1:5" ht="229.5">
      <c r="A121" t="s">
        <v>53</v>
      </c>
      <c r="E121" s="36" t="s">
        <v>183</v>
      </c>
    </row>
    <row r="122" spans="1:16" ht="12.75">
      <c r="A122" s="25" t="s">
        <v>44</v>
      </c>
      <c s="29" t="s">
        <v>184</v>
      </c>
      <c s="29" t="s">
        <v>185</v>
      </c>
      <c s="25" t="s">
        <v>46</v>
      </c>
      <c s="30" t="s">
        <v>186</v>
      </c>
      <c s="31" t="s">
        <v>64</v>
      </c>
      <c s="32">
        <v>2.87</v>
      </c>
      <c s="33">
        <v>0</v>
      </c>
      <c s="34">
        <f>ROUND(ROUND(H122,2)*ROUND(G122,3),2)</f>
      </c>
      <c r="O122">
        <f>(I122*21)/100</f>
      </c>
      <c t="s">
        <v>22</v>
      </c>
    </row>
    <row r="123" spans="1:5" ht="12.75">
      <c r="A123" s="35" t="s">
        <v>49</v>
      </c>
      <c r="E123" s="36" t="s">
        <v>187</v>
      </c>
    </row>
    <row r="124" spans="1:5" ht="12.75">
      <c r="A124" s="37" t="s">
        <v>51</v>
      </c>
      <c r="E124" s="38" t="s">
        <v>188</v>
      </c>
    </row>
    <row r="125" spans="1:5" ht="293.25">
      <c r="A125" t="s">
        <v>53</v>
      </c>
      <c r="E125" s="36" t="s">
        <v>189</v>
      </c>
    </row>
    <row r="126" spans="1:16" ht="12.75">
      <c r="A126" s="25" t="s">
        <v>44</v>
      </c>
      <c s="29" t="s">
        <v>190</v>
      </c>
      <c s="29" t="s">
        <v>185</v>
      </c>
      <c s="25" t="s">
        <v>55</v>
      </c>
      <c s="30" t="s">
        <v>186</v>
      </c>
      <c s="31" t="s">
        <v>64</v>
      </c>
      <c s="32">
        <v>5.88</v>
      </c>
      <c s="33">
        <v>0</v>
      </c>
      <c s="34">
        <f>ROUND(ROUND(H126,2)*ROUND(G126,3),2)</f>
      </c>
      <c r="O126">
        <f>(I126*21)/100</f>
      </c>
      <c t="s">
        <v>22</v>
      </c>
    </row>
    <row r="127" spans="1:5" ht="12.75">
      <c r="A127" s="35" t="s">
        <v>49</v>
      </c>
      <c r="E127" s="36" t="s">
        <v>191</v>
      </c>
    </row>
    <row r="128" spans="1:5" ht="51">
      <c r="A128" s="37" t="s">
        <v>51</v>
      </c>
      <c r="E128" s="38" t="s">
        <v>192</v>
      </c>
    </row>
    <row r="129" spans="1:5" ht="293.25">
      <c r="A129" t="s">
        <v>53</v>
      </c>
      <c r="E129" s="36" t="s">
        <v>189</v>
      </c>
    </row>
    <row r="130" spans="1:16" ht="12.75">
      <c r="A130" s="25" t="s">
        <v>44</v>
      </c>
      <c s="29" t="s">
        <v>193</v>
      </c>
      <c s="29" t="s">
        <v>194</v>
      </c>
      <c s="25" t="s">
        <v>62</v>
      </c>
      <c s="30" t="s">
        <v>195</v>
      </c>
      <c s="31" t="s">
        <v>64</v>
      </c>
      <c s="32">
        <v>3</v>
      </c>
      <c s="33">
        <v>0</v>
      </c>
      <c s="34">
        <f>ROUND(ROUND(H130,2)*ROUND(G130,3),2)</f>
      </c>
      <c r="O130">
        <f>(I130*21)/100</f>
      </c>
      <c t="s">
        <v>22</v>
      </c>
    </row>
    <row r="131" spans="1:5" ht="12.75">
      <c r="A131" s="35" t="s">
        <v>49</v>
      </c>
      <c r="E131" s="36" t="s">
        <v>196</v>
      </c>
    </row>
    <row r="132" spans="1:5" ht="12.75">
      <c r="A132" s="37" t="s">
        <v>51</v>
      </c>
      <c r="E132" s="38" t="s">
        <v>197</v>
      </c>
    </row>
    <row r="133" spans="1:5" ht="267.75">
      <c r="A133" t="s">
        <v>53</v>
      </c>
      <c r="E133" s="36" t="s">
        <v>198</v>
      </c>
    </row>
    <row r="134" spans="1:16" ht="12.75">
      <c r="A134" s="25" t="s">
        <v>44</v>
      </c>
      <c s="29" t="s">
        <v>199</v>
      </c>
      <c s="29" t="s">
        <v>200</v>
      </c>
      <c s="25" t="s">
        <v>62</v>
      </c>
      <c s="30" t="s">
        <v>201</v>
      </c>
      <c s="31" t="s">
        <v>113</v>
      </c>
      <c s="32">
        <v>137</v>
      </c>
      <c s="33">
        <v>0</v>
      </c>
      <c s="34">
        <f>ROUND(ROUND(H134,2)*ROUND(G134,3),2)</f>
      </c>
      <c r="O134">
        <f>(I134*21)/100</f>
      </c>
      <c t="s">
        <v>22</v>
      </c>
    </row>
    <row r="135" spans="1:5" ht="12.75">
      <c r="A135" s="35" t="s">
        <v>49</v>
      </c>
      <c r="E135" s="36" t="s">
        <v>62</v>
      </c>
    </row>
    <row r="136" spans="1:5" ht="102">
      <c r="A136" s="37" t="s">
        <v>51</v>
      </c>
      <c r="E136" s="38" t="s">
        <v>202</v>
      </c>
    </row>
    <row r="137" spans="1:5" ht="25.5">
      <c r="A137" t="s">
        <v>53</v>
      </c>
      <c r="E137" s="36" t="s">
        <v>203</v>
      </c>
    </row>
    <row r="138" spans="1:16" ht="12.75">
      <c r="A138" s="25" t="s">
        <v>44</v>
      </c>
      <c s="29" t="s">
        <v>204</v>
      </c>
      <c s="29" t="s">
        <v>205</v>
      </c>
      <c s="25" t="s">
        <v>62</v>
      </c>
      <c s="30" t="s">
        <v>206</v>
      </c>
      <c s="31" t="s">
        <v>64</v>
      </c>
      <c s="32">
        <v>1.5</v>
      </c>
      <c s="33">
        <v>0</v>
      </c>
      <c s="34">
        <f>ROUND(ROUND(H138,2)*ROUND(G138,3),2)</f>
      </c>
      <c r="O138">
        <f>(I138*21)/100</f>
      </c>
      <c t="s">
        <v>22</v>
      </c>
    </row>
    <row r="139" spans="1:5" ht="12.75">
      <c r="A139" s="35" t="s">
        <v>49</v>
      </c>
      <c r="E139" s="36" t="s">
        <v>207</v>
      </c>
    </row>
    <row r="140" spans="1:5" ht="25.5">
      <c r="A140" s="37" t="s">
        <v>51</v>
      </c>
      <c r="E140" s="38" t="s">
        <v>208</v>
      </c>
    </row>
    <row r="141" spans="1:5" ht="38.25">
      <c r="A141" t="s">
        <v>53</v>
      </c>
      <c r="E141" s="36" t="s">
        <v>209</v>
      </c>
    </row>
    <row r="142" spans="1:16" ht="12.75">
      <c r="A142" s="25" t="s">
        <v>44</v>
      </c>
      <c s="29" t="s">
        <v>210</v>
      </c>
      <c s="29" t="s">
        <v>211</v>
      </c>
      <c s="25" t="s">
        <v>62</v>
      </c>
      <c s="30" t="s">
        <v>212</v>
      </c>
      <c s="31" t="s">
        <v>64</v>
      </c>
      <c s="32">
        <v>1.25</v>
      </c>
      <c s="33">
        <v>0</v>
      </c>
      <c s="34">
        <f>ROUND(ROUND(H142,2)*ROUND(G142,3),2)</f>
      </c>
      <c r="O142">
        <f>(I142*21)/100</f>
      </c>
      <c t="s">
        <v>22</v>
      </c>
    </row>
    <row r="143" spans="1:5" ht="12.75">
      <c r="A143" s="35" t="s">
        <v>49</v>
      </c>
      <c r="E143" s="36" t="s">
        <v>62</v>
      </c>
    </row>
    <row r="144" spans="1:5" ht="25.5">
      <c r="A144" s="37" t="s">
        <v>51</v>
      </c>
      <c r="E144" s="38" t="s">
        <v>213</v>
      </c>
    </row>
    <row r="145" spans="1:5" ht="38.25">
      <c r="A145" t="s">
        <v>53</v>
      </c>
      <c r="E145" s="36" t="s">
        <v>214</v>
      </c>
    </row>
    <row r="146" spans="1:16" ht="12.75">
      <c r="A146" s="25" t="s">
        <v>44</v>
      </c>
      <c s="29" t="s">
        <v>215</v>
      </c>
      <c s="29" t="s">
        <v>216</v>
      </c>
      <c s="25" t="s">
        <v>62</v>
      </c>
      <c s="30" t="s">
        <v>217</v>
      </c>
      <c s="31" t="s">
        <v>113</v>
      </c>
      <c s="32">
        <v>27.5</v>
      </c>
      <c s="33">
        <v>0</v>
      </c>
      <c s="34">
        <f>ROUND(ROUND(H146,2)*ROUND(G146,3),2)</f>
      </c>
      <c r="O146">
        <f>(I146*21)/100</f>
      </c>
      <c t="s">
        <v>22</v>
      </c>
    </row>
    <row r="147" spans="1:5" ht="12.75">
      <c r="A147" s="35" t="s">
        <v>49</v>
      </c>
      <c r="E147" s="36" t="s">
        <v>62</v>
      </c>
    </row>
    <row r="148" spans="1:5" ht="51">
      <c r="A148" s="37" t="s">
        <v>51</v>
      </c>
      <c r="E148" s="38" t="s">
        <v>218</v>
      </c>
    </row>
    <row r="149" spans="1:5" ht="25.5">
      <c r="A149" t="s">
        <v>53</v>
      </c>
      <c r="E149" s="36" t="s">
        <v>219</v>
      </c>
    </row>
    <row r="150" spans="1:16" ht="25.5">
      <c r="A150" s="25" t="s">
        <v>44</v>
      </c>
      <c s="29" t="s">
        <v>220</v>
      </c>
      <c s="29" t="s">
        <v>221</v>
      </c>
      <c s="25" t="s">
        <v>62</v>
      </c>
      <c s="30" t="s">
        <v>222</v>
      </c>
      <c s="31" t="s">
        <v>91</v>
      </c>
      <c s="32">
        <v>1</v>
      </c>
      <c s="33">
        <v>0</v>
      </c>
      <c s="34">
        <f>ROUND(ROUND(H150,2)*ROUND(G150,3),2)</f>
      </c>
      <c r="O150">
        <f>(I150*21)/100</f>
      </c>
      <c t="s">
        <v>22</v>
      </c>
    </row>
    <row r="151" spans="1:5" ht="12.75">
      <c r="A151" s="35" t="s">
        <v>49</v>
      </c>
      <c r="E151" s="36" t="s">
        <v>223</v>
      </c>
    </row>
    <row r="152" spans="1:5" ht="12.75">
      <c r="A152" s="37" t="s">
        <v>51</v>
      </c>
      <c r="E152" s="38" t="s">
        <v>224</v>
      </c>
    </row>
    <row r="153" spans="1:5" ht="114.75">
      <c r="A153" t="s">
        <v>53</v>
      </c>
      <c r="E153" s="36" t="s">
        <v>225</v>
      </c>
    </row>
    <row r="154" spans="1:16" ht="12.75">
      <c r="A154" s="25" t="s">
        <v>44</v>
      </c>
      <c s="29" t="s">
        <v>226</v>
      </c>
      <c s="29" t="s">
        <v>227</v>
      </c>
      <c s="25" t="s">
        <v>62</v>
      </c>
      <c s="30" t="s">
        <v>228</v>
      </c>
      <c s="31" t="s">
        <v>91</v>
      </c>
      <c s="32">
        <v>1</v>
      </c>
      <c s="33">
        <v>0</v>
      </c>
      <c s="34">
        <f>ROUND(ROUND(H154,2)*ROUND(G154,3),2)</f>
      </c>
      <c r="O154">
        <f>(I154*21)/100</f>
      </c>
      <c t="s">
        <v>22</v>
      </c>
    </row>
    <row r="155" spans="1:5" ht="12.75">
      <c r="A155" s="35" t="s">
        <v>49</v>
      </c>
      <c r="E155" s="36" t="s">
        <v>223</v>
      </c>
    </row>
    <row r="156" spans="1:5" ht="12.75">
      <c r="A156" s="37" t="s">
        <v>51</v>
      </c>
      <c r="E156" s="38" t="s">
        <v>224</v>
      </c>
    </row>
    <row r="157" spans="1:5" ht="102">
      <c r="A157" t="s">
        <v>53</v>
      </c>
      <c r="E157" s="36" t="s">
        <v>229</v>
      </c>
    </row>
    <row r="158" spans="1:18" ht="12.75" customHeight="1">
      <c r="A158" s="6" t="s">
        <v>42</v>
      </c>
      <c s="6"/>
      <c s="40" t="s">
        <v>22</v>
      </c>
      <c s="6"/>
      <c s="27" t="s">
        <v>230</v>
      </c>
      <c s="6"/>
      <c s="6"/>
      <c s="6"/>
      <c s="41">
        <f>0+Q158</f>
      </c>
      <c r="O158">
        <f>0+R158</f>
      </c>
      <c r="Q158">
        <f>0+I159+I163+I167+I171+I175+I179+I183+I187+I191+I195</f>
      </c>
      <c>
        <f>0+O159+O163+O167+O171+O175+O179+O183+O187+O191+O195</f>
      </c>
    </row>
    <row r="159" spans="1:16" ht="12.75">
      <c r="A159" s="25" t="s">
        <v>44</v>
      </c>
      <c s="29" t="s">
        <v>231</v>
      </c>
      <c s="29" t="s">
        <v>232</v>
      </c>
      <c s="25" t="s">
        <v>62</v>
      </c>
      <c s="30" t="s">
        <v>233</v>
      </c>
      <c s="31" t="s">
        <v>64</v>
      </c>
      <c s="32">
        <v>7.2</v>
      </c>
      <c s="33">
        <v>0</v>
      </c>
      <c s="34">
        <f>ROUND(ROUND(H159,2)*ROUND(G159,3),2)</f>
      </c>
      <c r="O159">
        <f>(I159*21)/100</f>
      </c>
      <c t="s">
        <v>22</v>
      </c>
    </row>
    <row r="160" spans="1:5" ht="12.75">
      <c r="A160" s="35" t="s">
        <v>49</v>
      </c>
      <c r="E160" s="36" t="s">
        <v>234</v>
      </c>
    </row>
    <row r="161" spans="1:5" ht="12.75">
      <c r="A161" s="37" t="s">
        <v>51</v>
      </c>
      <c r="E161" s="38" t="s">
        <v>235</v>
      </c>
    </row>
    <row r="162" spans="1:5" ht="38.25">
      <c r="A162" t="s">
        <v>53</v>
      </c>
      <c r="E162" s="36" t="s">
        <v>236</v>
      </c>
    </row>
    <row r="163" spans="1:16" ht="12.75">
      <c r="A163" s="25" t="s">
        <v>44</v>
      </c>
      <c s="29" t="s">
        <v>237</v>
      </c>
      <c s="29" t="s">
        <v>238</v>
      </c>
      <c s="25" t="s">
        <v>62</v>
      </c>
      <c s="30" t="s">
        <v>239</v>
      </c>
      <c s="31" t="s">
        <v>48</v>
      </c>
      <c s="32">
        <v>1.523</v>
      </c>
      <c s="33">
        <v>0</v>
      </c>
      <c s="34">
        <f>ROUND(ROUND(H163,2)*ROUND(G163,3),2)</f>
      </c>
      <c r="O163">
        <f>(I163*21)/100</f>
      </c>
      <c t="s">
        <v>22</v>
      </c>
    </row>
    <row r="164" spans="1:5" ht="12.75">
      <c r="A164" s="35" t="s">
        <v>49</v>
      </c>
      <c r="E164" s="36" t="s">
        <v>240</v>
      </c>
    </row>
    <row r="165" spans="1:5" ht="51">
      <c r="A165" s="37" t="s">
        <v>51</v>
      </c>
      <c r="E165" s="38" t="s">
        <v>241</v>
      </c>
    </row>
    <row r="166" spans="1:5" ht="38.25">
      <c r="A166" t="s">
        <v>53</v>
      </c>
      <c r="E166" s="36" t="s">
        <v>242</v>
      </c>
    </row>
    <row r="167" spans="1:16" ht="12.75">
      <c r="A167" s="25" t="s">
        <v>44</v>
      </c>
      <c s="29" t="s">
        <v>243</v>
      </c>
      <c s="29" t="s">
        <v>244</v>
      </c>
      <c s="25" t="s">
        <v>62</v>
      </c>
      <c s="30" t="s">
        <v>245</v>
      </c>
      <c s="31" t="s">
        <v>64</v>
      </c>
      <c s="32">
        <v>1</v>
      </c>
      <c s="33">
        <v>0</v>
      </c>
      <c s="34">
        <f>ROUND(ROUND(H167,2)*ROUND(G167,3),2)</f>
      </c>
      <c r="O167">
        <f>(I167*21)/100</f>
      </c>
      <c t="s">
        <v>22</v>
      </c>
    </row>
    <row r="168" spans="1:5" ht="25.5">
      <c r="A168" s="35" t="s">
        <v>49</v>
      </c>
      <c r="E168" s="36" t="s">
        <v>246</v>
      </c>
    </row>
    <row r="169" spans="1:5" ht="12.75">
      <c r="A169" s="37" t="s">
        <v>51</v>
      </c>
      <c r="E169" s="38" t="s">
        <v>247</v>
      </c>
    </row>
    <row r="170" spans="1:5" ht="25.5">
      <c r="A170" t="s">
        <v>53</v>
      </c>
      <c r="E170" s="36" t="s">
        <v>248</v>
      </c>
    </row>
    <row r="171" spans="1:16" ht="12.75">
      <c r="A171" s="25" t="s">
        <v>44</v>
      </c>
      <c s="29" t="s">
        <v>249</v>
      </c>
      <c s="29" t="s">
        <v>250</v>
      </c>
      <c s="25" t="s">
        <v>62</v>
      </c>
      <c s="30" t="s">
        <v>251</v>
      </c>
      <c s="31" t="s">
        <v>91</v>
      </c>
      <c s="32">
        <v>5</v>
      </c>
      <c s="33">
        <v>0</v>
      </c>
      <c s="34">
        <f>ROUND(ROUND(H171,2)*ROUND(G171,3),2)</f>
      </c>
      <c r="O171">
        <f>(I171*21)/100</f>
      </c>
      <c t="s">
        <v>22</v>
      </c>
    </row>
    <row r="172" spans="1:5" ht="25.5">
      <c r="A172" s="35" t="s">
        <v>49</v>
      </c>
      <c r="E172" s="36" t="s">
        <v>252</v>
      </c>
    </row>
    <row r="173" spans="1:5" ht="12.75">
      <c r="A173" s="37" t="s">
        <v>51</v>
      </c>
      <c r="E173" s="38" t="s">
        <v>253</v>
      </c>
    </row>
    <row r="174" spans="1:5" ht="12.75">
      <c r="A174" t="s">
        <v>53</v>
      </c>
      <c r="E174" s="36" t="s">
        <v>254</v>
      </c>
    </row>
    <row r="175" spans="1:16" ht="25.5">
      <c r="A175" s="25" t="s">
        <v>44</v>
      </c>
      <c s="29" t="s">
        <v>255</v>
      </c>
      <c s="29" t="s">
        <v>256</v>
      </c>
      <c s="25" t="s">
        <v>62</v>
      </c>
      <c s="30" t="s">
        <v>257</v>
      </c>
      <c s="31" t="s">
        <v>138</v>
      </c>
      <c s="32">
        <v>20</v>
      </c>
      <c s="33">
        <v>0</v>
      </c>
      <c s="34">
        <f>ROUND(ROUND(H175,2)*ROUND(G175,3),2)</f>
      </c>
      <c r="O175">
        <f>(I175*21)/100</f>
      </c>
      <c t="s">
        <v>22</v>
      </c>
    </row>
    <row r="176" spans="1:5" ht="25.5">
      <c r="A176" s="35" t="s">
        <v>49</v>
      </c>
      <c r="E176" s="36" t="s">
        <v>258</v>
      </c>
    </row>
    <row r="177" spans="1:5" ht="25.5">
      <c r="A177" s="37" t="s">
        <v>51</v>
      </c>
      <c r="E177" s="38" t="s">
        <v>259</v>
      </c>
    </row>
    <row r="178" spans="1:5" ht="63.75">
      <c r="A178" t="s">
        <v>53</v>
      </c>
      <c r="E178" s="36" t="s">
        <v>260</v>
      </c>
    </row>
    <row r="179" spans="1:16" ht="12.75">
      <c r="A179" s="25" t="s">
        <v>44</v>
      </c>
      <c s="29" t="s">
        <v>261</v>
      </c>
      <c s="29" t="s">
        <v>262</v>
      </c>
      <c s="25" t="s">
        <v>62</v>
      </c>
      <c s="30" t="s">
        <v>263</v>
      </c>
      <c s="31" t="s">
        <v>138</v>
      </c>
      <c s="32">
        <v>32.5</v>
      </c>
      <c s="33">
        <v>0</v>
      </c>
      <c s="34">
        <f>ROUND(ROUND(H179,2)*ROUND(G179,3),2)</f>
      </c>
      <c r="O179">
        <f>(I179*21)/100</f>
      </c>
      <c t="s">
        <v>22</v>
      </c>
    </row>
    <row r="180" spans="1:5" ht="25.5">
      <c r="A180" s="35" t="s">
        <v>49</v>
      </c>
      <c r="E180" s="36" t="s">
        <v>264</v>
      </c>
    </row>
    <row r="181" spans="1:5" ht="25.5">
      <c r="A181" s="37" t="s">
        <v>51</v>
      </c>
      <c r="E181" s="38" t="s">
        <v>265</v>
      </c>
    </row>
    <row r="182" spans="1:5" ht="191.25">
      <c r="A182" t="s">
        <v>53</v>
      </c>
      <c r="E182" s="36" t="s">
        <v>266</v>
      </c>
    </row>
    <row r="183" spans="1:16" ht="12.75">
      <c r="A183" s="25" t="s">
        <v>44</v>
      </c>
      <c s="29" t="s">
        <v>267</v>
      </c>
      <c s="29" t="s">
        <v>268</v>
      </c>
      <c s="25" t="s">
        <v>62</v>
      </c>
      <c s="30" t="s">
        <v>269</v>
      </c>
      <c s="31" t="s">
        <v>64</v>
      </c>
      <c s="32">
        <v>23.795</v>
      </c>
      <c s="33">
        <v>0</v>
      </c>
      <c s="34">
        <f>ROUND(ROUND(H183,2)*ROUND(G183,3),2)</f>
      </c>
      <c r="O183">
        <f>(I183*21)/100</f>
      </c>
      <c t="s">
        <v>22</v>
      </c>
    </row>
    <row r="184" spans="1:5" ht="12.75">
      <c r="A184" s="35" t="s">
        <v>49</v>
      </c>
      <c r="E184" s="36" t="s">
        <v>270</v>
      </c>
    </row>
    <row r="185" spans="1:5" ht="63.75">
      <c r="A185" s="37" t="s">
        <v>51</v>
      </c>
      <c r="E185" s="38" t="s">
        <v>271</v>
      </c>
    </row>
    <row r="186" spans="1:5" ht="369.75">
      <c r="A186" t="s">
        <v>53</v>
      </c>
      <c r="E186" s="36" t="s">
        <v>272</v>
      </c>
    </row>
    <row r="187" spans="1:16" ht="12.75">
      <c r="A187" s="25" t="s">
        <v>44</v>
      </c>
      <c s="29" t="s">
        <v>273</v>
      </c>
      <c s="29" t="s">
        <v>274</v>
      </c>
      <c s="25" t="s">
        <v>62</v>
      </c>
      <c s="30" t="s">
        <v>275</v>
      </c>
      <c s="31" t="s">
        <v>48</v>
      </c>
      <c s="32">
        <v>1.868</v>
      </c>
      <c s="33">
        <v>0</v>
      </c>
      <c s="34">
        <f>ROUND(ROUND(H187,2)*ROUND(G187,3),2)</f>
      </c>
      <c r="O187">
        <f>(I187*21)/100</f>
      </c>
      <c t="s">
        <v>22</v>
      </c>
    </row>
    <row r="188" spans="1:5" ht="12.75">
      <c r="A188" s="35" t="s">
        <v>49</v>
      </c>
      <c r="E188" s="36" t="s">
        <v>276</v>
      </c>
    </row>
    <row r="189" spans="1:5" ht="12.75">
      <c r="A189" s="37" t="s">
        <v>51</v>
      </c>
      <c r="E189" s="38" t="s">
        <v>277</v>
      </c>
    </row>
    <row r="190" spans="1:5" ht="267.75">
      <c r="A190" t="s">
        <v>53</v>
      </c>
      <c r="E190" s="36" t="s">
        <v>278</v>
      </c>
    </row>
    <row r="191" spans="1:16" ht="12.75">
      <c r="A191" s="25" t="s">
        <v>44</v>
      </c>
      <c s="29" t="s">
        <v>279</v>
      </c>
      <c s="29" t="s">
        <v>280</v>
      </c>
      <c s="25" t="s">
        <v>62</v>
      </c>
      <c s="30" t="s">
        <v>281</v>
      </c>
      <c s="31" t="s">
        <v>91</v>
      </c>
      <c s="32">
        <v>2</v>
      </c>
      <c s="33">
        <v>0</v>
      </c>
      <c s="34">
        <f>ROUND(ROUND(H191,2)*ROUND(G191,3),2)</f>
      </c>
      <c r="O191">
        <f>(I191*21)/100</f>
      </c>
      <c t="s">
        <v>22</v>
      </c>
    </row>
    <row r="192" spans="1:5" ht="25.5">
      <c r="A192" s="35" t="s">
        <v>49</v>
      </c>
      <c r="E192" s="36" t="s">
        <v>282</v>
      </c>
    </row>
    <row r="193" spans="1:5" ht="12.75">
      <c r="A193" s="37" t="s">
        <v>51</v>
      </c>
      <c r="E193" s="38" t="s">
        <v>283</v>
      </c>
    </row>
    <row r="194" spans="1:5" ht="38.25">
      <c r="A194" t="s">
        <v>53</v>
      </c>
      <c r="E194" s="36" t="s">
        <v>284</v>
      </c>
    </row>
    <row r="195" spans="1:16" ht="12.75">
      <c r="A195" s="25" t="s">
        <v>44</v>
      </c>
      <c s="29" t="s">
        <v>285</v>
      </c>
      <c s="29" t="s">
        <v>286</v>
      </c>
      <c s="25" t="s">
        <v>62</v>
      </c>
      <c s="30" t="s">
        <v>287</v>
      </c>
      <c s="31" t="s">
        <v>113</v>
      </c>
      <c s="32">
        <v>24</v>
      </c>
      <c s="33">
        <v>0</v>
      </c>
      <c s="34">
        <f>ROUND(ROUND(H195,2)*ROUND(G195,3),2)</f>
      </c>
      <c r="O195">
        <f>(I195*21)/100</f>
      </c>
      <c t="s">
        <v>22</v>
      </c>
    </row>
    <row r="196" spans="1:5" ht="12.75">
      <c r="A196" s="35" t="s">
        <v>49</v>
      </c>
      <c r="E196" s="36" t="s">
        <v>62</v>
      </c>
    </row>
    <row r="197" spans="1:5" ht="12.75">
      <c r="A197" s="37" t="s">
        <v>51</v>
      </c>
      <c r="E197" s="38" t="s">
        <v>288</v>
      </c>
    </row>
    <row r="198" spans="1:5" ht="102">
      <c r="A198" t="s">
        <v>53</v>
      </c>
      <c r="E198" s="36" t="s">
        <v>289</v>
      </c>
    </row>
    <row r="199" spans="1:18" ht="12.75" customHeight="1">
      <c r="A199" s="6" t="s">
        <v>42</v>
      </c>
      <c s="6"/>
      <c s="40" t="s">
        <v>21</v>
      </c>
      <c s="6"/>
      <c s="27" t="s">
        <v>290</v>
      </c>
      <c s="6"/>
      <c s="6"/>
      <c s="6"/>
      <c s="41">
        <f>0+Q199</f>
      </c>
      <c r="O199">
        <f>0+R199</f>
      </c>
      <c r="Q199">
        <f>0+I200+I204+I208+I212+I216+I220+I224+I228</f>
      </c>
      <c>
        <f>0+O200+O204+O208+O212+O216+O220+O224+O228</f>
      </c>
    </row>
    <row r="200" spans="1:16" ht="12.75">
      <c r="A200" s="25" t="s">
        <v>44</v>
      </c>
      <c s="29" t="s">
        <v>291</v>
      </c>
      <c s="29" t="s">
        <v>292</v>
      </c>
      <c s="25" t="s">
        <v>62</v>
      </c>
      <c s="30" t="s">
        <v>293</v>
      </c>
      <c s="31" t="s">
        <v>64</v>
      </c>
      <c s="32">
        <v>1.3</v>
      </c>
      <c s="33">
        <v>0</v>
      </c>
      <c s="34">
        <f>ROUND(ROUND(H200,2)*ROUND(G200,3),2)</f>
      </c>
      <c r="O200">
        <f>(I200*21)/100</f>
      </c>
      <c t="s">
        <v>22</v>
      </c>
    </row>
    <row r="201" spans="1:5" ht="12.75">
      <c r="A201" s="35" t="s">
        <v>49</v>
      </c>
      <c r="E201" s="36" t="s">
        <v>294</v>
      </c>
    </row>
    <row r="202" spans="1:5" ht="38.25">
      <c r="A202" s="37" t="s">
        <v>51</v>
      </c>
      <c r="E202" s="38" t="s">
        <v>295</v>
      </c>
    </row>
    <row r="203" spans="1:5" ht="382.5">
      <c r="A203" t="s">
        <v>53</v>
      </c>
      <c r="E203" s="36" t="s">
        <v>296</v>
      </c>
    </row>
    <row r="204" spans="1:16" ht="12.75">
      <c r="A204" s="25" t="s">
        <v>44</v>
      </c>
      <c s="29" t="s">
        <v>297</v>
      </c>
      <c s="29" t="s">
        <v>298</v>
      </c>
      <c s="25" t="s">
        <v>62</v>
      </c>
      <c s="30" t="s">
        <v>299</v>
      </c>
      <c s="31" t="s">
        <v>48</v>
      </c>
      <c s="32">
        <v>0.306</v>
      </c>
      <c s="33">
        <v>0</v>
      </c>
      <c s="34">
        <f>ROUND(ROUND(H204,2)*ROUND(G204,3),2)</f>
      </c>
      <c r="O204">
        <f>(I204*21)/100</f>
      </c>
      <c t="s">
        <v>22</v>
      </c>
    </row>
    <row r="205" spans="1:5" ht="12.75">
      <c r="A205" s="35" t="s">
        <v>49</v>
      </c>
      <c r="E205" s="36" t="s">
        <v>276</v>
      </c>
    </row>
    <row r="206" spans="1:5" ht="12.75">
      <c r="A206" s="37" t="s">
        <v>51</v>
      </c>
      <c r="E206" s="38" t="s">
        <v>300</v>
      </c>
    </row>
    <row r="207" spans="1:5" ht="242.25">
      <c r="A207" t="s">
        <v>53</v>
      </c>
      <c r="E207" s="36" t="s">
        <v>301</v>
      </c>
    </row>
    <row r="208" spans="1:16" ht="12.75">
      <c r="A208" s="25" t="s">
        <v>44</v>
      </c>
      <c s="29" t="s">
        <v>302</v>
      </c>
      <c s="29" t="s">
        <v>303</v>
      </c>
      <c s="25" t="s">
        <v>62</v>
      </c>
      <c s="30" t="s">
        <v>304</v>
      </c>
      <c s="31" t="s">
        <v>64</v>
      </c>
      <c s="32">
        <v>5.998</v>
      </c>
      <c s="33">
        <v>0</v>
      </c>
      <c s="34">
        <f>ROUND(ROUND(H208,2)*ROUND(G208,3),2)</f>
      </c>
      <c r="O208">
        <f>(I208*21)/100</f>
      </c>
      <c t="s">
        <v>22</v>
      </c>
    </row>
    <row r="209" spans="1:5" ht="25.5">
      <c r="A209" s="35" t="s">
        <v>49</v>
      </c>
      <c r="E209" s="36" t="s">
        <v>305</v>
      </c>
    </row>
    <row r="210" spans="1:5" ht="51">
      <c r="A210" s="37" t="s">
        <v>51</v>
      </c>
      <c r="E210" s="38" t="s">
        <v>306</v>
      </c>
    </row>
    <row r="211" spans="1:5" ht="25.5">
      <c r="A211" t="s">
        <v>53</v>
      </c>
      <c r="E211" s="36" t="s">
        <v>307</v>
      </c>
    </row>
    <row r="212" spans="1:16" ht="12.75">
      <c r="A212" s="25" t="s">
        <v>44</v>
      </c>
      <c s="29" t="s">
        <v>308</v>
      </c>
      <c s="29" t="s">
        <v>309</v>
      </c>
      <c s="25" t="s">
        <v>62</v>
      </c>
      <c s="30" t="s">
        <v>310</v>
      </c>
      <c s="31" t="s">
        <v>64</v>
      </c>
      <c s="32">
        <v>25.15</v>
      </c>
      <c s="33">
        <v>0</v>
      </c>
      <c s="34">
        <f>ROUND(ROUND(H212,2)*ROUND(G212,3),2)</f>
      </c>
      <c r="O212">
        <f>(I212*21)/100</f>
      </c>
      <c t="s">
        <v>22</v>
      </c>
    </row>
    <row r="213" spans="1:5" ht="76.5">
      <c r="A213" s="35" t="s">
        <v>49</v>
      </c>
      <c r="E213" s="36" t="s">
        <v>311</v>
      </c>
    </row>
    <row r="214" spans="1:5" ht="38.25">
      <c r="A214" s="37" t="s">
        <v>51</v>
      </c>
      <c r="E214" s="38" t="s">
        <v>312</v>
      </c>
    </row>
    <row r="215" spans="1:5" ht="51">
      <c r="A215" t="s">
        <v>53</v>
      </c>
      <c r="E215" s="36" t="s">
        <v>313</v>
      </c>
    </row>
    <row r="216" spans="1:16" ht="12.75">
      <c r="A216" s="25" t="s">
        <v>44</v>
      </c>
      <c s="29" t="s">
        <v>314</v>
      </c>
      <c s="29" t="s">
        <v>315</v>
      </c>
      <c s="25" t="s">
        <v>62</v>
      </c>
      <c s="30" t="s">
        <v>316</v>
      </c>
      <c s="31" t="s">
        <v>64</v>
      </c>
      <c s="32">
        <v>0.32</v>
      </c>
      <c s="33">
        <v>0</v>
      </c>
      <c s="34">
        <f>ROUND(ROUND(H216,2)*ROUND(G216,3),2)</f>
      </c>
      <c r="O216">
        <f>(I216*21)/100</f>
      </c>
      <c t="s">
        <v>22</v>
      </c>
    </row>
    <row r="217" spans="1:5" ht="12.75">
      <c r="A217" s="35" t="s">
        <v>49</v>
      </c>
      <c r="E217" s="36" t="s">
        <v>317</v>
      </c>
    </row>
    <row r="218" spans="1:5" ht="12.75">
      <c r="A218" s="37" t="s">
        <v>51</v>
      </c>
      <c r="E218" s="38" t="s">
        <v>318</v>
      </c>
    </row>
    <row r="219" spans="1:5" ht="369.75">
      <c r="A219" t="s">
        <v>53</v>
      </c>
      <c r="E219" s="36" t="s">
        <v>319</v>
      </c>
    </row>
    <row r="220" spans="1:16" ht="12.75">
      <c r="A220" s="25" t="s">
        <v>44</v>
      </c>
      <c s="29" t="s">
        <v>320</v>
      </c>
      <c s="29" t="s">
        <v>321</v>
      </c>
      <c s="25" t="s">
        <v>62</v>
      </c>
      <c s="30" t="s">
        <v>322</v>
      </c>
      <c s="31" t="s">
        <v>64</v>
      </c>
      <c s="32">
        <v>32.654</v>
      </c>
      <c s="33">
        <v>0</v>
      </c>
      <c s="34">
        <f>ROUND(ROUND(H220,2)*ROUND(G220,3),2)</f>
      </c>
      <c r="O220">
        <f>(I220*21)/100</f>
      </c>
      <c t="s">
        <v>22</v>
      </c>
    </row>
    <row r="221" spans="1:5" ht="38.25">
      <c r="A221" s="35" t="s">
        <v>49</v>
      </c>
      <c r="E221" s="36" t="s">
        <v>323</v>
      </c>
    </row>
    <row r="222" spans="1:5" ht="140.25">
      <c r="A222" s="37" t="s">
        <v>51</v>
      </c>
      <c r="E222" s="38" t="s">
        <v>324</v>
      </c>
    </row>
    <row r="223" spans="1:5" ht="369.75">
      <c r="A223" t="s">
        <v>53</v>
      </c>
      <c r="E223" s="36" t="s">
        <v>319</v>
      </c>
    </row>
    <row r="224" spans="1:16" ht="12.75">
      <c r="A224" s="25" t="s">
        <v>44</v>
      </c>
      <c s="29" t="s">
        <v>325</v>
      </c>
      <c s="29" t="s">
        <v>326</v>
      </c>
      <c s="25" t="s">
        <v>62</v>
      </c>
      <c s="30" t="s">
        <v>327</v>
      </c>
      <c s="31" t="s">
        <v>48</v>
      </c>
      <c s="32">
        <v>2.563</v>
      </c>
      <c s="33">
        <v>0</v>
      </c>
      <c s="34">
        <f>ROUND(ROUND(H224,2)*ROUND(G224,3),2)</f>
      </c>
      <c r="O224">
        <f>(I224*21)/100</f>
      </c>
      <c t="s">
        <v>22</v>
      </c>
    </row>
    <row r="225" spans="1:5" ht="12.75">
      <c r="A225" s="35" t="s">
        <v>49</v>
      </c>
      <c r="E225" s="36" t="s">
        <v>276</v>
      </c>
    </row>
    <row r="226" spans="1:5" ht="12.75">
      <c r="A226" s="37" t="s">
        <v>51</v>
      </c>
      <c r="E226" s="38" t="s">
        <v>328</v>
      </c>
    </row>
    <row r="227" spans="1:5" ht="267.75">
      <c r="A227" t="s">
        <v>53</v>
      </c>
      <c r="E227" s="36" t="s">
        <v>278</v>
      </c>
    </row>
    <row r="228" spans="1:16" ht="12.75">
      <c r="A228" s="25" t="s">
        <v>44</v>
      </c>
      <c s="29" t="s">
        <v>329</v>
      </c>
      <c s="29" t="s">
        <v>330</v>
      </c>
      <c s="25" t="s">
        <v>62</v>
      </c>
      <c s="30" t="s">
        <v>331</v>
      </c>
      <c s="31" t="s">
        <v>48</v>
      </c>
      <c s="32">
        <v>2.563</v>
      </c>
      <c s="33">
        <v>0</v>
      </c>
      <c s="34">
        <f>ROUND(ROUND(H228,2)*ROUND(G228,3),2)</f>
      </c>
      <c r="O228">
        <f>(I228*21)/100</f>
      </c>
      <c t="s">
        <v>22</v>
      </c>
    </row>
    <row r="229" spans="1:5" ht="12.75">
      <c r="A229" s="35" t="s">
        <v>49</v>
      </c>
      <c r="E229" s="36" t="s">
        <v>62</v>
      </c>
    </row>
    <row r="230" spans="1:5" ht="12.75">
      <c r="A230" s="37" t="s">
        <v>51</v>
      </c>
      <c r="E230" s="38" t="s">
        <v>328</v>
      </c>
    </row>
    <row r="231" spans="1:5" ht="267.75">
      <c r="A231" t="s">
        <v>53</v>
      </c>
      <c r="E231" s="36" t="s">
        <v>278</v>
      </c>
    </row>
    <row r="232" spans="1:18" ht="12.75" customHeight="1">
      <c r="A232" s="6" t="s">
        <v>42</v>
      </c>
      <c s="6"/>
      <c s="40" t="s">
        <v>32</v>
      </c>
      <c s="6"/>
      <c s="27" t="s">
        <v>332</v>
      </c>
      <c s="6"/>
      <c s="6"/>
      <c s="6"/>
      <c s="41">
        <f>0+Q232</f>
      </c>
      <c r="O232">
        <f>0+R232</f>
      </c>
      <c r="Q232">
        <f>0+I233+I237+I241+I245+I249+I253+I257+I261+I265+I269</f>
      </c>
      <c>
        <f>0+O233+O237+O241+O245+O249+O253+O257+O261+O265+O269</f>
      </c>
    </row>
    <row r="233" spans="1:16" ht="12.75">
      <c r="A233" s="25" t="s">
        <v>44</v>
      </c>
      <c s="29" t="s">
        <v>333</v>
      </c>
      <c s="29" t="s">
        <v>334</v>
      </c>
      <c s="25" t="s">
        <v>62</v>
      </c>
      <c s="30" t="s">
        <v>335</v>
      </c>
      <c s="31" t="s">
        <v>138</v>
      </c>
      <c s="32">
        <v>4.1</v>
      </c>
      <c s="33">
        <v>0</v>
      </c>
      <c s="34">
        <f>ROUND(ROUND(H233,2)*ROUND(G233,3),2)</f>
      </c>
      <c r="O233">
        <f>(I233*21)/100</f>
      </c>
      <c t="s">
        <v>22</v>
      </c>
    </row>
    <row r="234" spans="1:5" ht="38.25">
      <c r="A234" s="35" t="s">
        <v>49</v>
      </c>
      <c r="E234" s="36" t="s">
        <v>336</v>
      </c>
    </row>
    <row r="235" spans="1:5" ht="12.75">
      <c r="A235" s="37" t="s">
        <v>51</v>
      </c>
      <c r="E235" s="38" t="s">
        <v>337</v>
      </c>
    </row>
    <row r="236" spans="1:5" ht="51">
      <c r="A236" t="s">
        <v>53</v>
      </c>
      <c r="E236" s="36" t="s">
        <v>338</v>
      </c>
    </row>
    <row r="237" spans="1:16" ht="12.75">
      <c r="A237" s="25" t="s">
        <v>44</v>
      </c>
      <c s="29" t="s">
        <v>339</v>
      </c>
      <c s="29" t="s">
        <v>340</v>
      </c>
      <c s="25" t="s">
        <v>62</v>
      </c>
      <c s="30" t="s">
        <v>341</v>
      </c>
      <c s="31" t="s">
        <v>64</v>
      </c>
      <c s="32">
        <v>3.026</v>
      </c>
      <c s="33">
        <v>0</v>
      </c>
      <c s="34">
        <f>ROUND(ROUND(H237,2)*ROUND(G237,3),2)</f>
      </c>
      <c r="O237">
        <f>(I237*21)/100</f>
      </c>
      <c t="s">
        <v>22</v>
      </c>
    </row>
    <row r="238" spans="1:5" ht="12.75">
      <c r="A238" s="35" t="s">
        <v>49</v>
      </c>
      <c r="E238" s="36" t="s">
        <v>342</v>
      </c>
    </row>
    <row r="239" spans="1:5" ht="38.25">
      <c r="A239" s="37" t="s">
        <v>51</v>
      </c>
      <c r="E239" s="38" t="s">
        <v>343</v>
      </c>
    </row>
    <row r="240" spans="1:5" ht="369.75">
      <c r="A240" t="s">
        <v>53</v>
      </c>
      <c r="E240" s="36" t="s">
        <v>319</v>
      </c>
    </row>
    <row r="241" spans="1:16" ht="12.75">
      <c r="A241" s="25" t="s">
        <v>44</v>
      </c>
      <c s="29" t="s">
        <v>344</v>
      </c>
      <c s="29" t="s">
        <v>345</v>
      </c>
      <c s="25" t="s">
        <v>62</v>
      </c>
      <c s="30" t="s">
        <v>346</v>
      </c>
      <c s="31" t="s">
        <v>64</v>
      </c>
      <c s="32">
        <v>4.485</v>
      </c>
      <c s="33">
        <v>0</v>
      </c>
      <c s="34">
        <f>ROUND(ROUND(H241,2)*ROUND(G241,3),2)</f>
      </c>
      <c r="O241">
        <f>(I241*21)/100</f>
      </c>
      <c t="s">
        <v>22</v>
      </c>
    </row>
    <row r="242" spans="1:5" ht="12.75">
      <c r="A242" s="35" t="s">
        <v>49</v>
      </c>
      <c r="E242" s="36" t="s">
        <v>347</v>
      </c>
    </row>
    <row r="243" spans="1:5" ht="51">
      <c r="A243" s="37" t="s">
        <v>51</v>
      </c>
      <c r="E243" s="38" t="s">
        <v>348</v>
      </c>
    </row>
    <row r="244" spans="1:5" ht="369.75">
      <c r="A244" t="s">
        <v>53</v>
      </c>
      <c r="E244" s="36" t="s">
        <v>319</v>
      </c>
    </row>
    <row r="245" spans="1:16" ht="12.75">
      <c r="A245" s="25" t="s">
        <v>44</v>
      </c>
      <c s="29" t="s">
        <v>349</v>
      </c>
      <c s="29" t="s">
        <v>350</v>
      </c>
      <c s="25" t="s">
        <v>46</v>
      </c>
      <c s="30" t="s">
        <v>351</v>
      </c>
      <c s="31" t="s">
        <v>64</v>
      </c>
      <c s="32">
        <v>0.35</v>
      </c>
      <c s="33">
        <v>0</v>
      </c>
      <c s="34">
        <f>ROUND(ROUND(H245,2)*ROUND(G245,3),2)</f>
      </c>
      <c r="O245">
        <f>(I245*21)/100</f>
      </c>
      <c t="s">
        <v>22</v>
      </c>
    </row>
    <row r="246" spans="1:5" ht="12.75">
      <c r="A246" s="35" t="s">
        <v>49</v>
      </c>
      <c r="E246" s="36" t="s">
        <v>352</v>
      </c>
    </row>
    <row r="247" spans="1:5" ht="25.5">
      <c r="A247" s="37" t="s">
        <v>51</v>
      </c>
      <c r="E247" s="38" t="s">
        <v>353</v>
      </c>
    </row>
    <row r="248" spans="1:5" ht="38.25">
      <c r="A248" t="s">
        <v>53</v>
      </c>
      <c r="E248" s="36" t="s">
        <v>354</v>
      </c>
    </row>
    <row r="249" spans="1:16" ht="12.75">
      <c r="A249" s="25" t="s">
        <v>44</v>
      </c>
      <c s="29" t="s">
        <v>355</v>
      </c>
      <c s="29" t="s">
        <v>350</v>
      </c>
      <c s="25" t="s">
        <v>55</v>
      </c>
      <c s="30" t="s">
        <v>351</v>
      </c>
      <c s="31" t="s">
        <v>64</v>
      </c>
      <c s="32">
        <v>0.36</v>
      </c>
      <c s="33">
        <v>0</v>
      </c>
      <c s="34">
        <f>ROUND(ROUND(H249,2)*ROUND(G249,3),2)</f>
      </c>
      <c r="O249">
        <f>(I249*21)/100</f>
      </c>
      <c t="s">
        <v>22</v>
      </c>
    </row>
    <row r="250" spans="1:5" ht="12.75">
      <c r="A250" s="35" t="s">
        <v>49</v>
      </c>
      <c r="E250" s="36" t="s">
        <v>356</v>
      </c>
    </row>
    <row r="251" spans="1:5" ht="12.75">
      <c r="A251" s="37" t="s">
        <v>51</v>
      </c>
      <c r="E251" s="38" t="s">
        <v>357</v>
      </c>
    </row>
    <row r="252" spans="1:5" ht="38.25">
      <c r="A252" t="s">
        <v>53</v>
      </c>
      <c r="E252" s="36" t="s">
        <v>236</v>
      </c>
    </row>
    <row r="253" spans="1:16" ht="12.75">
      <c r="A253" s="25" t="s">
        <v>44</v>
      </c>
      <c s="29" t="s">
        <v>358</v>
      </c>
      <c s="29" t="s">
        <v>350</v>
      </c>
      <c s="25" t="s">
        <v>58</v>
      </c>
      <c s="30" t="s">
        <v>351</v>
      </c>
      <c s="31" t="s">
        <v>64</v>
      </c>
      <c s="32">
        <v>0.9</v>
      </c>
      <c s="33">
        <v>0</v>
      </c>
      <c s="34">
        <f>ROUND(ROUND(H253,2)*ROUND(G253,3),2)</f>
      </c>
      <c r="O253">
        <f>(I253*21)/100</f>
      </c>
      <c t="s">
        <v>22</v>
      </c>
    </row>
    <row r="254" spans="1:5" ht="12.75">
      <c r="A254" s="35" t="s">
        <v>49</v>
      </c>
      <c r="E254" s="36" t="s">
        <v>359</v>
      </c>
    </row>
    <row r="255" spans="1:5" ht="12.75">
      <c r="A255" s="37" t="s">
        <v>51</v>
      </c>
      <c r="E255" s="38" t="s">
        <v>360</v>
      </c>
    </row>
    <row r="256" spans="1:5" ht="38.25">
      <c r="A256" t="s">
        <v>53</v>
      </c>
      <c r="E256" s="36" t="s">
        <v>236</v>
      </c>
    </row>
    <row r="257" spans="1:16" ht="12.75">
      <c r="A257" s="25" t="s">
        <v>44</v>
      </c>
      <c s="29" t="s">
        <v>361</v>
      </c>
      <c s="29" t="s">
        <v>362</v>
      </c>
      <c s="25" t="s">
        <v>62</v>
      </c>
      <c s="30" t="s">
        <v>363</v>
      </c>
      <c s="31" t="s">
        <v>64</v>
      </c>
      <c s="32">
        <v>12</v>
      </c>
      <c s="33">
        <v>0</v>
      </c>
      <c s="34">
        <f>ROUND(ROUND(H257,2)*ROUND(G257,3),2)</f>
      </c>
      <c r="O257">
        <f>(I257*21)/100</f>
      </c>
      <c t="s">
        <v>22</v>
      </c>
    </row>
    <row r="258" spans="1:5" ht="25.5">
      <c r="A258" s="35" t="s">
        <v>49</v>
      </c>
      <c r="E258" s="36" t="s">
        <v>364</v>
      </c>
    </row>
    <row r="259" spans="1:5" ht="12.75">
      <c r="A259" s="37" t="s">
        <v>51</v>
      </c>
      <c r="E259" s="38" t="s">
        <v>365</v>
      </c>
    </row>
    <row r="260" spans="1:5" ht="229.5">
      <c r="A260" t="s">
        <v>53</v>
      </c>
      <c r="E260" s="36" t="s">
        <v>366</v>
      </c>
    </row>
    <row r="261" spans="1:16" ht="12.75">
      <c r="A261" s="25" t="s">
        <v>44</v>
      </c>
      <c s="29" t="s">
        <v>367</v>
      </c>
      <c s="29" t="s">
        <v>368</v>
      </c>
      <c s="25" t="s">
        <v>62</v>
      </c>
      <c s="30" t="s">
        <v>369</v>
      </c>
      <c s="31" t="s">
        <v>64</v>
      </c>
      <c s="32">
        <v>7.5</v>
      </c>
      <c s="33">
        <v>0</v>
      </c>
      <c s="34">
        <f>ROUND(ROUND(H261,2)*ROUND(G261,3),2)</f>
      </c>
      <c r="O261">
        <f>(I261*21)/100</f>
      </c>
      <c t="s">
        <v>22</v>
      </c>
    </row>
    <row r="262" spans="1:5" ht="12.75">
      <c r="A262" s="35" t="s">
        <v>49</v>
      </c>
      <c r="E262" s="36" t="s">
        <v>370</v>
      </c>
    </row>
    <row r="263" spans="1:5" ht="38.25">
      <c r="A263" s="37" t="s">
        <v>51</v>
      </c>
      <c r="E263" s="38" t="s">
        <v>371</v>
      </c>
    </row>
    <row r="264" spans="1:5" ht="51">
      <c r="A264" t="s">
        <v>53</v>
      </c>
      <c r="E264" s="36" t="s">
        <v>372</v>
      </c>
    </row>
    <row r="265" spans="1:16" ht="12.75">
      <c r="A265" s="25" t="s">
        <v>44</v>
      </c>
      <c s="29" t="s">
        <v>373</v>
      </c>
      <c s="29" t="s">
        <v>374</v>
      </c>
      <c s="25" t="s">
        <v>62</v>
      </c>
      <c s="30" t="s">
        <v>375</v>
      </c>
      <c s="31" t="s">
        <v>64</v>
      </c>
      <c s="32">
        <v>5.98</v>
      </c>
      <c s="33">
        <v>0</v>
      </c>
      <c s="34">
        <f>ROUND(ROUND(H265,2)*ROUND(G265,3),2)</f>
      </c>
      <c r="O265">
        <f>(I265*21)/100</f>
      </c>
      <c t="s">
        <v>22</v>
      </c>
    </row>
    <row r="266" spans="1:5" ht="12.75">
      <c r="A266" s="35" t="s">
        <v>49</v>
      </c>
      <c r="E266" s="36" t="s">
        <v>376</v>
      </c>
    </row>
    <row r="267" spans="1:5" ht="51">
      <c r="A267" s="37" t="s">
        <v>51</v>
      </c>
      <c r="E267" s="38" t="s">
        <v>377</v>
      </c>
    </row>
    <row r="268" spans="1:5" ht="102">
      <c r="A268" t="s">
        <v>53</v>
      </c>
      <c r="E268" s="36" t="s">
        <v>378</v>
      </c>
    </row>
    <row r="269" spans="1:16" ht="12.75">
      <c r="A269" s="25" t="s">
        <v>44</v>
      </c>
      <c s="29" t="s">
        <v>379</v>
      </c>
      <c s="29" t="s">
        <v>380</v>
      </c>
      <c s="25" t="s">
        <v>62</v>
      </c>
      <c s="30" t="s">
        <v>381</v>
      </c>
      <c s="31" t="s">
        <v>64</v>
      </c>
      <c s="32">
        <v>2.05</v>
      </c>
      <c s="33">
        <v>0</v>
      </c>
      <c s="34">
        <f>ROUND(ROUND(H269,2)*ROUND(G269,3),2)</f>
      </c>
      <c r="O269">
        <f>(I269*21)/100</f>
      </c>
      <c t="s">
        <v>22</v>
      </c>
    </row>
    <row r="270" spans="1:5" ht="12.75">
      <c r="A270" s="35" t="s">
        <v>49</v>
      </c>
      <c r="E270" s="36" t="s">
        <v>382</v>
      </c>
    </row>
    <row r="271" spans="1:5" ht="38.25">
      <c r="A271" s="37" t="s">
        <v>51</v>
      </c>
      <c r="E271" s="38" t="s">
        <v>383</v>
      </c>
    </row>
    <row r="272" spans="1:5" ht="357">
      <c r="A272" t="s">
        <v>53</v>
      </c>
      <c r="E272" s="36" t="s">
        <v>384</v>
      </c>
    </row>
    <row r="273" spans="1:18" ht="12.75" customHeight="1">
      <c r="A273" s="6" t="s">
        <v>42</v>
      </c>
      <c s="6"/>
      <c s="40" t="s">
        <v>34</v>
      </c>
      <c s="6"/>
      <c s="27" t="s">
        <v>385</v>
      </c>
      <c s="6"/>
      <c s="6"/>
      <c s="6"/>
      <c s="41">
        <f>0+Q273</f>
      </c>
      <c r="O273">
        <f>0+R273</f>
      </c>
      <c r="Q273">
        <f>0+I274+I278+I282+I286+I290+I294+I298+I302+I306+I310</f>
      </c>
      <c>
        <f>0+O274+O278+O282+O286+O290+O294+O298+O302+O306+O310</f>
      </c>
    </row>
    <row r="274" spans="1:16" ht="12.75">
      <c r="A274" s="25" t="s">
        <v>44</v>
      </c>
      <c s="29" t="s">
        <v>386</v>
      </c>
      <c s="29" t="s">
        <v>387</v>
      </c>
      <c s="25" t="s">
        <v>62</v>
      </c>
      <c s="30" t="s">
        <v>388</v>
      </c>
      <c s="31" t="s">
        <v>113</v>
      </c>
      <c s="32">
        <v>46.5</v>
      </c>
      <c s="33">
        <v>0</v>
      </c>
      <c s="34">
        <f>ROUND(ROUND(H274,2)*ROUND(G274,3),2)</f>
      </c>
      <c r="O274">
        <f>(I274*21)/100</f>
      </c>
      <c t="s">
        <v>22</v>
      </c>
    </row>
    <row r="275" spans="1:5" ht="12.75">
      <c r="A275" s="35" t="s">
        <v>49</v>
      </c>
      <c r="E275" s="36" t="s">
        <v>389</v>
      </c>
    </row>
    <row r="276" spans="1:5" ht="51">
      <c r="A276" s="37" t="s">
        <v>51</v>
      </c>
      <c r="E276" s="38" t="s">
        <v>390</v>
      </c>
    </row>
    <row r="277" spans="1:5" ht="51">
      <c r="A277" t="s">
        <v>53</v>
      </c>
      <c r="E277" s="36" t="s">
        <v>391</v>
      </c>
    </row>
    <row r="278" spans="1:16" ht="12.75">
      <c r="A278" s="25" t="s">
        <v>44</v>
      </c>
      <c s="29" t="s">
        <v>392</v>
      </c>
      <c s="29" t="s">
        <v>393</v>
      </c>
      <c s="25" t="s">
        <v>62</v>
      </c>
      <c s="30" t="s">
        <v>394</v>
      </c>
      <c s="31" t="s">
        <v>113</v>
      </c>
      <c s="32">
        <v>68.5</v>
      </c>
      <c s="33">
        <v>0</v>
      </c>
      <c s="34">
        <f>ROUND(ROUND(H278,2)*ROUND(G278,3),2)</f>
      </c>
      <c r="O278">
        <f>(I278*21)/100</f>
      </c>
      <c t="s">
        <v>22</v>
      </c>
    </row>
    <row r="279" spans="1:5" ht="12.75">
      <c r="A279" s="35" t="s">
        <v>49</v>
      </c>
      <c r="E279" s="36" t="s">
        <v>395</v>
      </c>
    </row>
    <row r="280" spans="1:5" ht="25.5">
      <c r="A280" s="37" t="s">
        <v>51</v>
      </c>
      <c r="E280" s="38" t="s">
        <v>396</v>
      </c>
    </row>
    <row r="281" spans="1:5" ht="51">
      <c r="A281" t="s">
        <v>53</v>
      </c>
      <c r="E281" s="36" t="s">
        <v>391</v>
      </c>
    </row>
    <row r="282" spans="1:16" ht="12.75">
      <c r="A282" s="25" t="s">
        <v>44</v>
      </c>
      <c s="29" t="s">
        <v>397</v>
      </c>
      <c s="29" t="s">
        <v>398</v>
      </c>
      <c s="25" t="s">
        <v>62</v>
      </c>
      <c s="30" t="s">
        <v>399</v>
      </c>
      <c s="31" t="s">
        <v>113</v>
      </c>
      <c s="32">
        <v>31.5</v>
      </c>
      <c s="33">
        <v>0</v>
      </c>
      <c s="34">
        <f>ROUND(ROUND(H282,2)*ROUND(G282,3),2)</f>
      </c>
      <c r="O282">
        <f>(I282*21)/100</f>
      </c>
      <c t="s">
        <v>22</v>
      </c>
    </row>
    <row r="283" spans="1:5" ht="12.75">
      <c r="A283" s="35" t="s">
        <v>49</v>
      </c>
      <c r="E283" s="36" t="s">
        <v>400</v>
      </c>
    </row>
    <row r="284" spans="1:5" ht="25.5">
      <c r="A284" s="37" t="s">
        <v>51</v>
      </c>
      <c r="E284" s="38" t="s">
        <v>401</v>
      </c>
    </row>
    <row r="285" spans="1:5" ht="51">
      <c r="A285" t="s">
        <v>53</v>
      </c>
      <c r="E285" s="36" t="s">
        <v>391</v>
      </c>
    </row>
    <row r="286" spans="1:16" ht="12.75">
      <c r="A286" s="25" t="s">
        <v>44</v>
      </c>
      <c s="29" t="s">
        <v>402</v>
      </c>
      <c s="29" t="s">
        <v>403</v>
      </c>
      <c s="25" t="s">
        <v>62</v>
      </c>
      <c s="30" t="s">
        <v>404</v>
      </c>
      <c s="31" t="s">
        <v>113</v>
      </c>
      <c s="32">
        <v>31</v>
      </c>
      <c s="33">
        <v>0</v>
      </c>
      <c s="34">
        <f>ROUND(ROUND(H286,2)*ROUND(G286,3),2)</f>
      </c>
      <c r="O286">
        <f>(I286*21)/100</f>
      </c>
      <c t="s">
        <v>22</v>
      </c>
    </row>
    <row r="287" spans="1:5" ht="12.75">
      <c r="A287" s="35" t="s">
        <v>49</v>
      </c>
      <c r="E287" s="36" t="s">
        <v>405</v>
      </c>
    </row>
    <row r="288" spans="1:5" ht="25.5">
      <c r="A288" s="37" t="s">
        <v>51</v>
      </c>
      <c r="E288" s="38" t="s">
        <v>406</v>
      </c>
    </row>
    <row r="289" spans="1:5" ht="102">
      <c r="A289" t="s">
        <v>53</v>
      </c>
      <c r="E289" s="36" t="s">
        <v>407</v>
      </c>
    </row>
    <row r="290" spans="1:16" ht="12.75">
      <c r="A290" s="25" t="s">
        <v>44</v>
      </c>
      <c s="29" t="s">
        <v>408</v>
      </c>
      <c s="29" t="s">
        <v>409</v>
      </c>
      <c s="25" t="s">
        <v>62</v>
      </c>
      <c s="30" t="s">
        <v>410</v>
      </c>
      <c s="31" t="s">
        <v>64</v>
      </c>
      <c s="32">
        <v>0.525</v>
      </c>
      <c s="33">
        <v>0</v>
      </c>
      <c s="34">
        <f>ROUND(ROUND(H290,2)*ROUND(G290,3),2)</f>
      </c>
      <c r="O290">
        <f>(I290*21)/100</f>
      </c>
      <c t="s">
        <v>22</v>
      </c>
    </row>
    <row r="291" spans="1:5" ht="12.75">
      <c r="A291" s="35" t="s">
        <v>49</v>
      </c>
      <c r="E291" s="36" t="s">
        <v>411</v>
      </c>
    </row>
    <row r="292" spans="1:5" ht="25.5">
      <c r="A292" s="37" t="s">
        <v>51</v>
      </c>
      <c r="E292" s="38" t="s">
        <v>412</v>
      </c>
    </row>
    <row r="293" spans="1:5" ht="102">
      <c r="A293" t="s">
        <v>53</v>
      </c>
      <c r="E293" s="36" t="s">
        <v>407</v>
      </c>
    </row>
    <row r="294" spans="1:16" ht="12.75">
      <c r="A294" s="25" t="s">
        <v>44</v>
      </c>
      <c s="29" t="s">
        <v>413</v>
      </c>
      <c s="29" t="s">
        <v>414</v>
      </c>
      <c s="25" t="s">
        <v>62</v>
      </c>
      <c s="30" t="s">
        <v>415</v>
      </c>
      <c s="31" t="s">
        <v>113</v>
      </c>
      <c s="32">
        <v>68.5</v>
      </c>
      <c s="33">
        <v>0</v>
      </c>
      <c s="34">
        <f>ROUND(ROUND(H294,2)*ROUND(G294,3),2)</f>
      </c>
      <c r="O294">
        <f>(I294*21)/100</f>
      </c>
      <c t="s">
        <v>22</v>
      </c>
    </row>
    <row r="295" spans="1:5" ht="12.75">
      <c r="A295" s="35" t="s">
        <v>49</v>
      </c>
      <c r="E295" s="36" t="s">
        <v>416</v>
      </c>
    </row>
    <row r="296" spans="1:5" ht="12.75">
      <c r="A296" s="37" t="s">
        <v>51</v>
      </c>
      <c r="E296" s="38" t="s">
        <v>417</v>
      </c>
    </row>
    <row r="297" spans="1:5" ht="51">
      <c r="A297" t="s">
        <v>53</v>
      </c>
      <c r="E297" s="36" t="s">
        <v>418</v>
      </c>
    </row>
    <row r="298" spans="1:16" ht="12.75">
      <c r="A298" s="25" t="s">
        <v>44</v>
      </c>
      <c s="29" t="s">
        <v>419</v>
      </c>
      <c s="29" t="s">
        <v>420</v>
      </c>
      <c s="25" t="s">
        <v>62</v>
      </c>
      <c s="30" t="s">
        <v>421</v>
      </c>
      <c s="31" t="s">
        <v>113</v>
      </c>
      <c s="32">
        <v>68.5</v>
      </c>
      <c s="33">
        <v>0</v>
      </c>
      <c s="34">
        <f>ROUND(ROUND(H298,2)*ROUND(G298,3),2)</f>
      </c>
      <c r="O298">
        <f>(I298*21)/100</f>
      </c>
      <c t="s">
        <v>22</v>
      </c>
    </row>
    <row r="299" spans="1:5" ht="12.75">
      <c r="A299" s="35" t="s">
        <v>49</v>
      </c>
      <c r="E299" s="36" t="s">
        <v>422</v>
      </c>
    </row>
    <row r="300" spans="1:5" ht="12.75">
      <c r="A300" s="37" t="s">
        <v>51</v>
      </c>
      <c r="E300" s="38" t="s">
        <v>423</v>
      </c>
    </row>
    <row r="301" spans="1:5" ht="51">
      <c r="A301" t="s">
        <v>53</v>
      </c>
      <c r="E301" s="36" t="s">
        <v>418</v>
      </c>
    </row>
    <row r="302" spans="1:16" ht="12.75">
      <c r="A302" s="25" t="s">
        <v>44</v>
      </c>
      <c s="29" t="s">
        <v>424</v>
      </c>
      <c s="29" t="s">
        <v>425</v>
      </c>
      <c s="25" t="s">
        <v>62</v>
      </c>
      <c s="30" t="s">
        <v>426</v>
      </c>
      <c s="31" t="s">
        <v>113</v>
      </c>
      <c s="32">
        <v>31</v>
      </c>
      <c s="33">
        <v>0</v>
      </c>
      <c s="34">
        <f>ROUND(ROUND(H302,2)*ROUND(G302,3),2)</f>
      </c>
      <c r="O302">
        <f>(I302*21)/100</f>
      </c>
      <c t="s">
        <v>22</v>
      </c>
    </row>
    <row r="303" spans="1:5" ht="12.75">
      <c r="A303" s="35" t="s">
        <v>49</v>
      </c>
      <c r="E303" s="36" t="s">
        <v>62</v>
      </c>
    </row>
    <row r="304" spans="1:5" ht="25.5">
      <c r="A304" s="37" t="s">
        <v>51</v>
      </c>
      <c r="E304" s="38" t="s">
        <v>406</v>
      </c>
    </row>
    <row r="305" spans="1:5" ht="51">
      <c r="A305" t="s">
        <v>53</v>
      </c>
      <c r="E305" s="36" t="s">
        <v>427</v>
      </c>
    </row>
    <row r="306" spans="1:16" ht="12.75">
      <c r="A306" s="25" t="s">
        <v>44</v>
      </c>
      <c s="29" t="s">
        <v>428</v>
      </c>
      <c s="29" t="s">
        <v>429</v>
      </c>
      <c s="25" t="s">
        <v>62</v>
      </c>
      <c s="30" t="s">
        <v>430</v>
      </c>
      <c s="31" t="s">
        <v>113</v>
      </c>
      <c s="32">
        <v>68.5</v>
      </c>
      <c s="33">
        <v>0</v>
      </c>
      <c s="34">
        <f>ROUND(ROUND(H306,2)*ROUND(G306,3),2)</f>
      </c>
      <c r="O306">
        <f>(I306*21)/100</f>
      </c>
      <c t="s">
        <v>22</v>
      </c>
    </row>
    <row r="307" spans="1:5" ht="12.75">
      <c r="A307" s="35" t="s">
        <v>49</v>
      </c>
      <c r="E307" s="36" t="s">
        <v>62</v>
      </c>
    </row>
    <row r="308" spans="1:5" ht="25.5">
      <c r="A308" s="37" t="s">
        <v>51</v>
      </c>
      <c r="E308" s="38" t="s">
        <v>431</v>
      </c>
    </row>
    <row r="309" spans="1:5" ht="140.25">
      <c r="A309" t="s">
        <v>53</v>
      </c>
      <c r="E309" s="36" t="s">
        <v>432</v>
      </c>
    </row>
    <row r="310" spans="1:16" ht="12.75">
      <c r="A310" s="25" t="s">
        <v>44</v>
      </c>
      <c s="29" t="s">
        <v>433</v>
      </c>
      <c s="29" t="s">
        <v>434</v>
      </c>
      <c s="25" t="s">
        <v>62</v>
      </c>
      <c s="30" t="s">
        <v>435</v>
      </c>
      <c s="31" t="s">
        <v>113</v>
      </c>
      <c s="32">
        <v>68.5</v>
      </c>
      <c s="33">
        <v>0</v>
      </c>
      <c s="34">
        <f>ROUND(ROUND(H310,2)*ROUND(G310,3),2)</f>
      </c>
      <c r="O310">
        <f>(I310*21)/100</f>
      </c>
      <c t="s">
        <v>22</v>
      </c>
    </row>
    <row r="311" spans="1:5" ht="12.75">
      <c r="A311" s="35" t="s">
        <v>49</v>
      </c>
      <c r="E311" s="36" t="s">
        <v>436</v>
      </c>
    </row>
    <row r="312" spans="1:5" ht="25.5">
      <c r="A312" s="37" t="s">
        <v>51</v>
      </c>
      <c r="E312" s="38" t="s">
        <v>431</v>
      </c>
    </row>
    <row r="313" spans="1:5" ht="140.25">
      <c r="A313" t="s">
        <v>53</v>
      </c>
      <c r="E313" s="36" t="s">
        <v>432</v>
      </c>
    </row>
    <row r="314" spans="1:18" ht="12.75" customHeight="1">
      <c r="A314" s="6" t="s">
        <v>42</v>
      </c>
      <c s="6"/>
      <c s="40" t="s">
        <v>76</v>
      </c>
      <c s="6"/>
      <c s="27" t="s">
        <v>437</v>
      </c>
      <c s="6"/>
      <c s="6"/>
      <c s="6"/>
      <c s="41">
        <f>0+Q314</f>
      </c>
      <c r="O314">
        <f>0+R314</f>
      </c>
      <c r="Q314">
        <f>0+I315+I319+I323</f>
      </c>
      <c>
        <f>0+O315+O319+O323</f>
      </c>
    </row>
    <row r="315" spans="1:16" ht="12.75">
      <c r="A315" s="25" t="s">
        <v>44</v>
      </c>
      <c s="29" t="s">
        <v>438</v>
      </c>
      <c s="29" t="s">
        <v>439</v>
      </c>
      <c s="25" t="s">
        <v>62</v>
      </c>
      <c s="30" t="s">
        <v>440</v>
      </c>
      <c s="31" t="s">
        <v>113</v>
      </c>
      <c s="32">
        <v>106.557</v>
      </c>
      <c s="33">
        <v>0</v>
      </c>
      <c s="34">
        <f>ROUND(ROUND(H315,2)*ROUND(G315,3),2)</f>
      </c>
      <c r="O315">
        <f>(I315*21)/100</f>
      </c>
      <c t="s">
        <v>22</v>
      </c>
    </row>
    <row r="316" spans="1:5" ht="12.75">
      <c r="A316" s="35" t="s">
        <v>49</v>
      </c>
      <c r="E316" s="36" t="s">
        <v>441</v>
      </c>
    </row>
    <row r="317" spans="1:5" ht="127.5">
      <c r="A317" s="37" t="s">
        <v>51</v>
      </c>
      <c r="E317" s="38" t="s">
        <v>442</v>
      </c>
    </row>
    <row r="318" spans="1:5" ht="38.25">
      <c r="A318" t="s">
        <v>53</v>
      </c>
      <c r="E318" s="36" t="s">
        <v>443</v>
      </c>
    </row>
    <row r="319" spans="1:16" ht="12.75">
      <c r="A319" s="25" t="s">
        <v>44</v>
      </c>
      <c s="29" t="s">
        <v>444</v>
      </c>
      <c s="29" t="s">
        <v>445</v>
      </c>
      <c s="25" t="s">
        <v>62</v>
      </c>
      <c s="30" t="s">
        <v>446</v>
      </c>
      <c s="31" t="s">
        <v>113</v>
      </c>
      <c s="32">
        <v>7.75</v>
      </c>
      <c s="33">
        <v>0</v>
      </c>
      <c s="34">
        <f>ROUND(ROUND(H319,2)*ROUND(G319,3),2)</f>
      </c>
      <c r="O319">
        <f>(I319*21)/100</f>
      </c>
      <c t="s">
        <v>22</v>
      </c>
    </row>
    <row r="320" spans="1:5" ht="12.75">
      <c r="A320" s="35" t="s">
        <v>49</v>
      </c>
      <c r="E320" s="36" t="s">
        <v>447</v>
      </c>
    </row>
    <row r="321" spans="1:5" ht="38.25">
      <c r="A321" s="37" t="s">
        <v>51</v>
      </c>
      <c r="E321" s="38" t="s">
        <v>448</v>
      </c>
    </row>
    <row r="322" spans="1:5" ht="51">
      <c r="A322" t="s">
        <v>53</v>
      </c>
      <c r="E322" s="36" t="s">
        <v>449</v>
      </c>
    </row>
    <row r="323" spans="1:16" ht="12.75">
      <c r="A323" s="25" t="s">
        <v>44</v>
      </c>
      <c s="29" t="s">
        <v>450</v>
      </c>
      <c s="29" t="s">
        <v>451</v>
      </c>
      <c s="25" t="s">
        <v>62</v>
      </c>
      <c s="30" t="s">
        <v>452</v>
      </c>
      <c s="31" t="s">
        <v>113</v>
      </c>
      <c s="32">
        <v>1.5</v>
      </c>
      <c s="33">
        <v>0</v>
      </c>
      <c s="34">
        <f>ROUND(ROUND(H323,2)*ROUND(G323,3),2)</f>
      </c>
      <c r="O323">
        <f>(I323*21)/100</f>
      </c>
      <c t="s">
        <v>22</v>
      </c>
    </row>
    <row r="324" spans="1:5" ht="12.75">
      <c r="A324" s="35" t="s">
        <v>49</v>
      </c>
      <c r="E324" s="36" t="s">
        <v>62</v>
      </c>
    </row>
    <row r="325" spans="1:5" ht="51">
      <c r="A325" s="37" t="s">
        <v>51</v>
      </c>
      <c r="E325" s="38" t="s">
        <v>453</v>
      </c>
    </row>
    <row r="326" spans="1:5" ht="51">
      <c r="A326" t="s">
        <v>53</v>
      </c>
      <c r="E326" s="36" t="s">
        <v>449</v>
      </c>
    </row>
    <row r="327" spans="1:18" ht="12.75" customHeight="1">
      <c r="A327" s="6" t="s">
        <v>42</v>
      </c>
      <c s="6"/>
      <c s="40" t="s">
        <v>80</v>
      </c>
      <c s="6"/>
      <c s="27" t="s">
        <v>454</v>
      </c>
      <c s="6"/>
      <c s="6"/>
      <c s="6"/>
      <c s="41">
        <f>0+Q327</f>
      </c>
      <c r="O327">
        <f>0+R327</f>
      </c>
      <c r="Q327">
        <f>0+I328+I332</f>
      </c>
      <c>
        <f>0+O328+O332</f>
      </c>
    </row>
    <row r="328" spans="1:16" ht="12.75">
      <c r="A328" s="25" t="s">
        <v>44</v>
      </c>
      <c s="29" t="s">
        <v>455</v>
      </c>
      <c s="29" t="s">
        <v>456</v>
      </c>
      <c s="25" t="s">
        <v>62</v>
      </c>
      <c s="30" t="s">
        <v>457</v>
      </c>
      <c s="31" t="s">
        <v>138</v>
      </c>
      <c s="32">
        <v>5</v>
      </c>
      <c s="33">
        <v>0</v>
      </c>
      <c s="34">
        <f>ROUND(ROUND(H328,2)*ROUND(G328,3),2)</f>
      </c>
      <c r="O328">
        <f>(I328*21)/100</f>
      </c>
      <c t="s">
        <v>22</v>
      </c>
    </row>
    <row r="329" spans="1:5" ht="12.75">
      <c r="A329" s="35" t="s">
        <v>49</v>
      </c>
      <c r="E329" s="36" t="s">
        <v>458</v>
      </c>
    </row>
    <row r="330" spans="1:5" ht="12.75">
      <c r="A330" s="37" t="s">
        <v>51</v>
      </c>
      <c r="E330" s="38" t="s">
        <v>459</v>
      </c>
    </row>
    <row r="331" spans="1:5" ht="255">
      <c r="A331" t="s">
        <v>53</v>
      </c>
      <c r="E331" s="36" t="s">
        <v>460</v>
      </c>
    </row>
    <row r="332" spans="1:16" ht="12.75">
      <c r="A332" s="25" t="s">
        <v>44</v>
      </c>
      <c s="29" t="s">
        <v>461</v>
      </c>
      <c s="29" t="s">
        <v>462</v>
      </c>
      <c s="25" t="s">
        <v>62</v>
      </c>
      <c s="30" t="s">
        <v>463</v>
      </c>
      <c s="31" t="s">
        <v>138</v>
      </c>
      <c s="32">
        <v>2.5</v>
      </c>
      <c s="33">
        <v>0</v>
      </c>
      <c s="34">
        <f>ROUND(ROUND(H332,2)*ROUND(G332,3),2)</f>
      </c>
      <c r="O332">
        <f>(I332*21)/100</f>
      </c>
      <c t="s">
        <v>22</v>
      </c>
    </row>
    <row r="333" spans="1:5" ht="12.75">
      <c r="A333" s="35" t="s">
        <v>49</v>
      </c>
      <c r="E333" s="36" t="s">
        <v>464</v>
      </c>
    </row>
    <row r="334" spans="1:5" ht="12.75">
      <c r="A334" s="37" t="s">
        <v>51</v>
      </c>
      <c r="E334" s="38" t="s">
        <v>465</v>
      </c>
    </row>
    <row r="335" spans="1:5" ht="242.25">
      <c r="A335" t="s">
        <v>53</v>
      </c>
      <c r="E335" s="36" t="s">
        <v>466</v>
      </c>
    </row>
    <row r="336" spans="1:18" ht="12.75" customHeight="1">
      <c r="A336" s="6" t="s">
        <v>42</v>
      </c>
      <c s="6"/>
      <c s="40" t="s">
        <v>39</v>
      </c>
      <c s="6"/>
      <c s="27" t="s">
        <v>467</v>
      </c>
      <c s="6"/>
      <c s="6"/>
      <c s="6"/>
      <c s="41">
        <f>0+Q336</f>
      </c>
      <c r="O336">
        <f>0+R336</f>
      </c>
      <c r="Q336">
        <f>0+I337+I341+I345+I349+I353+I357+I361+I365+I369+I373+I377+I381+I385+I389</f>
      </c>
      <c>
        <f>0+O337+O341+O345+O349+O353+O357+O361+O365+O369+O373+O377+O381+O385+O389</f>
      </c>
    </row>
    <row r="337" spans="1:16" ht="12.75">
      <c r="A337" s="25" t="s">
        <v>44</v>
      </c>
      <c s="29" t="s">
        <v>468</v>
      </c>
      <c s="29" t="s">
        <v>469</v>
      </c>
      <c s="25" t="s">
        <v>62</v>
      </c>
      <c s="30" t="s">
        <v>470</v>
      </c>
      <c s="31" t="s">
        <v>138</v>
      </c>
      <c s="32">
        <v>3.2</v>
      </c>
      <c s="33">
        <v>0</v>
      </c>
      <c s="34">
        <f>ROUND(ROUND(H337,2)*ROUND(G337,3),2)</f>
      </c>
      <c r="O337">
        <f>(I337*21)/100</f>
      </c>
      <c t="s">
        <v>22</v>
      </c>
    </row>
    <row r="338" spans="1:5" ht="12.75">
      <c r="A338" s="35" t="s">
        <v>49</v>
      </c>
      <c r="E338" s="36" t="s">
        <v>471</v>
      </c>
    </row>
    <row r="339" spans="1:5" ht="12.75">
      <c r="A339" s="37" t="s">
        <v>51</v>
      </c>
      <c r="E339" s="38" t="s">
        <v>472</v>
      </c>
    </row>
    <row r="340" spans="1:5" ht="38.25">
      <c r="A340" t="s">
        <v>53</v>
      </c>
      <c r="E340" s="36" t="s">
        <v>473</v>
      </c>
    </row>
    <row r="341" spans="1:16" ht="12.75">
      <c r="A341" s="25" t="s">
        <v>44</v>
      </c>
      <c s="29" t="s">
        <v>474</v>
      </c>
      <c s="29" t="s">
        <v>475</v>
      </c>
      <c s="25" t="s">
        <v>62</v>
      </c>
      <c s="30" t="s">
        <v>476</v>
      </c>
      <c s="31" t="s">
        <v>138</v>
      </c>
      <c s="32">
        <v>5</v>
      </c>
      <c s="33">
        <v>0</v>
      </c>
      <c s="34">
        <f>ROUND(ROUND(H341,2)*ROUND(G341,3),2)</f>
      </c>
      <c r="O341">
        <f>(I341*21)/100</f>
      </c>
      <c t="s">
        <v>22</v>
      </c>
    </row>
    <row r="342" spans="1:5" ht="25.5">
      <c r="A342" s="35" t="s">
        <v>49</v>
      </c>
      <c r="E342" s="36" t="s">
        <v>477</v>
      </c>
    </row>
    <row r="343" spans="1:5" ht="12.75">
      <c r="A343" s="37" t="s">
        <v>51</v>
      </c>
      <c r="E343" s="38" t="s">
        <v>478</v>
      </c>
    </row>
    <row r="344" spans="1:5" ht="63.75">
      <c r="A344" t="s">
        <v>53</v>
      </c>
      <c r="E344" s="36" t="s">
        <v>479</v>
      </c>
    </row>
    <row r="345" spans="1:16" ht="12.75">
      <c r="A345" s="25" t="s">
        <v>44</v>
      </c>
      <c s="29" t="s">
        <v>480</v>
      </c>
      <c s="29" t="s">
        <v>481</v>
      </c>
      <c s="25" t="s">
        <v>482</v>
      </c>
      <c s="30" t="s">
        <v>483</v>
      </c>
      <c s="31" t="s">
        <v>91</v>
      </c>
      <c s="32">
        <v>1</v>
      </c>
      <c s="33">
        <v>0</v>
      </c>
      <c s="34">
        <f>ROUND(ROUND(H345,2)*ROUND(G345,3),2)</f>
      </c>
      <c r="O345">
        <f>(I345*21)/100</f>
      </c>
      <c t="s">
        <v>22</v>
      </c>
    </row>
    <row r="346" spans="1:5" ht="12.75">
      <c r="A346" s="35" t="s">
        <v>49</v>
      </c>
      <c r="E346" s="36" t="s">
        <v>484</v>
      </c>
    </row>
    <row r="347" spans="1:5" ht="12.75">
      <c r="A347" s="37" t="s">
        <v>51</v>
      </c>
      <c r="E347" s="38" t="s">
        <v>62</v>
      </c>
    </row>
    <row r="348" spans="1:5" ht="12.75">
      <c r="A348" t="s">
        <v>53</v>
      </c>
      <c r="E348" s="36" t="s">
        <v>485</v>
      </c>
    </row>
    <row r="349" spans="1:16" ht="12.75">
      <c r="A349" s="25" t="s">
        <v>44</v>
      </c>
      <c s="29" t="s">
        <v>486</v>
      </c>
      <c s="29" t="s">
        <v>487</v>
      </c>
      <c s="25" t="s">
        <v>62</v>
      </c>
      <c s="30" t="s">
        <v>488</v>
      </c>
      <c s="31" t="s">
        <v>138</v>
      </c>
      <c s="32">
        <v>8.3</v>
      </c>
      <c s="33">
        <v>0</v>
      </c>
      <c s="34">
        <f>ROUND(ROUND(H349,2)*ROUND(G349,3),2)</f>
      </c>
      <c r="O349">
        <f>(I349*21)/100</f>
      </c>
      <c t="s">
        <v>22</v>
      </c>
    </row>
    <row r="350" spans="1:5" ht="25.5">
      <c r="A350" s="35" t="s">
        <v>49</v>
      </c>
      <c r="E350" s="36" t="s">
        <v>489</v>
      </c>
    </row>
    <row r="351" spans="1:5" ht="25.5">
      <c r="A351" s="37" t="s">
        <v>51</v>
      </c>
      <c r="E351" s="38" t="s">
        <v>490</v>
      </c>
    </row>
    <row r="352" spans="1:5" ht="51">
      <c r="A352" t="s">
        <v>53</v>
      </c>
      <c r="E352" s="36" t="s">
        <v>491</v>
      </c>
    </row>
    <row r="353" spans="1:16" ht="12.75">
      <c r="A353" s="25" t="s">
        <v>44</v>
      </c>
      <c s="29" t="s">
        <v>492</v>
      </c>
      <c s="29" t="s">
        <v>493</v>
      </c>
      <c s="25" t="s">
        <v>62</v>
      </c>
      <c s="30" t="s">
        <v>494</v>
      </c>
      <c s="31" t="s">
        <v>138</v>
      </c>
      <c s="32">
        <v>27.5</v>
      </c>
      <c s="33">
        <v>0</v>
      </c>
      <c s="34">
        <f>ROUND(ROUND(H353,2)*ROUND(G353,3),2)</f>
      </c>
      <c r="O353">
        <f>(I353*21)/100</f>
      </c>
      <c t="s">
        <v>22</v>
      </c>
    </row>
    <row r="354" spans="1:5" ht="25.5">
      <c r="A354" s="35" t="s">
        <v>49</v>
      </c>
      <c r="E354" s="36" t="s">
        <v>495</v>
      </c>
    </row>
    <row r="355" spans="1:5" ht="38.25">
      <c r="A355" s="37" t="s">
        <v>51</v>
      </c>
      <c r="E355" s="38" t="s">
        <v>496</v>
      </c>
    </row>
    <row r="356" spans="1:5" ht="51">
      <c r="A356" t="s">
        <v>53</v>
      </c>
      <c r="E356" s="36" t="s">
        <v>497</v>
      </c>
    </row>
    <row r="357" spans="1:16" ht="12.75">
      <c r="A357" s="25" t="s">
        <v>44</v>
      </c>
      <c s="29" t="s">
        <v>498</v>
      </c>
      <c s="29" t="s">
        <v>499</v>
      </c>
      <c s="25" t="s">
        <v>62</v>
      </c>
      <c s="30" t="s">
        <v>500</v>
      </c>
      <c s="31" t="s">
        <v>138</v>
      </c>
      <c s="32">
        <v>16.3</v>
      </c>
      <c s="33">
        <v>0</v>
      </c>
      <c s="34">
        <f>ROUND(ROUND(H357,2)*ROUND(G357,3),2)</f>
      </c>
      <c r="O357">
        <f>(I357*21)/100</f>
      </c>
      <c t="s">
        <v>22</v>
      </c>
    </row>
    <row r="358" spans="1:5" ht="12.75">
      <c r="A358" s="35" t="s">
        <v>49</v>
      </c>
      <c r="E358" s="36" t="s">
        <v>501</v>
      </c>
    </row>
    <row r="359" spans="1:5" ht="12.75">
      <c r="A359" s="37" t="s">
        <v>51</v>
      </c>
      <c r="E359" s="38" t="s">
        <v>140</v>
      </c>
    </row>
    <row r="360" spans="1:5" ht="38.25">
      <c r="A360" t="s">
        <v>53</v>
      </c>
      <c r="E360" s="36" t="s">
        <v>502</v>
      </c>
    </row>
    <row r="361" spans="1:16" ht="12.75">
      <c r="A361" s="25" t="s">
        <v>44</v>
      </c>
      <c s="29" t="s">
        <v>503</v>
      </c>
      <c s="29" t="s">
        <v>504</v>
      </c>
      <c s="25" t="s">
        <v>62</v>
      </c>
      <c s="30" t="s">
        <v>505</v>
      </c>
      <c s="31" t="s">
        <v>138</v>
      </c>
      <c s="32">
        <v>8.5</v>
      </c>
      <c s="33">
        <v>0</v>
      </c>
      <c s="34">
        <f>ROUND(ROUND(H361,2)*ROUND(G361,3),2)</f>
      </c>
      <c r="O361">
        <f>(I361*21)/100</f>
      </c>
      <c t="s">
        <v>22</v>
      </c>
    </row>
    <row r="362" spans="1:5" ht="12.75">
      <c r="A362" s="35" t="s">
        <v>49</v>
      </c>
      <c r="E362" s="36" t="s">
        <v>506</v>
      </c>
    </row>
    <row r="363" spans="1:5" ht="63.75">
      <c r="A363" s="37" t="s">
        <v>51</v>
      </c>
      <c r="E363" s="38" t="s">
        <v>507</v>
      </c>
    </row>
    <row r="364" spans="1:5" ht="38.25">
      <c r="A364" t="s">
        <v>53</v>
      </c>
      <c r="E364" s="36" t="s">
        <v>508</v>
      </c>
    </row>
    <row r="365" spans="1:16" ht="12.75">
      <c r="A365" s="25" t="s">
        <v>44</v>
      </c>
      <c s="29" t="s">
        <v>509</v>
      </c>
      <c s="29" t="s">
        <v>510</v>
      </c>
      <c s="25" t="s">
        <v>62</v>
      </c>
      <c s="30" t="s">
        <v>511</v>
      </c>
      <c s="31" t="s">
        <v>138</v>
      </c>
      <c s="32">
        <v>5</v>
      </c>
      <c s="33">
        <v>0</v>
      </c>
      <c s="34">
        <f>ROUND(ROUND(H365,2)*ROUND(G365,3),2)</f>
      </c>
      <c r="O365">
        <f>(I365*21)/100</f>
      </c>
      <c t="s">
        <v>22</v>
      </c>
    </row>
    <row r="366" spans="1:5" ht="12.75">
      <c r="A366" s="35" t="s">
        <v>49</v>
      </c>
      <c r="E366" s="36" t="s">
        <v>62</v>
      </c>
    </row>
    <row r="367" spans="1:5" ht="51">
      <c r="A367" s="37" t="s">
        <v>51</v>
      </c>
      <c r="E367" s="38" t="s">
        <v>512</v>
      </c>
    </row>
    <row r="368" spans="1:5" ht="25.5">
      <c r="A368" t="s">
        <v>53</v>
      </c>
      <c r="E368" s="36" t="s">
        <v>513</v>
      </c>
    </row>
    <row r="369" spans="1:16" ht="12.75">
      <c r="A369" s="25" t="s">
        <v>44</v>
      </c>
      <c s="29" t="s">
        <v>514</v>
      </c>
      <c s="29" t="s">
        <v>515</v>
      </c>
      <c s="25" t="s">
        <v>62</v>
      </c>
      <c s="30" t="s">
        <v>516</v>
      </c>
      <c s="31" t="s">
        <v>517</v>
      </c>
      <c s="32">
        <v>43.402</v>
      </c>
      <c s="33">
        <v>0</v>
      </c>
      <c s="34">
        <f>ROUND(ROUND(H369,2)*ROUND(G369,3),2)</f>
      </c>
      <c r="O369">
        <f>(I369*21)/100</f>
      </c>
      <c t="s">
        <v>22</v>
      </c>
    </row>
    <row r="370" spans="1:5" ht="12.75">
      <c r="A370" s="35" t="s">
        <v>49</v>
      </c>
      <c r="E370" s="36" t="s">
        <v>62</v>
      </c>
    </row>
    <row r="371" spans="1:5" ht="38.25">
      <c r="A371" s="37" t="s">
        <v>51</v>
      </c>
      <c r="E371" s="38" t="s">
        <v>518</v>
      </c>
    </row>
    <row r="372" spans="1:5" ht="409.5">
      <c r="A372" t="s">
        <v>53</v>
      </c>
      <c r="E372" s="36" t="s">
        <v>519</v>
      </c>
    </row>
    <row r="373" spans="1:16" ht="12.75">
      <c r="A373" s="25" t="s">
        <v>44</v>
      </c>
      <c s="29" t="s">
        <v>520</v>
      </c>
      <c s="29" t="s">
        <v>521</v>
      </c>
      <c s="25" t="s">
        <v>62</v>
      </c>
      <c s="30" t="s">
        <v>522</v>
      </c>
      <c s="31" t="s">
        <v>64</v>
      </c>
      <c s="32">
        <v>22.576</v>
      </c>
      <c s="33">
        <v>0</v>
      </c>
      <c s="34">
        <f>ROUND(ROUND(H373,2)*ROUND(G373,3),2)</f>
      </c>
      <c r="O373">
        <f>(I373*21)/100</f>
      </c>
      <c t="s">
        <v>22</v>
      </c>
    </row>
    <row r="374" spans="1:5" ht="89.25">
      <c r="A374" s="35" t="s">
        <v>49</v>
      </c>
      <c r="E374" s="36" t="s">
        <v>523</v>
      </c>
    </row>
    <row r="375" spans="1:5" ht="76.5">
      <c r="A375" s="37" t="s">
        <v>51</v>
      </c>
      <c r="E375" s="38" t="s">
        <v>524</v>
      </c>
    </row>
    <row r="376" spans="1:5" ht="102">
      <c r="A376" t="s">
        <v>53</v>
      </c>
      <c r="E376" s="36" t="s">
        <v>525</v>
      </c>
    </row>
    <row r="377" spans="1:16" ht="12.75">
      <c r="A377" s="25" t="s">
        <v>44</v>
      </c>
      <c s="29" t="s">
        <v>526</v>
      </c>
      <c s="29" t="s">
        <v>527</v>
      </c>
      <c s="25" t="s">
        <v>62</v>
      </c>
      <c s="30" t="s">
        <v>528</v>
      </c>
      <c s="31" t="s">
        <v>64</v>
      </c>
      <c s="32">
        <v>0.364</v>
      </c>
      <c s="33">
        <v>0</v>
      </c>
      <c s="34">
        <f>ROUND(ROUND(H377,2)*ROUND(G377,3),2)</f>
      </c>
      <c r="O377">
        <f>(I377*21)/100</f>
      </c>
      <c t="s">
        <v>22</v>
      </c>
    </row>
    <row r="378" spans="1:5" ht="25.5">
      <c r="A378" s="35" t="s">
        <v>49</v>
      </c>
      <c r="E378" s="36" t="s">
        <v>529</v>
      </c>
    </row>
    <row r="379" spans="1:5" ht="38.25">
      <c r="A379" s="37" t="s">
        <v>51</v>
      </c>
      <c r="E379" s="38" t="s">
        <v>530</v>
      </c>
    </row>
    <row r="380" spans="1:5" ht="102">
      <c r="A380" t="s">
        <v>53</v>
      </c>
      <c r="E380" s="36" t="s">
        <v>531</v>
      </c>
    </row>
    <row r="381" spans="1:16" ht="12.75">
      <c r="A381" s="25" t="s">
        <v>44</v>
      </c>
      <c s="29" t="s">
        <v>532</v>
      </c>
      <c s="29" t="s">
        <v>533</v>
      </c>
      <c s="25" t="s">
        <v>46</v>
      </c>
      <c s="30" t="s">
        <v>534</v>
      </c>
      <c s="31" t="s">
        <v>138</v>
      </c>
      <c s="32">
        <v>1.7</v>
      </c>
      <c s="33">
        <v>0</v>
      </c>
      <c s="34">
        <f>ROUND(ROUND(H381,2)*ROUND(G381,3),2)</f>
      </c>
      <c r="O381">
        <f>(I381*21)/100</f>
      </c>
      <c t="s">
        <v>22</v>
      </c>
    </row>
    <row r="382" spans="1:5" ht="25.5">
      <c r="A382" s="35" t="s">
        <v>49</v>
      </c>
      <c r="E382" s="36" t="s">
        <v>535</v>
      </c>
    </row>
    <row r="383" spans="1:5" ht="12.75">
      <c r="A383" s="37" t="s">
        <v>51</v>
      </c>
      <c r="E383" s="38" t="s">
        <v>536</v>
      </c>
    </row>
    <row r="384" spans="1:5" ht="114.75">
      <c r="A384" t="s">
        <v>53</v>
      </c>
      <c r="E384" s="36" t="s">
        <v>537</v>
      </c>
    </row>
    <row r="385" spans="1:16" ht="12.75">
      <c r="A385" s="25" t="s">
        <v>44</v>
      </c>
      <c s="29" t="s">
        <v>538</v>
      </c>
      <c s="29" t="s">
        <v>533</v>
      </c>
      <c s="25" t="s">
        <v>55</v>
      </c>
      <c s="30" t="s">
        <v>534</v>
      </c>
      <c s="31" t="s">
        <v>138</v>
      </c>
      <c s="32">
        <v>1</v>
      </c>
      <c s="33">
        <v>0</v>
      </c>
      <c s="34">
        <f>ROUND(ROUND(H385,2)*ROUND(G385,3),2)</f>
      </c>
      <c r="O385">
        <f>(I385*21)/100</f>
      </c>
      <c t="s">
        <v>22</v>
      </c>
    </row>
    <row r="386" spans="1:5" ht="12.75">
      <c r="A386" s="35" t="s">
        <v>49</v>
      </c>
      <c r="E386" s="36" t="s">
        <v>539</v>
      </c>
    </row>
    <row r="387" spans="1:5" ht="25.5">
      <c r="A387" s="37" t="s">
        <v>51</v>
      </c>
      <c r="E387" s="38" t="s">
        <v>540</v>
      </c>
    </row>
    <row r="388" spans="1:5" ht="114.75">
      <c r="A388" t="s">
        <v>53</v>
      </c>
      <c r="E388" s="36" t="s">
        <v>537</v>
      </c>
    </row>
    <row r="389" spans="1:16" ht="12.75">
      <c r="A389" s="25" t="s">
        <v>44</v>
      </c>
      <c s="29" t="s">
        <v>541</v>
      </c>
      <c s="29" t="s">
        <v>542</v>
      </c>
      <c s="25" t="s">
        <v>62</v>
      </c>
      <c s="30" t="s">
        <v>543</v>
      </c>
      <c s="31" t="s">
        <v>138</v>
      </c>
      <c s="32">
        <v>15</v>
      </c>
      <c s="33">
        <v>0</v>
      </c>
      <c s="34">
        <f>ROUND(ROUND(H389,2)*ROUND(G389,3),2)</f>
      </c>
      <c r="O389">
        <f>(I389*21)/100</f>
      </c>
      <c t="s">
        <v>22</v>
      </c>
    </row>
    <row r="390" spans="1:5" ht="12.75">
      <c r="A390" s="35" t="s">
        <v>49</v>
      </c>
      <c r="E390" s="36" t="s">
        <v>539</v>
      </c>
    </row>
    <row r="391" spans="1:5" ht="12.75">
      <c r="A391" s="37" t="s">
        <v>51</v>
      </c>
      <c r="E391" s="38" t="s">
        <v>544</v>
      </c>
    </row>
    <row r="392" spans="1:5" ht="114.75">
      <c r="A392" t="s">
        <v>53</v>
      </c>
      <c r="E392" s="36" t="s">
        <v>537</v>
      </c>
    </row>
  </sheetData>
  <sheetProtection sheet="1" objects="1" scenarios="1"/>
  <mergeCells count="10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