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Montáž výzbroje n..." sheetId="2" r:id="rId2"/>
    <sheet name="SO 03 - Výkopové práce vč..." sheetId="3" r:id="rId3"/>
  </sheets>
  <definedNames>
    <definedName name="_xlnm.Print_Area" localSheetId="0">'Rekapitulace stavby'!$D$4:$AO$76,'Rekapitulace stavby'!$C$82:$AQ$110</definedName>
    <definedName name="_xlnm._FilterDatabase" localSheetId="1" hidden="1">'PS 01 - Montáž výzbroje n...'!$C$126:$K$178</definedName>
    <definedName name="_xlnm.Print_Area" localSheetId="1">'PS 01 - Montáž výzbroje n...'!$C$4:$J$76,'PS 01 - Montáž výzbroje n...'!$C$82:$J$108,'PS 01 - Montáž výzbroje n...'!$C$114:$J$178</definedName>
    <definedName name="_xlnm._FilterDatabase" localSheetId="2" hidden="1">'SO 03 - Výkopové práce vč...'!$C$136:$K$612</definedName>
    <definedName name="_xlnm.Print_Area" localSheetId="2">'SO 03 - Výkopové práce vč...'!$C$4:$J$76,'SO 03 - Výkopové práce vč...'!$C$82:$J$118,'SO 03 - Výkopové práce vč...'!$C$124:$J$612</definedName>
    <definedName name="_xlnm.Print_Titles" localSheetId="0">'Rekapitulace stavby'!$92:$92</definedName>
    <definedName name="_xlnm.Print_Titles" localSheetId="1">'PS 01 - Montáž výzbroje n...'!$126:$126</definedName>
    <definedName name="_xlnm.Print_Titles" localSheetId="2">'SO 03 - Výkopové práce vč...'!$136:$136</definedName>
  </definedNames>
  <calcPr fullCalcOnLoad="1"/>
</workbook>
</file>

<file path=xl/sharedStrings.xml><?xml version="1.0" encoding="utf-8"?>
<sst xmlns="http://schemas.openxmlformats.org/spreadsheetml/2006/main" count="5183" uniqueCount="921">
  <si>
    <t>Export Komplet</t>
  </si>
  <si>
    <t/>
  </si>
  <si>
    <t>2.0</t>
  </si>
  <si>
    <t>ZAMOK</t>
  </si>
  <si>
    <t>False</t>
  </si>
  <si>
    <t>{86e79951-2872-4e02-a7b3-136fa2f0df89}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</si>
  <si>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</si>
  <si>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</si>
  <si>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</si>
  <si>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</si>
  <si>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</si>
  <si>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</si>
  <si>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</si>
  <si>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</si>
  <si>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20220708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</si>
  <si>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</si>
  <si>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</si>
  <si>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Vybudování nové kabelové přípojky vysokého napětí pro budoucí domov se zvl. režimem Děčín - Křešice.</t>
  </si>
  <si>
    <t>KSO:</t>
  </si>
  <si>
    <t>CC-CZ:</t>
  </si>
  <si>
    <t>Místo:</t>
  </si>
  <si>
    <t>Křešice u Děčína</t>
  </si>
  <si>
    <t>Datum:</t>
  </si>
  <si>
    <t>8. 7. 2022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</si>
  <si>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</si>
  <si>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</si>
  <si>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</si>
  <si>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</si>
  <si>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</si>
  <si>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</si>
  <si>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</si>
  <si>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</si>
  <si>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</si>
  <si>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</si>
  <si>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V A M A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</si>
  <si>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</si>
  <si>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</si>
  <si>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</si>
  <si>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</si>
  <si>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</si>
  <si>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</si>
  <si>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</si>
  <si>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</si>
  <si>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</si>
  <si>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</si>
  <si>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</si>
  <si>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</si>
  <si>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</si>
  <si>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</si>
  <si>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</si>
  <si>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</si>
  <si>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</si>
  <si>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</si>
  <si>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</si>
  <si>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</si>
  <si>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</si>
  <si>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</si>
  <si>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</si>
  <si>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</si>
  <si>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</si>
  <si>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</si>
  <si>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</si>
  <si>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</si>
  <si>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</si>
  <si>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</si>
  <si>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</si>
  <si>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</si>
  <si>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</si>
  <si>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</si>
  <si>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</si>
  <si>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</si>
  <si>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</si>
  <si>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</si>
  <si>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</si>
  <si>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</si>
  <si>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</si>
  <si>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</si>
  <si>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</si>
  <si>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</si>
  <si>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</si>
  <si>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</si>
  <si>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</si>
  <si>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</si>
  <si>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</si>
  <si>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 xml:space="preserve">Montáž výzbroje na stávající betonový sloup ČEZ D. </t>
  </si>
  <si>
    <t>STA</t>
  </si>
  <si>
    <t>1</t>
  </si>
  <si>
    <t>{dfbbd40b-d94a-4a79-8cf6-ebbb0296c372}</t>
  </si>
  <si>
    <t>2</t>
  </si>
  <si>
    <t>SO 03</t>
  </si>
  <si>
    <t>Výkopové práce včetně pokládky kabelového vedení VN</t>
  </si>
  <si>
    <t>{f78b3a20-489a-478a-9c32-edd0431f07eb}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</si>
  <si>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</si>
  <si>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</si>
  <si>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</si>
  <si>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</si>
  <si>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</si>
  <si>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</si>
  <si>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 xml:space="preserve">Plošina - (5 hod) včetně dopravy </t>
  </si>
  <si>
    <t xml:space="preserve">Dopravní značení </t>
  </si>
  <si>
    <t>Koordinační činnost zhotovitele</t>
  </si>
  <si>
    <t>DSPS</t>
  </si>
  <si>
    <t>Zábory</t>
  </si>
  <si>
    <t xml:space="preserve">Geodetické zaměření skutečného stavu </t>
  </si>
  <si>
    <t>Vyplň vlastní</t>
  </si>
  <si>
    <t>OSTATNENAKLADYVLASTNE</t>
  </si>
  <si>
    <t>Celkové náklady za stavbu 1) + 2)</t>
  </si>
  <si>
    <t>KRYCÍ LIST SOUPISU PRACÍ</t>
  </si>
  <si>
    <t>Objekt:</t>
  </si>
  <si>
    <t xml:space="preserve">PS 01 - Montáž výzbroje na stávající betonový sloup ČEZ D. 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</si>
  <si>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</si>
  <si>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</si>
  <si>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</si>
  <si>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</si>
  <si>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</si>
  <si>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</si>
  <si>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01. - Stávající betonový sloup ČEZ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</si>
  <si>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</si>
  <si>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</si>
  <si>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</si>
  <si>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</si>
  <si>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</si>
  <si>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</si>
  <si>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</si>
  <si>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</si>
  <si>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</si>
  <si>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</si>
  <si>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</si>
  <si>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</si>
  <si>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</si>
  <si>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</si>
  <si>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</si>
  <si>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</si>
  <si>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</si>
  <si>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</si>
  <si>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</si>
  <si>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</si>
  <si>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</si>
  <si>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</si>
  <si>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01.</t>
  </si>
  <si>
    <t>Stávající betonový sloup ČEZ</t>
  </si>
  <si>
    <t>ROZPOCET</t>
  </si>
  <si>
    <t>M</t>
  </si>
  <si>
    <t>1003123530</t>
  </si>
  <si>
    <t xml:space="preserve">Konzola pojistek  VN-KA a třmen na sloup </t>
  </si>
  <si>
    <t>kus</t>
  </si>
  <si>
    <t>8</t>
  </si>
  <si>
    <t>4</t>
  </si>
  <si>
    <t>1653852077</t>
  </si>
  <si>
    <t>PP</t>
  </si>
  <si>
    <t xml:space="preserve">Konzola pojistek  VN-KA a třmene na sloup </t>
  </si>
  <si>
    <t>K</t>
  </si>
  <si>
    <t>210050062</t>
  </si>
  <si>
    <t>Montáž konzol vn těžkých odbočných ve výšce</t>
  </si>
  <si>
    <t>-1902861274</t>
  </si>
  <si>
    <t>Montáž výstroje vn bez roubíků a izolátorů ocelové včetně roztřídění, naložení a složen konzol těžkých na betonový sloup odbočných na stožár</t>
  </si>
  <si>
    <t>3</t>
  </si>
  <si>
    <t>1000318400</t>
  </si>
  <si>
    <t>OMEZ.PREP.VENK. I.TR,35KV,KONZ,SE ZAP HDA-39M-NHH</t>
  </si>
  <si>
    <t>KS</t>
  </si>
  <si>
    <t>1271335994</t>
  </si>
  <si>
    <t>M022</t>
  </si>
  <si>
    <t>UKONC.A ZAP.VODICE 240MM2 SVORK.V ROZV.</t>
  </si>
  <si>
    <t>-740761779</t>
  </si>
  <si>
    <t>5</t>
  </si>
  <si>
    <t>M023</t>
  </si>
  <si>
    <t>UKONC.A ZAP.VODICE 120MM2 SVORK.V ROZV.</t>
  </si>
  <si>
    <t>2059435204</t>
  </si>
  <si>
    <t>6</t>
  </si>
  <si>
    <t>1000167410</t>
  </si>
  <si>
    <t>OKO KAB. 36 KV AL-CU 120X12ALU</t>
  </si>
  <si>
    <t>720505612</t>
  </si>
  <si>
    <t>7</t>
  </si>
  <si>
    <t>1000167411</t>
  </si>
  <si>
    <t>OKO KAB. 36 KV AL-CU 240X12ALU</t>
  </si>
  <si>
    <t>-1121838077</t>
  </si>
  <si>
    <t>1000313280</t>
  </si>
  <si>
    <t>KONCOVKA VENK. 35KV POLT42E/1XO TE 150-300 MM</t>
  </si>
  <si>
    <t>SADA</t>
  </si>
  <si>
    <t>-1914971560</t>
  </si>
  <si>
    <t>9</t>
  </si>
  <si>
    <t>741132306</t>
  </si>
  <si>
    <t>Ukončení kabelů nebo vodičů do 1 kV koncovkou ucpávkovou do 4 žil průměru 40 mm jednoduchý nástavec</t>
  </si>
  <si>
    <t>1576767217</t>
  </si>
  <si>
    <t>Ukončení kabelů nebo vodičů koncovkou nebo s vývodkou ucpávkovou do 4 žil s jednoduchým nástavcem průměru 40 mm</t>
  </si>
  <si>
    <t>10</t>
  </si>
  <si>
    <t>1690029</t>
  </si>
  <si>
    <t>KONZOLA KE KPZ UPEVNENI PASKOU</t>
  </si>
  <si>
    <t>1724746125</t>
  </si>
  <si>
    <t>11</t>
  </si>
  <si>
    <t>741127154</t>
  </si>
  <si>
    <t>Montáž přípojnicový rozvod Al průmyslový upevňovací část - držák nebo konzolka</t>
  </si>
  <si>
    <t>-764860331</t>
  </si>
  <si>
    <t>Montáž přípojnicového rozvodu z vodičů hliníkových průmyslového upevňovacích částí držáku nebo konzolky</t>
  </si>
  <si>
    <t>12</t>
  </si>
  <si>
    <t>1219130</t>
  </si>
  <si>
    <t>KABELOVA PRICHYTKA KPz 44/3</t>
  </si>
  <si>
    <t>1502639336</t>
  </si>
  <si>
    <t>13</t>
  </si>
  <si>
    <t>1003197960</t>
  </si>
  <si>
    <t>KRYT KABELOVY NA PS 3 M VCETNE PRACE</t>
  </si>
  <si>
    <t>-1389715401</t>
  </si>
  <si>
    <t>14</t>
  </si>
  <si>
    <t>741910521</t>
  </si>
  <si>
    <t>Montáž se zhotovením konstrukce krytu pro kabelové vedení do 200 mm</t>
  </si>
  <si>
    <t>m2</t>
  </si>
  <si>
    <t>354672750</t>
  </si>
  <si>
    <t>Montáž kovových nosných a doplňkových konstrukcí se zhotovením krytů plechových pro kabelová vedení šířky do 200 mm</t>
  </si>
  <si>
    <t>35442062</t>
  </si>
  <si>
    <t>pás zemnící 30x4mm FeZn</t>
  </si>
  <si>
    <t>kg</t>
  </si>
  <si>
    <t>1224922864</t>
  </si>
  <si>
    <t>22</t>
  </si>
  <si>
    <t>210220001</t>
  </si>
  <si>
    <t>Montáž uzemňovacího vedení vodičů FeZn pomocí svorek na povrchu páskou do 120 mm2</t>
  </si>
  <si>
    <t>m</t>
  </si>
  <si>
    <t>-1225973815</t>
  </si>
  <si>
    <t>Montáž uzemňovacího vedení s upevněním, propojením a připojením pomocí svorek na povrchu vodičů FeZn páskou průřezu do 120 mm2</t>
  </si>
  <si>
    <t>16</t>
  </si>
  <si>
    <t>35442028</t>
  </si>
  <si>
    <t>svorka uzemnění Cu pro zemnící pásku a drát, 60x40mm</t>
  </si>
  <si>
    <t>1017670370</t>
  </si>
  <si>
    <t>17</t>
  </si>
  <si>
    <t>35441885</t>
  </si>
  <si>
    <t>svorka spojovací pro lano D 8-10mm</t>
  </si>
  <si>
    <t>-615287181</t>
  </si>
  <si>
    <t>18</t>
  </si>
  <si>
    <t>M010</t>
  </si>
  <si>
    <t>ZNACENI UZEMNENI FEZN 30/4 SMRST.TRUBICI</t>
  </si>
  <si>
    <t>831543424</t>
  </si>
  <si>
    <t>19</t>
  </si>
  <si>
    <t>M012</t>
  </si>
  <si>
    <t>PRIPOJENI ZEMNICI PASKY NA PRIHR.STOZAR</t>
  </si>
  <si>
    <t>-89156552</t>
  </si>
  <si>
    <t>20</t>
  </si>
  <si>
    <t>10.051.280</t>
  </si>
  <si>
    <t>Lano 50 mm2, materiál:FeZn</t>
  </si>
  <si>
    <t>1937089175</t>
  </si>
  <si>
    <t>1141413</t>
  </si>
  <si>
    <t>GPH AL-CU KABELOVE OKO 50x12 ALU-KU</t>
  </si>
  <si>
    <t>1530914773</t>
  </si>
  <si>
    <t>23</t>
  </si>
  <si>
    <t>741130063</t>
  </si>
  <si>
    <t>Ukončení vodič izolovaný do 50 mm2 nastřelení kabelového oka</t>
  </si>
  <si>
    <t>sada</t>
  </si>
  <si>
    <t>-749430695</t>
  </si>
  <si>
    <t>Ukončení vodičů izolovaných s označením a zapojením nastřelením kabelového oka se smršťovací záklopkou nebo páskou, průřezu žíly do 50 mm2</t>
  </si>
  <si>
    <t>24</t>
  </si>
  <si>
    <t>2000000319</t>
  </si>
  <si>
    <t>35-AXEKVCE 1x240/25 RMV</t>
  </si>
  <si>
    <t>-1579662769</t>
  </si>
  <si>
    <t>25</t>
  </si>
  <si>
    <t>210921048</t>
  </si>
  <si>
    <t>Montáž kabelů Al stíněných plných nebo laněných s XLPE izolací nebo bezhalogenových do 10 kV žíla 1x240 mm2 (např. AXEKCE) bez ukončení uložených pevně</t>
  </si>
  <si>
    <t>-537735506</t>
  </si>
  <si>
    <t>Montáž kabelů hliníkových vn do 10 kV bez ukončení stíněných plných nebo laněných kulatých s izolací ze sítěného polyetylenu nebo bezhalogenových (např. AXEKVCE-R, AXEKVCEY) uložených pevně, počtu a průřezu žil 1 x 240 mm2</t>
  </si>
  <si>
    <t>SO 03 - Výkopové práce včetně pokládky kabelového vedení VN</t>
  </si>
  <si>
    <t>01. - Trasa od stav. bet sloupu k chodníku</t>
  </si>
  <si>
    <t>02. - Trasa v asfaltovém chodníku ul. Vítezství směr do Děčína levá strana</t>
  </si>
  <si>
    <t xml:space="preserve">03. - Trasa od chodníku po cílovou jámu protlaku. </t>
  </si>
  <si>
    <t>04. - Řízený protlak pod komunikací</t>
  </si>
  <si>
    <t>05. - Trasa od startovací jámy po zámkový chodník</t>
  </si>
  <si>
    <t>06. - Trasa v chodníku ze zámkové dlažby směr děčín pravá strana po asfaltový chodník</t>
  </si>
  <si>
    <t>07. - Trasa v asfaltovém vjezdu na pravé straně směr do Děčína</t>
  </si>
  <si>
    <t>08. - Trasa v asfaltovém chodníku na pravé straně směr do Děčína po asfaltovou komunikaci</t>
  </si>
  <si>
    <t>09. - Trasa od chodníku v komunikaci po cihlový plot domu se zvl. režimem. ul. Školní</t>
  </si>
  <si>
    <t>10. - Trasa od cihlové zdi do nové TS</t>
  </si>
  <si>
    <t>11. - Ostatní</t>
  </si>
  <si>
    <t>Trasa od stav. bet sloupu k chodníku</t>
  </si>
  <si>
    <t>460030113</t>
  </si>
  <si>
    <t>Kácení stromů listnatých průměru kmene do 30 cm při elektromontážích</t>
  </si>
  <si>
    <t>64</t>
  </si>
  <si>
    <t>-245627686</t>
  </si>
  <si>
    <t>Přípravné terénní práce kácení stromů včetně naseknutí stromu, odřezání a odvětvení, odtáhnutí stromu a větví do 50 m nebo naložení na dopravní prostředek listnatých, průměru kmene do 30 cm</t>
  </si>
  <si>
    <t>460030121</t>
  </si>
  <si>
    <t>Odstranění pařezů stromů průměru kmene do 30 cm při elektromontážích</t>
  </si>
  <si>
    <t>-307496093</t>
  </si>
  <si>
    <t>Přípravné terénní práce odstranění pařezů včetně vytrhání, vykopání nebo odstřelení, přesekání kořenů a přemístění do 50 m nebo naložení na dopravní prostředek, průměru do 30 cm</t>
  </si>
  <si>
    <t>460030011</t>
  </si>
  <si>
    <t>Sejmutí drnu při elektromontážích jakékoliv tloušťky</t>
  </si>
  <si>
    <t>-79766115</t>
  </si>
  <si>
    <t>Přípravné terénní práce sejmutí drnu včetně nařezání a uložení na hromady na vzdálenost do 50 m nebo naložení na dopravní prostředek jakékoliv tloušťky</t>
  </si>
  <si>
    <t>460161482</t>
  </si>
  <si>
    <t>Hloubení kabelových rýh ručně š 65 cm hl 120 cm v hornině tř I skupiny 3</t>
  </si>
  <si>
    <t>-1279548900</t>
  </si>
  <si>
    <t>Hloubení zapažených i nezapažených kabelových rýh ručně včetně urovnání dna s přemístěním výkopku do vzdálenosti 3 m od okraje jámy nebo s naložením na dopravní prostředek šířky 65 cm hloubky 120 cm v hornině třídy těžitelnosti I skupiny 3</t>
  </si>
  <si>
    <t>256</t>
  </si>
  <si>
    <t>661260655</t>
  </si>
  <si>
    <t>210931018</t>
  </si>
  <si>
    <t>Montáž kabelů Al stíněných plných nebo laněných s XLPE izolací nebo bezhalogenových do 35 kV žíla 1x240 mm2 uložených volně (např. AXEKCE)</t>
  </si>
  <si>
    <t>159165030</t>
  </si>
  <si>
    <t>Montáž kabelů hliníkových vn 22 kV a 35 kV bez ukončení stíněných plných nebo laněných kulatých s izolací ze sítěného polyetylenu nebo bezhalogenových (např. AXEKVCE, AXEKCE) uložených volně, počtu a průřezu žil 1x240 mm2</t>
  </si>
  <si>
    <t>0-4 PRANY</t>
  </si>
  <si>
    <t>Podsypový a zásypový písek</t>
  </si>
  <si>
    <t>t</t>
  </si>
  <si>
    <t>1310116523</t>
  </si>
  <si>
    <t>Podsypový a zásypový písek, Podsyp, 25 kg</t>
  </si>
  <si>
    <t>460671114</t>
  </si>
  <si>
    <t>Výstražná fólie pro krytí kabelů šířky 40 cm</t>
  </si>
  <si>
    <t>1679402608</t>
  </si>
  <si>
    <t>Výstražná fólie z PVC pro krytí kabelů včetně vyrovnání povrchu rýhy, rozvinutí a uložení fólie šířky do 40 cm</t>
  </si>
  <si>
    <t>8500038762</t>
  </si>
  <si>
    <t>Fólie výstražná rudá s bleskem š. 220 mm 20 m</t>
  </si>
  <si>
    <t>-259438070</t>
  </si>
  <si>
    <t>460431512</t>
  </si>
  <si>
    <t>Zásyp kabelových rýh ručně se zhutněním š 65 cm hl 120 cm z horniny tř I skupiny 3</t>
  </si>
  <si>
    <t>1007401007</t>
  </si>
  <si>
    <t>Zásyp kabelových rýh ručně s přemístění sypaniny ze vzdálenosti do 10 m, s uložením výkopku ve vrstvách včetně zhutnění a úpravy povrchu šířky 65 cm hloubky 120 cm z horniny třídy těžitelnosti I skupiny 3</t>
  </si>
  <si>
    <t>997013655</t>
  </si>
  <si>
    <t>Poplatek za uložení na skládce (skládkovné) zeminy a kamení kód odpadu 17 05 04</t>
  </si>
  <si>
    <t>1365632914</t>
  </si>
  <si>
    <t>Poplatek za uložení stavebního odpadu na skládce (skládkovné) zeminy a kamení zatříděného do Katalogu odpadů pod kódem 17 05 04</t>
  </si>
  <si>
    <t>460581112</t>
  </si>
  <si>
    <t>Položení drnu včetně zalití vodou ve svahu</t>
  </si>
  <si>
    <t>-1026547262</t>
  </si>
  <si>
    <t>Úprava terénu položení drnu, včetně zalití vodou ve svahu</t>
  </si>
  <si>
    <t>460581131</t>
  </si>
  <si>
    <t>Uvedení nezpevněného terénu do původního stavu v místě dočasného uložení výkopku s vyhrabáním, srovnáním a částečným dosetím trávy</t>
  </si>
  <si>
    <t>-672277464</t>
  </si>
  <si>
    <t>Úprava terénu uvedení nezpevněného terénu do původního stavu v místě dočasného uložení výkopku s vyhrabáním, srovnáním a částečným dosetím trávy</t>
  </si>
  <si>
    <t>02.</t>
  </si>
  <si>
    <t>Trasa v asfaltovém chodníku ul. Vítezství směr do Děčína levá strana</t>
  </si>
  <si>
    <t>36</t>
  </si>
  <si>
    <t>468011142</t>
  </si>
  <si>
    <t>Odstranění podkladu nebo krytu komunikace při elektromontážích ze živice tl přes 5 do 10 cm</t>
  </si>
  <si>
    <t>468727954</t>
  </si>
  <si>
    <t>469973117</t>
  </si>
  <si>
    <t>Poplatek za uložení na skládce (skládkovné) odpadu asfaltového bez dehtu kód odpadu 17 03 02</t>
  </si>
  <si>
    <t>1763311596</t>
  </si>
  <si>
    <t>Poplatek za uložení stavebního odpadu (skládkovné) na skládce asfaltového bez obsahu dehtu zatříděného do Katalogu odpadů pod kódem 17 03 02</t>
  </si>
  <si>
    <t>460161312</t>
  </si>
  <si>
    <t>Hloubení kabelových rýh ručně š 50 cm hl 120 cm v hornině tř I skupiny 3</t>
  </si>
  <si>
    <t>-110571412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</si>
  <si>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</si>
  <si>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460161242</t>
  </si>
  <si>
    <t>Hloubení kabelových rýh ručně š 50 cm hl 50 cm v hornině tř I skupiny 3</t>
  </si>
  <si>
    <t>-1111205619</t>
  </si>
  <si>
    <t>Hloubení zapažených i nezapažených kabelových rýh ručně včetně urovnání dna s přemístěním výkopku do vzdálenosti 3 m od okraje jámy nebo s naložením na dopravní prostředek šířky 50 cm hloubky 50 cm v hornině třídy těžitelnosti I skupiny 3</t>
  </si>
  <si>
    <t>-1287538649</t>
  </si>
  <si>
    <t>296769509</t>
  </si>
  <si>
    <t>686051278</t>
  </si>
  <si>
    <t>-119302721</t>
  </si>
  <si>
    <t>-1237366930</t>
  </si>
  <si>
    <t>460431252</t>
  </si>
  <si>
    <t>Zásyp kabelových rýh ručně se zhutněním š 50 cm hl 50 cm z horniny tř I skupiny 3</t>
  </si>
  <si>
    <t>-257542986</t>
  </si>
  <si>
    <t>Zásyp kabelových rýh ručně s přemístění sypaniny ze vzdálenosti do 10 m, s uložením výkopku ve vrstvách včetně zhutnění a úpravy povrchu šířky 50 cm hloubky 50 cm z horniny třídy těžitelnosti I skupiny 3</t>
  </si>
  <si>
    <t>460431332</t>
  </si>
  <si>
    <t>Zásyp kabelových rýh ručně se zhutněním š 50 cm hl 120 cm z horniny tř I skupiny 3</t>
  </si>
  <si>
    <t>1510375345</t>
  </si>
  <si>
    <t>Zásyp kabelových rýh ručně s přemístění sypaniny ze vzdálenosti do 10 m, s uložením výkopku ve vrstvách včetně zhutnění a úpravy povrchu šířky 50 cm hloubky 120 cm z horniny třídy těžitelnosti I skupiny 3</t>
  </si>
  <si>
    <t>460751111</t>
  </si>
  <si>
    <t>Osazení kabelových kanálů do rýhy z prefabrikovaných betonových žlabů vnější šířky do 20 cm</t>
  </si>
  <si>
    <t>-2121122003</t>
  </si>
  <si>
    <t>Osazení kabelových kanálů včetně utěsnění, vyspárování a zakrytí víkem z prefabrikovaných betonových žlabů do rýhy, bez výkopových prací vnější šířky do 20 cm</t>
  </si>
  <si>
    <t>1635944</t>
  </si>
  <si>
    <t>BETONOVY ZLAB KZ 3 500x200x150</t>
  </si>
  <si>
    <t>-1925224270</t>
  </si>
  <si>
    <t>26</t>
  </si>
  <si>
    <t>1703820</t>
  </si>
  <si>
    <t>BETONOVE VIKO TK1 DELKA 0,5M</t>
  </si>
  <si>
    <t>-950363937</t>
  </si>
  <si>
    <t>27</t>
  </si>
  <si>
    <t>460161812</t>
  </si>
  <si>
    <t>Hloubení kabelových rýh ručně š 100 cm hl 50 cm v hornině tř I skupiny 3</t>
  </si>
  <si>
    <t>-652109169</t>
  </si>
  <si>
    <t>Hloubení zapažených i nezapažených kabelových rýh ručně včetně urovnání dna s přemístěním výkopku do vzdálenosti 3 m od okraje jámy nebo s naložením na dopravní prostředek šířky 100 cm hloubky 50 cm v hornině třídy těžitelnosti I skupiny 3</t>
  </si>
  <si>
    <t>28</t>
  </si>
  <si>
    <t>460871131</t>
  </si>
  <si>
    <t>Podklad vozovky a chodníku ze štěrkopísku se zhutněním při elektromontážích tl do 5 cm</t>
  </si>
  <si>
    <t>1552437451</t>
  </si>
  <si>
    <t>Podklad vozovek a chodníků včetně rozprostření a úpravy ze štěrkopísku, včetně zhutnění, tloušťky do 5 cm</t>
  </si>
  <si>
    <t>123</t>
  </si>
  <si>
    <t>58337308</t>
  </si>
  <si>
    <t>štěrkopísek frakce 0/2</t>
  </si>
  <si>
    <t>1361529585</t>
  </si>
  <si>
    <t>124</t>
  </si>
  <si>
    <t>460871141</t>
  </si>
  <si>
    <t>Podklad vozovky a chodníku ze štěrkodrti se zhutněním při elektromontážích tl do 5 cm</t>
  </si>
  <si>
    <t>1941058529</t>
  </si>
  <si>
    <t>Podklad vozovek a chodníků včetně rozprostření a úpravy ze štěrkodrti, včetně zhutnění, tloušťky do 5 cm</t>
  </si>
  <si>
    <t>125</t>
  </si>
  <si>
    <t>58344121</t>
  </si>
  <si>
    <t>štěrkodrť frakce 0/8</t>
  </si>
  <si>
    <t>-339551918</t>
  </si>
  <si>
    <t>126</t>
  </si>
  <si>
    <t>460871144</t>
  </si>
  <si>
    <t>Podklad vozovky a chodníku ze štěrkodrti se zhutněním při elektromontážích tl přes 15 do 20 cm</t>
  </si>
  <si>
    <t>-2078198611</t>
  </si>
  <si>
    <t>Podklad vozovek a chodníků včetně rozprostření a úpravy ze štěrkodrti, včetně zhutnění, tloušťky přes 15 do 20 cm</t>
  </si>
  <si>
    <t>127</t>
  </si>
  <si>
    <t>58344171</t>
  </si>
  <si>
    <t>štěrkodrť frakce 0/32</t>
  </si>
  <si>
    <t>1645626081</t>
  </si>
  <si>
    <t>31</t>
  </si>
  <si>
    <t>460881612</t>
  </si>
  <si>
    <t>Kladení dlažby z dlaždic betonových tvarovaných a zámkových do lože z kameniva těženého při elektromontážích</t>
  </si>
  <si>
    <t>-142323764</t>
  </si>
  <si>
    <t>Kryt vozovek a chodníků kladení dlažby (materiál ve specifikaci) včetně spárování, do lože z kameniva těženého z dlaždic betonových tvarovaných nebo zámkových</t>
  </si>
  <si>
    <t>32</t>
  </si>
  <si>
    <t>4400885100</t>
  </si>
  <si>
    <t>Betonová zámková dlažba DITON ÍČKO přírodní, výška 40 mm</t>
  </si>
  <si>
    <t>-167383818</t>
  </si>
  <si>
    <t>33</t>
  </si>
  <si>
    <t>23531468</t>
  </si>
  <si>
    <t>písek křemičitý frakce do 0,01mm</t>
  </si>
  <si>
    <t>2074686060</t>
  </si>
  <si>
    <t>34</t>
  </si>
  <si>
    <t>LSV.100346</t>
  </si>
  <si>
    <t>obrubník silniční 1000x150x250 mm, šedý</t>
  </si>
  <si>
    <t>450220729</t>
  </si>
  <si>
    <t>54</t>
  </si>
  <si>
    <t>460891121</t>
  </si>
  <si>
    <t>Osazení betonového obrubníku silničního ležatého do betonu při elektromontážích</t>
  </si>
  <si>
    <t>308479407</t>
  </si>
  <si>
    <t>Osazení obrubníku se zřízením lože, s vyplněním a zatřením spár betonového silničního ležatého, do lože z betonu prostého</t>
  </si>
  <si>
    <t>35</t>
  </si>
  <si>
    <t>4470199972</t>
  </si>
  <si>
    <t>Beton C12/15 Cemix 310 drenážní 25 kg</t>
  </si>
  <si>
    <t>-433270283</t>
  </si>
  <si>
    <t>99</t>
  </si>
  <si>
    <t>-1231181391</t>
  </si>
  <si>
    <t>03.</t>
  </si>
  <si>
    <t xml:space="preserve">Trasa od chodníku po cílovou jámu protlaku. </t>
  </si>
  <si>
    <t>39</t>
  </si>
  <si>
    <t>-1527936313</t>
  </si>
  <si>
    <t>55</t>
  </si>
  <si>
    <t>468041112</t>
  </si>
  <si>
    <t>Řezání betonového podkladu nebo krytu při elektromontážích hl přes 10 do 15 cm</t>
  </si>
  <si>
    <t>765075030</t>
  </si>
  <si>
    <t>Řezání spár v podkladu nebo krytu betonovém, hloubky přes 10 do 15 cm</t>
  </si>
  <si>
    <t>37</t>
  </si>
  <si>
    <t>-533451268</t>
  </si>
  <si>
    <t>38</t>
  </si>
  <si>
    <t>-37860653</t>
  </si>
  <si>
    <t>40</t>
  </si>
  <si>
    <t>1124177169</t>
  </si>
  <si>
    <t>41</t>
  </si>
  <si>
    <t>-834305361</t>
  </si>
  <si>
    <t>42</t>
  </si>
  <si>
    <t>-1992196853</t>
  </si>
  <si>
    <t>43</t>
  </si>
  <si>
    <t>961569366</t>
  </si>
  <si>
    <t>44</t>
  </si>
  <si>
    <t>-1110122906</t>
  </si>
  <si>
    <t>45</t>
  </si>
  <si>
    <t>1911786508</t>
  </si>
  <si>
    <t>47</t>
  </si>
  <si>
    <t>460871153</t>
  </si>
  <si>
    <t>Podklad vozovky a chodníku z kameniva drceného se zhutněním při elektromontážích tl přes 15 do 20 cm</t>
  </si>
  <si>
    <t>-2054857477</t>
  </si>
  <si>
    <t>Podklad vozovek a chodníků včetně rozprostření a úpravy z kameniva drceného, včetně zhutnění, tloušťky přes 15 do 20 cm</t>
  </si>
  <si>
    <t>48</t>
  </si>
  <si>
    <t>58344197</t>
  </si>
  <si>
    <t>štěrkodrť frakce 0/63</t>
  </si>
  <si>
    <t>1846428669</t>
  </si>
  <si>
    <t>49</t>
  </si>
  <si>
    <t>SCC8/10</t>
  </si>
  <si>
    <t xml:space="preserve">BETON SC C8/10 </t>
  </si>
  <si>
    <t>m3</t>
  </si>
  <si>
    <t>1755585840</t>
  </si>
  <si>
    <t>56</t>
  </si>
  <si>
    <t>460921122</t>
  </si>
  <si>
    <t>Vyspravení krytu komunikací po překopech při elektromontážích asfaltovým betonem tl 6 cm</t>
  </si>
  <si>
    <t>1140951234</t>
  </si>
  <si>
    <t>Vyspravení krytu po překopech bezesparých pro pokládání kabelů, včetně rozprostření, urovnání a zhutnění podkladu asfaltovým betonem tloušťky 6 cm</t>
  </si>
  <si>
    <t>50</t>
  </si>
  <si>
    <t>BRM.R5746</t>
  </si>
  <si>
    <t>VEDASIN E-VA, penetrační nátěr na bázi asfaltové emulze</t>
  </si>
  <si>
    <t>litr</t>
  </si>
  <si>
    <t>-1170309286</t>
  </si>
  <si>
    <t>58</t>
  </si>
  <si>
    <t>783903160</t>
  </si>
  <si>
    <t>Provedení penetrační nátěru pórovitých betonových podlah</t>
  </si>
  <si>
    <t>1949247304</t>
  </si>
  <si>
    <t>Provedení nátěru betonových podlah penetračního pórovitých ( např. z cihelné dlažby, betonu apod.)</t>
  </si>
  <si>
    <t>51</t>
  </si>
  <si>
    <t>58943115</t>
  </si>
  <si>
    <t>beton asfaltový podkladní ACP 16S pojivo asfalt 50/70</t>
  </si>
  <si>
    <t>1563833290</t>
  </si>
  <si>
    <t>52</t>
  </si>
  <si>
    <t>11162550</t>
  </si>
  <si>
    <t>emulze asfaltová spojovací</t>
  </si>
  <si>
    <t>1543897962</t>
  </si>
  <si>
    <t>53</t>
  </si>
  <si>
    <t>58942406</t>
  </si>
  <si>
    <t>beton asfaltový vrstva obrusná ACO 11+ pojivo asfalt 50/70</t>
  </si>
  <si>
    <t>1852895384</t>
  </si>
  <si>
    <t>57</t>
  </si>
  <si>
    <t>460921121</t>
  </si>
  <si>
    <t>Vyspravení krytu komunikací po překopech při elektromontážích asfaltovým betonem tl 3 cm</t>
  </si>
  <si>
    <t>-418336022</t>
  </si>
  <si>
    <t>Vyspravení krytu po překopech bezesparých pro pokládání kabelů, včetně rozprostření, urovnání a zhutnění podkladu asfaltovým betonem tloušťky 3 cm</t>
  </si>
  <si>
    <t>100</t>
  </si>
  <si>
    <t>1983957360</t>
  </si>
  <si>
    <t>04.</t>
  </si>
  <si>
    <t>Řízený protlak pod komunikací</t>
  </si>
  <si>
    <t>59</t>
  </si>
  <si>
    <t>460632113</t>
  </si>
  <si>
    <t>Startovací jáma pro protlak výkop včetně zásypu ručně v hornině tř. těžitelnosti I skupiny 3</t>
  </si>
  <si>
    <t>637307537</t>
  </si>
  <si>
    <t>Zemní protlaky zemní práce nutné k provedení protlaku výkop včetně zásypu ručně startovací jáma v hornině třídy těžitelnosti I skupiny 3</t>
  </si>
  <si>
    <t>60</t>
  </si>
  <si>
    <t>1118123256</t>
  </si>
  <si>
    <t>61</t>
  </si>
  <si>
    <t>456469377</t>
  </si>
  <si>
    <t>62</t>
  </si>
  <si>
    <t>-1262258928</t>
  </si>
  <si>
    <t>63</t>
  </si>
  <si>
    <t>-1079298845</t>
  </si>
  <si>
    <t>-1775855112</t>
  </si>
  <si>
    <t>65</t>
  </si>
  <si>
    <t>-1671060789</t>
  </si>
  <si>
    <t>66</t>
  </si>
  <si>
    <t>-489518122</t>
  </si>
  <si>
    <t>67</t>
  </si>
  <si>
    <t>-1861626797</t>
  </si>
  <si>
    <t>68</t>
  </si>
  <si>
    <t>-778044064</t>
  </si>
  <si>
    <t>69</t>
  </si>
  <si>
    <t>861772935</t>
  </si>
  <si>
    <t>70</t>
  </si>
  <si>
    <t>-2143499642</t>
  </si>
  <si>
    <t>71</t>
  </si>
  <si>
    <t>1137343260</t>
  </si>
  <si>
    <t>72</t>
  </si>
  <si>
    <t>460631214</t>
  </si>
  <si>
    <t>Řízené horizontální vrtání při elektromontážích v hornině tř. těžitelnosti I a II skupiny 1 až 4 vnějšího průměru přes 140 do 180 mm</t>
  </si>
  <si>
    <t>-1649899472</t>
  </si>
  <si>
    <t>Zemní protlaky řízené horizontální vrtání v hornině třídy těžitelnosti I a II skupiny 1 až 4 včetně protlačení trub v hloubce do 6 m vnějšího průměru vrtu přes 140 do 180 mm</t>
  </si>
  <si>
    <t>73</t>
  </si>
  <si>
    <t>460791116</t>
  </si>
  <si>
    <t>Montáž trubek ochranných plastových uložených volně do rýhy tuhých D přes 133 do 172 mm</t>
  </si>
  <si>
    <t>619283646</t>
  </si>
  <si>
    <t>Montáž trubek ochranných uložených volně do rýhy plastových tuhých, vnitřního průměru přes 133 do 172 mm</t>
  </si>
  <si>
    <t>74</t>
  </si>
  <si>
    <t>34571369</t>
  </si>
  <si>
    <t>trubka elektroinstalační HDPE tuhá dvouplášťová korugovaná D 150/175mm</t>
  </si>
  <si>
    <t>1660060188</t>
  </si>
  <si>
    <t>75</t>
  </si>
  <si>
    <t>-367667837</t>
  </si>
  <si>
    <t>76</t>
  </si>
  <si>
    <t>1328412209</t>
  </si>
  <si>
    <t>77</t>
  </si>
  <si>
    <t>1100884768</t>
  </si>
  <si>
    <t>78</t>
  </si>
  <si>
    <t>1839463020</t>
  </si>
  <si>
    <t>98</t>
  </si>
  <si>
    <t>-1863245800</t>
  </si>
  <si>
    <t>101</t>
  </si>
  <si>
    <t>2022241389</t>
  </si>
  <si>
    <t>05.</t>
  </si>
  <si>
    <t>Trasa od startovací jámy po zámkový chodník</t>
  </si>
  <si>
    <t>79</t>
  </si>
  <si>
    <t>1742066829</t>
  </si>
  <si>
    <t>80</t>
  </si>
  <si>
    <t>-1031920570</t>
  </si>
  <si>
    <t>81</t>
  </si>
  <si>
    <t>1345415849</t>
  </si>
  <si>
    <t>82</t>
  </si>
  <si>
    <t>-1928418072</t>
  </si>
  <si>
    <t>83</t>
  </si>
  <si>
    <t>2012022353</t>
  </si>
  <si>
    <t>84</t>
  </si>
  <si>
    <t>1304561593</t>
  </si>
  <si>
    <t>85</t>
  </si>
  <si>
    <t>2086660160</t>
  </si>
  <si>
    <t>155</t>
  </si>
  <si>
    <t>-786147137</t>
  </si>
  <si>
    <t>156</t>
  </si>
  <si>
    <t>1730507382</t>
  </si>
  <si>
    <t>86</t>
  </si>
  <si>
    <t>-693393165</t>
  </si>
  <si>
    <t>87</t>
  </si>
  <si>
    <t>1784878470</t>
  </si>
  <si>
    <t>88</t>
  </si>
  <si>
    <t>-1032315701</t>
  </si>
  <si>
    <t>89</t>
  </si>
  <si>
    <t>-1498153409</t>
  </si>
  <si>
    <t>90</t>
  </si>
  <si>
    <t>1071020146</t>
  </si>
  <si>
    <t>91</t>
  </si>
  <si>
    <t>-383580099</t>
  </si>
  <si>
    <t>92</t>
  </si>
  <si>
    <t>-306153101</t>
  </si>
  <si>
    <t>103</t>
  </si>
  <si>
    <t>1813774561</t>
  </si>
  <si>
    <t>93</t>
  </si>
  <si>
    <t>1744475704</t>
  </si>
  <si>
    <t>94</t>
  </si>
  <si>
    <t>1091464004</t>
  </si>
  <si>
    <t>95</t>
  </si>
  <si>
    <t>-931325086</t>
  </si>
  <si>
    <t>96</t>
  </si>
  <si>
    <t>1648070291</t>
  </si>
  <si>
    <t>97</t>
  </si>
  <si>
    <t>-1593973406</t>
  </si>
  <si>
    <t>102</t>
  </si>
  <si>
    <t>-190240828</t>
  </si>
  <si>
    <t>06.</t>
  </si>
  <si>
    <t>Trasa v chodníku ze zámkové dlažby směr děčín pravá strana po asfaltový chodník</t>
  </si>
  <si>
    <t>104</t>
  </si>
  <si>
    <t>468051121</t>
  </si>
  <si>
    <t>Bourání základu betonového při elektromontážích</t>
  </si>
  <si>
    <t>-723070401</t>
  </si>
  <si>
    <t>Bourání základu betonového</t>
  </si>
  <si>
    <t>105</t>
  </si>
  <si>
    <t>468021212</t>
  </si>
  <si>
    <t>Rozebrání dlažeb při elektromontážích ručně z dlaždic betonových nebo keramických do písku spáry nezalité</t>
  </si>
  <si>
    <t>1406399729</t>
  </si>
  <si>
    <t>Vytrhání dlažby včetně ručního rozebrání, vytřídění, odhozu na hromady nebo naložení na dopravní prostředek a očistění kostek nebo dlaždic z pískového podkladu z dlaždic betonových nebo keramických, spáry nezalité</t>
  </si>
  <si>
    <t>106</t>
  </si>
  <si>
    <t>-544725670</t>
  </si>
  <si>
    <t>108</t>
  </si>
  <si>
    <t>-938777466</t>
  </si>
  <si>
    <t>109</t>
  </si>
  <si>
    <t>-489568547</t>
  </si>
  <si>
    <t>110</t>
  </si>
  <si>
    <t>1779113457</t>
  </si>
  <si>
    <t>111</t>
  </si>
  <si>
    <t>-1083353493</t>
  </si>
  <si>
    <t>112</t>
  </si>
  <si>
    <t>-2021413316</t>
  </si>
  <si>
    <t>114</t>
  </si>
  <si>
    <t>-924894289</t>
  </si>
  <si>
    <t>115</t>
  </si>
  <si>
    <t>-515424685</t>
  </si>
  <si>
    <t>116</t>
  </si>
  <si>
    <t>-1982268911</t>
  </si>
  <si>
    <t>128</t>
  </si>
  <si>
    <t>1342102259</t>
  </si>
  <si>
    <t>129</t>
  </si>
  <si>
    <t>-1464075958</t>
  </si>
  <si>
    <t>130</t>
  </si>
  <si>
    <t>1104028453</t>
  </si>
  <si>
    <t>131</t>
  </si>
  <si>
    <t>-1574171489</t>
  </si>
  <si>
    <t>132</t>
  </si>
  <si>
    <t>744445543</t>
  </si>
  <si>
    <t>117</t>
  </si>
  <si>
    <t>-1064026138</t>
  </si>
  <si>
    <t>118</t>
  </si>
  <si>
    <t>1333690353</t>
  </si>
  <si>
    <t>210</t>
  </si>
  <si>
    <t>LSV.100516</t>
  </si>
  <si>
    <t>obrubník zahradní 1000x80x250 mm, šedý</t>
  </si>
  <si>
    <t>-1206287691</t>
  </si>
  <si>
    <t>119</t>
  </si>
  <si>
    <t>774456343</t>
  </si>
  <si>
    <t>120</t>
  </si>
  <si>
    <t>-1357892510</t>
  </si>
  <si>
    <t>211</t>
  </si>
  <si>
    <t>460893111</t>
  </si>
  <si>
    <t>Osazení betonového obrubníku zahradního do betonu při elektromontážích</t>
  </si>
  <si>
    <t>1851171066</t>
  </si>
  <si>
    <t>Osazení obrubníku se zřízením lože, s vyplněním a zatřením spár betonového zahradního do lože z betonu prostého</t>
  </si>
  <si>
    <t>121</t>
  </si>
  <si>
    <t>-765394237</t>
  </si>
  <si>
    <t>122</t>
  </si>
  <si>
    <t>1551578426</t>
  </si>
  <si>
    <t>07.</t>
  </si>
  <si>
    <t>Trasa v asfaltovém vjezdu na pravé straně směr do Děčína</t>
  </si>
  <si>
    <t>133</t>
  </si>
  <si>
    <t>-1998800274</t>
  </si>
  <si>
    <t>134</t>
  </si>
  <si>
    <t>886264617</t>
  </si>
  <si>
    <t>135</t>
  </si>
  <si>
    <t>-2108967304</t>
  </si>
  <si>
    <t>136</t>
  </si>
  <si>
    <t>122489624</t>
  </si>
  <si>
    <t>137</t>
  </si>
  <si>
    <t>-4611770</t>
  </si>
  <si>
    <t>138</t>
  </si>
  <si>
    <t>179658504</t>
  </si>
  <si>
    <t>153</t>
  </si>
  <si>
    <t>1129294336</t>
  </si>
  <si>
    <t>154</t>
  </si>
  <si>
    <t>1376443737</t>
  </si>
  <si>
    <t>139</t>
  </si>
  <si>
    <t>-2005406986</t>
  </si>
  <si>
    <t>140</t>
  </si>
  <si>
    <t>1958366857</t>
  </si>
  <si>
    <t>141</t>
  </si>
  <si>
    <t>-2067721376</t>
  </si>
  <si>
    <t>142</t>
  </si>
  <si>
    <t>1616581185</t>
  </si>
  <si>
    <t>143</t>
  </si>
  <si>
    <t>-1912048084</t>
  </si>
  <si>
    <t>144</t>
  </si>
  <si>
    <t>-1547767349</t>
  </si>
  <si>
    <t>145</t>
  </si>
  <si>
    <t>-724030067</t>
  </si>
  <si>
    <t>146</t>
  </si>
  <si>
    <t>-777937382</t>
  </si>
  <si>
    <t>147</t>
  </si>
  <si>
    <t>-816743672</t>
  </si>
  <si>
    <t>148</t>
  </si>
  <si>
    <t>153984766</t>
  </si>
  <si>
    <t>149</t>
  </si>
  <si>
    <t>-896709426</t>
  </si>
  <si>
    <t>150</t>
  </si>
  <si>
    <t>175972406</t>
  </si>
  <si>
    <t>151</t>
  </si>
  <si>
    <t>1858467953</t>
  </si>
  <si>
    <t>152</t>
  </si>
  <si>
    <t>165170508</t>
  </si>
  <si>
    <t>08.</t>
  </si>
  <si>
    <t>Trasa v asfaltovém chodníku na pravé straně směr do Děčína po asfaltovou komunikaci</t>
  </si>
  <si>
    <t>157</t>
  </si>
  <si>
    <t>1674659578</t>
  </si>
  <si>
    <t>158</t>
  </si>
  <si>
    <t>-1331820882</t>
  </si>
  <si>
    <t>159</t>
  </si>
  <si>
    <t>323657290</t>
  </si>
  <si>
    <t>185</t>
  </si>
  <si>
    <t>1556390695</t>
  </si>
  <si>
    <t>161</t>
  </si>
  <si>
    <t>563411505</t>
  </si>
  <si>
    <t>162</t>
  </si>
  <si>
    <t>-487228875</t>
  </si>
  <si>
    <t>163</t>
  </si>
  <si>
    <t>1483853097</t>
  </si>
  <si>
    <t>164</t>
  </si>
  <si>
    <t>-1167396134</t>
  </si>
  <si>
    <t>165</t>
  </si>
  <si>
    <t>1861011283</t>
  </si>
  <si>
    <t>167</t>
  </si>
  <si>
    <t>1459096163</t>
  </si>
  <si>
    <t>186</t>
  </si>
  <si>
    <t>-1020743238</t>
  </si>
  <si>
    <t>168</t>
  </si>
  <si>
    <t>1711197278</t>
  </si>
  <si>
    <t>169</t>
  </si>
  <si>
    <t>352197544</t>
  </si>
  <si>
    <t>170</t>
  </si>
  <si>
    <t>1405810268</t>
  </si>
  <si>
    <t>187</t>
  </si>
  <si>
    <t>460161612</t>
  </si>
  <si>
    <t>Hloubení kabelových rýh ručně š 80 cm hl 50 cm v hornině tř I skupiny 3</t>
  </si>
  <si>
    <t>-1553092647</t>
  </si>
  <si>
    <t>Hloubení zapažených i nezapažených kabelových rýh ručně včetně urovnání dna s přemístěním výkopku do vzdálenosti 3 m od okraje jámy nebo s naložením na dopravní prostředek šířky 80 cm hloubky 50 cm v hornině třídy těžitelnosti I skupiny 3</t>
  </si>
  <si>
    <t>172</t>
  </si>
  <si>
    <t>-1021615674</t>
  </si>
  <si>
    <t>173</t>
  </si>
  <si>
    <t>2139225901</t>
  </si>
  <si>
    <t>174</t>
  </si>
  <si>
    <t>251310798</t>
  </si>
  <si>
    <t>175</t>
  </si>
  <si>
    <t>-760153483</t>
  </si>
  <si>
    <t>176</t>
  </si>
  <si>
    <t>-776791918</t>
  </si>
  <si>
    <t>177</t>
  </si>
  <si>
    <t>-521185687</t>
  </si>
  <si>
    <t>178</t>
  </si>
  <si>
    <t>1538232055</t>
  </si>
  <si>
    <t>179</t>
  </si>
  <si>
    <t>-446324325</t>
  </si>
  <si>
    <t>212</t>
  </si>
  <si>
    <t>-1872817229</t>
  </si>
  <si>
    <t>213</t>
  </si>
  <si>
    <t>1309522130</t>
  </si>
  <si>
    <t>180</t>
  </si>
  <si>
    <t>-2009726248</t>
  </si>
  <si>
    <t>183</t>
  </si>
  <si>
    <t>-91687955</t>
  </si>
  <si>
    <t>184</t>
  </si>
  <si>
    <t>-1006231082</t>
  </si>
  <si>
    <t>188</t>
  </si>
  <si>
    <t>468041111</t>
  </si>
  <si>
    <t>Řezání betonového podkladu nebo krytu při elektromontážích hl do 10 cm</t>
  </si>
  <si>
    <t>-2102237258</t>
  </si>
  <si>
    <t>Řezání spár v podkladu nebo krytu betonovém, hloubky do 10 cm</t>
  </si>
  <si>
    <t>237</t>
  </si>
  <si>
    <t>460061121</t>
  </si>
  <si>
    <t>Přechodová lávka délky do 2 m včetně zábradlí přes výkop u elektromontážních prací zřízení</t>
  </si>
  <si>
    <t>-686942526</t>
  </si>
  <si>
    <t>Zabezpečení výkopu a objektů přechodová lávka délky do 2 m včetně zábradlí zřízení</t>
  </si>
  <si>
    <t>238</t>
  </si>
  <si>
    <t>460061122</t>
  </si>
  <si>
    <t>Přechodová lávka délky do 2 m včetně zábradlí přes výkop u elektromontážních prací odstranění</t>
  </si>
  <si>
    <t>1124167724</t>
  </si>
  <si>
    <t>Zabezpečení výkopu a objektů přechodová lávka délky do 2 m včetně zábradlí odstranění</t>
  </si>
  <si>
    <t>09.</t>
  </si>
  <si>
    <t>Trasa od chodníku v komunikaci po cihlový plot domu se zvl. režimem. ul. Školní</t>
  </si>
  <si>
    <t>189</t>
  </si>
  <si>
    <t>1315533107</t>
  </si>
  <si>
    <t>190</t>
  </si>
  <si>
    <t>-314479849</t>
  </si>
  <si>
    <t>191</t>
  </si>
  <si>
    <t>-638977974</t>
  </si>
  <si>
    <t>192</t>
  </si>
  <si>
    <t>-1394324317</t>
  </si>
  <si>
    <t>193</t>
  </si>
  <si>
    <t>1464779998</t>
  </si>
  <si>
    <t>194</t>
  </si>
  <si>
    <t>-1333640096</t>
  </si>
  <si>
    <t>195</t>
  </si>
  <si>
    <t>-1915342273</t>
  </si>
  <si>
    <t>196</t>
  </si>
  <si>
    <t>-1242493219</t>
  </si>
  <si>
    <t>197</t>
  </si>
  <si>
    <t>1547843513</t>
  </si>
  <si>
    <t>198</t>
  </si>
  <si>
    <t>1427761396</t>
  </si>
  <si>
    <t>199</t>
  </si>
  <si>
    <t>-819525873</t>
  </si>
  <si>
    <t>200</t>
  </si>
  <si>
    <t>843208869</t>
  </si>
  <si>
    <t>201</t>
  </si>
  <si>
    <t>1747376324</t>
  </si>
  <si>
    <t>202</t>
  </si>
  <si>
    <t>-1451707078</t>
  </si>
  <si>
    <t>203</t>
  </si>
  <si>
    <t>1116025090</t>
  </si>
  <si>
    <t>204</t>
  </si>
  <si>
    <t>-54800714</t>
  </si>
  <si>
    <t>205</t>
  </si>
  <si>
    <t>361485550</t>
  </si>
  <si>
    <t>206</t>
  </si>
  <si>
    <t>243329767</t>
  </si>
  <si>
    <t>207</t>
  </si>
  <si>
    <t>-2003024456</t>
  </si>
  <si>
    <t>208</t>
  </si>
  <si>
    <t>1853521448</t>
  </si>
  <si>
    <t>209</t>
  </si>
  <si>
    <t>-780770247</t>
  </si>
  <si>
    <t>235</t>
  </si>
  <si>
    <t>1029073703</t>
  </si>
  <si>
    <t>236</t>
  </si>
  <si>
    <t>130194760</t>
  </si>
  <si>
    <t>10.</t>
  </si>
  <si>
    <t>Trasa od cihlové zdi do nové TS</t>
  </si>
  <si>
    <t>214</t>
  </si>
  <si>
    <t>1864935009</t>
  </si>
  <si>
    <t>215</t>
  </si>
  <si>
    <t>1068916795</t>
  </si>
  <si>
    <t>216</t>
  </si>
  <si>
    <t>1459443893</t>
  </si>
  <si>
    <t>217</t>
  </si>
  <si>
    <t>822115042</t>
  </si>
  <si>
    <t>218</t>
  </si>
  <si>
    <t>-1983127582</t>
  </si>
  <si>
    <t>219</t>
  </si>
  <si>
    <t>-989709593</t>
  </si>
  <si>
    <t>220</t>
  </si>
  <si>
    <t>-1742425992</t>
  </si>
  <si>
    <t>221</t>
  </si>
  <si>
    <t>753497700</t>
  </si>
  <si>
    <t>222</t>
  </si>
  <si>
    <t>-496731251</t>
  </si>
  <si>
    <t>223</t>
  </si>
  <si>
    <t>-288640592</t>
  </si>
  <si>
    <t>224</t>
  </si>
  <si>
    <t>1306959085</t>
  </si>
  <si>
    <t>225</t>
  </si>
  <si>
    <t>468081211</t>
  </si>
  <si>
    <t>Vybourání otvorů pro elektroinstalace ve zdivu kamenném pl do 0,25 m2 tl do 45 cm</t>
  </si>
  <si>
    <t>-2117160458</t>
  </si>
  <si>
    <t>Vybourání otvorů ve zdivu kamenném plochy do 0,25 m2 a tloušťky do 45 cm</t>
  </si>
  <si>
    <t>226</t>
  </si>
  <si>
    <t>460743113</t>
  </si>
  <si>
    <t>Osazení kabelových prostupů z trub ocelových do protlačovaných otvorů průměru přes 20 do 30 cm</t>
  </si>
  <si>
    <t>753258988</t>
  </si>
  <si>
    <t>Osazení kabelových prostupů z trub ocelových do protlačovaných otvorů, vnitřního průměru přes 20 do 30 cm</t>
  </si>
  <si>
    <t>227</t>
  </si>
  <si>
    <t>14011100</t>
  </si>
  <si>
    <t>trubka ocelová bezešvá hladká jakost 11 353 168x4,5mm</t>
  </si>
  <si>
    <t>-664451698</t>
  </si>
  <si>
    <t>239</t>
  </si>
  <si>
    <t>1000295878</t>
  </si>
  <si>
    <t>CTS 630A 38,5kV/150-240/EGA - T-konektor 630A 38,5k</t>
  </si>
  <si>
    <t>89158860</t>
  </si>
  <si>
    <t>245</t>
  </si>
  <si>
    <t>1000295874</t>
  </si>
  <si>
    <t>CTS 630A 38,5kV/50/EGA - T-konektor 630A 38,5k</t>
  </si>
  <si>
    <t>-832846283</t>
  </si>
  <si>
    <t>246</t>
  </si>
  <si>
    <t>1003153020</t>
  </si>
  <si>
    <t>OMEZOVAČ 35 KV TE RSTI-CC-68SA3910</t>
  </si>
  <si>
    <t>-138125332</t>
  </si>
  <si>
    <t>240</t>
  </si>
  <si>
    <t>210100783</t>
  </si>
  <si>
    <t>Ukončení vodičů celoplastových koncovkou do 35 kV staniční KSJ průřezu žíly do 240 mm2</t>
  </si>
  <si>
    <t>1386265755</t>
  </si>
  <si>
    <t>Ukončení kabelů nebo vodičů koncovkou do 35 kV staniční vodičů celoplastových [typ KSJ] průřezu žíly do 240 mm2</t>
  </si>
  <si>
    <t>11.</t>
  </si>
  <si>
    <t>Ostatní</t>
  </si>
  <si>
    <t>228</t>
  </si>
  <si>
    <t>460242211</t>
  </si>
  <si>
    <t>Provizorní zajištění kabelů ve výkopech při jejich křížení</t>
  </si>
  <si>
    <t>773019840</t>
  </si>
  <si>
    <t>Provizorní zajištění inženýrských sítí ve výkopech kabelů při křížení</t>
  </si>
  <si>
    <t>229</t>
  </si>
  <si>
    <t>460242111</t>
  </si>
  <si>
    <t>Provizorní zajištění potrubí ve výkopech při křížení s kabelem</t>
  </si>
  <si>
    <t>-2005962000</t>
  </si>
  <si>
    <t>Provizorní zajištění inženýrských sítí ve výkopech potrubí při křížení s kabelem</t>
  </si>
  <si>
    <t>230</t>
  </si>
  <si>
    <t>460010024</t>
  </si>
  <si>
    <t>Vytyčení trasy vedení kabelového podzemního v zastavěném prostoru</t>
  </si>
  <si>
    <t>km</t>
  </si>
  <si>
    <t>2072163078</t>
  </si>
  <si>
    <t>Vytyčení trasy vedení kabelového (podzemního) v zastavěném prostoru</t>
  </si>
  <si>
    <t>231</t>
  </si>
  <si>
    <t>460010025</t>
  </si>
  <si>
    <t>Vytyčení trasy inženýrských sítí v zastavěném prostoru CETIN</t>
  </si>
  <si>
    <t>373004582</t>
  </si>
  <si>
    <t>Vytyčení trasy inženýrských sítí v zastavěném prostoru</t>
  </si>
  <si>
    <t>232</t>
  </si>
  <si>
    <t>46001002</t>
  </si>
  <si>
    <t>Vytyčení trasy inženýrských sítí v zastavěném prostoru SčVK</t>
  </si>
  <si>
    <t>108853851</t>
  </si>
  <si>
    <t>233</t>
  </si>
  <si>
    <t>4600100</t>
  </si>
  <si>
    <t>Vytyčení trasy inženýrských sítí v zastavěném prostoru VO</t>
  </si>
  <si>
    <t>-2025991760</t>
  </si>
  <si>
    <t>234</t>
  </si>
  <si>
    <t>741810003</t>
  </si>
  <si>
    <t>Celková prohlídka elektrického rozvodu a zařízení přes 0,5 do 1 milionu Kč</t>
  </si>
  <si>
    <t>-821112057</t>
  </si>
  <si>
    <t>Zkoušky a prohlídky elektrických rozvodů a zařízení celková prohlídka a vyhotovení revizní zprávy pro objem montážních prací přes 500 do 1000 tis. Kč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</si>
</sst>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8" fillId="2" borderId="0" xfId="0" applyNumberFormat="1" applyFont="1" applyFill="1" applyAlignment="1" applyProtection="1">
      <alignment vertical="center"/>
      <protection locked="0"/>
    </xf>
    <xf numFmtId="4" fontId="2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2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3" fillId="0" borderId="23" xfId="0" applyFont="1" applyBorder="1" applyAlignment="1" applyProtection="1">
      <alignment horizontal="center" vertical="center"/>
      <protection/>
    </xf>
    <xf numFmtId="49" fontId="33" fillId="0" borderId="23" xfId="0" applyNumberFormat="1" applyFont="1" applyBorder="1" applyAlignment="1" applyProtection="1">
      <alignment horizontal="left" vertical="center" wrapText="1"/>
      <protection/>
    </xf>
    <xf numFmtId="0" fontId="33" fillId="0" borderId="23" xfId="0" applyFont="1" applyBorder="1" applyAlignment="1" applyProtection="1">
      <alignment horizontal="left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167" fontId="33" fillId="0" borderId="23" xfId="0" applyNumberFormat="1" applyFont="1" applyBorder="1" applyAlignment="1" applyProtection="1">
      <alignment vertical="center"/>
      <protection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  <protection/>
    </xf>
    <xf numFmtId="0" fontId="34" fillId="0" borderId="23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67" fontId="20" fillId="0" borderId="23" xfId="0" applyNumberFormat="1" applyFont="1" applyBorder="1" applyAlignment="1" applyProtection="1">
      <alignment vertical="center"/>
      <protection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14.4" customHeight="1">
      <c r="B26" s="17"/>
      <c r="C26" s="18"/>
      <c r="D26" s="34" t="s">
        <v>36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5">
        <f>ROUND(AG94,2)</f>
        <v>0</v>
      </c>
      <c r="AL26" s="18"/>
      <c r="AM26" s="18"/>
      <c r="AN26" s="18"/>
      <c r="AO26" s="18"/>
      <c r="AP26" s="18"/>
      <c r="AQ26" s="18"/>
      <c r="AR26" s="16"/>
      <c r="BE26" s="27"/>
    </row>
    <row r="27" spans="2:57" s="1" customFormat="1" ht="14.4" customHeight="1">
      <c r="B27" s="17"/>
      <c r="C27" s="18"/>
      <c r="D27" s="34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5">
        <f>ROUND(AG98,2)</f>
        <v>0</v>
      </c>
      <c r="AL27" s="35"/>
      <c r="AM27" s="35"/>
      <c r="AN27" s="35"/>
      <c r="AO27" s="35"/>
      <c r="AP27" s="18"/>
      <c r="AQ27" s="18"/>
      <c r="AR27" s="16"/>
      <c r="BE27" s="27"/>
    </row>
    <row r="28" spans="1:57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27"/>
    </row>
    <row r="29" spans="1:57" s="2" customFormat="1" ht="25.9" customHeight="1">
      <c r="A29" s="36"/>
      <c r="B29" s="37"/>
      <c r="C29" s="38"/>
      <c r="D29" s="40" t="s">
        <v>38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>
        <f>ROUND(AK26+AK27,2)</f>
        <v>0</v>
      </c>
      <c r="AL29" s="41"/>
      <c r="AM29" s="41"/>
      <c r="AN29" s="41"/>
      <c r="AO29" s="41"/>
      <c r="AP29" s="38"/>
      <c r="AQ29" s="38"/>
      <c r="AR29" s="39"/>
      <c r="BE29" s="27"/>
    </row>
    <row r="30" spans="1:57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27"/>
    </row>
    <row r="31" spans="1:57" s="2" customFormat="1" ht="12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3" t="s">
        <v>39</v>
      </c>
      <c r="M31" s="43"/>
      <c r="N31" s="43"/>
      <c r="O31" s="43"/>
      <c r="P31" s="43"/>
      <c r="Q31" s="38"/>
      <c r="R31" s="38"/>
      <c r="S31" s="38"/>
      <c r="T31" s="38"/>
      <c r="U31" s="38"/>
      <c r="V31" s="38"/>
      <c r="W31" s="43" t="s">
        <v>40</v>
      </c>
      <c r="X31" s="43"/>
      <c r="Y31" s="43"/>
      <c r="Z31" s="43"/>
      <c r="AA31" s="43"/>
      <c r="AB31" s="43"/>
      <c r="AC31" s="43"/>
      <c r="AD31" s="43"/>
      <c r="AE31" s="43"/>
      <c r="AF31" s="38"/>
      <c r="AG31" s="38"/>
      <c r="AH31" s="38"/>
      <c r="AI31" s="38"/>
      <c r="AJ31" s="38"/>
      <c r="AK31" s="43" t="s">
        <v>41</v>
      </c>
      <c r="AL31" s="43"/>
      <c r="AM31" s="43"/>
      <c r="AN31" s="43"/>
      <c r="AO31" s="43"/>
      <c r="AP31" s="38"/>
      <c r="AQ31" s="38"/>
      <c r="AR31" s="39"/>
      <c r="BE31" s="27"/>
    </row>
    <row r="32" spans="1:57" s="3" customFormat="1" ht="14.4" customHeight="1">
      <c r="A32" s="3"/>
      <c r="B32" s="44"/>
      <c r="C32" s="45"/>
      <c r="D32" s="28" t="s">
        <v>42</v>
      </c>
      <c r="E32" s="45"/>
      <c r="F32" s="28" t="s">
        <v>43</v>
      </c>
      <c r="G32" s="45"/>
      <c r="H32" s="45"/>
      <c r="I32" s="45"/>
      <c r="J32" s="45"/>
      <c r="K32" s="45"/>
      <c r="L32" s="46">
        <v>0.21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ROUND(AZ94+SUM(CD98:CD108),2)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f>ROUND(AV94+SUM(BY98:BY108),2)</f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>
      <c r="A33" s="3"/>
      <c r="B33" s="44"/>
      <c r="C33" s="45"/>
      <c r="D33" s="45"/>
      <c r="E33" s="45"/>
      <c r="F33" s="28" t="s">
        <v>44</v>
      </c>
      <c r="G33" s="45"/>
      <c r="H33" s="45"/>
      <c r="I33" s="45"/>
      <c r="J33" s="45"/>
      <c r="K33" s="45"/>
      <c r="L33" s="46">
        <v>0.15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ROUND(BA94+SUM(CE98:CE108),2)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f>ROUND(AW94+SUM(BZ98:BZ108),2)</f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3" customFormat="1" ht="14.4" customHeight="1" hidden="1">
      <c r="A34" s="3"/>
      <c r="B34" s="44"/>
      <c r="C34" s="45"/>
      <c r="D34" s="45"/>
      <c r="E34" s="45"/>
      <c r="F34" s="28" t="s">
        <v>45</v>
      </c>
      <c r="G34" s="45"/>
      <c r="H34" s="45"/>
      <c r="I34" s="45"/>
      <c r="J34" s="45"/>
      <c r="K34" s="45"/>
      <c r="L34" s="46">
        <v>0.21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7">
        <f>ROUND(BB94+SUM(CF98:CF108),2)</f>
        <v>0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7">
        <v>0</v>
      </c>
      <c r="AL34" s="45"/>
      <c r="AM34" s="45"/>
      <c r="AN34" s="45"/>
      <c r="AO34" s="45"/>
      <c r="AP34" s="45"/>
      <c r="AQ34" s="45"/>
      <c r="AR34" s="48"/>
      <c r="BE34" s="49"/>
    </row>
    <row r="35" spans="1:57" s="3" customFormat="1" ht="14.4" customHeight="1" hidden="1">
      <c r="A35" s="3"/>
      <c r="B35" s="44"/>
      <c r="C35" s="45"/>
      <c r="D35" s="45"/>
      <c r="E35" s="45"/>
      <c r="F35" s="28" t="s">
        <v>46</v>
      </c>
      <c r="G35" s="45"/>
      <c r="H35" s="45"/>
      <c r="I35" s="45"/>
      <c r="J35" s="45"/>
      <c r="K35" s="45"/>
      <c r="L35" s="46">
        <v>0.15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7">
        <f>ROUND(BC94+SUM(CG98:CG108),2)</f>
        <v>0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7">
        <v>0</v>
      </c>
      <c r="AL35" s="45"/>
      <c r="AM35" s="45"/>
      <c r="AN35" s="45"/>
      <c r="AO35" s="45"/>
      <c r="AP35" s="45"/>
      <c r="AQ35" s="45"/>
      <c r="AR35" s="48"/>
      <c r="BE35" s="3"/>
    </row>
    <row r="36" spans="1:57" s="3" customFormat="1" ht="14.4" customHeight="1" hidden="1">
      <c r="A36" s="3"/>
      <c r="B36" s="44"/>
      <c r="C36" s="45"/>
      <c r="D36" s="45"/>
      <c r="E36" s="45"/>
      <c r="F36" s="28" t="s">
        <v>47</v>
      </c>
      <c r="G36" s="45"/>
      <c r="H36" s="45"/>
      <c r="I36" s="45"/>
      <c r="J36" s="45"/>
      <c r="K36" s="45"/>
      <c r="L36" s="46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7">
        <f>ROUND(BD94+SUM(CH98:CH108),2)</f>
        <v>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7">
        <v>0</v>
      </c>
      <c r="AL36" s="45"/>
      <c r="AM36" s="45"/>
      <c r="AN36" s="45"/>
      <c r="AO36" s="45"/>
      <c r="AP36" s="45"/>
      <c r="AQ36" s="45"/>
      <c r="AR36" s="48"/>
      <c r="BE36" s="3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50"/>
      <c r="D38" s="51" t="s">
        <v>48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 t="s">
        <v>49</v>
      </c>
      <c r="U38" s="52"/>
      <c r="V38" s="52"/>
      <c r="W38" s="52"/>
      <c r="X38" s="54" t="s">
        <v>50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5">
        <f>SUM(AK29:AK36)</f>
        <v>0</v>
      </c>
      <c r="AL38" s="52"/>
      <c r="AM38" s="52"/>
      <c r="AN38" s="52"/>
      <c r="AO38" s="56"/>
      <c r="AP38" s="50"/>
      <c r="AQ38" s="50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7"/>
      <c r="C49" s="58"/>
      <c r="D49" s="59" t="s">
        <v>51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52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6"/>
      <c r="B60" s="37"/>
      <c r="C60" s="38"/>
      <c r="D60" s="62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2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2" t="s">
        <v>53</v>
      </c>
      <c r="AI60" s="41"/>
      <c r="AJ60" s="41"/>
      <c r="AK60" s="41"/>
      <c r="AL60" s="41"/>
      <c r="AM60" s="62" t="s">
        <v>54</v>
      </c>
      <c r="AN60" s="41"/>
      <c r="AO60" s="41"/>
      <c r="AP60" s="38"/>
      <c r="AQ60" s="38"/>
      <c r="AR60" s="39"/>
      <c r="BE60" s="36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6"/>
      <c r="B64" s="37"/>
      <c r="C64" s="38"/>
      <c r="D64" s="59" t="s">
        <v>55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56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39"/>
      <c r="BE64" s="36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6"/>
      <c r="B75" s="37"/>
      <c r="C75" s="38"/>
      <c r="D75" s="62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2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2" t="s">
        <v>53</v>
      </c>
      <c r="AI75" s="41"/>
      <c r="AJ75" s="41"/>
      <c r="AK75" s="41"/>
      <c r="AL75" s="41"/>
      <c r="AM75" s="62" t="s">
        <v>54</v>
      </c>
      <c r="AN75" s="41"/>
      <c r="AO75" s="41"/>
      <c r="AP75" s="38"/>
      <c r="AQ75" s="38"/>
      <c r="AR75" s="39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9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9"/>
      <c r="BE81" s="36"/>
    </row>
    <row r="82" spans="1:57" s="2" customFormat="1" ht="24.95" customHeight="1">
      <c r="A82" s="36"/>
      <c r="B82" s="37"/>
      <c r="C82" s="19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1:57" s="4" customFormat="1" ht="12" customHeight="1">
      <c r="A84" s="4"/>
      <c r="B84" s="68"/>
      <c r="C84" s="28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20220708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Vybudování nové kabelové přípojky vysokého napětí pro budoucí domov se zvl. režimem Děčín - Křešice.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57" s="2" customFormat="1" ht="12" customHeight="1">
      <c r="A87" s="36"/>
      <c r="B87" s="37"/>
      <c r="C87" s="28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Křešice u Děčína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8" t="s">
        <v>22</v>
      </c>
      <c r="AJ87" s="38"/>
      <c r="AK87" s="38"/>
      <c r="AL87" s="38"/>
      <c r="AM87" s="77" t="str">
        <f>IF(AN8="","",AN8)</f>
        <v>8. 7. 2022</v>
      </c>
      <c r="AN87" s="77"/>
      <c r="AO87" s="38"/>
      <c r="AP87" s="38"/>
      <c r="AQ87" s="38"/>
      <c r="AR87" s="39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57" s="2" customFormat="1" ht="15.15" customHeight="1">
      <c r="A89" s="36"/>
      <c r="B89" s="37"/>
      <c r="C89" s="28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Statutární město Děčín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8" t="s">
        <v>30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39"/>
      <c r="AS89" s="79" t="s">
        <v>58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28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8" t="s">
        <v>33</v>
      </c>
      <c r="AJ90" s="38"/>
      <c r="AK90" s="38"/>
      <c r="AL90" s="38"/>
      <c r="AM90" s="78" t="str">
        <f>IF(E20="","",E20)</f>
        <v>V A M A s.r.o.</v>
      </c>
      <c r="AN90" s="69"/>
      <c r="AO90" s="69"/>
      <c r="AP90" s="69"/>
      <c r="AQ90" s="38"/>
      <c r="AR90" s="39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59</v>
      </c>
      <c r="D92" s="92"/>
      <c r="E92" s="92"/>
      <c r="F92" s="92"/>
      <c r="G92" s="92"/>
      <c r="H92" s="93"/>
      <c r="I92" s="94" t="s">
        <v>60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61</v>
      </c>
      <c r="AH92" s="92"/>
      <c r="AI92" s="92"/>
      <c r="AJ92" s="92"/>
      <c r="AK92" s="92"/>
      <c r="AL92" s="92"/>
      <c r="AM92" s="92"/>
      <c r="AN92" s="94" t="s">
        <v>62</v>
      </c>
      <c r="AO92" s="92"/>
      <c r="AP92" s="96"/>
      <c r="AQ92" s="97" t="s">
        <v>63</v>
      </c>
      <c r="AR92" s="39"/>
      <c r="AS92" s="98" t="s">
        <v>64</v>
      </c>
      <c r="AT92" s="99" t="s">
        <v>65</v>
      </c>
      <c r="AU92" s="99" t="s">
        <v>66</v>
      </c>
      <c r="AV92" s="99" t="s">
        <v>67</v>
      </c>
      <c r="AW92" s="99" t="s">
        <v>68</v>
      </c>
      <c r="AX92" s="99" t="s">
        <v>69</v>
      </c>
      <c r="AY92" s="99" t="s">
        <v>70</v>
      </c>
      <c r="AZ92" s="99" t="s">
        <v>71</v>
      </c>
      <c r="BA92" s="99" t="s">
        <v>72</v>
      </c>
      <c r="BB92" s="99" t="s">
        <v>73</v>
      </c>
      <c r="BC92" s="99" t="s">
        <v>74</v>
      </c>
      <c r="BD92" s="100" t="s">
        <v>75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ROUND(AZ94*L32,2)</f>
        <v>0</v>
      </c>
      <c r="AW94" s="112">
        <f>ROUND(BA94*L33,2)</f>
        <v>0</v>
      </c>
      <c r="AX94" s="112">
        <f>ROUND(BB94*L32,2)</f>
        <v>0</v>
      </c>
      <c r="AY94" s="112">
        <f>ROUND(BC94*L33,2)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77</v>
      </c>
      <c r="BT94" s="115" t="s">
        <v>78</v>
      </c>
      <c r="BU94" s="116" t="s">
        <v>79</v>
      </c>
      <c r="BV94" s="115" t="s">
        <v>80</v>
      </c>
      <c r="BW94" s="115" t="s">
        <v>5</v>
      </c>
      <c r="BX94" s="115" t="s">
        <v>81</v>
      </c>
      <c r="CL94" s="115" t="s">
        <v>1</v>
      </c>
    </row>
    <row r="95" spans="1:91" s="7" customFormat="1" ht="24.75" customHeight="1">
      <c r="A95" s="117" t="s">
        <v>82</v>
      </c>
      <c r="B95" s="118"/>
      <c r="C95" s="119"/>
      <c r="D95" s="120" t="s">
        <v>83</v>
      </c>
      <c r="E95" s="120"/>
      <c r="F95" s="120"/>
      <c r="G95" s="120"/>
      <c r="H95" s="120"/>
      <c r="I95" s="121"/>
      <c r="J95" s="120" t="s">
        <v>84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'PS 01 - Montáž výzbroje n...'!J32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85</v>
      </c>
      <c r="AR95" s="124"/>
      <c r="AS95" s="125">
        <v>0</v>
      </c>
      <c r="AT95" s="126">
        <f>ROUND(SUM(AV95:AW95),2)</f>
        <v>0</v>
      </c>
      <c r="AU95" s="127">
        <f>'PS 01 - Montáž výzbroje n...'!P127</f>
        <v>0</v>
      </c>
      <c r="AV95" s="126">
        <f>'PS 01 - Montáž výzbroje n...'!J35</f>
        <v>0</v>
      </c>
      <c r="AW95" s="126">
        <f>'PS 01 - Montáž výzbroje n...'!J36</f>
        <v>0</v>
      </c>
      <c r="AX95" s="126">
        <f>'PS 01 - Montáž výzbroje n...'!J37</f>
        <v>0</v>
      </c>
      <c r="AY95" s="126">
        <f>'PS 01 - Montáž výzbroje n...'!J38</f>
        <v>0</v>
      </c>
      <c r="AZ95" s="126">
        <f>'PS 01 - Montáž výzbroje n...'!F35</f>
        <v>0</v>
      </c>
      <c r="BA95" s="126">
        <f>'PS 01 - Montáž výzbroje n...'!F36</f>
        <v>0</v>
      </c>
      <c r="BB95" s="126">
        <f>'PS 01 - Montáž výzbroje n...'!F37</f>
        <v>0</v>
      </c>
      <c r="BC95" s="126">
        <f>'PS 01 - Montáž výzbroje n...'!F38</f>
        <v>0</v>
      </c>
      <c r="BD95" s="128">
        <f>'PS 01 - Montáž výzbroje n...'!F39</f>
        <v>0</v>
      </c>
      <c r="BE95" s="7"/>
      <c r="BT95" s="129" t="s">
        <v>86</v>
      </c>
      <c r="BV95" s="129" t="s">
        <v>80</v>
      </c>
      <c r="BW95" s="129" t="s">
        <v>87</v>
      </c>
      <c r="BX95" s="129" t="s">
        <v>5</v>
      </c>
      <c r="CL95" s="129" t="s">
        <v>1</v>
      </c>
      <c r="CM95" s="129" t="s">
        <v>88</v>
      </c>
    </row>
    <row r="96" spans="1:91" s="7" customFormat="1" ht="24.75" customHeight="1">
      <c r="A96" s="117" t="s">
        <v>82</v>
      </c>
      <c r="B96" s="118"/>
      <c r="C96" s="119"/>
      <c r="D96" s="120" t="s">
        <v>89</v>
      </c>
      <c r="E96" s="120"/>
      <c r="F96" s="120"/>
      <c r="G96" s="120"/>
      <c r="H96" s="120"/>
      <c r="I96" s="121"/>
      <c r="J96" s="120" t="s">
        <v>90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03 - Výkopové práce vč...'!J32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85</v>
      </c>
      <c r="AR96" s="124"/>
      <c r="AS96" s="130">
        <v>0</v>
      </c>
      <c r="AT96" s="131">
        <f>ROUND(SUM(AV96:AW96),2)</f>
        <v>0</v>
      </c>
      <c r="AU96" s="132">
        <f>'SO 03 - Výkopové práce vč...'!P137</f>
        <v>0</v>
      </c>
      <c r="AV96" s="131">
        <f>'SO 03 - Výkopové práce vč...'!J35</f>
        <v>0</v>
      </c>
      <c r="AW96" s="131">
        <f>'SO 03 - Výkopové práce vč...'!J36</f>
        <v>0</v>
      </c>
      <c r="AX96" s="131">
        <f>'SO 03 - Výkopové práce vč...'!J37</f>
        <v>0</v>
      </c>
      <c r="AY96" s="131">
        <f>'SO 03 - Výkopové práce vč...'!J38</f>
        <v>0</v>
      </c>
      <c r="AZ96" s="131">
        <f>'SO 03 - Výkopové práce vč...'!F35</f>
        <v>0</v>
      </c>
      <c r="BA96" s="131">
        <f>'SO 03 - Výkopové práce vč...'!F36</f>
        <v>0</v>
      </c>
      <c r="BB96" s="131">
        <f>'SO 03 - Výkopové práce vč...'!F37</f>
        <v>0</v>
      </c>
      <c r="BC96" s="131">
        <f>'SO 03 - Výkopové práce vč...'!F38</f>
        <v>0</v>
      </c>
      <c r="BD96" s="133">
        <f>'SO 03 - Výkopové práce vč...'!F39</f>
        <v>0</v>
      </c>
      <c r="BE96" s="7"/>
      <c r="BT96" s="129" t="s">
        <v>86</v>
      </c>
      <c r="BV96" s="129" t="s">
        <v>80</v>
      </c>
      <c r="BW96" s="129" t="s">
        <v>91</v>
      </c>
      <c r="BX96" s="129" t="s">
        <v>5</v>
      </c>
      <c r="CL96" s="129" t="s">
        <v>1</v>
      </c>
      <c r="CM96" s="129" t="s">
        <v>88</v>
      </c>
    </row>
    <row r="97" spans="2:44" ht="12"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6"/>
    </row>
    <row r="98" spans="1:57" s="2" customFormat="1" ht="30" customHeight="1">
      <c r="A98" s="36"/>
      <c r="B98" s="37"/>
      <c r="C98" s="105" t="s">
        <v>92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108">
        <f>ROUND(SUM(AG99:AG108),2)</f>
        <v>0</v>
      </c>
      <c r="AH98" s="108"/>
      <c r="AI98" s="108"/>
      <c r="AJ98" s="108"/>
      <c r="AK98" s="108"/>
      <c r="AL98" s="108"/>
      <c r="AM98" s="108"/>
      <c r="AN98" s="108">
        <f>ROUND(SUM(AN99:AN108),2)</f>
        <v>0</v>
      </c>
      <c r="AO98" s="108"/>
      <c r="AP98" s="108"/>
      <c r="AQ98" s="134"/>
      <c r="AR98" s="39"/>
      <c r="AS98" s="98" t="s">
        <v>93</v>
      </c>
      <c r="AT98" s="99" t="s">
        <v>94</v>
      </c>
      <c r="AU98" s="99" t="s">
        <v>42</v>
      </c>
      <c r="AV98" s="100" t="s">
        <v>65</v>
      </c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89" s="2" customFormat="1" ht="19.9" customHeight="1">
      <c r="A99" s="36"/>
      <c r="B99" s="37"/>
      <c r="C99" s="38"/>
      <c r="D99" s="135" t="s">
        <v>95</v>
      </c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38"/>
      <c r="AD99" s="38"/>
      <c r="AE99" s="38"/>
      <c r="AF99" s="38"/>
      <c r="AG99" s="136">
        <f>ROUND(AG94*AS99,2)</f>
        <v>0</v>
      </c>
      <c r="AH99" s="137"/>
      <c r="AI99" s="137"/>
      <c r="AJ99" s="137"/>
      <c r="AK99" s="137"/>
      <c r="AL99" s="137"/>
      <c r="AM99" s="137"/>
      <c r="AN99" s="137">
        <f>ROUND(AG99+AV99,2)</f>
        <v>0</v>
      </c>
      <c r="AO99" s="137"/>
      <c r="AP99" s="137"/>
      <c r="AQ99" s="38"/>
      <c r="AR99" s="39"/>
      <c r="AS99" s="138">
        <v>0</v>
      </c>
      <c r="AT99" s="139" t="s">
        <v>96</v>
      </c>
      <c r="AU99" s="139" t="s">
        <v>43</v>
      </c>
      <c r="AV99" s="140">
        <f>ROUND(IF(AU99="základní",AG99*L32,IF(AU99="snížená",AG99*L33,0)),2)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3" t="s">
        <v>97</v>
      </c>
      <c r="BY99" s="141">
        <f>IF(AU99="základní",AV99,0)</f>
        <v>0</v>
      </c>
      <c r="BZ99" s="141">
        <f>IF(AU99="snížená",AV99,0)</f>
        <v>0</v>
      </c>
      <c r="CA99" s="141">
        <v>0</v>
      </c>
      <c r="CB99" s="141">
        <v>0</v>
      </c>
      <c r="CC99" s="141">
        <v>0</v>
      </c>
      <c r="CD99" s="141">
        <f>IF(AU99="základní",AG99,0)</f>
        <v>0</v>
      </c>
      <c r="CE99" s="141">
        <f>IF(AU99="snížená",AG99,0)</f>
        <v>0</v>
      </c>
      <c r="CF99" s="141">
        <f>IF(AU99="zákl. přenesená",AG99,0)</f>
        <v>0</v>
      </c>
      <c r="CG99" s="141">
        <f>IF(AU99="sníž. přenesená",AG99,0)</f>
        <v>0</v>
      </c>
      <c r="CH99" s="141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čast",1,IF(AT99="investiční čast",2,3))</f>
        <v>1</v>
      </c>
      <c r="CK99" s="13" t="str">
        <f>IF(D99="Vyplň vlastní","","x")</f>
        <v>x</v>
      </c>
    </row>
    <row r="100" spans="1:89" s="2" customFormat="1" ht="19.9" customHeight="1">
      <c r="A100" s="36"/>
      <c r="B100" s="37"/>
      <c r="C100" s="38"/>
      <c r="D100" s="135" t="s">
        <v>98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38"/>
      <c r="AD100" s="38"/>
      <c r="AE100" s="38"/>
      <c r="AF100" s="38"/>
      <c r="AG100" s="136">
        <f>ROUND(AG94*AS100,2)</f>
        <v>0</v>
      </c>
      <c r="AH100" s="137"/>
      <c r="AI100" s="137"/>
      <c r="AJ100" s="137"/>
      <c r="AK100" s="137"/>
      <c r="AL100" s="137"/>
      <c r="AM100" s="137"/>
      <c r="AN100" s="137">
        <f>ROUND(AG100+AV100,2)</f>
        <v>0</v>
      </c>
      <c r="AO100" s="137"/>
      <c r="AP100" s="137"/>
      <c r="AQ100" s="38"/>
      <c r="AR100" s="39"/>
      <c r="AS100" s="138">
        <v>0</v>
      </c>
      <c r="AT100" s="139" t="s">
        <v>96</v>
      </c>
      <c r="AU100" s="139" t="s">
        <v>43</v>
      </c>
      <c r="AV100" s="140">
        <f>ROUND(IF(AU100="základní",AG100*L32,IF(AU100="snížená",AG100*L33,0)),2)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3" t="s">
        <v>97</v>
      </c>
      <c r="BY100" s="141">
        <f>IF(AU100="základní",AV100,0)</f>
        <v>0</v>
      </c>
      <c r="BZ100" s="141">
        <f>IF(AU100="snížená",AV100,0)</f>
        <v>0</v>
      </c>
      <c r="CA100" s="141">
        <v>0</v>
      </c>
      <c r="CB100" s="141">
        <v>0</v>
      </c>
      <c r="CC100" s="141">
        <v>0</v>
      </c>
      <c r="CD100" s="141">
        <f>IF(AU100="základní",AG100,0)</f>
        <v>0</v>
      </c>
      <c r="CE100" s="141">
        <f>IF(AU100="snížená",AG100,0)</f>
        <v>0</v>
      </c>
      <c r="CF100" s="141">
        <f>IF(AU100="zákl. přenesená",AG100,0)</f>
        <v>0</v>
      </c>
      <c r="CG100" s="141">
        <f>IF(AU100="sníž. přenesená",AG100,0)</f>
        <v>0</v>
      </c>
      <c r="CH100" s="141">
        <f>IF(AU100="nulová",AG100,0)</f>
        <v>0</v>
      </c>
      <c r="CI100" s="13">
        <f>IF(AU100="základní",1,IF(AU100="snížená",2,IF(AU100="zákl. přenesená",4,IF(AU100="sníž. přenesená",5,3))))</f>
        <v>1</v>
      </c>
      <c r="CJ100" s="13">
        <f>IF(AT100="stavební čast",1,IF(AT100="investiční čast",2,3))</f>
        <v>1</v>
      </c>
      <c r="CK100" s="13" t="str">
        <f>IF(D100="Vyplň vlastní","","x")</f>
        <v>x</v>
      </c>
    </row>
    <row r="101" spans="1:89" s="2" customFormat="1" ht="19.9" customHeight="1">
      <c r="A101" s="36"/>
      <c r="B101" s="37"/>
      <c r="C101" s="38"/>
      <c r="D101" s="135" t="s">
        <v>99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38"/>
      <c r="AD101" s="38"/>
      <c r="AE101" s="38"/>
      <c r="AF101" s="38"/>
      <c r="AG101" s="136">
        <f>ROUND(AG94*AS101,2)</f>
        <v>0</v>
      </c>
      <c r="AH101" s="137"/>
      <c r="AI101" s="137"/>
      <c r="AJ101" s="137"/>
      <c r="AK101" s="137"/>
      <c r="AL101" s="137"/>
      <c r="AM101" s="137"/>
      <c r="AN101" s="137">
        <f>ROUND(AG101+AV101,2)</f>
        <v>0</v>
      </c>
      <c r="AO101" s="137"/>
      <c r="AP101" s="137"/>
      <c r="AQ101" s="38"/>
      <c r="AR101" s="39"/>
      <c r="AS101" s="138">
        <v>0</v>
      </c>
      <c r="AT101" s="139" t="s">
        <v>96</v>
      </c>
      <c r="AU101" s="139" t="s">
        <v>43</v>
      </c>
      <c r="AV101" s="140">
        <f>ROUND(IF(AU101="základní",AG101*L32,IF(AU101="snížená",AG101*L33,0)),2)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3" t="s">
        <v>97</v>
      </c>
      <c r="BY101" s="141">
        <f>IF(AU101="základní",AV101,0)</f>
        <v>0</v>
      </c>
      <c r="BZ101" s="141">
        <f>IF(AU101="snížená",AV101,0)</f>
        <v>0</v>
      </c>
      <c r="CA101" s="141">
        <v>0</v>
      </c>
      <c r="CB101" s="141">
        <v>0</v>
      </c>
      <c r="CC101" s="141">
        <v>0</v>
      </c>
      <c r="CD101" s="141">
        <f>IF(AU101="základní",AG101,0)</f>
        <v>0</v>
      </c>
      <c r="CE101" s="141">
        <f>IF(AU101="snížená",AG101,0)</f>
        <v>0</v>
      </c>
      <c r="CF101" s="141">
        <f>IF(AU101="zákl. přenesená",AG101,0)</f>
        <v>0</v>
      </c>
      <c r="CG101" s="141">
        <f>IF(AU101="sníž. přenesená",AG101,0)</f>
        <v>0</v>
      </c>
      <c r="CH101" s="141">
        <f>IF(AU101="nulová",AG101,0)</f>
        <v>0</v>
      </c>
      <c r="CI101" s="13">
        <f>IF(AU101="základní",1,IF(AU101="snížená",2,IF(AU101="zákl. přenesená",4,IF(AU101="sníž. přenesená",5,3))))</f>
        <v>1</v>
      </c>
      <c r="CJ101" s="13">
        <f>IF(AT101="stavební čast",1,IF(AT101="investiční čast",2,3))</f>
        <v>1</v>
      </c>
      <c r="CK101" s="13" t="str">
        <f>IF(D101="Vyplň vlastní","","x")</f>
        <v>x</v>
      </c>
    </row>
    <row r="102" spans="1:89" s="2" customFormat="1" ht="19.9" customHeight="1">
      <c r="A102" s="36"/>
      <c r="B102" s="37"/>
      <c r="C102" s="38"/>
      <c r="D102" s="135" t="s">
        <v>100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38"/>
      <c r="AD102" s="38"/>
      <c r="AE102" s="38"/>
      <c r="AF102" s="38"/>
      <c r="AG102" s="136">
        <f>ROUND(AG94*AS102,2)</f>
        <v>0</v>
      </c>
      <c r="AH102" s="137"/>
      <c r="AI102" s="137"/>
      <c r="AJ102" s="137"/>
      <c r="AK102" s="137"/>
      <c r="AL102" s="137"/>
      <c r="AM102" s="137"/>
      <c r="AN102" s="137">
        <f>ROUND(AG102+AV102,2)</f>
        <v>0</v>
      </c>
      <c r="AO102" s="137"/>
      <c r="AP102" s="137"/>
      <c r="AQ102" s="38"/>
      <c r="AR102" s="39"/>
      <c r="AS102" s="138">
        <v>0</v>
      </c>
      <c r="AT102" s="139" t="s">
        <v>96</v>
      </c>
      <c r="AU102" s="139" t="s">
        <v>43</v>
      </c>
      <c r="AV102" s="140">
        <f>ROUND(IF(AU102="základní",AG102*L32,IF(AU102="snížená",AG102*L33,0)),2)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3" t="s">
        <v>97</v>
      </c>
      <c r="BY102" s="141">
        <f>IF(AU102="základní",AV102,0)</f>
        <v>0</v>
      </c>
      <c r="BZ102" s="141">
        <f>IF(AU102="snížená",AV102,0)</f>
        <v>0</v>
      </c>
      <c r="CA102" s="141">
        <v>0</v>
      </c>
      <c r="CB102" s="141">
        <v>0</v>
      </c>
      <c r="CC102" s="141">
        <v>0</v>
      </c>
      <c r="CD102" s="141">
        <f>IF(AU102="základní",AG102,0)</f>
        <v>0</v>
      </c>
      <c r="CE102" s="141">
        <f>IF(AU102="snížená",AG102,0)</f>
        <v>0</v>
      </c>
      <c r="CF102" s="141">
        <f>IF(AU102="zákl. přenesená",AG102,0)</f>
        <v>0</v>
      </c>
      <c r="CG102" s="141">
        <f>IF(AU102="sníž. přenesená",AG102,0)</f>
        <v>0</v>
      </c>
      <c r="CH102" s="141">
        <f>IF(AU102="nulová",AG102,0)</f>
        <v>0</v>
      </c>
      <c r="CI102" s="13">
        <f>IF(AU102="základní",1,IF(AU102="snížená",2,IF(AU102="zákl. přenesená",4,IF(AU102="sníž. přenesená",5,3))))</f>
        <v>1</v>
      </c>
      <c r="CJ102" s="13">
        <f>IF(AT102="stavební čast",1,IF(AT102="investiční čast",2,3))</f>
        <v>1</v>
      </c>
      <c r="CK102" s="13" t="str">
        <f>IF(D102="Vyplň vlastní","","x")</f>
        <v>x</v>
      </c>
    </row>
    <row r="103" spans="1:89" s="2" customFormat="1" ht="19.9" customHeight="1">
      <c r="A103" s="36"/>
      <c r="B103" s="37"/>
      <c r="C103" s="38"/>
      <c r="D103" s="135" t="s">
        <v>101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38"/>
      <c r="AD103" s="38"/>
      <c r="AE103" s="38"/>
      <c r="AF103" s="38"/>
      <c r="AG103" s="136">
        <f>ROUND(AG94*AS103,2)</f>
        <v>0</v>
      </c>
      <c r="AH103" s="137"/>
      <c r="AI103" s="137"/>
      <c r="AJ103" s="137"/>
      <c r="AK103" s="137"/>
      <c r="AL103" s="137"/>
      <c r="AM103" s="137"/>
      <c r="AN103" s="137">
        <f>ROUND(AG103+AV103,2)</f>
        <v>0</v>
      </c>
      <c r="AO103" s="137"/>
      <c r="AP103" s="137"/>
      <c r="AQ103" s="38"/>
      <c r="AR103" s="39"/>
      <c r="AS103" s="138">
        <v>0</v>
      </c>
      <c r="AT103" s="139" t="s">
        <v>96</v>
      </c>
      <c r="AU103" s="139" t="s">
        <v>43</v>
      </c>
      <c r="AV103" s="140">
        <f>ROUND(IF(AU103="základní",AG103*L32,IF(AU103="snížená",AG103*L33,0)),2)</f>
        <v>0</v>
      </c>
      <c r="AW103" s="36"/>
      <c r="AX103" s="36"/>
      <c r="AY103" s="36"/>
      <c r="AZ103" s="36"/>
      <c r="BA103" s="36"/>
      <c r="BB103" s="36"/>
      <c r="BC103" s="36"/>
      <c r="BD103" s="36"/>
      <c r="BE103" s="36"/>
      <c r="BV103" s="13" t="s">
        <v>97</v>
      </c>
      <c r="BY103" s="141">
        <f>IF(AU103="základní",AV103,0)</f>
        <v>0</v>
      </c>
      <c r="BZ103" s="141">
        <f>IF(AU103="snížená",AV103,0)</f>
        <v>0</v>
      </c>
      <c r="CA103" s="141">
        <v>0</v>
      </c>
      <c r="CB103" s="141">
        <v>0</v>
      </c>
      <c r="CC103" s="141">
        <v>0</v>
      </c>
      <c r="CD103" s="141">
        <f>IF(AU103="základní",AG103,0)</f>
        <v>0</v>
      </c>
      <c r="CE103" s="141">
        <f>IF(AU103="snížená",AG103,0)</f>
        <v>0</v>
      </c>
      <c r="CF103" s="141">
        <f>IF(AU103="zákl. přenesená",AG103,0)</f>
        <v>0</v>
      </c>
      <c r="CG103" s="141">
        <f>IF(AU103="sníž. přenesená",AG103,0)</f>
        <v>0</v>
      </c>
      <c r="CH103" s="141">
        <f>IF(AU103="nulová",AG103,0)</f>
        <v>0</v>
      </c>
      <c r="CI103" s="13">
        <f>IF(AU103="základní",1,IF(AU103="snížená",2,IF(AU103="zákl. přenesená",4,IF(AU103="sníž. přenesená",5,3))))</f>
        <v>1</v>
      </c>
      <c r="CJ103" s="13">
        <f>IF(AT103="stavební čast",1,IF(AT103="investiční čast",2,3))</f>
        <v>1</v>
      </c>
      <c r="CK103" s="13" t="str">
        <f>IF(D103="Vyplň vlastní","","x")</f>
        <v>x</v>
      </c>
    </row>
    <row r="104" spans="1:89" s="2" customFormat="1" ht="19.9" customHeight="1">
      <c r="A104" s="36"/>
      <c r="B104" s="37"/>
      <c r="C104" s="38"/>
      <c r="D104" s="135" t="s">
        <v>102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38"/>
      <c r="AD104" s="38"/>
      <c r="AE104" s="38"/>
      <c r="AF104" s="38"/>
      <c r="AG104" s="136">
        <f>ROUND(AG94*AS104,2)</f>
        <v>0</v>
      </c>
      <c r="AH104" s="137"/>
      <c r="AI104" s="137"/>
      <c r="AJ104" s="137"/>
      <c r="AK104" s="137"/>
      <c r="AL104" s="137"/>
      <c r="AM104" s="137"/>
      <c r="AN104" s="137">
        <f>ROUND(AG104+AV104,2)</f>
        <v>0</v>
      </c>
      <c r="AO104" s="137"/>
      <c r="AP104" s="137"/>
      <c r="AQ104" s="38"/>
      <c r="AR104" s="39"/>
      <c r="AS104" s="138">
        <v>0</v>
      </c>
      <c r="AT104" s="139" t="s">
        <v>96</v>
      </c>
      <c r="AU104" s="139" t="s">
        <v>43</v>
      </c>
      <c r="AV104" s="140">
        <f>ROUND(IF(AU104="základní",AG104*L32,IF(AU104="snížená",AG104*L33,0)),2)</f>
        <v>0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V104" s="13" t="s">
        <v>97</v>
      </c>
      <c r="BY104" s="141">
        <f>IF(AU104="základní",AV104,0)</f>
        <v>0</v>
      </c>
      <c r="BZ104" s="141">
        <f>IF(AU104="snížená",AV104,0)</f>
        <v>0</v>
      </c>
      <c r="CA104" s="141">
        <v>0</v>
      </c>
      <c r="CB104" s="141">
        <v>0</v>
      </c>
      <c r="CC104" s="141">
        <v>0</v>
      </c>
      <c r="CD104" s="141">
        <f>IF(AU104="základní",AG104,0)</f>
        <v>0</v>
      </c>
      <c r="CE104" s="141">
        <f>IF(AU104="snížená",AG104,0)</f>
        <v>0</v>
      </c>
      <c r="CF104" s="141">
        <f>IF(AU104="zákl. přenesená",AG104,0)</f>
        <v>0</v>
      </c>
      <c r="CG104" s="141">
        <f>IF(AU104="sníž. přenesená",AG104,0)</f>
        <v>0</v>
      </c>
      <c r="CH104" s="141">
        <f>IF(AU104="nulová",AG104,0)</f>
        <v>0</v>
      </c>
      <c r="CI104" s="13">
        <f>IF(AU104="základní",1,IF(AU104="snížená",2,IF(AU104="zákl. přenesená",4,IF(AU104="sníž. přenesená",5,3))))</f>
        <v>1</v>
      </c>
      <c r="CJ104" s="13">
        <f>IF(AT104="stavební čast",1,IF(AT104="investiční čast",2,3))</f>
        <v>1</v>
      </c>
      <c r="CK104" s="13" t="str">
        <f>IF(D104="Vyplň vlastní","","x")</f>
        <v>x</v>
      </c>
    </row>
    <row r="105" spans="1:89" s="2" customFormat="1" ht="19.9" customHeight="1">
      <c r="A105" s="36"/>
      <c r="B105" s="37"/>
      <c r="C105" s="38"/>
      <c r="D105" s="135" t="s">
        <v>103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38"/>
      <c r="AD105" s="38"/>
      <c r="AE105" s="38"/>
      <c r="AF105" s="38"/>
      <c r="AG105" s="136">
        <f>ROUND(AG94*AS105,2)</f>
        <v>0</v>
      </c>
      <c r="AH105" s="137"/>
      <c r="AI105" s="137"/>
      <c r="AJ105" s="137"/>
      <c r="AK105" s="137"/>
      <c r="AL105" s="137"/>
      <c r="AM105" s="137"/>
      <c r="AN105" s="137">
        <f>ROUND(AG105+AV105,2)</f>
        <v>0</v>
      </c>
      <c r="AO105" s="137"/>
      <c r="AP105" s="137"/>
      <c r="AQ105" s="38"/>
      <c r="AR105" s="39"/>
      <c r="AS105" s="138">
        <v>0</v>
      </c>
      <c r="AT105" s="139" t="s">
        <v>96</v>
      </c>
      <c r="AU105" s="139" t="s">
        <v>43</v>
      </c>
      <c r="AV105" s="140">
        <f>ROUND(IF(AU105="základní",AG105*L32,IF(AU105="snížená",AG105*L33,0)),2)</f>
        <v>0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V105" s="13" t="s">
        <v>97</v>
      </c>
      <c r="BY105" s="141">
        <f>IF(AU105="základní",AV105,0)</f>
        <v>0</v>
      </c>
      <c r="BZ105" s="141">
        <f>IF(AU105="snížená",AV105,0)</f>
        <v>0</v>
      </c>
      <c r="CA105" s="141">
        <v>0</v>
      </c>
      <c r="CB105" s="141">
        <v>0</v>
      </c>
      <c r="CC105" s="141">
        <v>0</v>
      </c>
      <c r="CD105" s="141">
        <f>IF(AU105="základní",AG105,0)</f>
        <v>0</v>
      </c>
      <c r="CE105" s="141">
        <f>IF(AU105="snížená",AG105,0)</f>
        <v>0</v>
      </c>
      <c r="CF105" s="141">
        <f>IF(AU105="zákl. přenesená",AG105,0)</f>
        <v>0</v>
      </c>
      <c r="CG105" s="141">
        <f>IF(AU105="sníž. přenesená",AG105,0)</f>
        <v>0</v>
      </c>
      <c r="CH105" s="141">
        <f>IF(AU105="nulová",AG105,0)</f>
        <v>0</v>
      </c>
      <c r="CI105" s="13">
        <f>IF(AU105="základní",1,IF(AU105="snížená",2,IF(AU105="zákl. přenesená",4,IF(AU105="sníž. přenesená",5,3))))</f>
        <v>1</v>
      </c>
      <c r="CJ105" s="13">
        <f>IF(AT105="stavební čast",1,IF(AT105="investiční čast",2,3))</f>
        <v>1</v>
      </c>
      <c r="CK105" s="13" t="str">
        <f>IF(D105="Vyplň vlastní","","x")</f>
        <v>x</v>
      </c>
    </row>
    <row r="106" spans="1:89" s="2" customFormat="1" ht="19.9" customHeight="1">
      <c r="A106" s="36"/>
      <c r="B106" s="37"/>
      <c r="C106" s="38"/>
      <c r="D106" s="142" t="s">
        <v>104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38"/>
      <c r="AD106" s="38"/>
      <c r="AE106" s="38"/>
      <c r="AF106" s="38"/>
      <c r="AG106" s="136">
        <f>ROUND(AG94*AS106,2)</f>
        <v>0</v>
      </c>
      <c r="AH106" s="137"/>
      <c r="AI106" s="137"/>
      <c r="AJ106" s="137"/>
      <c r="AK106" s="137"/>
      <c r="AL106" s="137"/>
      <c r="AM106" s="137"/>
      <c r="AN106" s="137">
        <f>ROUND(AG106+AV106,2)</f>
        <v>0</v>
      </c>
      <c r="AO106" s="137"/>
      <c r="AP106" s="137"/>
      <c r="AQ106" s="38"/>
      <c r="AR106" s="39"/>
      <c r="AS106" s="138">
        <v>0</v>
      </c>
      <c r="AT106" s="139" t="s">
        <v>96</v>
      </c>
      <c r="AU106" s="139" t="s">
        <v>43</v>
      </c>
      <c r="AV106" s="140">
        <f>ROUND(IF(AU106="základní",AG106*L32,IF(AU106="snížená",AG106*L33,0)),2)</f>
        <v>0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V106" s="13" t="s">
        <v>105</v>
      </c>
      <c r="BY106" s="141">
        <f>IF(AU106="základní",AV106,0)</f>
        <v>0</v>
      </c>
      <c r="BZ106" s="141">
        <f>IF(AU106="snížená",AV106,0)</f>
        <v>0</v>
      </c>
      <c r="CA106" s="141">
        <v>0</v>
      </c>
      <c r="CB106" s="141">
        <v>0</v>
      </c>
      <c r="CC106" s="141">
        <v>0</v>
      </c>
      <c r="CD106" s="141">
        <f>IF(AU106="základní",AG106,0)</f>
        <v>0</v>
      </c>
      <c r="CE106" s="141">
        <f>IF(AU106="snížená",AG106,0)</f>
        <v>0</v>
      </c>
      <c r="CF106" s="141">
        <f>IF(AU106="zákl. přenesená",AG106,0)</f>
        <v>0</v>
      </c>
      <c r="CG106" s="141">
        <f>IF(AU106="sníž. přenesená",AG106,0)</f>
        <v>0</v>
      </c>
      <c r="CH106" s="141">
        <f>IF(AU106="nulová",AG106,0)</f>
        <v>0</v>
      </c>
      <c r="CI106" s="13">
        <f>IF(AU106="základní",1,IF(AU106="snížená",2,IF(AU106="zákl. přenesená",4,IF(AU106="sníž. přenesená",5,3))))</f>
        <v>1</v>
      </c>
      <c r="CJ106" s="13">
        <f>IF(AT106="stavební čast",1,IF(AT106="investiční čast",2,3))</f>
        <v>1</v>
      </c>
      <c r="CK106" s="13" t="str">
        <f>IF(D106="Vyplň vlastní","","x")</f>
        <v/>
      </c>
    </row>
    <row r="107" spans="1:89" s="2" customFormat="1" ht="19.9" customHeight="1">
      <c r="A107" s="36"/>
      <c r="B107" s="37"/>
      <c r="C107" s="38"/>
      <c r="D107" s="142" t="s">
        <v>104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38"/>
      <c r="AD107" s="38"/>
      <c r="AE107" s="38"/>
      <c r="AF107" s="38"/>
      <c r="AG107" s="136">
        <f>ROUND(AG94*AS107,2)</f>
        <v>0</v>
      </c>
      <c r="AH107" s="137"/>
      <c r="AI107" s="137"/>
      <c r="AJ107" s="137"/>
      <c r="AK107" s="137"/>
      <c r="AL107" s="137"/>
      <c r="AM107" s="137"/>
      <c r="AN107" s="137">
        <f>ROUND(AG107+AV107,2)</f>
        <v>0</v>
      </c>
      <c r="AO107" s="137"/>
      <c r="AP107" s="137"/>
      <c r="AQ107" s="38"/>
      <c r="AR107" s="39"/>
      <c r="AS107" s="138">
        <v>0</v>
      </c>
      <c r="AT107" s="139" t="s">
        <v>96</v>
      </c>
      <c r="AU107" s="139" t="s">
        <v>43</v>
      </c>
      <c r="AV107" s="140">
        <f>ROUND(IF(AU107="základní",AG107*L32,IF(AU107="snížená",AG107*L33,0)),2)</f>
        <v>0</v>
      </c>
      <c r="AW107" s="36"/>
      <c r="AX107" s="36"/>
      <c r="AY107" s="36"/>
      <c r="AZ107" s="36"/>
      <c r="BA107" s="36"/>
      <c r="BB107" s="36"/>
      <c r="BC107" s="36"/>
      <c r="BD107" s="36"/>
      <c r="BE107" s="36"/>
      <c r="BV107" s="13" t="s">
        <v>105</v>
      </c>
      <c r="BY107" s="141">
        <f>IF(AU107="základní",AV107,0)</f>
        <v>0</v>
      </c>
      <c r="BZ107" s="141">
        <f>IF(AU107="snížená",AV107,0)</f>
        <v>0</v>
      </c>
      <c r="CA107" s="141">
        <v>0</v>
      </c>
      <c r="CB107" s="141">
        <v>0</v>
      </c>
      <c r="CC107" s="141">
        <v>0</v>
      </c>
      <c r="CD107" s="141">
        <f>IF(AU107="základní",AG107,0)</f>
        <v>0</v>
      </c>
      <c r="CE107" s="141">
        <f>IF(AU107="snížená",AG107,0)</f>
        <v>0</v>
      </c>
      <c r="CF107" s="141">
        <f>IF(AU107="zákl. přenesená",AG107,0)</f>
        <v>0</v>
      </c>
      <c r="CG107" s="141">
        <f>IF(AU107="sníž. přenesená",AG107,0)</f>
        <v>0</v>
      </c>
      <c r="CH107" s="141">
        <f>IF(AU107="nulová",AG107,0)</f>
        <v>0</v>
      </c>
      <c r="CI107" s="13">
        <f>IF(AU107="základní",1,IF(AU107="snížená",2,IF(AU107="zákl. přenesená",4,IF(AU107="sníž. přenesená",5,3))))</f>
        <v>1</v>
      </c>
      <c r="CJ107" s="13">
        <f>IF(AT107="stavební čast",1,IF(AT107="investiční čast",2,3))</f>
        <v>1</v>
      </c>
      <c r="CK107" s="13" t="str">
        <f>IF(D107="Vyplň vlastní","","x")</f>
        <v/>
      </c>
    </row>
    <row r="108" spans="1:89" s="2" customFormat="1" ht="19.9" customHeight="1">
      <c r="A108" s="36"/>
      <c r="B108" s="37"/>
      <c r="C108" s="38"/>
      <c r="D108" s="142" t="s">
        <v>104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38"/>
      <c r="AD108" s="38"/>
      <c r="AE108" s="38"/>
      <c r="AF108" s="38"/>
      <c r="AG108" s="136">
        <f>ROUND(AG94*AS108,2)</f>
        <v>0</v>
      </c>
      <c r="AH108" s="137"/>
      <c r="AI108" s="137"/>
      <c r="AJ108" s="137"/>
      <c r="AK108" s="137"/>
      <c r="AL108" s="137"/>
      <c r="AM108" s="137"/>
      <c r="AN108" s="137">
        <f>ROUND(AG108+AV108,2)</f>
        <v>0</v>
      </c>
      <c r="AO108" s="137"/>
      <c r="AP108" s="137"/>
      <c r="AQ108" s="38"/>
      <c r="AR108" s="39"/>
      <c r="AS108" s="143">
        <v>0</v>
      </c>
      <c r="AT108" s="144" t="s">
        <v>96</v>
      </c>
      <c r="AU108" s="144" t="s">
        <v>43</v>
      </c>
      <c r="AV108" s="145">
        <f>ROUND(IF(AU108="základní",AG108*L32,IF(AU108="snížená",AG108*L33,0)),2)</f>
        <v>0</v>
      </c>
      <c r="AW108" s="36"/>
      <c r="AX108" s="36"/>
      <c r="AY108" s="36"/>
      <c r="AZ108" s="36"/>
      <c r="BA108" s="36"/>
      <c r="BB108" s="36"/>
      <c r="BC108" s="36"/>
      <c r="BD108" s="36"/>
      <c r="BE108" s="36"/>
      <c r="BV108" s="13" t="s">
        <v>105</v>
      </c>
      <c r="BY108" s="141">
        <f>IF(AU108="základní",AV108,0)</f>
        <v>0</v>
      </c>
      <c r="BZ108" s="141">
        <f>IF(AU108="snížená",AV108,0)</f>
        <v>0</v>
      </c>
      <c r="CA108" s="141">
        <v>0</v>
      </c>
      <c r="CB108" s="141">
        <v>0</v>
      </c>
      <c r="CC108" s="141">
        <v>0</v>
      </c>
      <c r="CD108" s="141">
        <f>IF(AU108="základní",AG108,0)</f>
        <v>0</v>
      </c>
      <c r="CE108" s="141">
        <f>IF(AU108="snížená",AG108,0)</f>
        <v>0</v>
      </c>
      <c r="CF108" s="141">
        <f>IF(AU108="zákl. přenesená",AG108,0)</f>
        <v>0</v>
      </c>
      <c r="CG108" s="141">
        <f>IF(AU108="sníž. přenesená",AG108,0)</f>
        <v>0</v>
      </c>
      <c r="CH108" s="141">
        <f>IF(AU108="nulová",AG108,0)</f>
        <v>0</v>
      </c>
      <c r="CI108" s="13">
        <f>IF(AU108="základní",1,IF(AU108="snížená",2,IF(AU108="zákl. přenesená",4,IF(AU108="sníž. přenesená",5,3))))</f>
        <v>1</v>
      </c>
      <c r="CJ108" s="13">
        <f>IF(AT108="stavební čast",1,IF(AT108="investiční čast",2,3))</f>
        <v>1</v>
      </c>
      <c r="CK108" s="13" t="str">
        <f>IF(D108="Vyplň vlastní","","x")</f>
        <v/>
      </c>
    </row>
    <row r="109" spans="1:57" s="2" customFormat="1" ht="10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9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s="2" customFormat="1" ht="30" customHeight="1">
      <c r="A110" s="36"/>
      <c r="B110" s="37"/>
      <c r="C110" s="146" t="s">
        <v>106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8">
        <f>ROUND(AG94+AG98,2)</f>
        <v>0</v>
      </c>
      <c r="AH110" s="148"/>
      <c r="AI110" s="148"/>
      <c r="AJ110" s="148"/>
      <c r="AK110" s="148"/>
      <c r="AL110" s="148"/>
      <c r="AM110" s="148"/>
      <c r="AN110" s="148">
        <f>ROUND(AN94+AN98,2)</f>
        <v>0</v>
      </c>
      <c r="AO110" s="148"/>
      <c r="AP110" s="148"/>
      <c r="AQ110" s="147"/>
      <c r="AR110" s="39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s="2" customFormat="1" ht="6.95" customHeight="1">
      <c r="A111" s="36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39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</sheetData>
  <sheetProtection password="CC35" sheet="1" objects="1" scenarios="1" formatColumns="0" formatRows="0"/>
  <mergeCells count="82">
    <mergeCell ref="C92:G92"/>
    <mergeCell ref="D108:AB108"/>
    <mergeCell ref="D107:AB107"/>
    <mergeCell ref="D106:AB106"/>
    <mergeCell ref="D105:AB105"/>
    <mergeCell ref="D104:AB104"/>
    <mergeCell ref="D103:AB103"/>
    <mergeCell ref="D102:AB102"/>
    <mergeCell ref="D101:AB101"/>
    <mergeCell ref="D100:AB100"/>
    <mergeCell ref="D95:H95"/>
    <mergeCell ref="D99:AB99"/>
    <mergeCell ref="D96:H96"/>
    <mergeCell ref="I92:AF92"/>
    <mergeCell ref="J95:AF95"/>
    <mergeCell ref="J96:AF96"/>
    <mergeCell ref="L85:AJ85"/>
    <mergeCell ref="AG95:AM95"/>
    <mergeCell ref="AG108:AM108"/>
    <mergeCell ref="AG107:AM107"/>
    <mergeCell ref="AG110:AM110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106:AM106"/>
    <mergeCell ref="AG105:AM105"/>
    <mergeCell ref="AG104:AM104"/>
    <mergeCell ref="AG103:AM103"/>
    <mergeCell ref="AG102:AM102"/>
    <mergeCell ref="AG92:AM92"/>
    <mergeCell ref="AG101:AM101"/>
    <mergeCell ref="AG100:AM100"/>
    <mergeCell ref="AG96:AM96"/>
    <mergeCell ref="AG98:AM98"/>
    <mergeCell ref="AG99:AM99"/>
    <mergeCell ref="AG94:AM94"/>
    <mergeCell ref="AM89:AP89"/>
    <mergeCell ref="AM87:AN87"/>
    <mergeCell ref="AM90:AP90"/>
    <mergeCell ref="AN107:AP107"/>
    <mergeCell ref="AN98:AP98"/>
    <mergeCell ref="AN106:AP106"/>
    <mergeCell ref="AN105:AP105"/>
    <mergeCell ref="AN99:AP99"/>
    <mergeCell ref="AN101:AP101"/>
    <mergeCell ref="AN95:AP95"/>
    <mergeCell ref="AN103:AP103"/>
    <mergeCell ref="AN96:AP96"/>
    <mergeCell ref="AN100:AP100"/>
    <mergeCell ref="AN108:AP108"/>
    <mergeCell ref="AN102:AP102"/>
    <mergeCell ref="AN94:AP94"/>
    <mergeCell ref="AN104:AP104"/>
    <mergeCell ref="AN92:AP92"/>
    <mergeCell ref="AS89:AT91"/>
    <mergeCell ref="AN110:AP110"/>
  </mergeCells>
  <dataValidations count="2">
    <dataValidation type="list" allowBlank="1" showInputMessage="1" showErrorMessage="1" error="Povoleny jsou hodnoty základní, snížená, zákl. přenesená, sníž. přenesená, nulová." sqref="AU98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8">
      <formula1>"stavební čast, technologická čast, investiční čast"</formula1>
    </dataValidation>
  </dataValidations>
  <hyperlinks>
    <hyperlink ref="A95" location="'PS 01 - Montáž výzbroje n...'!C2" display="/"/>
    <hyperlink ref="A96" location="'SO 03 - Výkopové práce v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87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6"/>
      <c r="AT3" s="13" t="s">
        <v>88</v>
      </c>
    </row>
    <row r="4" spans="2:46" s="1" customFormat="1" ht="24.95" customHeight="1">
      <c r="B4" s="16"/>
      <c r="D4" s="151" t="s">
        <v>107</v>
      </c>
      <c r="L4" s="16"/>
      <c r="M4" s="152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53" t="s">
        <v>16</v>
      </c>
      <c r="L6" s="16"/>
    </row>
    <row r="7" spans="2:12" s="1" customFormat="1" ht="26.25" customHeight="1">
      <c r="B7" s="16"/>
      <c r="E7" s="154" t="str">
        <f>'Rekapitulace stavby'!K6</f>
        <v>Vybudování nové kabelové přípojky vysokého napětí pro budoucí domov se zvl. režimem Děčín - Křešice.</v>
      </c>
      <c r="F7" s="153"/>
      <c r="G7" s="153"/>
      <c r="H7" s="153"/>
      <c r="L7" s="16"/>
    </row>
    <row r="8" spans="1:31" s="2" customFormat="1" ht="12" customHeight="1">
      <c r="A8" s="36"/>
      <c r="B8" s="39"/>
      <c r="C8" s="36"/>
      <c r="D8" s="153" t="s">
        <v>108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39"/>
      <c r="C9" s="36"/>
      <c r="D9" s="36"/>
      <c r="E9" s="155" t="s">
        <v>109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53" t="s">
        <v>18</v>
      </c>
      <c r="E11" s="36"/>
      <c r="F11" s="156" t="s">
        <v>1</v>
      </c>
      <c r="G11" s="36"/>
      <c r="H11" s="36"/>
      <c r="I11" s="153" t="s">
        <v>19</v>
      </c>
      <c r="J11" s="156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53" t="s">
        <v>20</v>
      </c>
      <c r="E12" s="36"/>
      <c r="F12" s="156" t="s">
        <v>21</v>
      </c>
      <c r="G12" s="36"/>
      <c r="H12" s="36"/>
      <c r="I12" s="153" t="s">
        <v>22</v>
      </c>
      <c r="J12" s="157" t="str">
        <f>'Rekapitulace stavby'!AN8</f>
        <v>8. 7. 2022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53" t="s">
        <v>24</v>
      </c>
      <c r="E14" s="36"/>
      <c r="F14" s="36"/>
      <c r="G14" s="36"/>
      <c r="H14" s="36"/>
      <c r="I14" s="153" t="s">
        <v>25</v>
      </c>
      <c r="J14" s="156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56" t="s">
        <v>26</v>
      </c>
      <c r="F15" s="36"/>
      <c r="G15" s="36"/>
      <c r="H15" s="36"/>
      <c r="I15" s="153" t="s">
        <v>27</v>
      </c>
      <c r="J15" s="156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53" t="s">
        <v>28</v>
      </c>
      <c r="E17" s="36"/>
      <c r="F17" s="36"/>
      <c r="G17" s="36"/>
      <c r="H17" s="36"/>
      <c r="I17" s="153" t="s">
        <v>25</v>
      </c>
      <c r="J17" s="29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29" t="str">
        <f>'Rekapitulace stavby'!E14</f>
        <v>Vyplň údaj</v>
      </c>
      <c r="F18" s="156"/>
      <c r="G18" s="156"/>
      <c r="H18" s="156"/>
      <c r="I18" s="153" t="s">
        <v>27</v>
      </c>
      <c r="J18" s="29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53" t="s">
        <v>30</v>
      </c>
      <c r="E20" s="36"/>
      <c r="F20" s="36"/>
      <c r="G20" s="36"/>
      <c r="H20" s="36"/>
      <c r="I20" s="153" t="s">
        <v>25</v>
      </c>
      <c r="J20" s="156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56" t="str">
        <f>IF('Rekapitulace stavby'!E17="","",'Rekapitulace stavby'!E17)</f>
        <v xml:space="preserve"> </v>
      </c>
      <c r="F21" s="36"/>
      <c r="G21" s="36"/>
      <c r="H21" s="36"/>
      <c r="I21" s="153" t="s">
        <v>27</v>
      </c>
      <c r="J21" s="156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53" t="s">
        <v>33</v>
      </c>
      <c r="E23" s="36"/>
      <c r="F23" s="36"/>
      <c r="G23" s="36"/>
      <c r="H23" s="36"/>
      <c r="I23" s="153" t="s">
        <v>25</v>
      </c>
      <c r="J23" s="156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56" t="s">
        <v>34</v>
      </c>
      <c r="F24" s="36"/>
      <c r="G24" s="36"/>
      <c r="H24" s="36"/>
      <c r="I24" s="153" t="s">
        <v>27</v>
      </c>
      <c r="J24" s="156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53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62"/>
      <c r="E29" s="162"/>
      <c r="F29" s="162"/>
      <c r="G29" s="162"/>
      <c r="H29" s="162"/>
      <c r="I29" s="162"/>
      <c r="J29" s="162"/>
      <c r="K29" s="16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9"/>
      <c r="C30" s="36"/>
      <c r="D30" s="156" t="s">
        <v>110</v>
      </c>
      <c r="E30" s="36"/>
      <c r="F30" s="36"/>
      <c r="G30" s="36"/>
      <c r="H30" s="36"/>
      <c r="I30" s="36"/>
      <c r="J30" s="163">
        <f>J96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9"/>
      <c r="C31" s="36"/>
      <c r="D31" s="164" t="s">
        <v>95</v>
      </c>
      <c r="E31" s="36"/>
      <c r="F31" s="36"/>
      <c r="G31" s="36"/>
      <c r="H31" s="36"/>
      <c r="I31" s="36"/>
      <c r="J31" s="163">
        <f>J100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39"/>
      <c r="C32" s="36"/>
      <c r="D32" s="165" t="s">
        <v>38</v>
      </c>
      <c r="E32" s="36"/>
      <c r="F32" s="36"/>
      <c r="G32" s="36"/>
      <c r="H32" s="36"/>
      <c r="I32" s="36"/>
      <c r="J32" s="166">
        <f>ROUND(J30+J31,2)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62"/>
      <c r="E33" s="162"/>
      <c r="F33" s="162"/>
      <c r="G33" s="162"/>
      <c r="H33" s="162"/>
      <c r="I33" s="162"/>
      <c r="J33" s="162"/>
      <c r="K33" s="162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9"/>
      <c r="C34" s="36"/>
      <c r="D34" s="36"/>
      <c r="E34" s="36"/>
      <c r="F34" s="167" t="s">
        <v>40</v>
      </c>
      <c r="G34" s="36"/>
      <c r="H34" s="36"/>
      <c r="I34" s="167" t="s">
        <v>39</v>
      </c>
      <c r="J34" s="167" t="s">
        <v>41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39"/>
      <c r="C35" s="36"/>
      <c r="D35" s="168" t="s">
        <v>42</v>
      </c>
      <c r="E35" s="153" t="s">
        <v>43</v>
      </c>
      <c r="F35" s="169">
        <f>ROUND((SUM(BE100:BE107)+SUM(BE127:BE178)),2)</f>
        <v>0</v>
      </c>
      <c r="G35" s="36"/>
      <c r="H35" s="36"/>
      <c r="I35" s="170">
        <v>0.21</v>
      </c>
      <c r="J35" s="169">
        <f>ROUND(((SUM(BE100:BE107)+SUM(BE127:BE178))*I35),2)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39"/>
      <c r="C36" s="36"/>
      <c r="D36" s="36"/>
      <c r="E36" s="153" t="s">
        <v>44</v>
      </c>
      <c r="F36" s="169">
        <f>ROUND((SUM(BF100:BF107)+SUM(BF127:BF178)),2)</f>
        <v>0</v>
      </c>
      <c r="G36" s="36"/>
      <c r="H36" s="36"/>
      <c r="I36" s="170">
        <v>0.15</v>
      </c>
      <c r="J36" s="169">
        <f>ROUND(((SUM(BF100:BF107)+SUM(BF127:BF178))*I36),2)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9"/>
      <c r="C37" s="36"/>
      <c r="D37" s="36"/>
      <c r="E37" s="153" t="s">
        <v>45</v>
      </c>
      <c r="F37" s="169">
        <f>ROUND((SUM(BG100:BG107)+SUM(BG127:BG178)),2)</f>
        <v>0</v>
      </c>
      <c r="G37" s="36"/>
      <c r="H37" s="36"/>
      <c r="I37" s="170">
        <v>0.21</v>
      </c>
      <c r="J37" s="16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39"/>
      <c r="C38" s="36"/>
      <c r="D38" s="36"/>
      <c r="E38" s="153" t="s">
        <v>46</v>
      </c>
      <c r="F38" s="169">
        <f>ROUND((SUM(BH100:BH107)+SUM(BH127:BH178)),2)</f>
        <v>0</v>
      </c>
      <c r="G38" s="36"/>
      <c r="H38" s="36"/>
      <c r="I38" s="170">
        <v>0.15</v>
      </c>
      <c r="J38" s="169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39"/>
      <c r="C39" s="36"/>
      <c r="D39" s="36"/>
      <c r="E39" s="153" t="s">
        <v>47</v>
      </c>
      <c r="F39" s="169">
        <f>ROUND((SUM(BI100:BI107)+SUM(BI127:BI178)),2)</f>
        <v>0</v>
      </c>
      <c r="G39" s="36"/>
      <c r="H39" s="36"/>
      <c r="I39" s="170">
        <v>0</v>
      </c>
      <c r="J39" s="169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39"/>
      <c r="C41" s="171"/>
      <c r="D41" s="172" t="s">
        <v>48</v>
      </c>
      <c r="E41" s="173"/>
      <c r="F41" s="173"/>
      <c r="G41" s="174" t="s">
        <v>49</v>
      </c>
      <c r="H41" s="175" t="s">
        <v>50</v>
      </c>
      <c r="I41" s="173"/>
      <c r="J41" s="176">
        <f>SUM(J32:J39)</f>
        <v>0</v>
      </c>
      <c r="K41" s="177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61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1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6"/>
      <c r="B61" s="39"/>
      <c r="C61" s="36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6"/>
      <c r="B65" s="39"/>
      <c r="C65" s="36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6"/>
      <c r="B76" s="39"/>
      <c r="C76" s="36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19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28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9" t="str">
        <f>E7</f>
        <v>Vybudování nové kabelové přípojky vysokého napětí pro budoucí domov se zvl. režimem Děčín - Křešice.</v>
      </c>
      <c r="F85" s="28"/>
      <c r="G85" s="28"/>
      <c r="H85" s="2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28" t="s">
        <v>108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30" customHeight="1">
      <c r="A87" s="36"/>
      <c r="B87" s="37"/>
      <c r="C87" s="38"/>
      <c r="D87" s="38"/>
      <c r="E87" s="74" t="str">
        <f>E9</f>
        <v xml:space="preserve">PS 01 - Montáž výzbroje na stávající betonový sloup ČEZ D. 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28" t="s">
        <v>20</v>
      </c>
      <c r="D89" s="38"/>
      <c r="E89" s="38"/>
      <c r="F89" s="23" t="str">
        <f>F12</f>
        <v>Křešice u Děčína</v>
      </c>
      <c r="G89" s="38"/>
      <c r="H89" s="38"/>
      <c r="I89" s="28" t="s">
        <v>22</v>
      </c>
      <c r="J89" s="77" t="str">
        <f>IF(J12="","",J12)</f>
        <v>8. 7. 2022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28" t="s">
        <v>24</v>
      </c>
      <c r="D91" s="38"/>
      <c r="E91" s="38"/>
      <c r="F91" s="23" t="str">
        <f>E15</f>
        <v>Statutární město Děčín</v>
      </c>
      <c r="G91" s="38"/>
      <c r="H91" s="38"/>
      <c r="I91" s="28" t="s">
        <v>30</v>
      </c>
      <c r="J91" s="32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28" t="s">
        <v>28</v>
      </c>
      <c r="D92" s="38"/>
      <c r="E92" s="38"/>
      <c r="F92" s="23" t="str">
        <f>IF(E18="","",E18)</f>
        <v>Vyplň údaj</v>
      </c>
      <c r="G92" s="38"/>
      <c r="H92" s="38"/>
      <c r="I92" s="28" t="s">
        <v>33</v>
      </c>
      <c r="J92" s="32" t="str">
        <f>E24</f>
        <v>V A M A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90" t="s">
        <v>112</v>
      </c>
      <c r="D94" s="147"/>
      <c r="E94" s="147"/>
      <c r="F94" s="147"/>
      <c r="G94" s="147"/>
      <c r="H94" s="147"/>
      <c r="I94" s="147"/>
      <c r="J94" s="191" t="s">
        <v>113</v>
      </c>
      <c r="K94" s="14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2" t="s">
        <v>114</v>
      </c>
      <c r="D96" s="38"/>
      <c r="E96" s="38"/>
      <c r="F96" s="38"/>
      <c r="G96" s="38"/>
      <c r="H96" s="38"/>
      <c r="I96" s="38"/>
      <c r="J96" s="108">
        <f>J127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3" t="s">
        <v>115</v>
      </c>
    </row>
    <row r="97" spans="1:31" s="9" customFormat="1" ht="24.95" customHeight="1">
      <c r="A97" s="9"/>
      <c r="B97" s="193"/>
      <c r="C97" s="194"/>
      <c r="D97" s="195" t="s">
        <v>116</v>
      </c>
      <c r="E97" s="196"/>
      <c r="F97" s="196"/>
      <c r="G97" s="196"/>
      <c r="H97" s="196"/>
      <c r="I97" s="196"/>
      <c r="J97" s="197">
        <f>J128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29.25" customHeight="1">
      <c r="A100" s="36"/>
      <c r="B100" s="37"/>
      <c r="C100" s="192" t="s">
        <v>117</v>
      </c>
      <c r="D100" s="38"/>
      <c r="E100" s="38"/>
      <c r="F100" s="38"/>
      <c r="G100" s="38"/>
      <c r="H100" s="38"/>
      <c r="I100" s="38"/>
      <c r="J100" s="199">
        <f>ROUND(J101+J102+J103+J104+J105+J106,2)</f>
        <v>0</v>
      </c>
      <c r="K100" s="38"/>
      <c r="L100" s="61"/>
      <c r="N100" s="200" t="s">
        <v>42</v>
      </c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8" customHeight="1">
      <c r="A101" s="36"/>
      <c r="B101" s="37"/>
      <c r="C101" s="38"/>
      <c r="D101" s="142" t="s">
        <v>118</v>
      </c>
      <c r="E101" s="135"/>
      <c r="F101" s="135"/>
      <c r="G101" s="38"/>
      <c r="H101" s="38"/>
      <c r="I101" s="38"/>
      <c r="J101" s="136">
        <v>0</v>
      </c>
      <c r="K101" s="38"/>
      <c r="L101" s="201"/>
      <c r="M101" s="202"/>
      <c r="N101" s="203" t="s">
        <v>43</v>
      </c>
      <c r="O101" s="202"/>
      <c r="P101" s="202"/>
      <c r="Q101" s="202"/>
      <c r="R101" s="202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5" t="s">
        <v>119</v>
      </c>
      <c r="AZ101" s="202"/>
      <c r="BA101" s="202"/>
      <c r="BB101" s="202"/>
      <c r="BC101" s="202"/>
      <c r="BD101" s="202"/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05" t="s">
        <v>86</v>
      </c>
      <c r="BK101" s="202"/>
      <c r="BL101" s="202"/>
      <c r="BM101" s="202"/>
    </row>
    <row r="102" spans="1:65" s="2" customFormat="1" ht="18" customHeight="1">
      <c r="A102" s="36"/>
      <c r="B102" s="37"/>
      <c r="C102" s="38"/>
      <c r="D102" s="142" t="s">
        <v>120</v>
      </c>
      <c r="E102" s="135"/>
      <c r="F102" s="135"/>
      <c r="G102" s="38"/>
      <c r="H102" s="38"/>
      <c r="I102" s="38"/>
      <c r="J102" s="136">
        <v>0</v>
      </c>
      <c r="K102" s="38"/>
      <c r="L102" s="201"/>
      <c r="M102" s="202"/>
      <c r="N102" s="203" t="s">
        <v>43</v>
      </c>
      <c r="O102" s="202"/>
      <c r="P102" s="202"/>
      <c r="Q102" s="202"/>
      <c r="R102" s="202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5" t="s">
        <v>119</v>
      </c>
      <c r="AZ102" s="202"/>
      <c r="BA102" s="202"/>
      <c r="BB102" s="202"/>
      <c r="BC102" s="202"/>
      <c r="BD102" s="202"/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05" t="s">
        <v>86</v>
      </c>
      <c r="BK102" s="202"/>
      <c r="BL102" s="202"/>
      <c r="BM102" s="202"/>
    </row>
    <row r="103" spans="1:65" s="2" customFormat="1" ht="18" customHeight="1">
      <c r="A103" s="36"/>
      <c r="B103" s="37"/>
      <c r="C103" s="38"/>
      <c r="D103" s="142" t="s">
        <v>121</v>
      </c>
      <c r="E103" s="135"/>
      <c r="F103" s="135"/>
      <c r="G103" s="38"/>
      <c r="H103" s="38"/>
      <c r="I103" s="38"/>
      <c r="J103" s="136">
        <v>0</v>
      </c>
      <c r="K103" s="38"/>
      <c r="L103" s="201"/>
      <c r="M103" s="202"/>
      <c r="N103" s="203" t="s">
        <v>43</v>
      </c>
      <c r="O103" s="202"/>
      <c r="P103" s="202"/>
      <c r="Q103" s="202"/>
      <c r="R103" s="202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5" t="s">
        <v>119</v>
      </c>
      <c r="AZ103" s="202"/>
      <c r="BA103" s="202"/>
      <c r="BB103" s="202"/>
      <c r="BC103" s="202"/>
      <c r="BD103" s="202"/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05" t="s">
        <v>86</v>
      </c>
      <c r="BK103" s="202"/>
      <c r="BL103" s="202"/>
      <c r="BM103" s="202"/>
    </row>
    <row r="104" spans="1:65" s="2" customFormat="1" ht="18" customHeight="1">
      <c r="A104" s="36"/>
      <c r="B104" s="37"/>
      <c r="C104" s="38"/>
      <c r="D104" s="142" t="s">
        <v>122</v>
      </c>
      <c r="E104" s="135"/>
      <c r="F104" s="135"/>
      <c r="G104" s="38"/>
      <c r="H104" s="38"/>
      <c r="I104" s="38"/>
      <c r="J104" s="136">
        <v>0</v>
      </c>
      <c r="K104" s="38"/>
      <c r="L104" s="201"/>
      <c r="M104" s="202"/>
      <c r="N104" s="203" t="s">
        <v>43</v>
      </c>
      <c r="O104" s="202"/>
      <c r="P104" s="202"/>
      <c r="Q104" s="202"/>
      <c r="R104" s="202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5" t="s">
        <v>119</v>
      </c>
      <c r="AZ104" s="202"/>
      <c r="BA104" s="202"/>
      <c r="BB104" s="202"/>
      <c r="BC104" s="202"/>
      <c r="BD104" s="202"/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05" t="s">
        <v>86</v>
      </c>
      <c r="BK104" s="202"/>
      <c r="BL104" s="202"/>
      <c r="BM104" s="202"/>
    </row>
    <row r="105" spans="1:65" s="2" customFormat="1" ht="18" customHeight="1">
      <c r="A105" s="36"/>
      <c r="B105" s="37"/>
      <c r="C105" s="38"/>
      <c r="D105" s="142" t="s">
        <v>123</v>
      </c>
      <c r="E105" s="135"/>
      <c r="F105" s="135"/>
      <c r="G105" s="38"/>
      <c r="H105" s="38"/>
      <c r="I105" s="38"/>
      <c r="J105" s="136">
        <v>0</v>
      </c>
      <c r="K105" s="38"/>
      <c r="L105" s="201"/>
      <c r="M105" s="202"/>
      <c r="N105" s="203" t="s">
        <v>43</v>
      </c>
      <c r="O105" s="202"/>
      <c r="P105" s="202"/>
      <c r="Q105" s="202"/>
      <c r="R105" s="202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5" t="s">
        <v>119</v>
      </c>
      <c r="AZ105" s="202"/>
      <c r="BA105" s="202"/>
      <c r="BB105" s="202"/>
      <c r="BC105" s="202"/>
      <c r="BD105" s="202"/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05" t="s">
        <v>86</v>
      </c>
      <c r="BK105" s="202"/>
      <c r="BL105" s="202"/>
      <c r="BM105" s="202"/>
    </row>
    <row r="106" spans="1:65" s="2" customFormat="1" ht="18" customHeight="1">
      <c r="A106" s="36"/>
      <c r="B106" s="37"/>
      <c r="C106" s="38"/>
      <c r="D106" s="135" t="s">
        <v>124</v>
      </c>
      <c r="E106" s="38"/>
      <c r="F106" s="38"/>
      <c r="G106" s="38"/>
      <c r="H106" s="38"/>
      <c r="I106" s="38"/>
      <c r="J106" s="136">
        <f>ROUND(J30*T106,2)</f>
        <v>0</v>
      </c>
      <c r="K106" s="38"/>
      <c r="L106" s="201"/>
      <c r="M106" s="202"/>
      <c r="N106" s="203" t="s">
        <v>43</v>
      </c>
      <c r="O106" s="202"/>
      <c r="P106" s="202"/>
      <c r="Q106" s="202"/>
      <c r="R106" s="202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5" t="s">
        <v>125</v>
      </c>
      <c r="AZ106" s="202"/>
      <c r="BA106" s="202"/>
      <c r="BB106" s="202"/>
      <c r="BC106" s="202"/>
      <c r="BD106" s="202"/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205" t="s">
        <v>86</v>
      </c>
      <c r="BK106" s="202"/>
      <c r="BL106" s="202"/>
      <c r="BM106" s="202"/>
    </row>
    <row r="107" spans="1:31" s="2" customFormat="1" ht="1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9.25" customHeight="1">
      <c r="A108" s="36"/>
      <c r="B108" s="37"/>
      <c r="C108" s="146" t="s">
        <v>106</v>
      </c>
      <c r="D108" s="147"/>
      <c r="E108" s="147"/>
      <c r="F108" s="147"/>
      <c r="G108" s="147"/>
      <c r="H108" s="147"/>
      <c r="I108" s="147"/>
      <c r="J108" s="148">
        <f>ROUND(J96+J100,2)</f>
        <v>0</v>
      </c>
      <c r="K108" s="14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19" t="s">
        <v>126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28" t="s">
        <v>16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26.25" customHeight="1">
      <c r="A117" s="36"/>
      <c r="B117" s="37"/>
      <c r="C117" s="38"/>
      <c r="D117" s="38"/>
      <c r="E117" s="189" t="str">
        <f>E7</f>
        <v>Vybudování nové kabelové přípojky vysokého napětí pro budoucí domov se zvl. režimem Děčín - Křešice.</v>
      </c>
      <c r="F117" s="28"/>
      <c r="G117" s="28"/>
      <c r="H117" s="2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28" t="s">
        <v>108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30" customHeight="1">
      <c r="A119" s="36"/>
      <c r="B119" s="37"/>
      <c r="C119" s="38"/>
      <c r="D119" s="38"/>
      <c r="E119" s="74" t="str">
        <f>E9</f>
        <v xml:space="preserve">PS 01 - Montáž výzbroje na stávající betonový sloup ČEZ D. </v>
      </c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28" t="s">
        <v>20</v>
      </c>
      <c r="D121" s="38"/>
      <c r="E121" s="38"/>
      <c r="F121" s="23" t="str">
        <f>F12</f>
        <v>Křešice u Děčína</v>
      </c>
      <c r="G121" s="38"/>
      <c r="H121" s="38"/>
      <c r="I121" s="28" t="s">
        <v>22</v>
      </c>
      <c r="J121" s="77" t="str">
        <f>IF(J12="","",J12)</f>
        <v>8. 7. 2022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28" t="s">
        <v>24</v>
      </c>
      <c r="D123" s="38"/>
      <c r="E123" s="38"/>
      <c r="F123" s="23" t="str">
        <f>E15</f>
        <v>Statutární město Děčín</v>
      </c>
      <c r="G123" s="38"/>
      <c r="H123" s="38"/>
      <c r="I123" s="28" t="s">
        <v>30</v>
      </c>
      <c r="J123" s="32" t="str">
        <f>E21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28" t="s">
        <v>28</v>
      </c>
      <c r="D124" s="38"/>
      <c r="E124" s="38"/>
      <c r="F124" s="23" t="str">
        <f>IF(E18="","",E18)</f>
        <v>Vyplň údaj</v>
      </c>
      <c r="G124" s="38"/>
      <c r="H124" s="38"/>
      <c r="I124" s="28" t="s">
        <v>33</v>
      </c>
      <c r="J124" s="32" t="str">
        <f>E24</f>
        <v>V A M A s.r.o.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0" customFormat="1" ht="29.25" customHeight="1">
      <c r="A126" s="207"/>
      <c r="B126" s="208"/>
      <c r="C126" s="209" t="s">
        <v>127</v>
      </c>
      <c r="D126" s="210" t="s">
        <v>63</v>
      </c>
      <c r="E126" s="210" t="s">
        <v>59</v>
      </c>
      <c r="F126" s="210" t="s">
        <v>60</v>
      </c>
      <c r="G126" s="210" t="s">
        <v>128</v>
      </c>
      <c r="H126" s="210" t="s">
        <v>129</v>
      </c>
      <c r="I126" s="210" t="s">
        <v>130</v>
      </c>
      <c r="J126" s="211" t="s">
        <v>113</v>
      </c>
      <c r="K126" s="212" t="s">
        <v>131</v>
      </c>
      <c r="L126" s="213"/>
      <c r="M126" s="98" t="s">
        <v>1</v>
      </c>
      <c r="N126" s="99" t="s">
        <v>42</v>
      </c>
      <c r="O126" s="99" t="s">
        <v>132</v>
      </c>
      <c r="P126" s="99" t="s">
        <v>133</v>
      </c>
      <c r="Q126" s="99" t="s">
        <v>134</v>
      </c>
      <c r="R126" s="99" t="s">
        <v>135</v>
      </c>
      <c r="S126" s="99" t="s">
        <v>136</v>
      </c>
      <c r="T126" s="100" t="s">
        <v>137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6"/>
      <c r="B127" s="37"/>
      <c r="C127" s="105" t="s">
        <v>138</v>
      </c>
      <c r="D127" s="38"/>
      <c r="E127" s="38"/>
      <c r="F127" s="38"/>
      <c r="G127" s="38"/>
      <c r="H127" s="38"/>
      <c r="I127" s="38"/>
      <c r="J127" s="214">
        <f>BK127</f>
        <v>0</v>
      </c>
      <c r="K127" s="38"/>
      <c r="L127" s="39"/>
      <c r="M127" s="101"/>
      <c r="N127" s="215"/>
      <c r="O127" s="102"/>
      <c r="P127" s="216">
        <f>P128</f>
        <v>0</v>
      </c>
      <c r="Q127" s="102"/>
      <c r="R127" s="216">
        <f>R128</f>
        <v>0.009389999999999999</v>
      </c>
      <c r="S127" s="102"/>
      <c r="T127" s="217">
        <f>T128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3" t="s">
        <v>77</v>
      </c>
      <c r="AU127" s="13" t="s">
        <v>115</v>
      </c>
      <c r="BK127" s="218">
        <f>BK128</f>
        <v>0</v>
      </c>
    </row>
    <row r="128" spans="1:63" s="11" customFormat="1" ht="25.9" customHeight="1">
      <c r="A128" s="11"/>
      <c r="B128" s="219"/>
      <c r="C128" s="220"/>
      <c r="D128" s="221" t="s">
        <v>77</v>
      </c>
      <c r="E128" s="222" t="s">
        <v>139</v>
      </c>
      <c r="F128" s="222" t="s">
        <v>140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SUM(P129:P178)</f>
        <v>0</v>
      </c>
      <c r="Q128" s="227"/>
      <c r="R128" s="228">
        <f>SUM(R129:R178)</f>
        <v>0.009389999999999999</v>
      </c>
      <c r="S128" s="227"/>
      <c r="T128" s="229">
        <f>SUM(T129:T178)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30" t="s">
        <v>86</v>
      </c>
      <c r="AT128" s="231" t="s">
        <v>77</v>
      </c>
      <c r="AU128" s="231" t="s">
        <v>78</v>
      </c>
      <c r="AY128" s="230" t="s">
        <v>141</v>
      </c>
      <c r="BK128" s="232">
        <f>SUM(BK129:BK178)</f>
        <v>0</v>
      </c>
    </row>
    <row r="129" spans="1:65" s="2" customFormat="1" ht="16.5" customHeight="1">
      <c r="A129" s="36"/>
      <c r="B129" s="37"/>
      <c r="C129" s="233" t="s">
        <v>86</v>
      </c>
      <c r="D129" s="233" t="s">
        <v>142</v>
      </c>
      <c r="E129" s="234" t="s">
        <v>143</v>
      </c>
      <c r="F129" s="235" t="s">
        <v>144</v>
      </c>
      <c r="G129" s="236" t="s">
        <v>145</v>
      </c>
      <c r="H129" s="237">
        <v>1</v>
      </c>
      <c r="I129" s="238"/>
      <c r="J129" s="239">
        <f>ROUND(I129*H129,2)</f>
        <v>0</v>
      </c>
      <c r="K129" s="240"/>
      <c r="L129" s="241"/>
      <c r="M129" s="242" t="s">
        <v>1</v>
      </c>
      <c r="N129" s="243" t="s">
        <v>43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146</v>
      </c>
      <c r="AT129" s="246" t="s">
        <v>142</v>
      </c>
      <c r="AU129" s="246" t="s">
        <v>86</v>
      </c>
      <c r="AY129" s="13" t="s">
        <v>141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3" t="s">
        <v>86</v>
      </c>
      <c r="BK129" s="141">
        <f>ROUND(I129*H129,2)</f>
        <v>0</v>
      </c>
      <c r="BL129" s="13" t="s">
        <v>147</v>
      </c>
      <c r="BM129" s="246" t="s">
        <v>148</v>
      </c>
    </row>
    <row r="130" spans="1:47" s="2" customFormat="1" ht="12">
      <c r="A130" s="36"/>
      <c r="B130" s="37"/>
      <c r="C130" s="38"/>
      <c r="D130" s="247" t="s">
        <v>149</v>
      </c>
      <c r="E130" s="38"/>
      <c r="F130" s="248" t="s">
        <v>150</v>
      </c>
      <c r="G130" s="38"/>
      <c r="H130" s="38"/>
      <c r="I130" s="204"/>
      <c r="J130" s="38"/>
      <c r="K130" s="38"/>
      <c r="L130" s="39"/>
      <c r="M130" s="249"/>
      <c r="N130" s="250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3" t="s">
        <v>149</v>
      </c>
      <c r="AU130" s="13" t="s">
        <v>86</v>
      </c>
    </row>
    <row r="131" spans="1:65" s="2" customFormat="1" ht="16.5" customHeight="1">
      <c r="A131" s="36"/>
      <c r="B131" s="37"/>
      <c r="C131" s="251" t="s">
        <v>88</v>
      </c>
      <c r="D131" s="251" t="s">
        <v>151</v>
      </c>
      <c r="E131" s="252" t="s">
        <v>152</v>
      </c>
      <c r="F131" s="253" t="s">
        <v>153</v>
      </c>
      <c r="G131" s="254" t="s">
        <v>145</v>
      </c>
      <c r="H131" s="255">
        <v>1</v>
      </c>
      <c r="I131" s="256"/>
      <c r="J131" s="257">
        <f>ROUND(I131*H131,2)</f>
        <v>0</v>
      </c>
      <c r="K131" s="258"/>
      <c r="L131" s="39"/>
      <c r="M131" s="259" t="s">
        <v>1</v>
      </c>
      <c r="N131" s="260" t="s">
        <v>43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151</v>
      </c>
      <c r="AU131" s="246" t="s">
        <v>86</v>
      </c>
      <c r="AY131" s="13" t="s">
        <v>141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3" t="s">
        <v>86</v>
      </c>
      <c r="BK131" s="141">
        <f>ROUND(I131*H131,2)</f>
        <v>0</v>
      </c>
      <c r="BL131" s="13" t="s">
        <v>147</v>
      </c>
      <c r="BM131" s="246" t="s">
        <v>154</v>
      </c>
    </row>
    <row r="132" spans="1:47" s="2" customFormat="1" ht="12">
      <c r="A132" s="36"/>
      <c r="B132" s="37"/>
      <c r="C132" s="38"/>
      <c r="D132" s="247" t="s">
        <v>149</v>
      </c>
      <c r="E132" s="38"/>
      <c r="F132" s="248" t="s">
        <v>155</v>
      </c>
      <c r="G132" s="38"/>
      <c r="H132" s="38"/>
      <c r="I132" s="204"/>
      <c r="J132" s="38"/>
      <c r="K132" s="38"/>
      <c r="L132" s="39"/>
      <c r="M132" s="249"/>
      <c r="N132" s="250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3" t="s">
        <v>149</v>
      </c>
      <c r="AU132" s="13" t="s">
        <v>86</v>
      </c>
    </row>
    <row r="133" spans="1:65" s="2" customFormat="1" ht="24.15" customHeight="1">
      <c r="A133" s="36"/>
      <c r="B133" s="37"/>
      <c r="C133" s="251" t="s">
        <v>156</v>
      </c>
      <c r="D133" s="251" t="s">
        <v>151</v>
      </c>
      <c r="E133" s="252" t="s">
        <v>157</v>
      </c>
      <c r="F133" s="253" t="s">
        <v>158</v>
      </c>
      <c r="G133" s="254" t="s">
        <v>159</v>
      </c>
      <c r="H133" s="255">
        <v>3</v>
      </c>
      <c r="I133" s="256"/>
      <c r="J133" s="257">
        <f>ROUND(I133*H133,2)</f>
        <v>0</v>
      </c>
      <c r="K133" s="258"/>
      <c r="L133" s="39"/>
      <c r="M133" s="259" t="s">
        <v>1</v>
      </c>
      <c r="N133" s="260" t="s">
        <v>43</v>
      </c>
      <c r="O133" s="89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151</v>
      </c>
      <c r="AU133" s="246" t="s">
        <v>86</v>
      </c>
      <c r="AY133" s="13" t="s">
        <v>141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3" t="s">
        <v>86</v>
      </c>
      <c r="BK133" s="141">
        <f>ROUND(I133*H133,2)</f>
        <v>0</v>
      </c>
      <c r="BL133" s="13" t="s">
        <v>147</v>
      </c>
      <c r="BM133" s="246" t="s">
        <v>160</v>
      </c>
    </row>
    <row r="134" spans="1:47" s="2" customFormat="1" ht="12">
      <c r="A134" s="36"/>
      <c r="B134" s="37"/>
      <c r="C134" s="38"/>
      <c r="D134" s="247" t="s">
        <v>149</v>
      </c>
      <c r="E134" s="38"/>
      <c r="F134" s="248" t="s">
        <v>158</v>
      </c>
      <c r="G134" s="38"/>
      <c r="H134" s="38"/>
      <c r="I134" s="204"/>
      <c r="J134" s="38"/>
      <c r="K134" s="38"/>
      <c r="L134" s="39"/>
      <c r="M134" s="249"/>
      <c r="N134" s="250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3" t="s">
        <v>149</v>
      </c>
      <c r="AU134" s="13" t="s">
        <v>86</v>
      </c>
    </row>
    <row r="135" spans="1:65" s="2" customFormat="1" ht="16.5" customHeight="1">
      <c r="A135" s="36"/>
      <c r="B135" s="37"/>
      <c r="C135" s="233" t="s">
        <v>147</v>
      </c>
      <c r="D135" s="233" t="s">
        <v>142</v>
      </c>
      <c r="E135" s="234" t="s">
        <v>161</v>
      </c>
      <c r="F135" s="235" t="s">
        <v>162</v>
      </c>
      <c r="G135" s="236" t="s">
        <v>159</v>
      </c>
      <c r="H135" s="237">
        <v>3</v>
      </c>
      <c r="I135" s="238"/>
      <c r="J135" s="239">
        <f>ROUND(I135*H135,2)</f>
        <v>0</v>
      </c>
      <c r="K135" s="240"/>
      <c r="L135" s="241"/>
      <c r="M135" s="242" t="s">
        <v>1</v>
      </c>
      <c r="N135" s="243" t="s">
        <v>43</v>
      </c>
      <c r="O135" s="89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6" t="s">
        <v>146</v>
      </c>
      <c r="AT135" s="246" t="s">
        <v>142</v>
      </c>
      <c r="AU135" s="246" t="s">
        <v>86</v>
      </c>
      <c r="AY135" s="13" t="s">
        <v>141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3" t="s">
        <v>86</v>
      </c>
      <c r="BK135" s="141">
        <f>ROUND(I135*H135,2)</f>
        <v>0</v>
      </c>
      <c r="BL135" s="13" t="s">
        <v>147</v>
      </c>
      <c r="BM135" s="246" t="s">
        <v>163</v>
      </c>
    </row>
    <row r="136" spans="1:47" s="2" customFormat="1" ht="12">
      <c r="A136" s="36"/>
      <c r="B136" s="37"/>
      <c r="C136" s="38"/>
      <c r="D136" s="247" t="s">
        <v>149</v>
      </c>
      <c r="E136" s="38"/>
      <c r="F136" s="248" t="s">
        <v>162</v>
      </c>
      <c r="G136" s="38"/>
      <c r="H136" s="38"/>
      <c r="I136" s="204"/>
      <c r="J136" s="38"/>
      <c r="K136" s="38"/>
      <c r="L136" s="39"/>
      <c r="M136" s="249"/>
      <c r="N136" s="250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3" t="s">
        <v>149</v>
      </c>
      <c r="AU136" s="13" t="s">
        <v>86</v>
      </c>
    </row>
    <row r="137" spans="1:65" s="2" customFormat="1" ht="16.5" customHeight="1">
      <c r="A137" s="36"/>
      <c r="B137" s="37"/>
      <c r="C137" s="233" t="s">
        <v>164</v>
      </c>
      <c r="D137" s="233" t="s">
        <v>142</v>
      </c>
      <c r="E137" s="234" t="s">
        <v>165</v>
      </c>
      <c r="F137" s="235" t="s">
        <v>166</v>
      </c>
      <c r="G137" s="236" t="s">
        <v>159</v>
      </c>
      <c r="H137" s="237">
        <v>3</v>
      </c>
      <c r="I137" s="238"/>
      <c r="J137" s="239">
        <f>ROUND(I137*H137,2)</f>
        <v>0</v>
      </c>
      <c r="K137" s="240"/>
      <c r="L137" s="241"/>
      <c r="M137" s="242" t="s">
        <v>1</v>
      </c>
      <c r="N137" s="243" t="s">
        <v>43</v>
      </c>
      <c r="O137" s="89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6" t="s">
        <v>146</v>
      </c>
      <c r="AT137" s="246" t="s">
        <v>142</v>
      </c>
      <c r="AU137" s="246" t="s">
        <v>86</v>
      </c>
      <c r="AY137" s="13" t="s">
        <v>141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3" t="s">
        <v>86</v>
      </c>
      <c r="BK137" s="141">
        <f>ROUND(I137*H137,2)</f>
        <v>0</v>
      </c>
      <c r="BL137" s="13" t="s">
        <v>147</v>
      </c>
      <c r="BM137" s="246" t="s">
        <v>167</v>
      </c>
    </row>
    <row r="138" spans="1:47" s="2" customFormat="1" ht="12">
      <c r="A138" s="36"/>
      <c r="B138" s="37"/>
      <c r="C138" s="38"/>
      <c r="D138" s="247" t="s">
        <v>149</v>
      </c>
      <c r="E138" s="38"/>
      <c r="F138" s="248" t="s">
        <v>166</v>
      </c>
      <c r="G138" s="38"/>
      <c r="H138" s="38"/>
      <c r="I138" s="204"/>
      <c r="J138" s="38"/>
      <c r="K138" s="38"/>
      <c r="L138" s="39"/>
      <c r="M138" s="249"/>
      <c r="N138" s="250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3" t="s">
        <v>149</v>
      </c>
      <c r="AU138" s="13" t="s">
        <v>86</v>
      </c>
    </row>
    <row r="139" spans="1:65" s="2" customFormat="1" ht="16.5" customHeight="1">
      <c r="A139" s="36"/>
      <c r="B139" s="37"/>
      <c r="C139" s="233" t="s">
        <v>168</v>
      </c>
      <c r="D139" s="233" t="s">
        <v>142</v>
      </c>
      <c r="E139" s="234" t="s">
        <v>169</v>
      </c>
      <c r="F139" s="235" t="s">
        <v>170</v>
      </c>
      <c r="G139" s="236" t="s">
        <v>159</v>
      </c>
      <c r="H139" s="237">
        <v>3</v>
      </c>
      <c r="I139" s="238"/>
      <c r="J139" s="239">
        <f>ROUND(I139*H139,2)</f>
        <v>0</v>
      </c>
      <c r="K139" s="240"/>
      <c r="L139" s="241"/>
      <c r="M139" s="242" t="s">
        <v>1</v>
      </c>
      <c r="N139" s="243" t="s">
        <v>43</v>
      </c>
      <c r="O139" s="89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146</v>
      </c>
      <c r="AT139" s="246" t="s">
        <v>142</v>
      </c>
      <c r="AU139" s="246" t="s">
        <v>86</v>
      </c>
      <c r="AY139" s="13" t="s">
        <v>141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3" t="s">
        <v>86</v>
      </c>
      <c r="BK139" s="141">
        <f>ROUND(I139*H139,2)</f>
        <v>0</v>
      </c>
      <c r="BL139" s="13" t="s">
        <v>147</v>
      </c>
      <c r="BM139" s="246" t="s">
        <v>171</v>
      </c>
    </row>
    <row r="140" spans="1:47" s="2" customFormat="1" ht="12">
      <c r="A140" s="36"/>
      <c r="B140" s="37"/>
      <c r="C140" s="38"/>
      <c r="D140" s="247" t="s">
        <v>149</v>
      </c>
      <c r="E140" s="38"/>
      <c r="F140" s="248" t="s">
        <v>170</v>
      </c>
      <c r="G140" s="38"/>
      <c r="H140" s="38"/>
      <c r="I140" s="204"/>
      <c r="J140" s="38"/>
      <c r="K140" s="38"/>
      <c r="L140" s="39"/>
      <c r="M140" s="249"/>
      <c r="N140" s="250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3" t="s">
        <v>149</v>
      </c>
      <c r="AU140" s="13" t="s">
        <v>86</v>
      </c>
    </row>
    <row r="141" spans="1:65" s="2" customFormat="1" ht="16.5" customHeight="1">
      <c r="A141" s="36"/>
      <c r="B141" s="37"/>
      <c r="C141" s="233" t="s">
        <v>172</v>
      </c>
      <c r="D141" s="233" t="s">
        <v>142</v>
      </c>
      <c r="E141" s="234" t="s">
        <v>173</v>
      </c>
      <c r="F141" s="235" t="s">
        <v>174</v>
      </c>
      <c r="G141" s="236" t="s">
        <v>159</v>
      </c>
      <c r="H141" s="237">
        <v>3</v>
      </c>
      <c r="I141" s="238"/>
      <c r="J141" s="239">
        <f>ROUND(I141*H141,2)</f>
        <v>0</v>
      </c>
      <c r="K141" s="240"/>
      <c r="L141" s="241"/>
      <c r="M141" s="242" t="s">
        <v>1</v>
      </c>
      <c r="N141" s="243" t="s">
        <v>43</v>
      </c>
      <c r="O141" s="89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146</v>
      </c>
      <c r="AT141" s="246" t="s">
        <v>142</v>
      </c>
      <c r="AU141" s="246" t="s">
        <v>86</v>
      </c>
      <c r="AY141" s="13" t="s">
        <v>141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3" t="s">
        <v>86</v>
      </c>
      <c r="BK141" s="141">
        <f>ROUND(I141*H141,2)</f>
        <v>0</v>
      </c>
      <c r="BL141" s="13" t="s">
        <v>147</v>
      </c>
      <c r="BM141" s="246" t="s">
        <v>175</v>
      </c>
    </row>
    <row r="142" spans="1:47" s="2" customFormat="1" ht="12">
      <c r="A142" s="36"/>
      <c r="B142" s="37"/>
      <c r="C142" s="38"/>
      <c r="D142" s="247" t="s">
        <v>149</v>
      </c>
      <c r="E142" s="38"/>
      <c r="F142" s="248" t="s">
        <v>174</v>
      </c>
      <c r="G142" s="38"/>
      <c r="H142" s="38"/>
      <c r="I142" s="204"/>
      <c r="J142" s="38"/>
      <c r="K142" s="38"/>
      <c r="L142" s="39"/>
      <c r="M142" s="249"/>
      <c r="N142" s="250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3" t="s">
        <v>149</v>
      </c>
      <c r="AU142" s="13" t="s">
        <v>86</v>
      </c>
    </row>
    <row r="143" spans="1:65" s="2" customFormat="1" ht="24.15" customHeight="1">
      <c r="A143" s="36"/>
      <c r="B143" s="37"/>
      <c r="C143" s="251" t="s">
        <v>146</v>
      </c>
      <c r="D143" s="251" t="s">
        <v>151</v>
      </c>
      <c r="E143" s="252" t="s">
        <v>176</v>
      </c>
      <c r="F143" s="253" t="s">
        <v>177</v>
      </c>
      <c r="G143" s="254" t="s">
        <v>178</v>
      </c>
      <c r="H143" s="255">
        <v>1</v>
      </c>
      <c r="I143" s="256"/>
      <c r="J143" s="257">
        <f>ROUND(I143*H143,2)</f>
        <v>0</v>
      </c>
      <c r="K143" s="258"/>
      <c r="L143" s="39"/>
      <c r="M143" s="259" t="s">
        <v>1</v>
      </c>
      <c r="N143" s="260" t="s">
        <v>43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151</v>
      </c>
      <c r="AU143" s="246" t="s">
        <v>86</v>
      </c>
      <c r="AY143" s="13" t="s">
        <v>141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3" t="s">
        <v>86</v>
      </c>
      <c r="BK143" s="141">
        <f>ROUND(I143*H143,2)</f>
        <v>0</v>
      </c>
      <c r="BL143" s="13" t="s">
        <v>147</v>
      </c>
      <c r="BM143" s="246" t="s">
        <v>179</v>
      </c>
    </row>
    <row r="144" spans="1:47" s="2" customFormat="1" ht="12">
      <c r="A144" s="36"/>
      <c r="B144" s="37"/>
      <c r="C144" s="38"/>
      <c r="D144" s="247" t="s">
        <v>149</v>
      </c>
      <c r="E144" s="38"/>
      <c r="F144" s="248" t="s">
        <v>177</v>
      </c>
      <c r="G144" s="38"/>
      <c r="H144" s="38"/>
      <c r="I144" s="204"/>
      <c r="J144" s="38"/>
      <c r="K144" s="38"/>
      <c r="L144" s="39"/>
      <c r="M144" s="249"/>
      <c r="N144" s="250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3" t="s">
        <v>149</v>
      </c>
      <c r="AU144" s="13" t="s">
        <v>86</v>
      </c>
    </row>
    <row r="145" spans="1:65" s="2" customFormat="1" ht="37.8" customHeight="1">
      <c r="A145" s="36"/>
      <c r="B145" s="37"/>
      <c r="C145" s="251" t="s">
        <v>180</v>
      </c>
      <c r="D145" s="251" t="s">
        <v>151</v>
      </c>
      <c r="E145" s="252" t="s">
        <v>181</v>
      </c>
      <c r="F145" s="253" t="s">
        <v>182</v>
      </c>
      <c r="G145" s="254" t="s">
        <v>145</v>
      </c>
      <c r="H145" s="255">
        <v>3</v>
      </c>
      <c r="I145" s="256"/>
      <c r="J145" s="257">
        <f>ROUND(I145*H145,2)</f>
        <v>0</v>
      </c>
      <c r="K145" s="258"/>
      <c r="L145" s="39"/>
      <c r="M145" s="259" t="s">
        <v>1</v>
      </c>
      <c r="N145" s="260" t="s">
        <v>43</v>
      </c>
      <c r="O145" s="89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147</v>
      </c>
      <c r="AT145" s="246" t="s">
        <v>151</v>
      </c>
      <c r="AU145" s="246" t="s">
        <v>86</v>
      </c>
      <c r="AY145" s="13" t="s">
        <v>141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3" t="s">
        <v>86</v>
      </c>
      <c r="BK145" s="141">
        <f>ROUND(I145*H145,2)</f>
        <v>0</v>
      </c>
      <c r="BL145" s="13" t="s">
        <v>147</v>
      </c>
      <c r="BM145" s="246" t="s">
        <v>183</v>
      </c>
    </row>
    <row r="146" spans="1:47" s="2" customFormat="1" ht="12">
      <c r="A146" s="36"/>
      <c r="B146" s="37"/>
      <c r="C146" s="38"/>
      <c r="D146" s="247" t="s">
        <v>149</v>
      </c>
      <c r="E146" s="38"/>
      <c r="F146" s="248" t="s">
        <v>184</v>
      </c>
      <c r="G146" s="38"/>
      <c r="H146" s="38"/>
      <c r="I146" s="204"/>
      <c r="J146" s="38"/>
      <c r="K146" s="38"/>
      <c r="L146" s="39"/>
      <c r="M146" s="249"/>
      <c r="N146" s="250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3" t="s">
        <v>149</v>
      </c>
      <c r="AU146" s="13" t="s">
        <v>86</v>
      </c>
    </row>
    <row r="147" spans="1:65" s="2" customFormat="1" ht="16.5" customHeight="1">
      <c r="A147" s="36"/>
      <c r="B147" s="37"/>
      <c r="C147" s="233" t="s">
        <v>185</v>
      </c>
      <c r="D147" s="233" t="s">
        <v>142</v>
      </c>
      <c r="E147" s="234" t="s">
        <v>186</v>
      </c>
      <c r="F147" s="235" t="s">
        <v>187</v>
      </c>
      <c r="G147" s="236" t="s">
        <v>145</v>
      </c>
      <c r="H147" s="237">
        <v>2</v>
      </c>
      <c r="I147" s="238"/>
      <c r="J147" s="239">
        <f>ROUND(I147*H147,2)</f>
        <v>0</v>
      </c>
      <c r="K147" s="240"/>
      <c r="L147" s="241"/>
      <c r="M147" s="242" t="s">
        <v>1</v>
      </c>
      <c r="N147" s="243" t="s">
        <v>43</v>
      </c>
      <c r="O147" s="89"/>
      <c r="P147" s="244">
        <f>O147*H147</f>
        <v>0</v>
      </c>
      <c r="Q147" s="244">
        <v>0.00035</v>
      </c>
      <c r="R147" s="244">
        <f>Q147*H147</f>
        <v>0.0007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146</v>
      </c>
      <c r="AT147" s="246" t="s">
        <v>142</v>
      </c>
      <c r="AU147" s="246" t="s">
        <v>86</v>
      </c>
      <c r="AY147" s="13" t="s">
        <v>141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3" t="s">
        <v>86</v>
      </c>
      <c r="BK147" s="141">
        <f>ROUND(I147*H147,2)</f>
        <v>0</v>
      </c>
      <c r="BL147" s="13" t="s">
        <v>147</v>
      </c>
      <c r="BM147" s="246" t="s">
        <v>188</v>
      </c>
    </row>
    <row r="148" spans="1:47" s="2" customFormat="1" ht="12">
      <c r="A148" s="36"/>
      <c r="B148" s="37"/>
      <c r="C148" s="38"/>
      <c r="D148" s="247" t="s">
        <v>149</v>
      </c>
      <c r="E148" s="38"/>
      <c r="F148" s="248" t="s">
        <v>187</v>
      </c>
      <c r="G148" s="38"/>
      <c r="H148" s="38"/>
      <c r="I148" s="204"/>
      <c r="J148" s="38"/>
      <c r="K148" s="38"/>
      <c r="L148" s="39"/>
      <c r="M148" s="249"/>
      <c r="N148" s="250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3" t="s">
        <v>149</v>
      </c>
      <c r="AU148" s="13" t="s">
        <v>86</v>
      </c>
    </row>
    <row r="149" spans="1:65" s="2" customFormat="1" ht="24.15" customHeight="1">
      <c r="A149" s="36"/>
      <c r="B149" s="37"/>
      <c r="C149" s="251" t="s">
        <v>189</v>
      </c>
      <c r="D149" s="251" t="s">
        <v>151</v>
      </c>
      <c r="E149" s="252" t="s">
        <v>190</v>
      </c>
      <c r="F149" s="253" t="s">
        <v>191</v>
      </c>
      <c r="G149" s="254" t="s">
        <v>145</v>
      </c>
      <c r="H149" s="255">
        <v>2</v>
      </c>
      <c r="I149" s="256"/>
      <c r="J149" s="257">
        <f>ROUND(I149*H149,2)</f>
        <v>0</v>
      </c>
      <c r="K149" s="258"/>
      <c r="L149" s="39"/>
      <c r="M149" s="259" t="s">
        <v>1</v>
      </c>
      <c r="N149" s="260" t="s">
        <v>43</v>
      </c>
      <c r="O149" s="89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147</v>
      </c>
      <c r="AT149" s="246" t="s">
        <v>151</v>
      </c>
      <c r="AU149" s="246" t="s">
        <v>86</v>
      </c>
      <c r="AY149" s="13" t="s">
        <v>141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3" t="s">
        <v>86</v>
      </c>
      <c r="BK149" s="141">
        <f>ROUND(I149*H149,2)</f>
        <v>0</v>
      </c>
      <c r="BL149" s="13" t="s">
        <v>147</v>
      </c>
      <c r="BM149" s="246" t="s">
        <v>192</v>
      </c>
    </row>
    <row r="150" spans="1:47" s="2" customFormat="1" ht="12">
      <c r="A150" s="36"/>
      <c r="B150" s="37"/>
      <c r="C150" s="38"/>
      <c r="D150" s="247" t="s">
        <v>149</v>
      </c>
      <c r="E150" s="38"/>
      <c r="F150" s="248" t="s">
        <v>193</v>
      </c>
      <c r="G150" s="38"/>
      <c r="H150" s="38"/>
      <c r="I150" s="204"/>
      <c r="J150" s="38"/>
      <c r="K150" s="38"/>
      <c r="L150" s="39"/>
      <c r="M150" s="249"/>
      <c r="N150" s="250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3" t="s">
        <v>149</v>
      </c>
      <c r="AU150" s="13" t="s">
        <v>86</v>
      </c>
    </row>
    <row r="151" spans="1:65" s="2" customFormat="1" ht="16.5" customHeight="1">
      <c r="A151" s="36"/>
      <c r="B151" s="37"/>
      <c r="C151" s="233" t="s">
        <v>194</v>
      </c>
      <c r="D151" s="233" t="s">
        <v>142</v>
      </c>
      <c r="E151" s="234" t="s">
        <v>195</v>
      </c>
      <c r="F151" s="235" t="s">
        <v>196</v>
      </c>
      <c r="G151" s="236" t="s">
        <v>145</v>
      </c>
      <c r="H151" s="237">
        <v>2</v>
      </c>
      <c r="I151" s="238"/>
      <c r="J151" s="239">
        <f>ROUND(I151*H151,2)</f>
        <v>0</v>
      </c>
      <c r="K151" s="240"/>
      <c r="L151" s="241"/>
      <c r="M151" s="242" t="s">
        <v>1</v>
      </c>
      <c r="N151" s="243" t="s">
        <v>43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146</v>
      </c>
      <c r="AT151" s="246" t="s">
        <v>142</v>
      </c>
      <c r="AU151" s="246" t="s">
        <v>86</v>
      </c>
      <c r="AY151" s="13" t="s">
        <v>141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3" t="s">
        <v>86</v>
      </c>
      <c r="BK151" s="141">
        <f>ROUND(I151*H151,2)</f>
        <v>0</v>
      </c>
      <c r="BL151" s="13" t="s">
        <v>147</v>
      </c>
      <c r="BM151" s="246" t="s">
        <v>197</v>
      </c>
    </row>
    <row r="152" spans="1:47" s="2" customFormat="1" ht="12">
      <c r="A152" s="36"/>
      <c r="B152" s="37"/>
      <c r="C152" s="38"/>
      <c r="D152" s="247" t="s">
        <v>149</v>
      </c>
      <c r="E152" s="38"/>
      <c r="F152" s="248" t="s">
        <v>196</v>
      </c>
      <c r="G152" s="38"/>
      <c r="H152" s="38"/>
      <c r="I152" s="204"/>
      <c r="J152" s="38"/>
      <c r="K152" s="38"/>
      <c r="L152" s="39"/>
      <c r="M152" s="249"/>
      <c r="N152" s="250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3" t="s">
        <v>149</v>
      </c>
      <c r="AU152" s="13" t="s">
        <v>86</v>
      </c>
    </row>
    <row r="153" spans="1:65" s="2" customFormat="1" ht="16.5" customHeight="1">
      <c r="A153" s="36"/>
      <c r="B153" s="37"/>
      <c r="C153" s="251" t="s">
        <v>198</v>
      </c>
      <c r="D153" s="251" t="s">
        <v>151</v>
      </c>
      <c r="E153" s="252" t="s">
        <v>199</v>
      </c>
      <c r="F153" s="253" t="s">
        <v>200</v>
      </c>
      <c r="G153" s="254" t="s">
        <v>159</v>
      </c>
      <c r="H153" s="255">
        <v>1</v>
      </c>
      <c r="I153" s="256"/>
      <c r="J153" s="257">
        <f>ROUND(I153*H153,2)</f>
        <v>0</v>
      </c>
      <c r="K153" s="258"/>
      <c r="L153" s="39"/>
      <c r="M153" s="259" t="s">
        <v>1</v>
      </c>
      <c r="N153" s="260" t="s">
        <v>43</v>
      </c>
      <c r="O153" s="89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151</v>
      </c>
      <c r="AU153" s="246" t="s">
        <v>86</v>
      </c>
      <c r="AY153" s="13" t="s">
        <v>141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3" t="s">
        <v>86</v>
      </c>
      <c r="BK153" s="141">
        <f>ROUND(I153*H153,2)</f>
        <v>0</v>
      </c>
      <c r="BL153" s="13" t="s">
        <v>147</v>
      </c>
      <c r="BM153" s="246" t="s">
        <v>201</v>
      </c>
    </row>
    <row r="154" spans="1:47" s="2" customFormat="1" ht="12">
      <c r="A154" s="36"/>
      <c r="B154" s="37"/>
      <c r="C154" s="38"/>
      <c r="D154" s="247" t="s">
        <v>149</v>
      </c>
      <c r="E154" s="38"/>
      <c r="F154" s="248" t="s">
        <v>200</v>
      </c>
      <c r="G154" s="38"/>
      <c r="H154" s="38"/>
      <c r="I154" s="204"/>
      <c r="J154" s="38"/>
      <c r="K154" s="38"/>
      <c r="L154" s="39"/>
      <c r="M154" s="249"/>
      <c r="N154" s="250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3" t="s">
        <v>149</v>
      </c>
      <c r="AU154" s="13" t="s">
        <v>86</v>
      </c>
    </row>
    <row r="155" spans="1:65" s="2" customFormat="1" ht="24.15" customHeight="1">
      <c r="A155" s="36"/>
      <c r="B155" s="37"/>
      <c r="C155" s="251" t="s">
        <v>202</v>
      </c>
      <c r="D155" s="251" t="s">
        <v>151</v>
      </c>
      <c r="E155" s="252" t="s">
        <v>203</v>
      </c>
      <c r="F155" s="253" t="s">
        <v>204</v>
      </c>
      <c r="G155" s="254" t="s">
        <v>205</v>
      </c>
      <c r="H155" s="255">
        <v>0.6</v>
      </c>
      <c r="I155" s="256"/>
      <c r="J155" s="257">
        <f>ROUND(I155*H155,2)</f>
        <v>0</v>
      </c>
      <c r="K155" s="258"/>
      <c r="L155" s="39"/>
      <c r="M155" s="259" t="s">
        <v>1</v>
      </c>
      <c r="N155" s="260" t="s">
        <v>43</v>
      </c>
      <c r="O155" s="89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147</v>
      </c>
      <c r="AT155" s="246" t="s">
        <v>151</v>
      </c>
      <c r="AU155" s="246" t="s">
        <v>86</v>
      </c>
      <c r="AY155" s="13" t="s">
        <v>141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3" t="s">
        <v>86</v>
      </c>
      <c r="BK155" s="141">
        <f>ROUND(I155*H155,2)</f>
        <v>0</v>
      </c>
      <c r="BL155" s="13" t="s">
        <v>147</v>
      </c>
      <c r="BM155" s="246" t="s">
        <v>206</v>
      </c>
    </row>
    <row r="156" spans="1:47" s="2" customFormat="1" ht="12">
      <c r="A156" s="36"/>
      <c r="B156" s="37"/>
      <c r="C156" s="38"/>
      <c r="D156" s="247" t="s">
        <v>149</v>
      </c>
      <c r="E156" s="38"/>
      <c r="F156" s="248" t="s">
        <v>207</v>
      </c>
      <c r="G156" s="38"/>
      <c r="H156" s="38"/>
      <c r="I156" s="204"/>
      <c r="J156" s="38"/>
      <c r="K156" s="38"/>
      <c r="L156" s="39"/>
      <c r="M156" s="249"/>
      <c r="N156" s="250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3" t="s">
        <v>149</v>
      </c>
      <c r="AU156" s="13" t="s">
        <v>86</v>
      </c>
    </row>
    <row r="157" spans="1:65" s="2" customFormat="1" ht="16.5" customHeight="1">
      <c r="A157" s="36"/>
      <c r="B157" s="37"/>
      <c r="C157" s="233" t="s">
        <v>8</v>
      </c>
      <c r="D157" s="233" t="s">
        <v>142</v>
      </c>
      <c r="E157" s="234" t="s">
        <v>208</v>
      </c>
      <c r="F157" s="235" t="s">
        <v>209</v>
      </c>
      <c r="G157" s="236" t="s">
        <v>210</v>
      </c>
      <c r="H157" s="237">
        <v>7.6</v>
      </c>
      <c r="I157" s="238"/>
      <c r="J157" s="239">
        <f>ROUND(I157*H157,2)</f>
        <v>0</v>
      </c>
      <c r="K157" s="240"/>
      <c r="L157" s="241"/>
      <c r="M157" s="242" t="s">
        <v>1</v>
      </c>
      <c r="N157" s="243" t="s">
        <v>43</v>
      </c>
      <c r="O157" s="89"/>
      <c r="P157" s="244">
        <f>O157*H157</f>
        <v>0</v>
      </c>
      <c r="Q157" s="244">
        <v>0.001</v>
      </c>
      <c r="R157" s="244">
        <f>Q157*H157</f>
        <v>0.0076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146</v>
      </c>
      <c r="AT157" s="246" t="s">
        <v>142</v>
      </c>
      <c r="AU157" s="246" t="s">
        <v>86</v>
      </c>
      <c r="AY157" s="13" t="s">
        <v>141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3" t="s">
        <v>86</v>
      </c>
      <c r="BK157" s="141">
        <f>ROUND(I157*H157,2)</f>
        <v>0</v>
      </c>
      <c r="BL157" s="13" t="s">
        <v>147</v>
      </c>
      <c r="BM157" s="246" t="s">
        <v>211</v>
      </c>
    </row>
    <row r="158" spans="1:47" s="2" customFormat="1" ht="12">
      <c r="A158" s="36"/>
      <c r="B158" s="37"/>
      <c r="C158" s="38"/>
      <c r="D158" s="247" t="s">
        <v>149</v>
      </c>
      <c r="E158" s="38"/>
      <c r="F158" s="248" t="s">
        <v>209</v>
      </c>
      <c r="G158" s="38"/>
      <c r="H158" s="38"/>
      <c r="I158" s="204"/>
      <c r="J158" s="38"/>
      <c r="K158" s="38"/>
      <c r="L158" s="39"/>
      <c r="M158" s="249"/>
      <c r="N158" s="250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3" t="s">
        <v>149</v>
      </c>
      <c r="AU158" s="13" t="s">
        <v>86</v>
      </c>
    </row>
    <row r="159" spans="1:65" s="2" customFormat="1" ht="33" customHeight="1">
      <c r="A159" s="36"/>
      <c r="B159" s="37"/>
      <c r="C159" s="251" t="s">
        <v>212</v>
      </c>
      <c r="D159" s="251" t="s">
        <v>151</v>
      </c>
      <c r="E159" s="252" t="s">
        <v>213</v>
      </c>
      <c r="F159" s="253" t="s">
        <v>214</v>
      </c>
      <c r="G159" s="254" t="s">
        <v>215</v>
      </c>
      <c r="H159" s="255">
        <v>12</v>
      </c>
      <c r="I159" s="256"/>
      <c r="J159" s="257">
        <f>ROUND(I159*H159,2)</f>
        <v>0</v>
      </c>
      <c r="K159" s="258"/>
      <c r="L159" s="39"/>
      <c r="M159" s="259" t="s">
        <v>1</v>
      </c>
      <c r="N159" s="260" t="s">
        <v>43</v>
      </c>
      <c r="O159" s="89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6" t="s">
        <v>147</v>
      </c>
      <c r="AT159" s="246" t="s">
        <v>151</v>
      </c>
      <c r="AU159" s="246" t="s">
        <v>86</v>
      </c>
      <c r="AY159" s="13" t="s">
        <v>141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3" t="s">
        <v>86</v>
      </c>
      <c r="BK159" s="141">
        <f>ROUND(I159*H159,2)</f>
        <v>0</v>
      </c>
      <c r="BL159" s="13" t="s">
        <v>147</v>
      </c>
      <c r="BM159" s="246" t="s">
        <v>216</v>
      </c>
    </row>
    <row r="160" spans="1:47" s="2" customFormat="1" ht="12">
      <c r="A160" s="36"/>
      <c r="B160" s="37"/>
      <c r="C160" s="38"/>
      <c r="D160" s="247" t="s">
        <v>149</v>
      </c>
      <c r="E160" s="38"/>
      <c r="F160" s="248" t="s">
        <v>217</v>
      </c>
      <c r="G160" s="38"/>
      <c r="H160" s="38"/>
      <c r="I160" s="204"/>
      <c r="J160" s="38"/>
      <c r="K160" s="38"/>
      <c r="L160" s="39"/>
      <c r="M160" s="249"/>
      <c r="N160" s="250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3" t="s">
        <v>149</v>
      </c>
      <c r="AU160" s="13" t="s">
        <v>86</v>
      </c>
    </row>
    <row r="161" spans="1:65" s="2" customFormat="1" ht="24.15" customHeight="1">
      <c r="A161" s="36"/>
      <c r="B161" s="37"/>
      <c r="C161" s="233" t="s">
        <v>218</v>
      </c>
      <c r="D161" s="233" t="s">
        <v>142</v>
      </c>
      <c r="E161" s="234" t="s">
        <v>219</v>
      </c>
      <c r="F161" s="235" t="s">
        <v>220</v>
      </c>
      <c r="G161" s="236" t="s">
        <v>145</v>
      </c>
      <c r="H161" s="237">
        <v>3</v>
      </c>
      <c r="I161" s="238"/>
      <c r="J161" s="239">
        <f>ROUND(I161*H161,2)</f>
        <v>0</v>
      </c>
      <c r="K161" s="240"/>
      <c r="L161" s="241"/>
      <c r="M161" s="242" t="s">
        <v>1</v>
      </c>
      <c r="N161" s="243" t="s">
        <v>43</v>
      </c>
      <c r="O161" s="89"/>
      <c r="P161" s="244">
        <f>O161*H161</f>
        <v>0</v>
      </c>
      <c r="Q161" s="244">
        <v>0.00019</v>
      </c>
      <c r="R161" s="244">
        <f>Q161*H161</f>
        <v>0.00057</v>
      </c>
      <c r="S161" s="244">
        <v>0</v>
      </c>
      <c r="T161" s="24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6" t="s">
        <v>146</v>
      </c>
      <c r="AT161" s="246" t="s">
        <v>142</v>
      </c>
      <c r="AU161" s="246" t="s">
        <v>86</v>
      </c>
      <c r="AY161" s="13" t="s">
        <v>141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3" t="s">
        <v>86</v>
      </c>
      <c r="BK161" s="141">
        <f>ROUND(I161*H161,2)</f>
        <v>0</v>
      </c>
      <c r="BL161" s="13" t="s">
        <v>147</v>
      </c>
      <c r="BM161" s="246" t="s">
        <v>221</v>
      </c>
    </row>
    <row r="162" spans="1:47" s="2" customFormat="1" ht="12">
      <c r="A162" s="36"/>
      <c r="B162" s="37"/>
      <c r="C162" s="38"/>
      <c r="D162" s="247" t="s">
        <v>149</v>
      </c>
      <c r="E162" s="38"/>
      <c r="F162" s="248" t="s">
        <v>220</v>
      </c>
      <c r="G162" s="38"/>
      <c r="H162" s="38"/>
      <c r="I162" s="204"/>
      <c r="J162" s="38"/>
      <c r="K162" s="38"/>
      <c r="L162" s="39"/>
      <c r="M162" s="249"/>
      <c r="N162" s="250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3" t="s">
        <v>149</v>
      </c>
      <c r="AU162" s="13" t="s">
        <v>86</v>
      </c>
    </row>
    <row r="163" spans="1:65" s="2" customFormat="1" ht="16.5" customHeight="1">
      <c r="A163" s="36"/>
      <c r="B163" s="37"/>
      <c r="C163" s="233" t="s">
        <v>222</v>
      </c>
      <c r="D163" s="233" t="s">
        <v>142</v>
      </c>
      <c r="E163" s="234" t="s">
        <v>223</v>
      </c>
      <c r="F163" s="235" t="s">
        <v>224</v>
      </c>
      <c r="G163" s="236" t="s">
        <v>145</v>
      </c>
      <c r="H163" s="237">
        <v>2</v>
      </c>
      <c r="I163" s="238"/>
      <c r="J163" s="239">
        <f>ROUND(I163*H163,2)</f>
        <v>0</v>
      </c>
      <c r="K163" s="240"/>
      <c r="L163" s="241"/>
      <c r="M163" s="242" t="s">
        <v>1</v>
      </c>
      <c r="N163" s="243" t="s">
        <v>43</v>
      </c>
      <c r="O163" s="89"/>
      <c r="P163" s="244">
        <f>O163*H163</f>
        <v>0</v>
      </c>
      <c r="Q163" s="244">
        <v>0.00023</v>
      </c>
      <c r="R163" s="244">
        <f>Q163*H163</f>
        <v>0.00046</v>
      </c>
      <c r="S163" s="244">
        <v>0</v>
      </c>
      <c r="T163" s="24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6" t="s">
        <v>146</v>
      </c>
      <c r="AT163" s="246" t="s">
        <v>142</v>
      </c>
      <c r="AU163" s="246" t="s">
        <v>86</v>
      </c>
      <c r="AY163" s="13" t="s">
        <v>141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3" t="s">
        <v>86</v>
      </c>
      <c r="BK163" s="141">
        <f>ROUND(I163*H163,2)</f>
        <v>0</v>
      </c>
      <c r="BL163" s="13" t="s">
        <v>147</v>
      </c>
      <c r="BM163" s="246" t="s">
        <v>225</v>
      </c>
    </row>
    <row r="164" spans="1:47" s="2" customFormat="1" ht="12">
      <c r="A164" s="36"/>
      <c r="B164" s="37"/>
      <c r="C164" s="38"/>
      <c r="D164" s="247" t="s">
        <v>149</v>
      </c>
      <c r="E164" s="38"/>
      <c r="F164" s="248" t="s">
        <v>224</v>
      </c>
      <c r="G164" s="38"/>
      <c r="H164" s="38"/>
      <c r="I164" s="204"/>
      <c r="J164" s="38"/>
      <c r="K164" s="38"/>
      <c r="L164" s="39"/>
      <c r="M164" s="249"/>
      <c r="N164" s="250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3" t="s">
        <v>149</v>
      </c>
      <c r="AU164" s="13" t="s">
        <v>86</v>
      </c>
    </row>
    <row r="165" spans="1:65" s="2" customFormat="1" ht="16.5" customHeight="1">
      <c r="A165" s="36"/>
      <c r="B165" s="37"/>
      <c r="C165" s="233" t="s">
        <v>226</v>
      </c>
      <c r="D165" s="233" t="s">
        <v>142</v>
      </c>
      <c r="E165" s="234" t="s">
        <v>227</v>
      </c>
      <c r="F165" s="235" t="s">
        <v>228</v>
      </c>
      <c r="G165" s="236" t="s">
        <v>159</v>
      </c>
      <c r="H165" s="237">
        <v>1</v>
      </c>
      <c r="I165" s="238"/>
      <c r="J165" s="239">
        <f>ROUND(I165*H165,2)</f>
        <v>0</v>
      </c>
      <c r="K165" s="240"/>
      <c r="L165" s="241"/>
      <c r="M165" s="242" t="s">
        <v>1</v>
      </c>
      <c r="N165" s="243" t="s">
        <v>43</v>
      </c>
      <c r="O165" s="89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6" t="s">
        <v>146</v>
      </c>
      <c r="AT165" s="246" t="s">
        <v>142</v>
      </c>
      <c r="AU165" s="246" t="s">
        <v>86</v>
      </c>
      <c r="AY165" s="13" t="s">
        <v>141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3" t="s">
        <v>86</v>
      </c>
      <c r="BK165" s="141">
        <f>ROUND(I165*H165,2)</f>
        <v>0</v>
      </c>
      <c r="BL165" s="13" t="s">
        <v>147</v>
      </c>
      <c r="BM165" s="246" t="s">
        <v>229</v>
      </c>
    </row>
    <row r="166" spans="1:47" s="2" customFormat="1" ht="12">
      <c r="A166" s="36"/>
      <c r="B166" s="37"/>
      <c r="C166" s="38"/>
      <c r="D166" s="247" t="s">
        <v>149</v>
      </c>
      <c r="E166" s="38"/>
      <c r="F166" s="248" t="s">
        <v>228</v>
      </c>
      <c r="G166" s="38"/>
      <c r="H166" s="38"/>
      <c r="I166" s="204"/>
      <c r="J166" s="38"/>
      <c r="K166" s="38"/>
      <c r="L166" s="39"/>
      <c r="M166" s="249"/>
      <c r="N166" s="250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3" t="s">
        <v>149</v>
      </c>
      <c r="AU166" s="13" t="s">
        <v>86</v>
      </c>
    </row>
    <row r="167" spans="1:65" s="2" customFormat="1" ht="16.5" customHeight="1">
      <c r="A167" s="36"/>
      <c r="B167" s="37"/>
      <c r="C167" s="233" t="s">
        <v>230</v>
      </c>
      <c r="D167" s="233" t="s">
        <v>142</v>
      </c>
      <c r="E167" s="234" t="s">
        <v>231</v>
      </c>
      <c r="F167" s="235" t="s">
        <v>232</v>
      </c>
      <c r="G167" s="236" t="s">
        <v>159</v>
      </c>
      <c r="H167" s="237">
        <v>5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43</v>
      </c>
      <c r="O167" s="89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6" t="s">
        <v>146</v>
      </c>
      <c r="AT167" s="246" t="s">
        <v>142</v>
      </c>
      <c r="AU167" s="246" t="s">
        <v>86</v>
      </c>
      <c r="AY167" s="13" t="s">
        <v>141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3" t="s">
        <v>86</v>
      </c>
      <c r="BK167" s="141">
        <f>ROUND(I167*H167,2)</f>
        <v>0</v>
      </c>
      <c r="BL167" s="13" t="s">
        <v>147</v>
      </c>
      <c r="BM167" s="246" t="s">
        <v>233</v>
      </c>
    </row>
    <row r="168" spans="1:47" s="2" customFormat="1" ht="12">
      <c r="A168" s="36"/>
      <c r="B168" s="37"/>
      <c r="C168" s="38"/>
      <c r="D168" s="247" t="s">
        <v>149</v>
      </c>
      <c r="E168" s="38"/>
      <c r="F168" s="248" t="s">
        <v>232</v>
      </c>
      <c r="G168" s="38"/>
      <c r="H168" s="38"/>
      <c r="I168" s="204"/>
      <c r="J168" s="38"/>
      <c r="K168" s="38"/>
      <c r="L168" s="39"/>
      <c r="M168" s="249"/>
      <c r="N168" s="250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3" t="s">
        <v>149</v>
      </c>
      <c r="AU168" s="13" t="s">
        <v>86</v>
      </c>
    </row>
    <row r="169" spans="1:65" s="2" customFormat="1" ht="16.5" customHeight="1">
      <c r="A169" s="36"/>
      <c r="B169" s="37"/>
      <c r="C169" s="233" t="s">
        <v>234</v>
      </c>
      <c r="D169" s="233" t="s">
        <v>142</v>
      </c>
      <c r="E169" s="234" t="s">
        <v>235</v>
      </c>
      <c r="F169" s="235" t="s">
        <v>236</v>
      </c>
      <c r="G169" s="236" t="s">
        <v>210</v>
      </c>
      <c r="H169" s="237">
        <v>2.85</v>
      </c>
      <c r="I169" s="238"/>
      <c r="J169" s="239">
        <f>ROUND(I169*H169,2)</f>
        <v>0</v>
      </c>
      <c r="K169" s="240"/>
      <c r="L169" s="241"/>
      <c r="M169" s="242" t="s">
        <v>1</v>
      </c>
      <c r="N169" s="243" t="s">
        <v>43</v>
      </c>
      <c r="O169" s="89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6" t="s">
        <v>146</v>
      </c>
      <c r="AT169" s="246" t="s">
        <v>142</v>
      </c>
      <c r="AU169" s="246" t="s">
        <v>86</v>
      </c>
      <c r="AY169" s="13" t="s">
        <v>141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3" t="s">
        <v>86</v>
      </c>
      <c r="BK169" s="141">
        <f>ROUND(I169*H169,2)</f>
        <v>0</v>
      </c>
      <c r="BL169" s="13" t="s">
        <v>147</v>
      </c>
      <c r="BM169" s="246" t="s">
        <v>237</v>
      </c>
    </row>
    <row r="170" spans="1:47" s="2" customFormat="1" ht="12">
      <c r="A170" s="36"/>
      <c r="B170" s="37"/>
      <c r="C170" s="38"/>
      <c r="D170" s="247" t="s">
        <v>149</v>
      </c>
      <c r="E170" s="38"/>
      <c r="F170" s="248" t="s">
        <v>236</v>
      </c>
      <c r="G170" s="38"/>
      <c r="H170" s="38"/>
      <c r="I170" s="204"/>
      <c r="J170" s="38"/>
      <c r="K170" s="38"/>
      <c r="L170" s="39"/>
      <c r="M170" s="249"/>
      <c r="N170" s="250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3" t="s">
        <v>149</v>
      </c>
      <c r="AU170" s="13" t="s">
        <v>86</v>
      </c>
    </row>
    <row r="171" spans="1:65" s="2" customFormat="1" ht="16.5" customHeight="1">
      <c r="A171" s="36"/>
      <c r="B171" s="37"/>
      <c r="C171" s="233" t="s">
        <v>7</v>
      </c>
      <c r="D171" s="233" t="s">
        <v>142</v>
      </c>
      <c r="E171" s="234" t="s">
        <v>238</v>
      </c>
      <c r="F171" s="235" t="s">
        <v>239</v>
      </c>
      <c r="G171" s="236" t="s">
        <v>145</v>
      </c>
      <c r="H171" s="237">
        <v>1</v>
      </c>
      <c r="I171" s="238"/>
      <c r="J171" s="239">
        <f>ROUND(I171*H171,2)</f>
        <v>0</v>
      </c>
      <c r="K171" s="240"/>
      <c r="L171" s="241"/>
      <c r="M171" s="242" t="s">
        <v>1</v>
      </c>
      <c r="N171" s="243" t="s">
        <v>43</v>
      </c>
      <c r="O171" s="89"/>
      <c r="P171" s="244">
        <f>O171*H171</f>
        <v>0</v>
      </c>
      <c r="Q171" s="244">
        <v>6E-05</v>
      </c>
      <c r="R171" s="244">
        <f>Q171*H171</f>
        <v>6E-05</v>
      </c>
      <c r="S171" s="244">
        <v>0</v>
      </c>
      <c r="T171" s="24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6" t="s">
        <v>146</v>
      </c>
      <c r="AT171" s="246" t="s">
        <v>142</v>
      </c>
      <c r="AU171" s="246" t="s">
        <v>86</v>
      </c>
      <c r="AY171" s="13" t="s">
        <v>141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3" t="s">
        <v>86</v>
      </c>
      <c r="BK171" s="141">
        <f>ROUND(I171*H171,2)</f>
        <v>0</v>
      </c>
      <c r="BL171" s="13" t="s">
        <v>147</v>
      </c>
      <c r="BM171" s="246" t="s">
        <v>240</v>
      </c>
    </row>
    <row r="172" spans="1:47" s="2" customFormat="1" ht="12">
      <c r="A172" s="36"/>
      <c r="B172" s="37"/>
      <c r="C172" s="38"/>
      <c r="D172" s="247" t="s">
        <v>149</v>
      </c>
      <c r="E172" s="38"/>
      <c r="F172" s="248" t="s">
        <v>239</v>
      </c>
      <c r="G172" s="38"/>
      <c r="H172" s="38"/>
      <c r="I172" s="204"/>
      <c r="J172" s="38"/>
      <c r="K172" s="38"/>
      <c r="L172" s="39"/>
      <c r="M172" s="249"/>
      <c r="N172" s="250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3" t="s">
        <v>149</v>
      </c>
      <c r="AU172" s="13" t="s">
        <v>86</v>
      </c>
    </row>
    <row r="173" spans="1:65" s="2" customFormat="1" ht="24.15" customHeight="1">
      <c r="A173" s="36"/>
      <c r="B173" s="37"/>
      <c r="C173" s="251" t="s">
        <v>241</v>
      </c>
      <c r="D173" s="251" t="s">
        <v>151</v>
      </c>
      <c r="E173" s="252" t="s">
        <v>242</v>
      </c>
      <c r="F173" s="253" t="s">
        <v>243</v>
      </c>
      <c r="G173" s="254" t="s">
        <v>244</v>
      </c>
      <c r="H173" s="255">
        <v>1</v>
      </c>
      <c r="I173" s="256"/>
      <c r="J173" s="257">
        <f>ROUND(I173*H173,2)</f>
        <v>0</v>
      </c>
      <c r="K173" s="258"/>
      <c r="L173" s="39"/>
      <c r="M173" s="259" t="s">
        <v>1</v>
      </c>
      <c r="N173" s="260" t="s">
        <v>43</v>
      </c>
      <c r="O173" s="89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6" t="s">
        <v>147</v>
      </c>
      <c r="AT173" s="246" t="s">
        <v>151</v>
      </c>
      <c r="AU173" s="246" t="s">
        <v>86</v>
      </c>
      <c r="AY173" s="13" t="s">
        <v>141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3" t="s">
        <v>86</v>
      </c>
      <c r="BK173" s="141">
        <f>ROUND(I173*H173,2)</f>
        <v>0</v>
      </c>
      <c r="BL173" s="13" t="s">
        <v>147</v>
      </c>
      <c r="BM173" s="246" t="s">
        <v>245</v>
      </c>
    </row>
    <row r="174" spans="1:47" s="2" customFormat="1" ht="12">
      <c r="A174" s="36"/>
      <c r="B174" s="37"/>
      <c r="C174" s="38"/>
      <c r="D174" s="247" t="s">
        <v>149</v>
      </c>
      <c r="E174" s="38"/>
      <c r="F174" s="248" t="s">
        <v>246</v>
      </c>
      <c r="G174" s="38"/>
      <c r="H174" s="38"/>
      <c r="I174" s="204"/>
      <c r="J174" s="38"/>
      <c r="K174" s="38"/>
      <c r="L174" s="39"/>
      <c r="M174" s="249"/>
      <c r="N174" s="250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3" t="s">
        <v>149</v>
      </c>
      <c r="AU174" s="13" t="s">
        <v>86</v>
      </c>
    </row>
    <row r="175" spans="1:65" s="2" customFormat="1" ht="16.5" customHeight="1">
      <c r="A175" s="36"/>
      <c r="B175" s="37"/>
      <c r="C175" s="233" t="s">
        <v>247</v>
      </c>
      <c r="D175" s="233" t="s">
        <v>142</v>
      </c>
      <c r="E175" s="234" t="s">
        <v>248</v>
      </c>
      <c r="F175" s="235" t="s">
        <v>249</v>
      </c>
      <c r="G175" s="236" t="s">
        <v>215</v>
      </c>
      <c r="H175" s="237">
        <v>27</v>
      </c>
      <c r="I175" s="238"/>
      <c r="J175" s="239">
        <f>ROUND(I175*H175,2)</f>
        <v>0</v>
      </c>
      <c r="K175" s="240"/>
      <c r="L175" s="241"/>
      <c r="M175" s="242" t="s">
        <v>1</v>
      </c>
      <c r="N175" s="243" t="s">
        <v>43</v>
      </c>
      <c r="O175" s="89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6" t="s">
        <v>146</v>
      </c>
      <c r="AT175" s="246" t="s">
        <v>142</v>
      </c>
      <c r="AU175" s="246" t="s">
        <v>86</v>
      </c>
      <c r="AY175" s="13" t="s">
        <v>141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3" t="s">
        <v>86</v>
      </c>
      <c r="BK175" s="141">
        <f>ROUND(I175*H175,2)</f>
        <v>0</v>
      </c>
      <c r="BL175" s="13" t="s">
        <v>147</v>
      </c>
      <c r="BM175" s="246" t="s">
        <v>250</v>
      </c>
    </row>
    <row r="176" spans="1:47" s="2" customFormat="1" ht="12">
      <c r="A176" s="36"/>
      <c r="B176" s="37"/>
      <c r="C176" s="38"/>
      <c r="D176" s="247" t="s">
        <v>149</v>
      </c>
      <c r="E176" s="38"/>
      <c r="F176" s="248" t="s">
        <v>249</v>
      </c>
      <c r="G176" s="38"/>
      <c r="H176" s="38"/>
      <c r="I176" s="204"/>
      <c r="J176" s="38"/>
      <c r="K176" s="38"/>
      <c r="L176" s="39"/>
      <c r="M176" s="249"/>
      <c r="N176" s="250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3" t="s">
        <v>149</v>
      </c>
      <c r="AU176" s="13" t="s">
        <v>86</v>
      </c>
    </row>
    <row r="177" spans="1:65" s="2" customFormat="1" ht="49.05" customHeight="1">
      <c r="A177" s="36"/>
      <c r="B177" s="37"/>
      <c r="C177" s="251" t="s">
        <v>251</v>
      </c>
      <c r="D177" s="251" t="s">
        <v>151</v>
      </c>
      <c r="E177" s="252" t="s">
        <v>252</v>
      </c>
      <c r="F177" s="253" t="s">
        <v>253</v>
      </c>
      <c r="G177" s="254" t="s">
        <v>215</v>
      </c>
      <c r="H177" s="255">
        <v>27</v>
      </c>
      <c r="I177" s="256"/>
      <c r="J177" s="257">
        <f>ROUND(I177*H177,2)</f>
        <v>0</v>
      </c>
      <c r="K177" s="258"/>
      <c r="L177" s="39"/>
      <c r="M177" s="259" t="s">
        <v>1</v>
      </c>
      <c r="N177" s="260" t="s">
        <v>43</v>
      </c>
      <c r="O177" s="89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6" t="s">
        <v>147</v>
      </c>
      <c r="AT177" s="246" t="s">
        <v>151</v>
      </c>
      <c r="AU177" s="246" t="s">
        <v>86</v>
      </c>
      <c r="AY177" s="13" t="s">
        <v>141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3" t="s">
        <v>86</v>
      </c>
      <c r="BK177" s="141">
        <f>ROUND(I177*H177,2)</f>
        <v>0</v>
      </c>
      <c r="BL177" s="13" t="s">
        <v>147</v>
      </c>
      <c r="BM177" s="246" t="s">
        <v>254</v>
      </c>
    </row>
    <row r="178" spans="1:47" s="2" customFormat="1" ht="12">
      <c r="A178" s="36"/>
      <c r="B178" s="37"/>
      <c r="C178" s="38"/>
      <c r="D178" s="247" t="s">
        <v>149</v>
      </c>
      <c r="E178" s="38"/>
      <c r="F178" s="248" t="s">
        <v>255</v>
      </c>
      <c r="G178" s="38"/>
      <c r="H178" s="38"/>
      <c r="I178" s="204"/>
      <c r="J178" s="38"/>
      <c r="K178" s="38"/>
      <c r="L178" s="39"/>
      <c r="M178" s="261"/>
      <c r="N178" s="262"/>
      <c r="O178" s="263"/>
      <c r="P178" s="263"/>
      <c r="Q178" s="263"/>
      <c r="R178" s="263"/>
      <c r="S178" s="263"/>
      <c r="T178" s="264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3" t="s">
        <v>149</v>
      </c>
      <c r="AU178" s="13" t="s">
        <v>86</v>
      </c>
    </row>
    <row r="179" spans="1:31" s="2" customFormat="1" ht="6.95" customHeight="1">
      <c r="A179" s="36"/>
      <c r="B179" s="64"/>
      <c r="C179" s="65"/>
      <c r="D179" s="65"/>
      <c r="E179" s="65"/>
      <c r="F179" s="65"/>
      <c r="G179" s="65"/>
      <c r="H179" s="65"/>
      <c r="I179" s="65"/>
      <c r="J179" s="65"/>
      <c r="K179" s="65"/>
      <c r="L179" s="39"/>
      <c r="M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</sheetData>
  <sheetProtection password="CC35" sheet="1" objects="1" scenarios="1" formatColumns="0" formatRows="0" autoFilter="0"/>
  <autoFilter ref="C126:K178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91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6"/>
      <c r="AT3" s="13" t="s">
        <v>88</v>
      </c>
    </row>
    <row r="4" spans="2:46" s="1" customFormat="1" ht="24.95" customHeight="1">
      <c r="B4" s="16"/>
      <c r="D4" s="151" t="s">
        <v>107</v>
      </c>
      <c r="L4" s="16"/>
      <c r="M4" s="152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53" t="s">
        <v>16</v>
      </c>
      <c r="L6" s="16"/>
    </row>
    <row r="7" spans="2:12" s="1" customFormat="1" ht="26.25" customHeight="1">
      <c r="B7" s="16"/>
      <c r="E7" s="154" t="str">
        <f>'Rekapitulace stavby'!K6</f>
        <v>Vybudování nové kabelové přípojky vysokého napětí pro budoucí domov se zvl. režimem Děčín - Křešice.</v>
      </c>
      <c r="F7" s="153"/>
      <c r="G7" s="153"/>
      <c r="H7" s="153"/>
      <c r="L7" s="16"/>
    </row>
    <row r="8" spans="1:31" s="2" customFormat="1" ht="12" customHeight="1">
      <c r="A8" s="36"/>
      <c r="B8" s="39"/>
      <c r="C8" s="36"/>
      <c r="D8" s="153" t="s">
        <v>108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39"/>
      <c r="C9" s="36"/>
      <c r="D9" s="36"/>
      <c r="E9" s="155" t="s">
        <v>256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53" t="s">
        <v>18</v>
      </c>
      <c r="E11" s="36"/>
      <c r="F11" s="156" t="s">
        <v>1</v>
      </c>
      <c r="G11" s="36"/>
      <c r="H11" s="36"/>
      <c r="I11" s="153" t="s">
        <v>19</v>
      </c>
      <c r="J11" s="156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53" t="s">
        <v>20</v>
      </c>
      <c r="E12" s="36"/>
      <c r="F12" s="156" t="s">
        <v>21</v>
      </c>
      <c r="G12" s="36"/>
      <c r="H12" s="36"/>
      <c r="I12" s="153" t="s">
        <v>22</v>
      </c>
      <c r="J12" s="157" t="str">
        <f>'Rekapitulace stavby'!AN8</f>
        <v>8. 7. 2022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53" t="s">
        <v>24</v>
      </c>
      <c r="E14" s="36"/>
      <c r="F14" s="36"/>
      <c r="G14" s="36"/>
      <c r="H14" s="36"/>
      <c r="I14" s="153" t="s">
        <v>25</v>
      </c>
      <c r="J14" s="156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56" t="s">
        <v>26</v>
      </c>
      <c r="F15" s="36"/>
      <c r="G15" s="36"/>
      <c r="H15" s="36"/>
      <c r="I15" s="153" t="s">
        <v>27</v>
      </c>
      <c r="J15" s="156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53" t="s">
        <v>28</v>
      </c>
      <c r="E17" s="36"/>
      <c r="F17" s="36"/>
      <c r="G17" s="36"/>
      <c r="H17" s="36"/>
      <c r="I17" s="153" t="s">
        <v>25</v>
      </c>
      <c r="J17" s="29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29" t="str">
        <f>'Rekapitulace stavby'!E14</f>
        <v>Vyplň údaj</v>
      </c>
      <c r="F18" s="156"/>
      <c r="G18" s="156"/>
      <c r="H18" s="156"/>
      <c r="I18" s="153" t="s">
        <v>27</v>
      </c>
      <c r="J18" s="29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53" t="s">
        <v>30</v>
      </c>
      <c r="E20" s="36"/>
      <c r="F20" s="36"/>
      <c r="G20" s="36"/>
      <c r="H20" s="36"/>
      <c r="I20" s="153" t="s">
        <v>25</v>
      </c>
      <c r="J20" s="156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56" t="str">
        <f>IF('Rekapitulace stavby'!E17="","",'Rekapitulace stavby'!E17)</f>
        <v xml:space="preserve"> </v>
      </c>
      <c r="F21" s="36"/>
      <c r="G21" s="36"/>
      <c r="H21" s="36"/>
      <c r="I21" s="153" t="s">
        <v>27</v>
      </c>
      <c r="J21" s="156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53" t="s">
        <v>33</v>
      </c>
      <c r="E23" s="36"/>
      <c r="F23" s="36"/>
      <c r="G23" s="36"/>
      <c r="H23" s="36"/>
      <c r="I23" s="153" t="s">
        <v>25</v>
      </c>
      <c r="J23" s="156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56" t="s">
        <v>34</v>
      </c>
      <c r="F24" s="36"/>
      <c r="G24" s="36"/>
      <c r="H24" s="36"/>
      <c r="I24" s="153" t="s">
        <v>27</v>
      </c>
      <c r="J24" s="156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53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62"/>
      <c r="E29" s="162"/>
      <c r="F29" s="162"/>
      <c r="G29" s="162"/>
      <c r="H29" s="162"/>
      <c r="I29" s="162"/>
      <c r="J29" s="162"/>
      <c r="K29" s="16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9"/>
      <c r="C30" s="36"/>
      <c r="D30" s="156" t="s">
        <v>110</v>
      </c>
      <c r="E30" s="36"/>
      <c r="F30" s="36"/>
      <c r="G30" s="36"/>
      <c r="H30" s="36"/>
      <c r="I30" s="36"/>
      <c r="J30" s="163">
        <f>J96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9"/>
      <c r="C31" s="36"/>
      <c r="D31" s="164" t="s">
        <v>95</v>
      </c>
      <c r="E31" s="36"/>
      <c r="F31" s="36"/>
      <c r="G31" s="36"/>
      <c r="H31" s="36"/>
      <c r="I31" s="36"/>
      <c r="J31" s="163">
        <f>J110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39"/>
      <c r="C32" s="36"/>
      <c r="D32" s="165" t="s">
        <v>38</v>
      </c>
      <c r="E32" s="36"/>
      <c r="F32" s="36"/>
      <c r="G32" s="36"/>
      <c r="H32" s="36"/>
      <c r="I32" s="36"/>
      <c r="J32" s="166">
        <f>ROUND(J30+J31,2)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62"/>
      <c r="E33" s="162"/>
      <c r="F33" s="162"/>
      <c r="G33" s="162"/>
      <c r="H33" s="162"/>
      <c r="I33" s="162"/>
      <c r="J33" s="162"/>
      <c r="K33" s="162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9"/>
      <c r="C34" s="36"/>
      <c r="D34" s="36"/>
      <c r="E34" s="36"/>
      <c r="F34" s="167" t="s">
        <v>40</v>
      </c>
      <c r="G34" s="36"/>
      <c r="H34" s="36"/>
      <c r="I34" s="167" t="s">
        <v>39</v>
      </c>
      <c r="J34" s="167" t="s">
        <v>41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39"/>
      <c r="C35" s="36"/>
      <c r="D35" s="168" t="s">
        <v>42</v>
      </c>
      <c r="E35" s="153" t="s">
        <v>43</v>
      </c>
      <c r="F35" s="169">
        <f>ROUND((SUM(BE110:BE117)+SUM(BE137:BE612)),2)</f>
        <v>0</v>
      </c>
      <c r="G35" s="36"/>
      <c r="H35" s="36"/>
      <c r="I35" s="170">
        <v>0.21</v>
      </c>
      <c r="J35" s="169">
        <f>ROUND(((SUM(BE110:BE117)+SUM(BE137:BE612))*I35),2)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39"/>
      <c r="C36" s="36"/>
      <c r="D36" s="36"/>
      <c r="E36" s="153" t="s">
        <v>44</v>
      </c>
      <c r="F36" s="169">
        <f>ROUND((SUM(BF110:BF117)+SUM(BF137:BF612)),2)</f>
        <v>0</v>
      </c>
      <c r="G36" s="36"/>
      <c r="H36" s="36"/>
      <c r="I36" s="170">
        <v>0.15</v>
      </c>
      <c r="J36" s="169">
        <f>ROUND(((SUM(BF110:BF117)+SUM(BF137:BF612))*I36),2)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9"/>
      <c r="C37" s="36"/>
      <c r="D37" s="36"/>
      <c r="E37" s="153" t="s">
        <v>45</v>
      </c>
      <c r="F37" s="169">
        <f>ROUND((SUM(BG110:BG117)+SUM(BG137:BG612)),2)</f>
        <v>0</v>
      </c>
      <c r="G37" s="36"/>
      <c r="H37" s="36"/>
      <c r="I37" s="170">
        <v>0.21</v>
      </c>
      <c r="J37" s="16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39"/>
      <c r="C38" s="36"/>
      <c r="D38" s="36"/>
      <c r="E38" s="153" t="s">
        <v>46</v>
      </c>
      <c r="F38" s="169">
        <f>ROUND((SUM(BH110:BH117)+SUM(BH137:BH612)),2)</f>
        <v>0</v>
      </c>
      <c r="G38" s="36"/>
      <c r="H38" s="36"/>
      <c r="I38" s="170">
        <v>0.15</v>
      </c>
      <c r="J38" s="169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39"/>
      <c r="C39" s="36"/>
      <c r="D39" s="36"/>
      <c r="E39" s="153" t="s">
        <v>47</v>
      </c>
      <c r="F39" s="169">
        <f>ROUND((SUM(BI110:BI117)+SUM(BI137:BI612)),2)</f>
        <v>0</v>
      </c>
      <c r="G39" s="36"/>
      <c r="H39" s="36"/>
      <c r="I39" s="170">
        <v>0</v>
      </c>
      <c r="J39" s="169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39"/>
      <c r="C41" s="171"/>
      <c r="D41" s="172" t="s">
        <v>48</v>
      </c>
      <c r="E41" s="173"/>
      <c r="F41" s="173"/>
      <c r="G41" s="174" t="s">
        <v>49</v>
      </c>
      <c r="H41" s="175" t="s">
        <v>50</v>
      </c>
      <c r="I41" s="173"/>
      <c r="J41" s="176">
        <f>SUM(J32:J39)</f>
        <v>0</v>
      </c>
      <c r="K41" s="177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61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1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6"/>
      <c r="B61" s="39"/>
      <c r="C61" s="36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6"/>
      <c r="B65" s="39"/>
      <c r="C65" s="36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6"/>
      <c r="B76" s="39"/>
      <c r="C76" s="36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19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28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9" t="str">
        <f>E7</f>
        <v>Vybudování nové kabelové přípojky vysokého napětí pro budoucí domov se zvl. režimem Děčín - Křešice.</v>
      </c>
      <c r="F85" s="28"/>
      <c r="G85" s="28"/>
      <c r="H85" s="2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28" t="s">
        <v>108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30" customHeight="1">
      <c r="A87" s="36"/>
      <c r="B87" s="37"/>
      <c r="C87" s="38"/>
      <c r="D87" s="38"/>
      <c r="E87" s="74" t="str">
        <f>E9</f>
        <v>SO 03 - Výkopové práce včetně pokládky kabelového vedení VN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28" t="s">
        <v>20</v>
      </c>
      <c r="D89" s="38"/>
      <c r="E89" s="38"/>
      <c r="F89" s="23" t="str">
        <f>F12</f>
        <v>Křešice u Děčína</v>
      </c>
      <c r="G89" s="38"/>
      <c r="H89" s="38"/>
      <c r="I89" s="28" t="s">
        <v>22</v>
      </c>
      <c r="J89" s="77" t="str">
        <f>IF(J12="","",J12)</f>
        <v>8. 7. 2022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28" t="s">
        <v>24</v>
      </c>
      <c r="D91" s="38"/>
      <c r="E91" s="38"/>
      <c r="F91" s="23" t="str">
        <f>E15</f>
        <v>Statutární město Děčín</v>
      </c>
      <c r="G91" s="38"/>
      <c r="H91" s="38"/>
      <c r="I91" s="28" t="s">
        <v>30</v>
      </c>
      <c r="J91" s="32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28" t="s">
        <v>28</v>
      </c>
      <c r="D92" s="38"/>
      <c r="E92" s="38"/>
      <c r="F92" s="23" t="str">
        <f>IF(E18="","",E18)</f>
        <v>Vyplň údaj</v>
      </c>
      <c r="G92" s="38"/>
      <c r="H92" s="38"/>
      <c r="I92" s="28" t="s">
        <v>33</v>
      </c>
      <c r="J92" s="32" t="str">
        <f>E24</f>
        <v>V A M A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90" t="s">
        <v>112</v>
      </c>
      <c r="D94" s="147"/>
      <c r="E94" s="147"/>
      <c r="F94" s="147"/>
      <c r="G94" s="147"/>
      <c r="H94" s="147"/>
      <c r="I94" s="147"/>
      <c r="J94" s="191" t="s">
        <v>113</v>
      </c>
      <c r="K94" s="14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2" t="s">
        <v>114</v>
      </c>
      <c r="D96" s="38"/>
      <c r="E96" s="38"/>
      <c r="F96" s="38"/>
      <c r="G96" s="38"/>
      <c r="H96" s="38"/>
      <c r="I96" s="38"/>
      <c r="J96" s="108">
        <f>J137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3" t="s">
        <v>115</v>
      </c>
    </row>
    <row r="97" spans="1:31" s="9" customFormat="1" ht="24.95" customHeight="1">
      <c r="A97" s="9"/>
      <c r="B97" s="193"/>
      <c r="C97" s="194"/>
      <c r="D97" s="195" t="s">
        <v>257</v>
      </c>
      <c r="E97" s="196"/>
      <c r="F97" s="196"/>
      <c r="G97" s="196"/>
      <c r="H97" s="196"/>
      <c r="I97" s="196"/>
      <c r="J97" s="197">
        <f>J138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258</v>
      </c>
      <c r="E98" s="196"/>
      <c r="F98" s="196"/>
      <c r="G98" s="196"/>
      <c r="H98" s="196"/>
      <c r="I98" s="196"/>
      <c r="J98" s="197">
        <f>J165</f>
        <v>0</v>
      </c>
      <c r="K98" s="194"/>
      <c r="L98" s="19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3"/>
      <c r="C99" s="194"/>
      <c r="D99" s="195" t="s">
        <v>259</v>
      </c>
      <c r="E99" s="196"/>
      <c r="F99" s="196"/>
      <c r="G99" s="196"/>
      <c r="H99" s="196"/>
      <c r="I99" s="196"/>
      <c r="J99" s="197">
        <f>J222</f>
        <v>0</v>
      </c>
      <c r="K99" s="194"/>
      <c r="L99" s="19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3"/>
      <c r="C100" s="194"/>
      <c r="D100" s="195" t="s">
        <v>260</v>
      </c>
      <c r="E100" s="196"/>
      <c r="F100" s="196"/>
      <c r="G100" s="196"/>
      <c r="H100" s="196"/>
      <c r="I100" s="196"/>
      <c r="J100" s="197">
        <f>J265</f>
        <v>0</v>
      </c>
      <c r="K100" s="194"/>
      <c r="L100" s="19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3"/>
      <c r="C101" s="194"/>
      <c r="D101" s="195" t="s">
        <v>261</v>
      </c>
      <c r="E101" s="196"/>
      <c r="F101" s="196"/>
      <c r="G101" s="196"/>
      <c r="H101" s="196"/>
      <c r="I101" s="196"/>
      <c r="J101" s="197">
        <f>J310</f>
        <v>0</v>
      </c>
      <c r="K101" s="194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3"/>
      <c r="C102" s="194"/>
      <c r="D102" s="195" t="s">
        <v>262</v>
      </c>
      <c r="E102" s="196"/>
      <c r="F102" s="196"/>
      <c r="G102" s="196"/>
      <c r="H102" s="196"/>
      <c r="I102" s="196"/>
      <c r="J102" s="197">
        <f>J357</f>
        <v>0</v>
      </c>
      <c r="K102" s="194"/>
      <c r="L102" s="19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3"/>
      <c r="C103" s="194"/>
      <c r="D103" s="195" t="s">
        <v>263</v>
      </c>
      <c r="E103" s="196"/>
      <c r="F103" s="196"/>
      <c r="G103" s="196"/>
      <c r="H103" s="196"/>
      <c r="I103" s="196"/>
      <c r="J103" s="197">
        <f>J406</f>
        <v>0</v>
      </c>
      <c r="K103" s="194"/>
      <c r="L103" s="19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3"/>
      <c r="C104" s="194"/>
      <c r="D104" s="195" t="s">
        <v>264</v>
      </c>
      <c r="E104" s="196"/>
      <c r="F104" s="196"/>
      <c r="G104" s="196"/>
      <c r="H104" s="196"/>
      <c r="I104" s="196"/>
      <c r="J104" s="197">
        <f>J451</f>
        <v>0</v>
      </c>
      <c r="K104" s="194"/>
      <c r="L104" s="19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3"/>
      <c r="C105" s="194"/>
      <c r="D105" s="195" t="s">
        <v>265</v>
      </c>
      <c r="E105" s="196"/>
      <c r="F105" s="196"/>
      <c r="G105" s="196"/>
      <c r="H105" s="196"/>
      <c r="I105" s="196"/>
      <c r="J105" s="197">
        <f>J514</f>
        <v>0</v>
      </c>
      <c r="K105" s="194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3"/>
      <c r="C106" s="194"/>
      <c r="D106" s="195" t="s">
        <v>266</v>
      </c>
      <c r="E106" s="196"/>
      <c r="F106" s="196"/>
      <c r="G106" s="196"/>
      <c r="H106" s="196"/>
      <c r="I106" s="196"/>
      <c r="J106" s="197">
        <f>J561</f>
        <v>0</v>
      </c>
      <c r="K106" s="194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3"/>
      <c r="C107" s="194"/>
      <c r="D107" s="195" t="s">
        <v>267</v>
      </c>
      <c r="E107" s="196"/>
      <c r="F107" s="196"/>
      <c r="G107" s="196"/>
      <c r="H107" s="196"/>
      <c r="I107" s="196"/>
      <c r="J107" s="197">
        <f>J598</f>
        <v>0</v>
      </c>
      <c r="K107" s="194"/>
      <c r="L107" s="19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9.25" customHeight="1">
      <c r="A110" s="36"/>
      <c r="B110" s="37"/>
      <c r="C110" s="192" t="s">
        <v>117</v>
      </c>
      <c r="D110" s="38"/>
      <c r="E110" s="38"/>
      <c r="F110" s="38"/>
      <c r="G110" s="38"/>
      <c r="H110" s="38"/>
      <c r="I110" s="38"/>
      <c r="J110" s="199">
        <f>ROUND(J111+J112+J113+J114+J115+J116,2)</f>
        <v>0</v>
      </c>
      <c r="K110" s="38"/>
      <c r="L110" s="61"/>
      <c r="N110" s="200" t="s">
        <v>42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65" s="2" customFormat="1" ht="18" customHeight="1">
      <c r="A111" s="36"/>
      <c r="B111" s="37"/>
      <c r="C111" s="38"/>
      <c r="D111" s="142" t="s">
        <v>118</v>
      </c>
      <c r="E111" s="135"/>
      <c r="F111" s="135"/>
      <c r="G111" s="38"/>
      <c r="H111" s="38"/>
      <c r="I111" s="38"/>
      <c r="J111" s="136">
        <v>0</v>
      </c>
      <c r="K111" s="38"/>
      <c r="L111" s="201"/>
      <c r="M111" s="202"/>
      <c r="N111" s="203" t="s">
        <v>43</v>
      </c>
      <c r="O111" s="202"/>
      <c r="P111" s="202"/>
      <c r="Q111" s="202"/>
      <c r="R111" s="202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5" t="s">
        <v>119</v>
      </c>
      <c r="AZ111" s="202"/>
      <c r="BA111" s="202"/>
      <c r="BB111" s="202"/>
      <c r="BC111" s="202"/>
      <c r="BD111" s="202"/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05" t="s">
        <v>86</v>
      </c>
      <c r="BK111" s="202"/>
      <c r="BL111" s="202"/>
      <c r="BM111" s="202"/>
    </row>
    <row r="112" spans="1:65" s="2" customFormat="1" ht="18" customHeight="1">
      <c r="A112" s="36"/>
      <c r="B112" s="37"/>
      <c r="C112" s="38"/>
      <c r="D112" s="142" t="s">
        <v>120</v>
      </c>
      <c r="E112" s="135"/>
      <c r="F112" s="135"/>
      <c r="G112" s="38"/>
      <c r="H112" s="38"/>
      <c r="I112" s="38"/>
      <c r="J112" s="136">
        <v>0</v>
      </c>
      <c r="K112" s="38"/>
      <c r="L112" s="201"/>
      <c r="M112" s="202"/>
      <c r="N112" s="203" t="s">
        <v>43</v>
      </c>
      <c r="O112" s="202"/>
      <c r="P112" s="202"/>
      <c r="Q112" s="202"/>
      <c r="R112" s="202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5" t="s">
        <v>119</v>
      </c>
      <c r="AZ112" s="202"/>
      <c r="BA112" s="202"/>
      <c r="BB112" s="202"/>
      <c r="BC112" s="202"/>
      <c r="BD112" s="202"/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05" t="s">
        <v>86</v>
      </c>
      <c r="BK112" s="202"/>
      <c r="BL112" s="202"/>
      <c r="BM112" s="202"/>
    </row>
    <row r="113" spans="1:65" s="2" customFormat="1" ht="18" customHeight="1">
      <c r="A113" s="36"/>
      <c r="B113" s="37"/>
      <c r="C113" s="38"/>
      <c r="D113" s="142" t="s">
        <v>121</v>
      </c>
      <c r="E113" s="135"/>
      <c r="F113" s="135"/>
      <c r="G113" s="38"/>
      <c r="H113" s="38"/>
      <c r="I113" s="38"/>
      <c r="J113" s="136">
        <v>0</v>
      </c>
      <c r="K113" s="38"/>
      <c r="L113" s="201"/>
      <c r="M113" s="202"/>
      <c r="N113" s="203" t="s">
        <v>43</v>
      </c>
      <c r="O113" s="202"/>
      <c r="P113" s="202"/>
      <c r="Q113" s="202"/>
      <c r="R113" s="202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5" t="s">
        <v>119</v>
      </c>
      <c r="AZ113" s="202"/>
      <c r="BA113" s="202"/>
      <c r="BB113" s="202"/>
      <c r="BC113" s="202"/>
      <c r="BD113" s="202"/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05" t="s">
        <v>86</v>
      </c>
      <c r="BK113" s="202"/>
      <c r="BL113" s="202"/>
      <c r="BM113" s="202"/>
    </row>
    <row r="114" spans="1:65" s="2" customFormat="1" ht="18" customHeight="1">
      <c r="A114" s="36"/>
      <c r="B114" s="37"/>
      <c r="C114" s="38"/>
      <c r="D114" s="142" t="s">
        <v>122</v>
      </c>
      <c r="E114" s="135"/>
      <c r="F114" s="135"/>
      <c r="G114" s="38"/>
      <c r="H114" s="38"/>
      <c r="I114" s="38"/>
      <c r="J114" s="136">
        <v>0</v>
      </c>
      <c r="K114" s="38"/>
      <c r="L114" s="201"/>
      <c r="M114" s="202"/>
      <c r="N114" s="203" t="s">
        <v>43</v>
      </c>
      <c r="O114" s="202"/>
      <c r="P114" s="202"/>
      <c r="Q114" s="202"/>
      <c r="R114" s="202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5" t="s">
        <v>119</v>
      </c>
      <c r="AZ114" s="202"/>
      <c r="BA114" s="202"/>
      <c r="BB114" s="202"/>
      <c r="BC114" s="202"/>
      <c r="BD114" s="202"/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205" t="s">
        <v>86</v>
      </c>
      <c r="BK114" s="202"/>
      <c r="BL114" s="202"/>
      <c r="BM114" s="202"/>
    </row>
    <row r="115" spans="1:65" s="2" customFormat="1" ht="18" customHeight="1">
      <c r="A115" s="36"/>
      <c r="B115" s="37"/>
      <c r="C115" s="38"/>
      <c r="D115" s="142" t="s">
        <v>123</v>
      </c>
      <c r="E115" s="135"/>
      <c r="F115" s="135"/>
      <c r="G115" s="38"/>
      <c r="H115" s="38"/>
      <c r="I115" s="38"/>
      <c r="J115" s="136">
        <v>0</v>
      </c>
      <c r="K115" s="38"/>
      <c r="L115" s="201"/>
      <c r="M115" s="202"/>
      <c r="N115" s="203" t="s">
        <v>43</v>
      </c>
      <c r="O115" s="202"/>
      <c r="P115" s="202"/>
      <c r="Q115" s="202"/>
      <c r="R115" s="202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5" t="s">
        <v>119</v>
      </c>
      <c r="AZ115" s="202"/>
      <c r="BA115" s="202"/>
      <c r="BB115" s="202"/>
      <c r="BC115" s="202"/>
      <c r="BD115" s="202"/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05" t="s">
        <v>86</v>
      </c>
      <c r="BK115" s="202"/>
      <c r="BL115" s="202"/>
      <c r="BM115" s="202"/>
    </row>
    <row r="116" spans="1:65" s="2" customFormat="1" ht="18" customHeight="1">
      <c r="A116" s="36"/>
      <c r="B116" s="37"/>
      <c r="C116" s="38"/>
      <c r="D116" s="135" t="s">
        <v>124</v>
      </c>
      <c r="E116" s="38"/>
      <c r="F116" s="38"/>
      <c r="G116" s="38"/>
      <c r="H116" s="38"/>
      <c r="I116" s="38"/>
      <c r="J116" s="136">
        <f>ROUND(J30*T116,2)</f>
        <v>0</v>
      </c>
      <c r="K116" s="38"/>
      <c r="L116" s="201"/>
      <c r="M116" s="202"/>
      <c r="N116" s="203" t="s">
        <v>43</v>
      </c>
      <c r="O116" s="202"/>
      <c r="P116" s="202"/>
      <c r="Q116" s="202"/>
      <c r="R116" s="202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5" t="s">
        <v>125</v>
      </c>
      <c r="AZ116" s="202"/>
      <c r="BA116" s="202"/>
      <c r="BB116" s="202"/>
      <c r="BC116" s="202"/>
      <c r="BD116" s="202"/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05" t="s">
        <v>86</v>
      </c>
      <c r="BK116" s="202"/>
      <c r="BL116" s="202"/>
      <c r="BM116" s="202"/>
    </row>
    <row r="117" spans="1:31" s="2" customFormat="1" ht="12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9.25" customHeight="1">
      <c r="A118" s="36"/>
      <c r="B118" s="37"/>
      <c r="C118" s="146" t="s">
        <v>106</v>
      </c>
      <c r="D118" s="147"/>
      <c r="E118" s="147"/>
      <c r="F118" s="147"/>
      <c r="G118" s="147"/>
      <c r="H118" s="147"/>
      <c r="I118" s="147"/>
      <c r="J118" s="148">
        <f>ROUND(J96+J110,2)</f>
        <v>0</v>
      </c>
      <c r="K118" s="147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64"/>
      <c r="C119" s="65"/>
      <c r="D119" s="65"/>
      <c r="E119" s="65"/>
      <c r="F119" s="65"/>
      <c r="G119" s="65"/>
      <c r="H119" s="65"/>
      <c r="I119" s="65"/>
      <c r="J119" s="65"/>
      <c r="K119" s="65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3" spans="1:31" s="2" customFormat="1" ht="6.95" customHeight="1">
      <c r="A123" s="36"/>
      <c r="B123" s="66"/>
      <c r="C123" s="67"/>
      <c r="D123" s="67"/>
      <c r="E123" s="67"/>
      <c r="F123" s="67"/>
      <c r="G123" s="67"/>
      <c r="H123" s="67"/>
      <c r="I123" s="67"/>
      <c r="J123" s="67"/>
      <c r="K123" s="67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24.95" customHeight="1">
      <c r="A124" s="36"/>
      <c r="B124" s="37"/>
      <c r="C124" s="19" t="s">
        <v>126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28" t="s">
        <v>16</v>
      </c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26.25" customHeight="1">
      <c r="A127" s="36"/>
      <c r="B127" s="37"/>
      <c r="C127" s="38"/>
      <c r="D127" s="38"/>
      <c r="E127" s="189" t="str">
        <f>E7</f>
        <v>Vybudování nové kabelové přípojky vysokého napětí pro budoucí domov se zvl. režimem Děčín - Křešice.</v>
      </c>
      <c r="F127" s="28"/>
      <c r="G127" s="28"/>
      <c r="H127" s="2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28" t="s">
        <v>108</v>
      </c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30" customHeight="1">
      <c r="A129" s="36"/>
      <c r="B129" s="37"/>
      <c r="C129" s="38"/>
      <c r="D129" s="38"/>
      <c r="E129" s="74" t="str">
        <f>E9</f>
        <v>SO 03 - Výkopové práce včetně pokládky kabelového vedení VN</v>
      </c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2" customHeight="1">
      <c r="A131" s="36"/>
      <c r="B131" s="37"/>
      <c r="C131" s="28" t="s">
        <v>20</v>
      </c>
      <c r="D131" s="38"/>
      <c r="E131" s="38"/>
      <c r="F131" s="23" t="str">
        <f>F12</f>
        <v>Křešice u Děčína</v>
      </c>
      <c r="G131" s="38"/>
      <c r="H131" s="38"/>
      <c r="I131" s="28" t="s">
        <v>22</v>
      </c>
      <c r="J131" s="77" t="str">
        <f>IF(J12="","",J12)</f>
        <v>8. 7. 2022</v>
      </c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5.15" customHeight="1">
      <c r="A133" s="36"/>
      <c r="B133" s="37"/>
      <c r="C133" s="28" t="s">
        <v>24</v>
      </c>
      <c r="D133" s="38"/>
      <c r="E133" s="38"/>
      <c r="F133" s="23" t="str">
        <f>E15</f>
        <v>Statutární město Děčín</v>
      </c>
      <c r="G133" s="38"/>
      <c r="H133" s="38"/>
      <c r="I133" s="28" t="s">
        <v>30</v>
      </c>
      <c r="J133" s="32" t="str">
        <f>E21</f>
        <v xml:space="preserve"> </v>
      </c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5.15" customHeight="1">
      <c r="A134" s="36"/>
      <c r="B134" s="37"/>
      <c r="C134" s="28" t="s">
        <v>28</v>
      </c>
      <c r="D134" s="38"/>
      <c r="E134" s="38"/>
      <c r="F134" s="23" t="str">
        <f>IF(E18="","",E18)</f>
        <v>Vyplň údaj</v>
      </c>
      <c r="G134" s="38"/>
      <c r="H134" s="38"/>
      <c r="I134" s="28" t="s">
        <v>33</v>
      </c>
      <c r="J134" s="32" t="str">
        <f>E24</f>
        <v>V A M A s.r.o.</v>
      </c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0.3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10" customFormat="1" ht="29.25" customHeight="1">
      <c r="A136" s="207"/>
      <c r="B136" s="208"/>
      <c r="C136" s="209" t="s">
        <v>127</v>
      </c>
      <c r="D136" s="210" t="s">
        <v>63</v>
      </c>
      <c r="E136" s="210" t="s">
        <v>59</v>
      </c>
      <c r="F136" s="210" t="s">
        <v>60</v>
      </c>
      <c r="G136" s="210" t="s">
        <v>128</v>
      </c>
      <c r="H136" s="210" t="s">
        <v>129</v>
      </c>
      <c r="I136" s="210" t="s">
        <v>130</v>
      </c>
      <c r="J136" s="211" t="s">
        <v>113</v>
      </c>
      <c r="K136" s="212" t="s">
        <v>131</v>
      </c>
      <c r="L136" s="213"/>
      <c r="M136" s="98" t="s">
        <v>1</v>
      </c>
      <c r="N136" s="99" t="s">
        <v>42</v>
      </c>
      <c r="O136" s="99" t="s">
        <v>132</v>
      </c>
      <c r="P136" s="99" t="s">
        <v>133</v>
      </c>
      <c r="Q136" s="99" t="s">
        <v>134</v>
      </c>
      <c r="R136" s="99" t="s">
        <v>135</v>
      </c>
      <c r="S136" s="99" t="s">
        <v>136</v>
      </c>
      <c r="T136" s="100" t="s">
        <v>137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pans="1:63" s="2" customFormat="1" ht="22.8" customHeight="1">
      <c r="A137" s="36"/>
      <c r="B137" s="37"/>
      <c r="C137" s="105" t="s">
        <v>138</v>
      </c>
      <c r="D137" s="38"/>
      <c r="E137" s="38"/>
      <c r="F137" s="38"/>
      <c r="G137" s="38"/>
      <c r="H137" s="38"/>
      <c r="I137" s="38"/>
      <c r="J137" s="214">
        <f>BK137</f>
        <v>0</v>
      </c>
      <c r="K137" s="38"/>
      <c r="L137" s="39"/>
      <c r="M137" s="101"/>
      <c r="N137" s="215"/>
      <c r="O137" s="102"/>
      <c r="P137" s="216">
        <f>P138+P165+P222+P265+P310+P357+P406+P451+P514+P561+P598</f>
        <v>0</v>
      </c>
      <c r="Q137" s="102"/>
      <c r="R137" s="216">
        <f>R138+R165+R222+R265+R310+R357+R406+R451+R514+R561+R598</f>
        <v>370.55743870000003</v>
      </c>
      <c r="S137" s="102"/>
      <c r="T137" s="217">
        <f>T138+T165+T222+T265+T310+T357+T406+T451+T514+T561+T598</f>
        <v>81.1096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3" t="s">
        <v>77</v>
      </c>
      <c r="AU137" s="13" t="s">
        <v>115</v>
      </c>
      <c r="BK137" s="218">
        <f>BK138+BK165+BK222+BK265+BK310+BK357+BK406+BK451+BK514+BK561+BK598</f>
        <v>0</v>
      </c>
    </row>
    <row r="138" spans="1:63" s="11" customFormat="1" ht="25.9" customHeight="1">
      <c r="A138" s="11"/>
      <c r="B138" s="219"/>
      <c r="C138" s="220"/>
      <c r="D138" s="221" t="s">
        <v>77</v>
      </c>
      <c r="E138" s="222" t="s">
        <v>139</v>
      </c>
      <c r="F138" s="222" t="s">
        <v>268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SUM(P139:P164)</f>
        <v>0</v>
      </c>
      <c r="Q138" s="227"/>
      <c r="R138" s="228">
        <f>SUM(R139:R164)</f>
        <v>0.0009528000000000001</v>
      </c>
      <c r="S138" s="227"/>
      <c r="T138" s="229">
        <f>SUM(T139:T164)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30" t="s">
        <v>86</v>
      </c>
      <c r="AT138" s="231" t="s">
        <v>77</v>
      </c>
      <c r="AU138" s="231" t="s">
        <v>78</v>
      </c>
      <c r="AY138" s="230" t="s">
        <v>141</v>
      </c>
      <c r="BK138" s="232">
        <f>SUM(BK139:BK164)</f>
        <v>0</v>
      </c>
    </row>
    <row r="139" spans="1:65" s="2" customFormat="1" ht="24.15" customHeight="1">
      <c r="A139" s="36"/>
      <c r="B139" s="37"/>
      <c r="C139" s="251" t="s">
        <v>86</v>
      </c>
      <c r="D139" s="251" t="s">
        <v>151</v>
      </c>
      <c r="E139" s="252" t="s">
        <v>269</v>
      </c>
      <c r="F139" s="253" t="s">
        <v>270</v>
      </c>
      <c r="G139" s="254" t="s">
        <v>145</v>
      </c>
      <c r="H139" s="255">
        <v>1</v>
      </c>
      <c r="I139" s="256"/>
      <c r="J139" s="257">
        <f>ROUND(I139*H139,2)</f>
        <v>0</v>
      </c>
      <c r="K139" s="258"/>
      <c r="L139" s="39"/>
      <c r="M139" s="259" t="s">
        <v>1</v>
      </c>
      <c r="N139" s="260" t="s">
        <v>43</v>
      </c>
      <c r="O139" s="89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271</v>
      </c>
      <c r="AT139" s="246" t="s">
        <v>151</v>
      </c>
      <c r="AU139" s="246" t="s">
        <v>86</v>
      </c>
      <c r="AY139" s="13" t="s">
        <v>141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3" t="s">
        <v>86</v>
      </c>
      <c r="BK139" s="141">
        <f>ROUND(I139*H139,2)</f>
        <v>0</v>
      </c>
      <c r="BL139" s="13" t="s">
        <v>271</v>
      </c>
      <c r="BM139" s="246" t="s">
        <v>272</v>
      </c>
    </row>
    <row r="140" spans="1:47" s="2" customFormat="1" ht="12">
      <c r="A140" s="36"/>
      <c r="B140" s="37"/>
      <c r="C140" s="38"/>
      <c r="D140" s="247" t="s">
        <v>149</v>
      </c>
      <c r="E140" s="38"/>
      <c r="F140" s="248" t="s">
        <v>273</v>
      </c>
      <c r="G140" s="38"/>
      <c r="H140" s="38"/>
      <c r="I140" s="204"/>
      <c r="J140" s="38"/>
      <c r="K140" s="38"/>
      <c r="L140" s="39"/>
      <c r="M140" s="249"/>
      <c r="N140" s="250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3" t="s">
        <v>149</v>
      </c>
      <c r="AU140" s="13" t="s">
        <v>86</v>
      </c>
    </row>
    <row r="141" spans="1:65" s="2" customFormat="1" ht="24.15" customHeight="1">
      <c r="A141" s="36"/>
      <c r="B141" s="37"/>
      <c r="C141" s="251" t="s">
        <v>88</v>
      </c>
      <c r="D141" s="251" t="s">
        <v>151</v>
      </c>
      <c r="E141" s="252" t="s">
        <v>274</v>
      </c>
      <c r="F141" s="253" t="s">
        <v>275</v>
      </c>
      <c r="G141" s="254" t="s">
        <v>145</v>
      </c>
      <c r="H141" s="255">
        <v>1</v>
      </c>
      <c r="I141" s="256"/>
      <c r="J141" s="257">
        <f>ROUND(I141*H141,2)</f>
        <v>0</v>
      </c>
      <c r="K141" s="258"/>
      <c r="L141" s="39"/>
      <c r="M141" s="259" t="s">
        <v>1</v>
      </c>
      <c r="N141" s="260" t="s">
        <v>43</v>
      </c>
      <c r="O141" s="89"/>
      <c r="P141" s="244">
        <f>O141*H141</f>
        <v>0</v>
      </c>
      <c r="Q141" s="244">
        <v>4E-05</v>
      </c>
      <c r="R141" s="244">
        <f>Q141*H141</f>
        <v>4E-05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271</v>
      </c>
      <c r="AT141" s="246" t="s">
        <v>151</v>
      </c>
      <c r="AU141" s="246" t="s">
        <v>86</v>
      </c>
      <c r="AY141" s="13" t="s">
        <v>141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3" t="s">
        <v>86</v>
      </c>
      <c r="BK141" s="141">
        <f>ROUND(I141*H141,2)</f>
        <v>0</v>
      </c>
      <c r="BL141" s="13" t="s">
        <v>271</v>
      </c>
      <c r="BM141" s="246" t="s">
        <v>276</v>
      </c>
    </row>
    <row r="142" spans="1:47" s="2" customFormat="1" ht="12">
      <c r="A142" s="36"/>
      <c r="B142" s="37"/>
      <c r="C142" s="38"/>
      <c r="D142" s="247" t="s">
        <v>149</v>
      </c>
      <c r="E142" s="38"/>
      <c r="F142" s="248" t="s">
        <v>277</v>
      </c>
      <c r="G142" s="38"/>
      <c r="H142" s="38"/>
      <c r="I142" s="204"/>
      <c r="J142" s="38"/>
      <c r="K142" s="38"/>
      <c r="L142" s="39"/>
      <c r="M142" s="249"/>
      <c r="N142" s="250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3" t="s">
        <v>149</v>
      </c>
      <c r="AU142" s="13" t="s">
        <v>86</v>
      </c>
    </row>
    <row r="143" spans="1:65" s="2" customFormat="1" ht="21.75" customHeight="1">
      <c r="A143" s="36"/>
      <c r="B143" s="37"/>
      <c r="C143" s="251" t="s">
        <v>147</v>
      </c>
      <c r="D143" s="251" t="s">
        <v>151</v>
      </c>
      <c r="E143" s="252" t="s">
        <v>278</v>
      </c>
      <c r="F143" s="253" t="s">
        <v>279</v>
      </c>
      <c r="G143" s="254" t="s">
        <v>205</v>
      </c>
      <c r="H143" s="255">
        <v>3.64</v>
      </c>
      <c r="I143" s="256"/>
      <c r="J143" s="257">
        <f>ROUND(I143*H143,2)</f>
        <v>0</v>
      </c>
      <c r="K143" s="258"/>
      <c r="L143" s="39"/>
      <c r="M143" s="259" t="s">
        <v>1</v>
      </c>
      <c r="N143" s="260" t="s">
        <v>43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271</v>
      </c>
      <c r="AT143" s="246" t="s">
        <v>151</v>
      </c>
      <c r="AU143" s="246" t="s">
        <v>86</v>
      </c>
      <c r="AY143" s="13" t="s">
        <v>141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3" t="s">
        <v>86</v>
      </c>
      <c r="BK143" s="141">
        <f>ROUND(I143*H143,2)</f>
        <v>0</v>
      </c>
      <c r="BL143" s="13" t="s">
        <v>271</v>
      </c>
      <c r="BM143" s="246" t="s">
        <v>280</v>
      </c>
    </row>
    <row r="144" spans="1:47" s="2" customFormat="1" ht="12">
      <c r="A144" s="36"/>
      <c r="B144" s="37"/>
      <c r="C144" s="38"/>
      <c r="D144" s="247" t="s">
        <v>149</v>
      </c>
      <c r="E144" s="38"/>
      <c r="F144" s="248" t="s">
        <v>281</v>
      </c>
      <c r="G144" s="38"/>
      <c r="H144" s="38"/>
      <c r="I144" s="204"/>
      <c r="J144" s="38"/>
      <c r="K144" s="38"/>
      <c r="L144" s="39"/>
      <c r="M144" s="249"/>
      <c r="N144" s="250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3" t="s">
        <v>149</v>
      </c>
      <c r="AU144" s="13" t="s">
        <v>86</v>
      </c>
    </row>
    <row r="145" spans="1:65" s="2" customFormat="1" ht="24.15" customHeight="1">
      <c r="A145" s="36"/>
      <c r="B145" s="37"/>
      <c r="C145" s="251" t="s">
        <v>164</v>
      </c>
      <c r="D145" s="251" t="s">
        <v>151</v>
      </c>
      <c r="E145" s="252" t="s">
        <v>282</v>
      </c>
      <c r="F145" s="253" t="s">
        <v>283</v>
      </c>
      <c r="G145" s="254" t="s">
        <v>215</v>
      </c>
      <c r="H145" s="255">
        <v>5.6</v>
      </c>
      <c r="I145" s="256"/>
      <c r="J145" s="257">
        <f>ROUND(I145*H145,2)</f>
        <v>0</v>
      </c>
      <c r="K145" s="258"/>
      <c r="L145" s="39"/>
      <c r="M145" s="259" t="s">
        <v>1</v>
      </c>
      <c r="N145" s="260" t="s">
        <v>43</v>
      </c>
      <c r="O145" s="89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271</v>
      </c>
      <c r="AT145" s="246" t="s">
        <v>151</v>
      </c>
      <c r="AU145" s="246" t="s">
        <v>86</v>
      </c>
      <c r="AY145" s="13" t="s">
        <v>141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3" t="s">
        <v>86</v>
      </c>
      <c r="BK145" s="141">
        <f>ROUND(I145*H145,2)</f>
        <v>0</v>
      </c>
      <c r="BL145" s="13" t="s">
        <v>271</v>
      </c>
      <c r="BM145" s="246" t="s">
        <v>284</v>
      </c>
    </row>
    <row r="146" spans="1:47" s="2" customFormat="1" ht="12">
      <c r="A146" s="36"/>
      <c r="B146" s="37"/>
      <c r="C146" s="38"/>
      <c r="D146" s="247" t="s">
        <v>149</v>
      </c>
      <c r="E146" s="38"/>
      <c r="F146" s="248" t="s">
        <v>285</v>
      </c>
      <c r="G146" s="38"/>
      <c r="H146" s="38"/>
      <c r="I146" s="204"/>
      <c r="J146" s="38"/>
      <c r="K146" s="38"/>
      <c r="L146" s="39"/>
      <c r="M146" s="249"/>
      <c r="N146" s="250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3" t="s">
        <v>149</v>
      </c>
      <c r="AU146" s="13" t="s">
        <v>86</v>
      </c>
    </row>
    <row r="147" spans="1:65" s="2" customFormat="1" ht="16.5" customHeight="1">
      <c r="A147" s="36"/>
      <c r="B147" s="37"/>
      <c r="C147" s="233" t="s">
        <v>172</v>
      </c>
      <c r="D147" s="233" t="s">
        <v>142</v>
      </c>
      <c r="E147" s="234" t="s">
        <v>248</v>
      </c>
      <c r="F147" s="235" t="s">
        <v>249</v>
      </c>
      <c r="G147" s="236" t="s">
        <v>215</v>
      </c>
      <c r="H147" s="237">
        <v>19.8</v>
      </c>
      <c r="I147" s="238"/>
      <c r="J147" s="239">
        <f>ROUND(I147*H147,2)</f>
        <v>0</v>
      </c>
      <c r="K147" s="240"/>
      <c r="L147" s="241"/>
      <c r="M147" s="242" t="s">
        <v>1</v>
      </c>
      <c r="N147" s="243" t="s">
        <v>43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286</v>
      </c>
      <c r="AT147" s="246" t="s">
        <v>142</v>
      </c>
      <c r="AU147" s="246" t="s">
        <v>86</v>
      </c>
      <c r="AY147" s="13" t="s">
        <v>141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3" t="s">
        <v>86</v>
      </c>
      <c r="BK147" s="141">
        <f>ROUND(I147*H147,2)</f>
        <v>0</v>
      </c>
      <c r="BL147" s="13" t="s">
        <v>271</v>
      </c>
      <c r="BM147" s="246" t="s">
        <v>287</v>
      </c>
    </row>
    <row r="148" spans="1:47" s="2" customFormat="1" ht="12">
      <c r="A148" s="36"/>
      <c r="B148" s="37"/>
      <c r="C148" s="38"/>
      <c r="D148" s="247" t="s">
        <v>149</v>
      </c>
      <c r="E148" s="38"/>
      <c r="F148" s="248" t="s">
        <v>249</v>
      </c>
      <c r="G148" s="38"/>
      <c r="H148" s="38"/>
      <c r="I148" s="204"/>
      <c r="J148" s="38"/>
      <c r="K148" s="38"/>
      <c r="L148" s="39"/>
      <c r="M148" s="249"/>
      <c r="N148" s="250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3" t="s">
        <v>149</v>
      </c>
      <c r="AU148" s="13" t="s">
        <v>86</v>
      </c>
    </row>
    <row r="149" spans="1:65" s="2" customFormat="1" ht="44.25" customHeight="1">
      <c r="A149" s="36"/>
      <c r="B149" s="37"/>
      <c r="C149" s="251" t="s">
        <v>146</v>
      </c>
      <c r="D149" s="251" t="s">
        <v>151</v>
      </c>
      <c r="E149" s="252" t="s">
        <v>288</v>
      </c>
      <c r="F149" s="253" t="s">
        <v>289</v>
      </c>
      <c r="G149" s="254" t="s">
        <v>215</v>
      </c>
      <c r="H149" s="255">
        <v>19.8</v>
      </c>
      <c r="I149" s="256"/>
      <c r="J149" s="257">
        <f>ROUND(I149*H149,2)</f>
        <v>0</v>
      </c>
      <c r="K149" s="258"/>
      <c r="L149" s="39"/>
      <c r="M149" s="259" t="s">
        <v>1</v>
      </c>
      <c r="N149" s="260" t="s">
        <v>43</v>
      </c>
      <c r="O149" s="89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271</v>
      </c>
      <c r="AT149" s="246" t="s">
        <v>151</v>
      </c>
      <c r="AU149" s="246" t="s">
        <v>86</v>
      </c>
      <c r="AY149" s="13" t="s">
        <v>141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3" t="s">
        <v>86</v>
      </c>
      <c r="BK149" s="141">
        <f>ROUND(I149*H149,2)</f>
        <v>0</v>
      </c>
      <c r="BL149" s="13" t="s">
        <v>271</v>
      </c>
      <c r="BM149" s="246" t="s">
        <v>290</v>
      </c>
    </row>
    <row r="150" spans="1:47" s="2" customFormat="1" ht="12">
      <c r="A150" s="36"/>
      <c r="B150" s="37"/>
      <c r="C150" s="38"/>
      <c r="D150" s="247" t="s">
        <v>149</v>
      </c>
      <c r="E150" s="38"/>
      <c r="F150" s="248" t="s">
        <v>291</v>
      </c>
      <c r="G150" s="38"/>
      <c r="H150" s="38"/>
      <c r="I150" s="204"/>
      <c r="J150" s="38"/>
      <c r="K150" s="38"/>
      <c r="L150" s="39"/>
      <c r="M150" s="249"/>
      <c r="N150" s="250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3" t="s">
        <v>149</v>
      </c>
      <c r="AU150" s="13" t="s">
        <v>86</v>
      </c>
    </row>
    <row r="151" spans="1:65" s="2" customFormat="1" ht="16.5" customHeight="1">
      <c r="A151" s="36"/>
      <c r="B151" s="37"/>
      <c r="C151" s="233" t="s">
        <v>168</v>
      </c>
      <c r="D151" s="233" t="s">
        <v>142</v>
      </c>
      <c r="E151" s="234" t="s">
        <v>292</v>
      </c>
      <c r="F151" s="235" t="s">
        <v>293</v>
      </c>
      <c r="G151" s="236" t="s">
        <v>294</v>
      </c>
      <c r="H151" s="237">
        <v>1.16</v>
      </c>
      <c r="I151" s="238"/>
      <c r="J151" s="239">
        <f>ROUND(I151*H151,2)</f>
        <v>0</v>
      </c>
      <c r="K151" s="240"/>
      <c r="L151" s="241"/>
      <c r="M151" s="242" t="s">
        <v>1</v>
      </c>
      <c r="N151" s="243" t="s">
        <v>43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286</v>
      </c>
      <c r="AT151" s="246" t="s">
        <v>142</v>
      </c>
      <c r="AU151" s="246" t="s">
        <v>86</v>
      </c>
      <c r="AY151" s="13" t="s">
        <v>141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3" t="s">
        <v>86</v>
      </c>
      <c r="BK151" s="141">
        <f>ROUND(I151*H151,2)</f>
        <v>0</v>
      </c>
      <c r="BL151" s="13" t="s">
        <v>271</v>
      </c>
      <c r="BM151" s="246" t="s">
        <v>295</v>
      </c>
    </row>
    <row r="152" spans="1:47" s="2" customFormat="1" ht="12">
      <c r="A152" s="36"/>
      <c r="B152" s="37"/>
      <c r="C152" s="38"/>
      <c r="D152" s="247" t="s">
        <v>149</v>
      </c>
      <c r="E152" s="38"/>
      <c r="F152" s="248" t="s">
        <v>296</v>
      </c>
      <c r="G152" s="38"/>
      <c r="H152" s="38"/>
      <c r="I152" s="204"/>
      <c r="J152" s="38"/>
      <c r="K152" s="38"/>
      <c r="L152" s="39"/>
      <c r="M152" s="249"/>
      <c r="N152" s="250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3" t="s">
        <v>149</v>
      </c>
      <c r="AU152" s="13" t="s">
        <v>86</v>
      </c>
    </row>
    <row r="153" spans="1:65" s="2" customFormat="1" ht="16.5" customHeight="1">
      <c r="A153" s="36"/>
      <c r="B153" s="37"/>
      <c r="C153" s="251" t="s">
        <v>185</v>
      </c>
      <c r="D153" s="251" t="s">
        <v>151</v>
      </c>
      <c r="E153" s="252" t="s">
        <v>297</v>
      </c>
      <c r="F153" s="253" t="s">
        <v>298</v>
      </c>
      <c r="G153" s="254" t="s">
        <v>215</v>
      </c>
      <c r="H153" s="255">
        <v>6</v>
      </c>
      <c r="I153" s="256"/>
      <c r="J153" s="257">
        <f>ROUND(I153*H153,2)</f>
        <v>0</v>
      </c>
      <c r="K153" s="258"/>
      <c r="L153" s="39"/>
      <c r="M153" s="259" t="s">
        <v>1</v>
      </c>
      <c r="N153" s="260" t="s">
        <v>43</v>
      </c>
      <c r="O153" s="89"/>
      <c r="P153" s="244">
        <f>O153*H153</f>
        <v>0</v>
      </c>
      <c r="Q153" s="244">
        <v>0.00012</v>
      </c>
      <c r="R153" s="244">
        <f>Q153*H153</f>
        <v>0.00072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271</v>
      </c>
      <c r="AT153" s="246" t="s">
        <v>151</v>
      </c>
      <c r="AU153" s="246" t="s">
        <v>86</v>
      </c>
      <c r="AY153" s="13" t="s">
        <v>141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3" t="s">
        <v>86</v>
      </c>
      <c r="BK153" s="141">
        <f>ROUND(I153*H153,2)</f>
        <v>0</v>
      </c>
      <c r="BL153" s="13" t="s">
        <v>271</v>
      </c>
      <c r="BM153" s="246" t="s">
        <v>299</v>
      </c>
    </row>
    <row r="154" spans="1:47" s="2" customFormat="1" ht="12">
      <c r="A154" s="36"/>
      <c r="B154" s="37"/>
      <c r="C154" s="38"/>
      <c r="D154" s="247" t="s">
        <v>149</v>
      </c>
      <c r="E154" s="38"/>
      <c r="F154" s="248" t="s">
        <v>300</v>
      </c>
      <c r="G154" s="38"/>
      <c r="H154" s="38"/>
      <c r="I154" s="204"/>
      <c r="J154" s="38"/>
      <c r="K154" s="38"/>
      <c r="L154" s="39"/>
      <c r="M154" s="249"/>
      <c r="N154" s="250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3" t="s">
        <v>149</v>
      </c>
      <c r="AU154" s="13" t="s">
        <v>86</v>
      </c>
    </row>
    <row r="155" spans="1:65" s="2" customFormat="1" ht="21.75" customHeight="1">
      <c r="A155" s="36"/>
      <c r="B155" s="37"/>
      <c r="C155" s="233" t="s">
        <v>189</v>
      </c>
      <c r="D155" s="233" t="s">
        <v>142</v>
      </c>
      <c r="E155" s="234" t="s">
        <v>301</v>
      </c>
      <c r="F155" s="235" t="s">
        <v>302</v>
      </c>
      <c r="G155" s="236" t="s">
        <v>215</v>
      </c>
      <c r="H155" s="237">
        <v>6</v>
      </c>
      <c r="I155" s="238"/>
      <c r="J155" s="239">
        <f>ROUND(I155*H155,2)</f>
        <v>0</v>
      </c>
      <c r="K155" s="240"/>
      <c r="L155" s="241"/>
      <c r="M155" s="242" t="s">
        <v>1</v>
      </c>
      <c r="N155" s="243" t="s">
        <v>43</v>
      </c>
      <c r="O155" s="89"/>
      <c r="P155" s="244">
        <f>O155*H155</f>
        <v>0</v>
      </c>
      <c r="Q155" s="244">
        <v>2E-05</v>
      </c>
      <c r="R155" s="244">
        <f>Q155*H155</f>
        <v>0.00012000000000000002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286</v>
      </c>
      <c r="AT155" s="246" t="s">
        <v>142</v>
      </c>
      <c r="AU155" s="246" t="s">
        <v>86</v>
      </c>
      <c r="AY155" s="13" t="s">
        <v>141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3" t="s">
        <v>86</v>
      </c>
      <c r="BK155" s="141">
        <f>ROUND(I155*H155,2)</f>
        <v>0</v>
      </c>
      <c r="BL155" s="13" t="s">
        <v>271</v>
      </c>
      <c r="BM155" s="246" t="s">
        <v>303</v>
      </c>
    </row>
    <row r="156" spans="1:47" s="2" customFormat="1" ht="12">
      <c r="A156" s="36"/>
      <c r="B156" s="37"/>
      <c r="C156" s="38"/>
      <c r="D156" s="247" t="s">
        <v>149</v>
      </c>
      <c r="E156" s="38"/>
      <c r="F156" s="248" t="s">
        <v>302</v>
      </c>
      <c r="G156" s="38"/>
      <c r="H156" s="38"/>
      <c r="I156" s="204"/>
      <c r="J156" s="38"/>
      <c r="K156" s="38"/>
      <c r="L156" s="39"/>
      <c r="M156" s="249"/>
      <c r="N156" s="250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3" t="s">
        <v>149</v>
      </c>
      <c r="AU156" s="13" t="s">
        <v>86</v>
      </c>
    </row>
    <row r="157" spans="1:65" s="2" customFormat="1" ht="24.15" customHeight="1">
      <c r="A157" s="36"/>
      <c r="B157" s="37"/>
      <c r="C157" s="251" t="s">
        <v>8</v>
      </c>
      <c r="D157" s="251" t="s">
        <v>151</v>
      </c>
      <c r="E157" s="252" t="s">
        <v>304</v>
      </c>
      <c r="F157" s="253" t="s">
        <v>305</v>
      </c>
      <c r="G157" s="254" t="s">
        <v>215</v>
      </c>
      <c r="H157" s="255">
        <v>5.6</v>
      </c>
      <c r="I157" s="256"/>
      <c r="J157" s="257">
        <f>ROUND(I157*H157,2)</f>
        <v>0</v>
      </c>
      <c r="K157" s="258"/>
      <c r="L157" s="39"/>
      <c r="M157" s="259" t="s">
        <v>1</v>
      </c>
      <c r="N157" s="260" t="s">
        <v>43</v>
      </c>
      <c r="O157" s="89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271</v>
      </c>
      <c r="AT157" s="246" t="s">
        <v>151</v>
      </c>
      <c r="AU157" s="246" t="s">
        <v>86</v>
      </c>
      <c r="AY157" s="13" t="s">
        <v>141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3" t="s">
        <v>86</v>
      </c>
      <c r="BK157" s="141">
        <f>ROUND(I157*H157,2)</f>
        <v>0</v>
      </c>
      <c r="BL157" s="13" t="s">
        <v>271</v>
      </c>
      <c r="BM157" s="246" t="s">
        <v>306</v>
      </c>
    </row>
    <row r="158" spans="1:47" s="2" customFormat="1" ht="12">
      <c r="A158" s="36"/>
      <c r="B158" s="37"/>
      <c r="C158" s="38"/>
      <c r="D158" s="247" t="s">
        <v>149</v>
      </c>
      <c r="E158" s="38"/>
      <c r="F158" s="248" t="s">
        <v>307</v>
      </c>
      <c r="G158" s="38"/>
      <c r="H158" s="38"/>
      <c r="I158" s="204"/>
      <c r="J158" s="38"/>
      <c r="K158" s="38"/>
      <c r="L158" s="39"/>
      <c r="M158" s="249"/>
      <c r="N158" s="250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3" t="s">
        <v>149</v>
      </c>
      <c r="AU158" s="13" t="s">
        <v>86</v>
      </c>
    </row>
    <row r="159" spans="1:65" s="2" customFormat="1" ht="24.15" customHeight="1">
      <c r="A159" s="36"/>
      <c r="B159" s="37"/>
      <c r="C159" s="251" t="s">
        <v>180</v>
      </c>
      <c r="D159" s="251" t="s">
        <v>151</v>
      </c>
      <c r="E159" s="252" t="s">
        <v>308</v>
      </c>
      <c r="F159" s="253" t="s">
        <v>309</v>
      </c>
      <c r="G159" s="254" t="s">
        <v>294</v>
      </c>
      <c r="H159" s="255">
        <v>1.16</v>
      </c>
      <c r="I159" s="256"/>
      <c r="J159" s="257">
        <f>ROUND(I159*H159,2)</f>
        <v>0</v>
      </c>
      <c r="K159" s="258"/>
      <c r="L159" s="39"/>
      <c r="M159" s="259" t="s">
        <v>1</v>
      </c>
      <c r="N159" s="260" t="s">
        <v>43</v>
      </c>
      <c r="O159" s="89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6" t="s">
        <v>271</v>
      </c>
      <c r="AT159" s="246" t="s">
        <v>151</v>
      </c>
      <c r="AU159" s="246" t="s">
        <v>86</v>
      </c>
      <c r="AY159" s="13" t="s">
        <v>141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3" t="s">
        <v>86</v>
      </c>
      <c r="BK159" s="141">
        <f>ROUND(I159*H159,2)</f>
        <v>0</v>
      </c>
      <c r="BL159" s="13" t="s">
        <v>271</v>
      </c>
      <c r="BM159" s="246" t="s">
        <v>310</v>
      </c>
    </row>
    <row r="160" spans="1:47" s="2" customFormat="1" ht="12">
      <c r="A160" s="36"/>
      <c r="B160" s="37"/>
      <c r="C160" s="38"/>
      <c r="D160" s="247" t="s">
        <v>149</v>
      </c>
      <c r="E160" s="38"/>
      <c r="F160" s="248" t="s">
        <v>311</v>
      </c>
      <c r="G160" s="38"/>
      <c r="H160" s="38"/>
      <c r="I160" s="204"/>
      <c r="J160" s="38"/>
      <c r="K160" s="38"/>
      <c r="L160" s="39"/>
      <c r="M160" s="249"/>
      <c r="N160" s="250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3" t="s">
        <v>149</v>
      </c>
      <c r="AU160" s="13" t="s">
        <v>86</v>
      </c>
    </row>
    <row r="161" spans="1:65" s="2" customFormat="1" ht="16.5" customHeight="1">
      <c r="A161" s="36"/>
      <c r="B161" s="37"/>
      <c r="C161" s="251" t="s">
        <v>156</v>
      </c>
      <c r="D161" s="251" t="s">
        <v>151</v>
      </c>
      <c r="E161" s="252" t="s">
        <v>312</v>
      </c>
      <c r="F161" s="253" t="s">
        <v>313</v>
      </c>
      <c r="G161" s="254" t="s">
        <v>205</v>
      </c>
      <c r="H161" s="255">
        <v>3.64</v>
      </c>
      <c r="I161" s="256"/>
      <c r="J161" s="257">
        <f>ROUND(I161*H161,2)</f>
        <v>0</v>
      </c>
      <c r="K161" s="258"/>
      <c r="L161" s="39"/>
      <c r="M161" s="259" t="s">
        <v>1</v>
      </c>
      <c r="N161" s="260" t="s">
        <v>43</v>
      </c>
      <c r="O161" s="89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6" t="s">
        <v>271</v>
      </c>
      <c r="AT161" s="246" t="s">
        <v>151</v>
      </c>
      <c r="AU161" s="246" t="s">
        <v>86</v>
      </c>
      <c r="AY161" s="13" t="s">
        <v>141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3" t="s">
        <v>86</v>
      </c>
      <c r="BK161" s="141">
        <f>ROUND(I161*H161,2)</f>
        <v>0</v>
      </c>
      <c r="BL161" s="13" t="s">
        <v>271</v>
      </c>
      <c r="BM161" s="246" t="s">
        <v>314</v>
      </c>
    </row>
    <row r="162" spans="1:47" s="2" customFormat="1" ht="12">
      <c r="A162" s="36"/>
      <c r="B162" s="37"/>
      <c r="C162" s="38"/>
      <c r="D162" s="247" t="s">
        <v>149</v>
      </c>
      <c r="E162" s="38"/>
      <c r="F162" s="248" t="s">
        <v>315</v>
      </c>
      <c r="G162" s="38"/>
      <c r="H162" s="38"/>
      <c r="I162" s="204"/>
      <c r="J162" s="38"/>
      <c r="K162" s="38"/>
      <c r="L162" s="39"/>
      <c r="M162" s="249"/>
      <c r="N162" s="250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3" t="s">
        <v>149</v>
      </c>
      <c r="AU162" s="13" t="s">
        <v>86</v>
      </c>
    </row>
    <row r="163" spans="1:65" s="2" customFormat="1" ht="44.25" customHeight="1">
      <c r="A163" s="36"/>
      <c r="B163" s="37"/>
      <c r="C163" s="251" t="s">
        <v>194</v>
      </c>
      <c r="D163" s="251" t="s">
        <v>151</v>
      </c>
      <c r="E163" s="252" t="s">
        <v>316</v>
      </c>
      <c r="F163" s="253" t="s">
        <v>317</v>
      </c>
      <c r="G163" s="254" t="s">
        <v>205</v>
      </c>
      <c r="H163" s="255">
        <v>3.64</v>
      </c>
      <c r="I163" s="256"/>
      <c r="J163" s="257">
        <f>ROUND(I163*H163,2)</f>
        <v>0</v>
      </c>
      <c r="K163" s="258"/>
      <c r="L163" s="39"/>
      <c r="M163" s="259" t="s">
        <v>1</v>
      </c>
      <c r="N163" s="260" t="s">
        <v>43</v>
      </c>
      <c r="O163" s="89"/>
      <c r="P163" s="244">
        <f>O163*H163</f>
        <v>0</v>
      </c>
      <c r="Q163" s="244">
        <v>2E-05</v>
      </c>
      <c r="R163" s="244">
        <f>Q163*H163</f>
        <v>7.280000000000001E-05</v>
      </c>
      <c r="S163" s="244">
        <v>0</v>
      </c>
      <c r="T163" s="24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6" t="s">
        <v>271</v>
      </c>
      <c r="AT163" s="246" t="s">
        <v>151</v>
      </c>
      <c r="AU163" s="246" t="s">
        <v>86</v>
      </c>
      <c r="AY163" s="13" t="s">
        <v>141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3" t="s">
        <v>86</v>
      </c>
      <c r="BK163" s="141">
        <f>ROUND(I163*H163,2)</f>
        <v>0</v>
      </c>
      <c r="BL163" s="13" t="s">
        <v>271</v>
      </c>
      <c r="BM163" s="246" t="s">
        <v>318</v>
      </c>
    </row>
    <row r="164" spans="1:47" s="2" customFormat="1" ht="12">
      <c r="A164" s="36"/>
      <c r="B164" s="37"/>
      <c r="C164" s="38"/>
      <c r="D164" s="247" t="s">
        <v>149</v>
      </c>
      <c r="E164" s="38"/>
      <c r="F164" s="248" t="s">
        <v>319</v>
      </c>
      <c r="G164" s="38"/>
      <c r="H164" s="38"/>
      <c r="I164" s="204"/>
      <c r="J164" s="38"/>
      <c r="K164" s="38"/>
      <c r="L164" s="39"/>
      <c r="M164" s="249"/>
      <c r="N164" s="250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3" t="s">
        <v>149</v>
      </c>
      <c r="AU164" s="13" t="s">
        <v>86</v>
      </c>
    </row>
    <row r="165" spans="1:63" s="11" customFormat="1" ht="25.9" customHeight="1">
      <c r="A165" s="11"/>
      <c r="B165" s="219"/>
      <c r="C165" s="220"/>
      <c r="D165" s="221" t="s">
        <v>77</v>
      </c>
      <c r="E165" s="222" t="s">
        <v>320</v>
      </c>
      <c r="F165" s="222" t="s">
        <v>321</v>
      </c>
      <c r="G165" s="220"/>
      <c r="H165" s="220"/>
      <c r="I165" s="223"/>
      <c r="J165" s="224">
        <f>BK165</f>
        <v>0</v>
      </c>
      <c r="K165" s="220"/>
      <c r="L165" s="225"/>
      <c r="M165" s="226"/>
      <c r="N165" s="227"/>
      <c r="O165" s="227"/>
      <c r="P165" s="228">
        <f>SUM(P166:P221)</f>
        <v>0</v>
      </c>
      <c r="Q165" s="227"/>
      <c r="R165" s="228">
        <f>SUM(R166:R221)</f>
        <v>186.55783599999998</v>
      </c>
      <c r="S165" s="227"/>
      <c r="T165" s="229">
        <f>SUM(T166:T221)</f>
        <v>35.519999999999996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230" t="s">
        <v>86</v>
      </c>
      <c r="AT165" s="231" t="s">
        <v>77</v>
      </c>
      <c r="AU165" s="231" t="s">
        <v>78</v>
      </c>
      <c r="AY165" s="230" t="s">
        <v>141</v>
      </c>
      <c r="BK165" s="232">
        <f>SUM(BK166:BK221)</f>
        <v>0</v>
      </c>
    </row>
    <row r="166" spans="1:65" s="2" customFormat="1" ht="24.15" customHeight="1">
      <c r="A166" s="36"/>
      <c r="B166" s="37"/>
      <c r="C166" s="251" t="s">
        <v>322</v>
      </c>
      <c r="D166" s="251" t="s">
        <v>151</v>
      </c>
      <c r="E166" s="252" t="s">
        <v>323</v>
      </c>
      <c r="F166" s="253" t="s">
        <v>324</v>
      </c>
      <c r="G166" s="254" t="s">
        <v>205</v>
      </c>
      <c r="H166" s="255">
        <v>296</v>
      </c>
      <c r="I166" s="256"/>
      <c r="J166" s="257">
        <f>ROUND(I166*H166,2)</f>
        <v>0</v>
      </c>
      <c r="K166" s="258"/>
      <c r="L166" s="39"/>
      <c r="M166" s="259" t="s">
        <v>1</v>
      </c>
      <c r="N166" s="260" t="s">
        <v>43</v>
      </c>
      <c r="O166" s="89"/>
      <c r="P166" s="244">
        <f>O166*H166</f>
        <v>0</v>
      </c>
      <c r="Q166" s="244">
        <v>0</v>
      </c>
      <c r="R166" s="244">
        <f>Q166*H166</f>
        <v>0</v>
      </c>
      <c r="S166" s="244">
        <v>0.12</v>
      </c>
      <c r="T166" s="245">
        <f>S166*H166</f>
        <v>35.519999999999996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6" t="s">
        <v>147</v>
      </c>
      <c r="AT166" s="246" t="s">
        <v>151</v>
      </c>
      <c r="AU166" s="246" t="s">
        <v>86</v>
      </c>
      <c r="AY166" s="13" t="s">
        <v>141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3" t="s">
        <v>86</v>
      </c>
      <c r="BK166" s="141">
        <f>ROUND(I166*H166,2)</f>
        <v>0</v>
      </c>
      <c r="BL166" s="13" t="s">
        <v>147</v>
      </c>
      <c r="BM166" s="246" t="s">
        <v>325</v>
      </c>
    </row>
    <row r="167" spans="1:47" s="2" customFormat="1" ht="12">
      <c r="A167" s="36"/>
      <c r="B167" s="37"/>
      <c r="C167" s="38"/>
      <c r="D167" s="247" t="s">
        <v>149</v>
      </c>
      <c r="E167" s="38"/>
      <c r="F167" s="248" t="s">
        <v>324</v>
      </c>
      <c r="G167" s="38"/>
      <c r="H167" s="38"/>
      <c r="I167" s="204"/>
      <c r="J167" s="38"/>
      <c r="K167" s="38"/>
      <c r="L167" s="39"/>
      <c r="M167" s="249"/>
      <c r="N167" s="250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3" t="s">
        <v>149</v>
      </c>
      <c r="AU167" s="13" t="s">
        <v>86</v>
      </c>
    </row>
    <row r="168" spans="1:65" s="2" customFormat="1" ht="33" customHeight="1">
      <c r="A168" s="36"/>
      <c r="B168" s="37"/>
      <c r="C168" s="251" t="s">
        <v>198</v>
      </c>
      <c r="D168" s="251" t="s">
        <v>151</v>
      </c>
      <c r="E168" s="252" t="s">
        <v>326</v>
      </c>
      <c r="F168" s="253" t="s">
        <v>327</v>
      </c>
      <c r="G168" s="254" t="s">
        <v>294</v>
      </c>
      <c r="H168" s="255">
        <v>75.1</v>
      </c>
      <c r="I168" s="256"/>
      <c r="J168" s="257">
        <f>ROUND(I168*H168,2)</f>
        <v>0</v>
      </c>
      <c r="K168" s="258"/>
      <c r="L168" s="39"/>
      <c r="M168" s="259" t="s">
        <v>1</v>
      </c>
      <c r="N168" s="260" t="s">
        <v>43</v>
      </c>
      <c r="O168" s="89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6" t="s">
        <v>271</v>
      </c>
      <c r="AT168" s="246" t="s">
        <v>151</v>
      </c>
      <c r="AU168" s="246" t="s">
        <v>86</v>
      </c>
      <c r="AY168" s="13" t="s">
        <v>141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3" t="s">
        <v>86</v>
      </c>
      <c r="BK168" s="141">
        <f>ROUND(I168*H168,2)</f>
        <v>0</v>
      </c>
      <c r="BL168" s="13" t="s">
        <v>271</v>
      </c>
      <c r="BM168" s="246" t="s">
        <v>328</v>
      </c>
    </row>
    <row r="169" spans="1:47" s="2" customFormat="1" ht="12">
      <c r="A169" s="36"/>
      <c r="B169" s="37"/>
      <c r="C169" s="38"/>
      <c r="D169" s="247" t="s">
        <v>149</v>
      </c>
      <c r="E169" s="38"/>
      <c r="F169" s="248" t="s">
        <v>329</v>
      </c>
      <c r="G169" s="38"/>
      <c r="H169" s="38"/>
      <c r="I169" s="204"/>
      <c r="J169" s="38"/>
      <c r="K169" s="38"/>
      <c r="L169" s="39"/>
      <c r="M169" s="249"/>
      <c r="N169" s="250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3" t="s">
        <v>149</v>
      </c>
      <c r="AU169" s="13" t="s">
        <v>86</v>
      </c>
    </row>
    <row r="170" spans="1:65" s="2" customFormat="1" ht="24.15" customHeight="1">
      <c r="A170" s="36"/>
      <c r="B170" s="37"/>
      <c r="C170" s="251" t="s">
        <v>202</v>
      </c>
      <c r="D170" s="251" t="s">
        <v>151</v>
      </c>
      <c r="E170" s="252" t="s">
        <v>330</v>
      </c>
      <c r="F170" s="253" t="s">
        <v>331</v>
      </c>
      <c r="G170" s="254" t="s">
        <v>215</v>
      </c>
      <c r="H170" s="255">
        <v>165</v>
      </c>
      <c r="I170" s="256"/>
      <c r="J170" s="257">
        <f>ROUND(I170*H170,2)</f>
        <v>0</v>
      </c>
      <c r="K170" s="258"/>
      <c r="L170" s="39"/>
      <c r="M170" s="259" t="s">
        <v>1</v>
      </c>
      <c r="N170" s="260" t="s">
        <v>43</v>
      </c>
      <c r="O170" s="89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6" t="s">
        <v>271</v>
      </c>
      <c r="AT170" s="246" t="s">
        <v>151</v>
      </c>
      <c r="AU170" s="246" t="s">
        <v>86</v>
      </c>
      <c r="AY170" s="13" t="s">
        <v>141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3" t="s">
        <v>86</v>
      </c>
      <c r="BK170" s="141">
        <f>ROUND(I170*H170,2)</f>
        <v>0</v>
      </c>
      <c r="BL170" s="13" t="s">
        <v>271</v>
      </c>
      <c r="BM170" s="246" t="s">
        <v>332</v>
      </c>
    </row>
    <row r="171" spans="1:47" s="2" customFormat="1" ht="12">
      <c r="A171" s="36"/>
      <c r="B171" s="37"/>
      <c r="C171" s="38"/>
      <c r="D171" s="247" t="s">
        <v>149</v>
      </c>
      <c r="E171" s="38"/>
      <c r="F171" s="248" t="s">
        <v>333</v>
      </c>
      <c r="G171" s="38"/>
      <c r="H171" s="38"/>
      <c r="I171" s="204"/>
      <c r="J171" s="38"/>
      <c r="K171" s="38"/>
      <c r="L171" s="39"/>
      <c r="M171" s="249"/>
      <c r="N171" s="250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3" t="s">
        <v>149</v>
      </c>
      <c r="AU171" s="13" t="s">
        <v>86</v>
      </c>
    </row>
    <row r="172" spans="1:65" s="2" customFormat="1" ht="24.15" customHeight="1">
      <c r="A172" s="36"/>
      <c r="B172" s="37"/>
      <c r="C172" s="251" t="s">
        <v>7</v>
      </c>
      <c r="D172" s="251" t="s">
        <v>151</v>
      </c>
      <c r="E172" s="252" t="s">
        <v>334</v>
      </c>
      <c r="F172" s="253" t="s">
        <v>335</v>
      </c>
      <c r="G172" s="254" t="s">
        <v>215</v>
      </c>
      <c r="H172" s="255">
        <v>20</v>
      </c>
      <c r="I172" s="256"/>
      <c r="J172" s="257">
        <f>ROUND(I172*H172,2)</f>
        <v>0</v>
      </c>
      <c r="K172" s="258"/>
      <c r="L172" s="39"/>
      <c r="M172" s="259" t="s">
        <v>1</v>
      </c>
      <c r="N172" s="260" t="s">
        <v>43</v>
      </c>
      <c r="O172" s="89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46" t="s">
        <v>271</v>
      </c>
      <c r="AT172" s="246" t="s">
        <v>151</v>
      </c>
      <c r="AU172" s="246" t="s">
        <v>86</v>
      </c>
      <c r="AY172" s="13" t="s">
        <v>141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3" t="s">
        <v>86</v>
      </c>
      <c r="BK172" s="141">
        <f>ROUND(I172*H172,2)</f>
        <v>0</v>
      </c>
      <c r="BL172" s="13" t="s">
        <v>271</v>
      </c>
      <c r="BM172" s="246" t="s">
        <v>336</v>
      </c>
    </row>
    <row r="173" spans="1:47" s="2" customFormat="1" ht="12">
      <c r="A173" s="36"/>
      <c r="B173" s="37"/>
      <c r="C173" s="38"/>
      <c r="D173" s="247" t="s">
        <v>149</v>
      </c>
      <c r="E173" s="38"/>
      <c r="F173" s="248" t="s">
        <v>337</v>
      </c>
      <c r="G173" s="38"/>
      <c r="H173" s="38"/>
      <c r="I173" s="204"/>
      <c r="J173" s="38"/>
      <c r="K173" s="38"/>
      <c r="L173" s="39"/>
      <c r="M173" s="249"/>
      <c r="N173" s="250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3" t="s">
        <v>149</v>
      </c>
      <c r="AU173" s="13" t="s">
        <v>86</v>
      </c>
    </row>
    <row r="174" spans="1:65" s="2" customFormat="1" ht="16.5" customHeight="1">
      <c r="A174" s="36"/>
      <c r="B174" s="37"/>
      <c r="C174" s="233" t="s">
        <v>218</v>
      </c>
      <c r="D174" s="233" t="s">
        <v>142</v>
      </c>
      <c r="E174" s="234" t="s">
        <v>248</v>
      </c>
      <c r="F174" s="235" t="s">
        <v>249</v>
      </c>
      <c r="G174" s="236" t="s">
        <v>215</v>
      </c>
      <c r="H174" s="237">
        <v>570</v>
      </c>
      <c r="I174" s="238"/>
      <c r="J174" s="239">
        <f>ROUND(I174*H174,2)</f>
        <v>0</v>
      </c>
      <c r="K174" s="240"/>
      <c r="L174" s="241"/>
      <c r="M174" s="242" t="s">
        <v>1</v>
      </c>
      <c r="N174" s="243" t="s">
        <v>43</v>
      </c>
      <c r="O174" s="89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6" t="s">
        <v>286</v>
      </c>
      <c r="AT174" s="246" t="s">
        <v>142</v>
      </c>
      <c r="AU174" s="246" t="s">
        <v>86</v>
      </c>
      <c r="AY174" s="13" t="s">
        <v>141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3" t="s">
        <v>86</v>
      </c>
      <c r="BK174" s="141">
        <f>ROUND(I174*H174,2)</f>
        <v>0</v>
      </c>
      <c r="BL174" s="13" t="s">
        <v>271</v>
      </c>
      <c r="BM174" s="246" t="s">
        <v>338</v>
      </c>
    </row>
    <row r="175" spans="1:47" s="2" customFormat="1" ht="12">
      <c r="A175" s="36"/>
      <c r="B175" s="37"/>
      <c r="C175" s="38"/>
      <c r="D175" s="247" t="s">
        <v>149</v>
      </c>
      <c r="E175" s="38"/>
      <c r="F175" s="248" t="s">
        <v>249</v>
      </c>
      <c r="G175" s="38"/>
      <c r="H175" s="38"/>
      <c r="I175" s="204"/>
      <c r="J175" s="38"/>
      <c r="K175" s="38"/>
      <c r="L175" s="39"/>
      <c r="M175" s="249"/>
      <c r="N175" s="250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3" t="s">
        <v>149</v>
      </c>
      <c r="AU175" s="13" t="s">
        <v>86</v>
      </c>
    </row>
    <row r="176" spans="1:65" s="2" customFormat="1" ht="44.25" customHeight="1">
      <c r="A176" s="36"/>
      <c r="B176" s="37"/>
      <c r="C176" s="251" t="s">
        <v>222</v>
      </c>
      <c r="D176" s="251" t="s">
        <v>151</v>
      </c>
      <c r="E176" s="252" t="s">
        <v>288</v>
      </c>
      <c r="F176" s="253" t="s">
        <v>289</v>
      </c>
      <c r="G176" s="254" t="s">
        <v>215</v>
      </c>
      <c r="H176" s="255">
        <v>570</v>
      </c>
      <c r="I176" s="256"/>
      <c r="J176" s="257">
        <f>ROUND(I176*H176,2)</f>
        <v>0</v>
      </c>
      <c r="K176" s="258"/>
      <c r="L176" s="39"/>
      <c r="M176" s="259" t="s">
        <v>1</v>
      </c>
      <c r="N176" s="260" t="s">
        <v>43</v>
      </c>
      <c r="O176" s="89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6" t="s">
        <v>271</v>
      </c>
      <c r="AT176" s="246" t="s">
        <v>151</v>
      </c>
      <c r="AU176" s="246" t="s">
        <v>86</v>
      </c>
      <c r="AY176" s="13" t="s">
        <v>141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3" t="s">
        <v>86</v>
      </c>
      <c r="BK176" s="141">
        <f>ROUND(I176*H176,2)</f>
        <v>0</v>
      </c>
      <c r="BL176" s="13" t="s">
        <v>271</v>
      </c>
      <c r="BM176" s="246" t="s">
        <v>339</v>
      </c>
    </row>
    <row r="177" spans="1:47" s="2" customFormat="1" ht="12">
      <c r="A177" s="36"/>
      <c r="B177" s="37"/>
      <c r="C177" s="38"/>
      <c r="D177" s="247" t="s">
        <v>149</v>
      </c>
      <c r="E177" s="38"/>
      <c r="F177" s="248" t="s">
        <v>291</v>
      </c>
      <c r="G177" s="38"/>
      <c r="H177" s="38"/>
      <c r="I177" s="204"/>
      <c r="J177" s="38"/>
      <c r="K177" s="38"/>
      <c r="L177" s="39"/>
      <c r="M177" s="249"/>
      <c r="N177" s="250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3" t="s">
        <v>149</v>
      </c>
      <c r="AU177" s="13" t="s">
        <v>86</v>
      </c>
    </row>
    <row r="178" spans="1:65" s="2" customFormat="1" ht="16.5" customHeight="1">
      <c r="A178" s="36"/>
      <c r="B178" s="37"/>
      <c r="C178" s="233" t="s">
        <v>226</v>
      </c>
      <c r="D178" s="233" t="s">
        <v>142</v>
      </c>
      <c r="E178" s="234" t="s">
        <v>292</v>
      </c>
      <c r="F178" s="235" t="s">
        <v>293</v>
      </c>
      <c r="G178" s="236" t="s">
        <v>294</v>
      </c>
      <c r="H178" s="237">
        <v>29.6</v>
      </c>
      <c r="I178" s="238"/>
      <c r="J178" s="239">
        <f>ROUND(I178*H178,2)</f>
        <v>0</v>
      </c>
      <c r="K178" s="240"/>
      <c r="L178" s="241"/>
      <c r="M178" s="242" t="s">
        <v>1</v>
      </c>
      <c r="N178" s="243" t="s">
        <v>43</v>
      </c>
      <c r="O178" s="89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6" t="s">
        <v>286</v>
      </c>
      <c r="AT178" s="246" t="s">
        <v>142</v>
      </c>
      <c r="AU178" s="246" t="s">
        <v>86</v>
      </c>
      <c r="AY178" s="13" t="s">
        <v>141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3" t="s">
        <v>86</v>
      </c>
      <c r="BK178" s="141">
        <f>ROUND(I178*H178,2)</f>
        <v>0</v>
      </c>
      <c r="BL178" s="13" t="s">
        <v>271</v>
      </c>
      <c r="BM178" s="246" t="s">
        <v>340</v>
      </c>
    </row>
    <row r="179" spans="1:47" s="2" customFormat="1" ht="12">
      <c r="A179" s="36"/>
      <c r="B179" s="37"/>
      <c r="C179" s="38"/>
      <c r="D179" s="247" t="s">
        <v>149</v>
      </c>
      <c r="E179" s="38"/>
      <c r="F179" s="248" t="s">
        <v>296</v>
      </c>
      <c r="G179" s="38"/>
      <c r="H179" s="38"/>
      <c r="I179" s="204"/>
      <c r="J179" s="38"/>
      <c r="K179" s="38"/>
      <c r="L179" s="39"/>
      <c r="M179" s="249"/>
      <c r="N179" s="250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3" t="s">
        <v>149</v>
      </c>
      <c r="AU179" s="13" t="s">
        <v>86</v>
      </c>
    </row>
    <row r="180" spans="1:65" s="2" customFormat="1" ht="16.5" customHeight="1">
      <c r="A180" s="36"/>
      <c r="B180" s="37"/>
      <c r="C180" s="251" t="s">
        <v>230</v>
      </c>
      <c r="D180" s="251" t="s">
        <v>151</v>
      </c>
      <c r="E180" s="252" t="s">
        <v>297</v>
      </c>
      <c r="F180" s="253" t="s">
        <v>298</v>
      </c>
      <c r="G180" s="254" t="s">
        <v>215</v>
      </c>
      <c r="H180" s="255">
        <v>185</v>
      </c>
      <c r="I180" s="256"/>
      <c r="J180" s="257">
        <f>ROUND(I180*H180,2)</f>
        <v>0</v>
      </c>
      <c r="K180" s="258"/>
      <c r="L180" s="39"/>
      <c r="M180" s="259" t="s">
        <v>1</v>
      </c>
      <c r="N180" s="260" t="s">
        <v>43</v>
      </c>
      <c r="O180" s="89"/>
      <c r="P180" s="244">
        <f>O180*H180</f>
        <v>0</v>
      </c>
      <c r="Q180" s="244">
        <v>0.00012</v>
      </c>
      <c r="R180" s="244">
        <f>Q180*H180</f>
        <v>0.0222</v>
      </c>
      <c r="S180" s="244">
        <v>0</v>
      </c>
      <c r="T180" s="24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6" t="s">
        <v>271</v>
      </c>
      <c r="AT180" s="246" t="s">
        <v>151</v>
      </c>
      <c r="AU180" s="246" t="s">
        <v>86</v>
      </c>
      <c r="AY180" s="13" t="s">
        <v>141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3" t="s">
        <v>86</v>
      </c>
      <c r="BK180" s="141">
        <f>ROUND(I180*H180,2)</f>
        <v>0</v>
      </c>
      <c r="BL180" s="13" t="s">
        <v>271</v>
      </c>
      <c r="BM180" s="246" t="s">
        <v>341</v>
      </c>
    </row>
    <row r="181" spans="1:47" s="2" customFormat="1" ht="12">
      <c r="A181" s="36"/>
      <c r="B181" s="37"/>
      <c r="C181" s="38"/>
      <c r="D181" s="247" t="s">
        <v>149</v>
      </c>
      <c r="E181" s="38"/>
      <c r="F181" s="248" t="s">
        <v>300</v>
      </c>
      <c r="G181" s="38"/>
      <c r="H181" s="38"/>
      <c r="I181" s="204"/>
      <c r="J181" s="38"/>
      <c r="K181" s="38"/>
      <c r="L181" s="39"/>
      <c r="M181" s="249"/>
      <c r="N181" s="250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3" t="s">
        <v>149</v>
      </c>
      <c r="AU181" s="13" t="s">
        <v>86</v>
      </c>
    </row>
    <row r="182" spans="1:65" s="2" customFormat="1" ht="21.75" customHeight="1">
      <c r="A182" s="36"/>
      <c r="B182" s="37"/>
      <c r="C182" s="233" t="s">
        <v>234</v>
      </c>
      <c r="D182" s="233" t="s">
        <v>142</v>
      </c>
      <c r="E182" s="234" t="s">
        <v>301</v>
      </c>
      <c r="F182" s="235" t="s">
        <v>302</v>
      </c>
      <c r="G182" s="236" t="s">
        <v>215</v>
      </c>
      <c r="H182" s="237">
        <v>185</v>
      </c>
      <c r="I182" s="238"/>
      <c r="J182" s="239">
        <f>ROUND(I182*H182,2)</f>
        <v>0</v>
      </c>
      <c r="K182" s="240"/>
      <c r="L182" s="241"/>
      <c r="M182" s="242" t="s">
        <v>1</v>
      </c>
      <c r="N182" s="243" t="s">
        <v>43</v>
      </c>
      <c r="O182" s="89"/>
      <c r="P182" s="244">
        <f>O182*H182</f>
        <v>0</v>
      </c>
      <c r="Q182" s="244">
        <v>2E-05</v>
      </c>
      <c r="R182" s="244">
        <f>Q182*H182</f>
        <v>0.0037</v>
      </c>
      <c r="S182" s="244">
        <v>0</v>
      </c>
      <c r="T182" s="24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6" t="s">
        <v>286</v>
      </c>
      <c r="AT182" s="246" t="s">
        <v>142</v>
      </c>
      <c r="AU182" s="246" t="s">
        <v>86</v>
      </c>
      <c r="AY182" s="13" t="s">
        <v>141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3" t="s">
        <v>86</v>
      </c>
      <c r="BK182" s="141">
        <f>ROUND(I182*H182,2)</f>
        <v>0</v>
      </c>
      <c r="BL182" s="13" t="s">
        <v>271</v>
      </c>
      <c r="BM182" s="246" t="s">
        <v>342</v>
      </c>
    </row>
    <row r="183" spans="1:47" s="2" customFormat="1" ht="12">
      <c r="A183" s="36"/>
      <c r="B183" s="37"/>
      <c r="C183" s="38"/>
      <c r="D183" s="247" t="s">
        <v>149</v>
      </c>
      <c r="E183" s="38"/>
      <c r="F183" s="248" t="s">
        <v>302</v>
      </c>
      <c r="G183" s="38"/>
      <c r="H183" s="38"/>
      <c r="I183" s="204"/>
      <c r="J183" s="38"/>
      <c r="K183" s="38"/>
      <c r="L183" s="39"/>
      <c r="M183" s="249"/>
      <c r="N183" s="250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3" t="s">
        <v>149</v>
      </c>
      <c r="AU183" s="13" t="s">
        <v>86</v>
      </c>
    </row>
    <row r="184" spans="1:65" s="2" customFormat="1" ht="24.15" customHeight="1">
      <c r="A184" s="36"/>
      <c r="B184" s="37"/>
      <c r="C184" s="251" t="s">
        <v>212</v>
      </c>
      <c r="D184" s="251" t="s">
        <v>151</v>
      </c>
      <c r="E184" s="252" t="s">
        <v>343</v>
      </c>
      <c r="F184" s="253" t="s">
        <v>344</v>
      </c>
      <c r="G184" s="254" t="s">
        <v>215</v>
      </c>
      <c r="H184" s="255">
        <v>20</v>
      </c>
      <c r="I184" s="256"/>
      <c r="J184" s="257">
        <f>ROUND(I184*H184,2)</f>
        <v>0</v>
      </c>
      <c r="K184" s="258"/>
      <c r="L184" s="39"/>
      <c r="M184" s="259" t="s">
        <v>1</v>
      </c>
      <c r="N184" s="260" t="s">
        <v>43</v>
      </c>
      <c r="O184" s="89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6" t="s">
        <v>271</v>
      </c>
      <c r="AT184" s="246" t="s">
        <v>151</v>
      </c>
      <c r="AU184" s="246" t="s">
        <v>86</v>
      </c>
      <c r="AY184" s="13" t="s">
        <v>141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3" t="s">
        <v>86</v>
      </c>
      <c r="BK184" s="141">
        <f>ROUND(I184*H184,2)</f>
        <v>0</v>
      </c>
      <c r="BL184" s="13" t="s">
        <v>271</v>
      </c>
      <c r="BM184" s="246" t="s">
        <v>345</v>
      </c>
    </row>
    <row r="185" spans="1:47" s="2" customFormat="1" ht="12">
      <c r="A185" s="36"/>
      <c r="B185" s="37"/>
      <c r="C185" s="38"/>
      <c r="D185" s="247" t="s">
        <v>149</v>
      </c>
      <c r="E185" s="38"/>
      <c r="F185" s="248" t="s">
        <v>346</v>
      </c>
      <c r="G185" s="38"/>
      <c r="H185" s="38"/>
      <c r="I185" s="204"/>
      <c r="J185" s="38"/>
      <c r="K185" s="38"/>
      <c r="L185" s="39"/>
      <c r="M185" s="249"/>
      <c r="N185" s="250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3" t="s">
        <v>149</v>
      </c>
      <c r="AU185" s="13" t="s">
        <v>86</v>
      </c>
    </row>
    <row r="186" spans="1:65" s="2" customFormat="1" ht="24.15" customHeight="1">
      <c r="A186" s="36"/>
      <c r="B186" s="37"/>
      <c r="C186" s="251" t="s">
        <v>241</v>
      </c>
      <c r="D186" s="251" t="s">
        <v>151</v>
      </c>
      <c r="E186" s="252" t="s">
        <v>347</v>
      </c>
      <c r="F186" s="253" t="s">
        <v>348</v>
      </c>
      <c r="G186" s="254" t="s">
        <v>215</v>
      </c>
      <c r="H186" s="255">
        <v>165</v>
      </c>
      <c r="I186" s="256"/>
      <c r="J186" s="257">
        <f>ROUND(I186*H186,2)</f>
        <v>0</v>
      </c>
      <c r="K186" s="258"/>
      <c r="L186" s="39"/>
      <c r="M186" s="259" t="s">
        <v>1</v>
      </c>
      <c r="N186" s="260" t="s">
        <v>43</v>
      </c>
      <c r="O186" s="89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6" t="s">
        <v>271</v>
      </c>
      <c r="AT186" s="246" t="s">
        <v>151</v>
      </c>
      <c r="AU186" s="246" t="s">
        <v>86</v>
      </c>
      <c r="AY186" s="13" t="s">
        <v>141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3" t="s">
        <v>86</v>
      </c>
      <c r="BK186" s="141">
        <f>ROUND(I186*H186,2)</f>
        <v>0</v>
      </c>
      <c r="BL186" s="13" t="s">
        <v>271</v>
      </c>
      <c r="BM186" s="246" t="s">
        <v>349</v>
      </c>
    </row>
    <row r="187" spans="1:47" s="2" customFormat="1" ht="12">
      <c r="A187" s="36"/>
      <c r="B187" s="37"/>
      <c r="C187" s="38"/>
      <c r="D187" s="247" t="s">
        <v>149</v>
      </c>
      <c r="E187" s="38"/>
      <c r="F187" s="248" t="s">
        <v>350</v>
      </c>
      <c r="G187" s="38"/>
      <c r="H187" s="38"/>
      <c r="I187" s="204"/>
      <c r="J187" s="38"/>
      <c r="K187" s="38"/>
      <c r="L187" s="39"/>
      <c r="M187" s="249"/>
      <c r="N187" s="250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3" t="s">
        <v>149</v>
      </c>
      <c r="AU187" s="13" t="s">
        <v>86</v>
      </c>
    </row>
    <row r="188" spans="1:65" s="2" customFormat="1" ht="33" customHeight="1">
      <c r="A188" s="36"/>
      <c r="B188" s="37"/>
      <c r="C188" s="251" t="s">
        <v>247</v>
      </c>
      <c r="D188" s="251" t="s">
        <v>151</v>
      </c>
      <c r="E188" s="252" t="s">
        <v>351</v>
      </c>
      <c r="F188" s="253" t="s">
        <v>352</v>
      </c>
      <c r="G188" s="254" t="s">
        <v>215</v>
      </c>
      <c r="H188" s="255">
        <v>20</v>
      </c>
      <c r="I188" s="256"/>
      <c r="J188" s="257">
        <f>ROUND(I188*H188,2)</f>
        <v>0</v>
      </c>
      <c r="K188" s="258"/>
      <c r="L188" s="39"/>
      <c r="M188" s="259" t="s">
        <v>1</v>
      </c>
      <c r="N188" s="260" t="s">
        <v>43</v>
      </c>
      <c r="O188" s="89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6" t="s">
        <v>271</v>
      </c>
      <c r="AT188" s="246" t="s">
        <v>151</v>
      </c>
      <c r="AU188" s="246" t="s">
        <v>86</v>
      </c>
      <c r="AY188" s="13" t="s">
        <v>141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3" t="s">
        <v>86</v>
      </c>
      <c r="BK188" s="141">
        <f>ROUND(I188*H188,2)</f>
        <v>0</v>
      </c>
      <c r="BL188" s="13" t="s">
        <v>271</v>
      </c>
      <c r="BM188" s="246" t="s">
        <v>353</v>
      </c>
    </row>
    <row r="189" spans="1:47" s="2" customFormat="1" ht="12">
      <c r="A189" s="36"/>
      <c r="B189" s="37"/>
      <c r="C189" s="38"/>
      <c r="D189" s="247" t="s">
        <v>149</v>
      </c>
      <c r="E189" s="38"/>
      <c r="F189" s="248" t="s">
        <v>354</v>
      </c>
      <c r="G189" s="38"/>
      <c r="H189" s="38"/>
      <c r="I189" s="204"/>
      <c r="J189" s="38"/>
      <c r="K189" s="38"/>
      <c r="L189" s="39"/>
      <c r="M189" s="249"/>
      <c r="N189" s="250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3" t="s">
        <v>149</v>
      </c>
      <c r="AU189" s="13" t="s">
        <v>86</v>
      </c>
    </row>
    <row r="190" spans="1:65" s="2" customFormat="1" ht="16.5" customHeight="1">
      <c r="A190" s="36"/>
      <c r="B190" s="37"/>
      <c r="C190" s="233" t="s">
        <v>251</v>
      </c>
      <c r="D190" s="233" t="s">
        <v>142</v>
      </c>
      <c r="E190" s="234" t="s">
        <v>355</v>
      </c>
      <c r="F190" s="235" t="s">
        <v>356</v>
      </c>
      <c r="G190" s="236" t="s">
        <v>145</v>
      </c>
      <c r="H190" s="237">
        <v>40</v>
      </c>
      <c r="I190" s="238"/>
      <c r="J190" s="239">
        <f>ROUND(I190*H190,2)</f>
        <v>0</v>
      </c>
      <c r="K190" s="240"/>
      <c r="L190" s="241"/>
      <c r="M190" s="242" t="s">
        <v>1</v>
      </c>
      <c r="N190" s="243" t="s">
        <v>43</v>
      </c>
      <c r="O190" s="89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6" t="s">
        <v>286</v>
      </c>
      <c r="AT190" s="246" t="s">
        <v>142</v>
      </c>
      <c r="AU190" s="246" t="s">
        <v>86</v>
      </c>
      <c r="AY190" s="13" t="s">
        <v>141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3" t="s">
        <v>86</v>
      </c>
      <c r="BK190" s="141">
        <f>ROUND(I190*H190,2)</f>
        <v>0</v>
      </c>
      <c r="BL190" s="13" t="s">
        <v>271</v>
      </c>
      <c r="BM190" s="246" t="s">
        <v>357</v>
      </c>
    </row>
    <row r="191" spans="1:47" s="2" customFormat="1" ht="12">
      <c r="A191" s="36"/>
      <c r="B191" s="37"/>
      <c r="C191" s="38"/>
      <c r="D191" s="247" t="s">
        <v>149</v>
      </c>
      <c r="E191" s="38"/>
      <c r="F191" s="248" t="s">
        <v>356</v>
      </c>
      <c r="G191" s="38"/>
      <c r="H191" s="38"/>
      <c r="I191" s="204"/>
      <c r="J191" s="38"/>
      <c r="K191" s="38"/>
      <c r="L191" s="39"/>
      <c r="M191" s="249"/>
      <c r="N191" s="250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3" t="s">
        <v>149</v>
      </c>
      <c r="AU191" s="13" t="s">
        <v>86</v>
      </c>
    </row>
    <row r="192" spans="1:65" s="2" customFormat="1" ht="16.5" customHeight="1">
      <c r="A192" s="36"/>
      <c r="B192" s="37"/>
      <c r="C192" s="233" t="s">
        <v>358</v>
      </c>
      <c r="D192" s="233" t="s">
        <v>142</v>
      </c>
      <c r="E192" s="234" t="s">
        <v>359</v>
      </c>
      <c r="F192" s="235" t="s">
        <v>360</v>
      </c>
      <c r="G192" s="236" t="s">
        <v>145</v>
      </c>
      <c r="H192" s="237">
        <v>40</v>
      </c>
      <c r="I192" s="238"/>
      <c r="J192" s="239">
        <f>ROUND(I192*H192,2)</f>
        <v>0</v>
      </c>
      <c r="K192" s="240"/>
      <c r="L192" s="241"/>
      <c r="M192" s="242" t="s">
        <v>1</v>
      </c>
      <c r="N192" s="243" t="s">
        <v>43</v>
      </c>
      <c r="O192" s="89"/>
      <c r="P192" s="244">
        <f>O192*H192</f>
        <v>0</v>
      </c>
      <c r="Q192" s="244">
        <v>0.007</v>
      </c>
      <c r="R192" s="244">
        <f>Q192*H192</f>
        <v>0.28</v>
      </c>
      <c r="S192" s="244">
        <v>0</v>
      </c>
      <c r="T192" s="24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46" t="s">
        <v>286</v>
      </c>
      <c r="AT192" s="246" t="s">
        <v>142</v>
      </c>
      <c r="AU192" s="246" t="s">
        <v>86</v>
      </c>
      <c r="AY192" s="13" t="s">
        <v>141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3" t="s">
        <v>86</v>
      </c>
      <c r="BK192" s="141">
        <f>ROUND(I192*H192,2)</f>
        <v>0</v>
      </c>
      <c r="BL192" s="13" t="s">
        <v>271</v>
      </c>
      <c r="BM192" s="246" t="s">
        <v>361</v>
      </c>
    </row>
    <row r="193" spans="1:47" s="2" customFormat="1" ht="12">
      <c r="A193" s="36"/>
      <c r="B193" s="37"/>
      <c r="C193" s="38"/>
      <c r="D193" s="247" t="s">
        <v>149</v>
      </c>
      <c r="E193" s="38"/>
      <c r="F193" s="248" t="s">
        <v>360</v>
      </c>
      <c r="G193" s="38"/>
      <c r="H193" s="38"/>
      <c r="I193" s="204"/>
      <c r="J193" s="38"/>
      <c r="K193" s="38"/>
      <c r="L193" s="39"/>
      <c r="M193" s="249"/>
      <c r="N193" s="250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3" t="s">
        <v>149</v>
      </c>
      <c r="AU193" s="13" t="s">
        <v>86</v>
      </c>
    </row>
    <row r="194" spans="1:65" s="2" customFormat="1" ht="24.15" customHeight="1">
      <c r="A194" s="36"/>
      <c r="B194" s="37"/>
      <c r="C194" s="251" t="s">
        <v>362</v>
      </c>
      <c r="D194" s="251" t="s">
        <v>151</v>
      </c>
      <c r="E194" s="252" t="s">
        <v>363</v>
      </c>
      <c r="F194" s="253" t="s">
        <v>364</v>
      </c>
      <c r="G194" s="254" t="s">
        <v>215</v>
      </c>
      <c r="H194" s="255">
        <v>105.5</v>
      </c>
      <c r="I194" s="256"/>
      <c r="J194" s="257">
        <f>ROUND(I194*H194,2)</f>
        <v>0</v>
      </c>
      <c r="K194" s="258"/>
      <c r="L194" s="39"/>
      <c r="M194" s="259" t="s">
        <v>1</v>
      </c>
      <c r="N194" s="260" t="s">
        <v>43</v>
      </c>
      <c r="O194" s="89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46" t="s">
        <v>271</v>
      </c>
      <c r="AT194" s="246" t="s">
        <v>151</v>
      </c>
      <c r="AU194" s="246" t="s">
        <v>86</v>
      </c>
      <c r="AY194" s="13" t="s">
        <v>141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3" t="s">
        <v>86</v>
      </c>
      <c r="BK194" s="141">
        <f>ROUND(I194*H194,2)</f>
        <v>0</v>
      </c>
      <c r="BL194" s="13" t="s">
        <v>271</v>
      </c>
      <c r="BM194" s="246" t="s">
        <v>365</v>
      </c>
    </row>
    <row r="195" spans="1:47" s="2" customFormat="1" ht="12">
      <c r="A195" s="36"/>
      <c r="B195" s="37"/>
      <c r="C195" s="38"/>
      <c r="D195" s="247" t="s">
        <v>149</v>
      </c>
      <c r="E195" s="38"/>
      <c r="F195" s="248" t="s">
        <v>366</v>
      </c>
      <c r="G195" s="38"/>
      <c r="H195" s="38"/>
      <c r="I195" s="204"/>
      <c r="J195" s="38"/>
      <c r="K195" s="38"/>
      <c r="L195" s="39"/>
      <c r="M195" s="249"/>
      <c r="N195" s="250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3" t="s">
        <v>149</v>
      </c>
      <c r="AU195" s="13" t="s">
        <v>86</v>
      </c>
    </row>
    <row r="196" spans="1:65" s="2" customFormat="1" ht="24.15" customHeight="1">
      <c r="A196" s="36"/>
      <c r="B196" s="37"/>
      <c r="C196" s="251" t="s">
        <v>367</v>
      </c>
      <c r="D196" s="251" t="s">
        <v>151</v>
      </c>
      <c r="E196" s="252" t="s">
        <v>368</v>
      </c>
      <c r="F196" s="253" t="s">
        <v>369</v>
      </c>
      <c r="G196" s="254" t="s">
        <v>205</v>
      </c>
      <c r="H196" s="255">
        <v>592</v>
      </c>
      <c r="I196" s="256"/>
      <c r="J196" s="257">
        <f>ROUND(I196*H196,2)</f>
        <v>0</v>
      </c>
      <c r="K196" s="258"/>
      <c r="L196" s="39"/>
      <c r="M196" s="259" t="s">
        <v>1</v>
      </c>
      <c r="N196" s="260" t="s">
        <v>43</v>
      </c>
      <c r="O196" s="89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6" t="s">
        <v>271</v>
      </c>
      <c r="AT196" s="246" t="s">
        <v>151</v>
      </c>
      <c r="AU196" s="246" t="s">
        <v>86</v>
      </c>
      <c r="AY196" s="13" t="s">
        <v>141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3" t="s">
        <v>86</v>
      </c>
      <c r="BK196" s="141">
        <f>ROUND(I196*H196,2)</f>
        <v>0</v>
      </c>
      <c r="BL196" s="13" t="s">
        <v>271</v>
      </c>
      <c r="BM196" s="246" t="s">
        <v>370</v>
      </c>
    </row>
    <row r="197" spans="1:47" s="2" customFormat="1" ht="12">
      <c r="A197" s="36"/>
      <c r="B197" s="37"/>
      <c r="C197" s="38"/>
      <c r="D197" s="247" t="s">
        <v>149</v>
      </c>
      <c r="E197" s="38"/>
      <c r="F197" s="248" t="s">
        <v>371</v>
      </c>
      <c r="G197" s="38"/>
      <c r="H197" s="38"/>
      <c r="I197" s="204"/>
      <c r="J197" s="38"/>
      <c r="K197" s="38"/>
      <c r="L197" s="39"/>
      <c r="M197" s="249"/>
      <c r="N197" s="250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3" t="s">
        <v>149</v>
      </c>
      <c r="AU197" s="13" t="s">
        <v>86</v>
      </c>
    </row>
    <row r="198" spans="1:65" s="2" customFormat="1" ht="16.5" customHeight="1">
      <c r="A198" s="36"/>
      <c r="B198" s="37"/>
      <c r="C198" s="233" t="s">
        <v>372</v>
      </c>
      <c r="D198" s="233" t="s">
        <v>142</v>
      </c>
      <c r="E198" s="234" t="s">
        <v>373</v>
      </c>
      <c r="F198" s="235" t="s">
        <v>374</v>
      </c>
      <c r="G198" s="236" t="s">
        <v>294</v>
      </c>
      <c r="H198" s="237">
        <v>10.65</v>
      </c>
      <c r="I198" s="238"/>
      <c r="J198" s="239">
        <f>ROUND(I198*H198,2)</f>
        <v>0</v>
      </c>
      <c r="K198" s="240"/>
      <c r="L198" s="241"/>
      <c r="M198" s="242" t="s">
        <v>1</v>
      </c>
      <c r="N198" s="243" t="s">
        <v>43</v>
      </c>
      <c r="O198" s="89"/>
      <c r="P198" s="244">
        <f>O198*H198</f>
        <v>0</v>
      </c>
      <c r="Q198" s="244">
        <v>1</v>
      </c>
      <c r="R198" s="244">
        <f>Q198*H198</f>
        <v>10.65</v>
      </c>
      <c r="S198" s="244">
        <v>0</v>
      </c>
      <c r="T198" s="24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46" t="s">
        <v>286</v>
      </c>
      <c r="AT198" s="246" t="s">
        <v>142</v>
      </c>
      <c r="AU198" s="246" t="s">
        <v>86</v>
      </c>
      <c r="AY198" s="13" t="s">
        <v>141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3" t="s">
        <v>86</v>
      </c>
      <c r="BK198" s="141">
        <f>ROUND(I198*H198,2)</f>
        <v>0</v>
      </c>
      <c r="BL198" s="13" t="s">
        <v>271</v>
      </c>
      <c r="BM198" s="246" t="s">
        <v>375</v>
      </c>
    </row>
    <row r="199" spans="1:47" s="2" customFormat="1" ht="12">
      <c r="A199" s="36"/>
      <c r="B199" s="37"/>
      <c r="C199" s="38"/>
      <c r="D199" s="247" t="s">
        <v>149</v>
      </c>
      <c r="E199" s="38"/>
      <c r="F199" s="248" t="s">
        <v>374</v>
      </c>
      <c r="G199" s="38"/>
      <c r="H199" s="38"/>
      <c r="I199" s="204"/>
      <c r="J199" s="38"/>
      <c r="K199" s="38"/>
      <c r="L199" s="39"/>
      <c r="M199" s="249"/>
      <c r="N199" s="250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3" t="s">
        <v>149</v>
      </c>
      <c r="AU199" s="13" t="s">
        <v>86</v>
      </c>
    </row>
    <row r="200" spans="1:65" s="2" customFormat="1" ht="24.15" customHeight="1">
      <c r="A200" s="36"/>
      <c r="B200" s="37"/>
      <c r="C200" s="251" t="s">
        <v>376</v>
      </c>
      <c r="D200" s="251" t="s">
        <v>151</v>
      </c>
      <c r="E200" s="252" t="s">
        <v>377</v>
      </c>
      <c r="F200" s="253" t="s">
        <v>378</v>
      </c>
      <c r="G200" s="254" t="s">
        <v>205</v>
      </c>
      <c r="H200" s="255">
        <v>296</v>
      </c>
      <c r="I200" s="256"/>
      <c r="J200" s="257">
        <f>ROUND(I200*H200,2)</f>
        <v>0</v>
      </c>
      <c r="K200" s="258"/>
      <c r="L200" s="39"/>
      <c r="M200" s="259" t="s">
        <v>1</v>
      </c>
      <c r="N200" s="260" t="s">
        <v>43</v>
      </c>
      <c r="O200" s="89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46" t="s">
        <v>271</v>
      </c>
      <c r="AT200" s="246" t="s">
        <v>151</v>
      </c>
      <c r="AU200" s="246" t="s">
        <v>86</v>
      </c>
      <c r="AY200" s="13" t="s">
        <v>141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3" t="s">
        <v>86</v>
      </c>
      <c r="BK200" s="141">
        <f>ROUND(I200*H200,2)</f>
        <v>0</v>
      </c>
      <c r="BL200" s="13" t="s">
        <v>271</v>
      </c>
      <c r="BM200" s="246" t="s">
        <v>379</v>
      </c>
    </row>
    <row r="201" spans="1:47" s="2" customFormat="1" ht="12">
      <c r="A201" s="36"/>
      <c r="B201" s="37"/>
      <c r="C201" s="38"/>
      <c r="D201" s="247" t="s">
        <v>149</v>
      </c>
      <c r="E201" s="38"/>
      <c r="F201" s="248" t="s">
        <v>380</v>
      </c>
      <c r="G201" s="38"/>
      <c r="H201" s="38"/>
      <c r="I201" s="204"/>
      <c r="J201" s="38"/>
      <c r="K201" s="38"/>
      <c r="L201" s="39"/>
      <c r="M201" s="249"/>
      <c r="N201" s="250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3" t="s">
        <v>149</v>
      </c>
      <c r="AU201" s="13" t="s">
        <v>86</v>
      </c>
    </row>
    <row r="202" spans="1:65" s="2" customFormat="1" ht="16.5" customHeight="1">
      <c r="A202" s="36"/>
      <c r="B202" s="37"/>
      <c r="C202" s="233" t="s">
        <v>381</v>
      </c>
      <c r="D202" s="233" t="s">
        <v>142</v>
      </c>
      <c r="E202" s="234" t="s">
        <v>382</v>
      </c>
      <c r="F202" s="235" t="s">
        <v>383</v>
      </c>
      <c r="G202" s="236" t="s">
        <v>294</v>
      </c>
      <c r="H202" s="237">
        <v>23.68</v>
      </c>
      <c r="I202" s="238"/>
      <c r="J202" s="239">
        <f>ROUND(I202*H202,2)</f>
        <v>0</v>
      </c>
      <c r="K202" s="240"/>
      <c r="L202" s="241"/>
      <c r="M202" s="242" t="s">
        <v>1</v>
      </c>
      <c r="N202" s="243" t="s">
        <v>43</v>
      </c>
      <c r="O202" s="89"/>
      <c r="P202" s="244">
        <f>O202*H202</f>
        <v>0</v>
      </c>
      <c r="Q202" s="244">
        <v>1</v>
      </c>
      <c r="R202" s="244">
        <f>Q202*H202</f>
        <v>23.68</v>
      </c>
      <c r="S202" s="244">
        <v>0</v>
      </c>
      <c r="T202" s="24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46" t="s">
        <v>286</v>
      </c>
      <c r="AT202" s="246" t="s">
        <v>142</v>
      </c>
      <c r="AU202" s="246" t="s">
        <v>86</v>
      </c>
      <c r="AY202" s="13" t="s">
        <v>141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3" t="s">
        <v>86</v>
      </c>
      <c r="BK202" s="141">
        <f>ROUND(I202*H202,2)</f>
        <v>0</v>
      </c>
      <c r="BL202" s="13" t="s">
        <v>271</v>
      </c>
      <c r="BM202" s="246" t="s">
        <v>384</v>
      </c>
    </row>
    <row r="203" spans="1:47" s="2" customFormat="1" ht="12">
      <c r="A203" s="36"/>
      <c r="B203" s="37"/>
      <c r="C203" s="38"/>
      <c r="D203" s="247" t="s">
        <v>149</v>
      </c>
      <c r="E203" s="38"/>
      <c r="F203" s="248" t="s">
        <v>383</v>
      </c>
      <c r="G203" s="38"/>
      <c r="H203" s="38"/>
      <c r="I203" s="204"/>
      <c r="J203" s="38"/>
      <c r="K203" s="38"/>
      <c r="L203" s="39"/>
      <c r="M203" s="249"/>
      <c r="N203" s="250"/>
      <c r="O203" s="89"/>
      <c r="P203" s="89"/>
      <c r="Q203" s="89"/>
      <c r="R203" s="89"/>
      <c r="S203" s="89"/>
      <c r="T203" s="90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3" t="s">
        <v>149</v>
      </c>
      <c r="AU203" s="13" t="s">
        <v>86</v>
      </c>
    </row>
    <row r="204" spans="1:65" s="2" customFormat="1" ht="33" customHeight="1">
      <c r="A204" s="36"/>
      <c r="B204" s="37"/>
      <c r="C204" s="251" t="s">
        <v>385</v>
      </c>
      <c r="D204" s="251" t="s">
        <v>151</v>
      </c>
      <c r="E204" s="252" t="s">
        <v>386</v>
      </c>
      <c r="F204" s="253" t="s">
        <v>387</v>
      </c>
      <c r="G204" s="254" t="s">
        <v>205</v>
      </c>
      <c r="H204" s="255">
        <v>296</v>
      </c>
      <c r="I204" s="256"/>
      <c r="J204" s="257">
        <f>ROUND(I204*H204,2)</f>
        <v>0</v>
      </c>
      <c r="K204" s="258"/>
      <c r="L204" s="39"/>
      <c r="M204" s="259" t="s">
        <v>1</v>
      </c>
      <c r="N204" s="260" t="s">
        <v>43</v>
      </c>
      <c r="O204" s="89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46" t="s">
        <v>271</v>
      </c>
      <c r="AT204" s="246" t="s">
        <v>151</v>
      </c>
      <c r="AU204" s="246" t="s">
        <v>86</v>
      </c>
      <c r="AY204" s="13" t="s">
        <v>141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3" t="s">
        <v>86</v>
      </c>
      <c r="BK204" s="141">
        <f>ROUND(I204*H204,2)</f>
        <v>0</v>
      </c>
      <c r="BL204" s="13" t="s">
        <v>271</v>
      </c>
      <c r="BM204" s="246" t="s">
        <v>388</v>
      </c>
    </row>
    <row r="205" spans="1:47" s="2" customFormat="1" ht="12">
      <c r="A205" s="36"/>
      <c r="B205" s="37"/>
      <c r="C205" s="38"/>
      <c r="D205" s="247" t="s">
        <v>149</v>
      </c>
      <c r="E205" s="38"/>
      <c r="F205" s="248" t="s">
        <v>389</v>
      </c>
      <c r="G205" s="38"/>
      <c r="H205" s="38"/>
      <c r="I205" s="204"/>
      <c r="J205" s="38"/>
      <c r="K205" s="38"/>
      <c r="L205" s="39"/>
      <c r="M205" s="249"/>
      <c r="N205" s="250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3" t="s">
        <v>149</v>
      </c>
      <c r="AU205" s="13" t="s">
        <v>86</v>
      </c>
    </row>
    <row r="206" spans="1:65" s="2" customFormat="1" ht="16.5" customHeight="1">
      <c r="A206" s="36"/>
      <c r="B206" s="37"/>
      <c r="C206" s="233" t="s">
        <v>390</v>
      </c>
      <c r="D206" s="233" t="s">
        <v>142</v>
      </c>
      <c r="E206" s="234" t="s">
        <v>391</v>
      </c>
      <c r="F206" s="235" t="s">
        <v>392</v>
      </c>
      <c r="G206" s="236" t="s">
        <v>294</v>
      </c>
      <c r="H206" s="237">
        <v>100.64</v>
      </c>
      <c r="I206" s="238"/>
      <c r="J206" s="239">
        <f>ROUND(I206*H206,2)</f>
        <v>0</v>
      </c>
      <c r="K206" s="240"/>
      <c r="L206" s="241"/>
      <c r="M206" s="242" t="s">
        <v>1</v>
      </c>
      <c r="N206" s="243" t="s">
        <v>43</v>
      </c>
      <c r="O206" s="89"/>
      <c r="P206" s="244">
        <f>O206*H206</f>
        <v>0</v>
      </c>
      <c r="Q206" s="244">
        <v>1</v>
      </c>
      <c r="R206" s="244">
        <f>Q206*H206</f>
        <v>100.64</v>
      </c>
      <c r="S206" s="244">
        <v>0</v>
      </c>
      <c r="T206" s="24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46" t="s">
        <v>286</v>
      </c>
      <c r="AT206" s="246" t="s">
        <v>142</v>
      </c>
      <c r="AU206" s="246" t="s">
        <v>86</v>
      </c>
      <c r="AY206" s="13" t="s">
        <v>141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3" t="s">
        <v>86</v>
      </c>
      <c r="BK206" s="141">
        <f>ROUND(I206*H206,2)</f>
        <v>0</v>
      </c>
      <c r="BL206" s="13" t="s">
        <v>271</v>
      </c>
      <c r="BM206" s="246" t="s">
        <v>393</v>
      </c>
    </row>
    <row r="207" spans="1:47" s="2" customFormat="1" ht="12">
      <c r="A207" s="36"/>
      <c r="B207" s="37"/>
      <c r="C207" s="38"/>
      <c r="D207" s="247" t="s">
        <v>149</v>
      </c>
      <c r="E207" s="38"/>
      <c r="F207" s="248" t="s">
        <v>392</v>
      </c>
      <c r="G207" s="38"/>
      <c r="H207" s="38"/>
      <c r="I207" s="204"/>
      <c r="J207" s="38"/>
      <c r="K207" s="38"/>
      <c r="L207" s="39"/>
      <c r="M207" s="249"/>
      <c r="N207" s="250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3" t="s">
        <v>149</v>
      </c>
      <c r="AU207" s="13" t="s">
        <v>86</v>
      </c>
    </row>
    <row r="208" spans="1:65" s="2" customFormat="1" ht="37.8" customHeight="1">
      <c r="A208" s="36"/>
      <c r="B208" s="37"/>
      <c r="C208" s="251" t="s">
        <v>394</v>
      </c>
      <c r="D208" s="251" t="s">
        <v>151</v>
      </c>
      <c r="E208" s="252" t="s">
        <v>395</v>
      </c>
      <c r="F208" s="253" t="s">
        <v>396</v>
      </c>
      <c r="G208" s="254" t="s">
        <v>205</v>
      </c>
      <c r="H208" s="255">
        <v>296</v>
      </c>
      <c r="I208" s="256"/>
      <c r="J208" s="257">
        <f>ROUND(I208*H208,2)</f>
        <v>0</v>
      </c>
      <c r="K208" s="258"/>
      <c r="L208" s="39"/>
      <c r="M208" s="259" t="s">
        <v>1</v>
      </c>
      <c r="N208" s="260" t="s">
        <v>43</v>
      </c>
      <c r="O208" s="89"/>
      <c r="P208" s="244">
        <f>O208*H208</f>
        <v>0</v>
      </c>
      <c r="Q208" s="244">
        <v>0.08425</v>
      </c>
      <c r="R208" s="244">
        <f>Q208*H208</f>
        <v>24.938000000000002</v>
      </c>
      <c r="S208" s="244">
        <v>0</v>
      </c>
      <c r="T208" s="24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46" t="s">
        <v>271</v>
      </c>
      <c r="AT208" s="246" t="s">
        <v>151</v>
      </c>
      <c r="AU208" s="246" t="s">
        <v>86</v>
      </c>
      <c r="AY208" s="13" t="s">
        <v>141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3" t="s">
        <v>86</v>
      </c>
      <c r="BK208" s="141">
        <f>ROUND(I208*H208,2)</f>
        <v>0</v>
      </c>
      <c r="BL208" s="13" t="s">
        <v>271</v>
      </c>
      <c r="BM208" s="246" t="s">
        <v>397</v>
      </c>
    </row>
    <row r="209" spans="1:47" s="2" customFormat="1" ht="12">
      <c r="A209" s="36"/>
      <c r="B209" s="37"/>
      <c r="C209" s="38"/>
      <c r="D209" s="247" t="s">
        <v>149</v>
      </c>
      <c r="E209" s="38"/>
      <c r="F209" s="248" t="s">
        <v>398</v>
      </c>
      <c r="G209" s="38"/>
      <c r="H209" s="38"/>
      <c r="I209" s="204"/>
      <c r="J209" s="38"/>
      <c r="K209" s="38"/>
      <c r="L209" s="39"/>
      <c r="M209" s="249"/>
      <c r="N209" s="250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3" t="s">
        <v>149</v>
      </c>
      <c r="AU209" s="13" t="s">
        <v>86</v>
      </c>
    </row>
    <row r="210" spans="1:65" s="2" customFormat="1" ht="24.15" customHeight="1">
      <c r="A210" s="36"/>
      <c r="B210" s="37"/>
      <c r="C210" s="233" t="s">
        <v>399</v>
      </c>
      <c r="D210" s="233" t="s">
        <v>142</v>
      </c>
      <c r="E210" s="234" t="s">
        <v>400</v>
      </c>
      <c r="F210" s="235" t="s">
        <v>401</v>
      </c>
      <c r="G210" s="236" t="s">
        <v>205</v>
      </c>
      <c r="H210" s="237">
        <v>296</v>
      </c>
      <c r="I210" s="238"/>
      <c r="J210" s="239">
        <f>ROUND(I210*H210,2)</f>
        <v>0</v>
      </c>
      <c r="K210" s="240"/>
      <c r="L210" s="241"/>
      <c r="M210" s="242" t="s">
        <v>1</v>
      </c>
      <c r="N210" s="243" t="s">
        <v>43</v>
      </c>
      <c r="O210" s="89"/>
      <c r="P210" s="244">
        <f>O210*H210</f>
        <v>0</v>
      </c>
      <c r="Q210" s="244">
        <v>0.087</v>
      </c>
      <c r="R210" s="244">
        <f>Q210*H210</f>
        <v>25.752</v>
      </c>
      <c r="S210" s="244">
        <v>0</v>
      </c>
      <c r="T210" s="24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6" t="s">
        <v>286</v>
      </c>
      <c r="AT210" s="246" t="s">
        <v>142</v>
      </c>
      <c r="AU210" s="246" t="s">
        <v>86</v>
      </c>
      <c r="AY210" s="13" t="s">
        <v>141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3" t="s">
        <v>86</v>
      </c>
      <c r="BK210" s="141">
        <f>ROUND(I210*H210,2)</f>
        <v>0</v>
      </c>
      <c r="BL210" s="13" t="s">
        <v>271</v>
      </c>
      <c r="BM210" s="246" t="s">
        <v>402</v>
      </c>
    </row>
    <row r="211" spans="1:47" s="2" customFormat="1" ht="12">
      <c r="A211" s="36"/>
      <c r="B211" s="37"/>
      <c r="C211" s="38"/>
      <c r="D211" s="247" t="s">
        <v>149</v>
      </c>
      <c r="E211" s="38"/>
      <c r="F211" s="248" t="s">
        <v>401</v>
      </c>
      <c r="G211" s="38"/>
      <c r="H211" s="38"/>
      <c r="I211" s="204"/>
      <c r="J211" s="38"/>
      <c r="K211" s="38"/>
      <c r="L211" s="39"/>
      <c r="M211" s="249"/>
      <c r="N211" s="250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3" t="s">
        <v>149</v>
      </c>
      <c r="AU211" s="13" t="s">
        <v>86</v>
      </c>
    </row>
    <row r="212" spans="1:65" s="2" customFormat="1" ht="16.5" customHeight="1">
      <c r="A212" s="36"/>
      <c r="B212" s="37"/>
      <c r="C212" s="233" t="s">
        <v>403</v>
      </c>
      <c r="D212" s="233" t="s">
        <v>142</v>
      </c>
      <c r="E212" s="234" t="s">
        <v>404</v>
      </c>
      <c r="F212" s="235" t="s">
        <v>405</v>
      </c>
      <c r="G212" s="236" t="s">
        <v>294</v>
      </c>
      <c r="H212" s="237">
        <v>2.8</v>
      </c>
      <c r="I212" s="238"/>
      <c r="J212" s="239">
        <f>ROUND(I212*H212,2)</f>
        <v>0</v>
      </c>
      <c r="K212" s="240"/>
      <c r="L212" s="241"/>
      <c r="M212" s="242" t="s">
        <v>1</v>
      </c>
      <c r="N212" s="243" t="s">
        <v>43</v>
      </c>
      <c r="O212" s="89"/>
      <c r="P212" s="244">
        <f>O212*H212</f>
        <v>0</v>
      </c>
      <c r="Q212" s="244">
        <v>0.001</v>
      </c>
      <c r="R212" s="244">
        <f>Q212*H212</f>
        <v>0.0028</v>
      </c>
      <c r="S212" s="244">
        <v>0</v>
      </c>
      <c r="T212" s="24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46" t="s">
        <v>286</v>
      </c>
      <c r="AT212" s="246" t="s">
        <v>142</v>
      </c>
      <c r="AU212" s="246" t="s">
        <v>86</v>
      </c>
      <c r="AY212" s="13" t="s">
        <v>141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3" t="s">
        <v>86</v>
      </c>
      <c r="BK212" s="141">
        <f>ROUND(I212*H212,2)</f>
        <v>0</v>
      </c>
      <c r="BL212" s="13" t="s">
        <v>271</v>
      </c>
      <c r="BM212" s="246" t="s">
        <v>406</v>
      </c>
    </row>
    <row r="213" spans="1:47" s="2" customFormat="1" ht="12">
      <c r="A213" s="36"/>
      <c r="B213" s="37"/>
      <c r="C213" s="38"/>
      <c r="D213" s="247" t="s">
        <v>149</v>
      </c>
      <c r="E213" s="38"/>
      <c r="F213" s="248" t="s">
        <v>405</v>
      </c>
      <c r="G213" s="38"/>
      <c r="H213" s="38"/>
      <c r="I213" s="204"/>
      <c r="J213" s="38"/>
      <c r="K213" s="38"/>
      <c r="L213" s="39"/>
      <c r="M213" s="249"/>
      <c r="N213" s="250"/>
      <c r="O213" s="89"/>
      <c r="P213" s="89"/>
      <c r="Q213" s="89"/>
      <c r="R213" s="89"/>
      <c r="S213" s="89"/>
      <c r="T213" s="90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3" t="s">
        <v>149</v>
      </c>
      <c r="AU213" s="13" t="s">
        <v>86</v>
      </c>
    </row>
    <row r="214" spans="1:65" s="2" customFormat="1" ht="16.5" customHeight="1">
      <c r="A214" s="36"/>
      <c r="B214" s="37"/>
      <c r="C214" s="233" t="s">
        <v>407</v>
      </c>
      <c r="D214" s="233" t="s">
        <v>142</v>
      </c>
      <c r="E214" s="234" t="s">
        <v>408</v>
      </c>
      <c r="F214" s="235" t="s">
        <v>409</v>
      </c>
      <c r="G214" s="236" t="s">
        <v>145</v>
      </c>
      <c r="H214" s="237">
        <v>3</v>
      </c>
      <c r="I214" s="238"/>
      <c r="J214" s="239">
        <f>ROUND(I214*H214,2)</f>
        <v>0</v>
      </c>
      <c r="K214" s="240"/>
      <c r="L214" s="241"/>
      <c r="M214" s="242" t="s">
        <v>1</v>
      </c>
      <c r="N214" s="243" t="s">
        <v>43</v>
      </c>
      <c r="O214" s="89"/>
      <c r="P214" s="244">
        <f>O214*H214</f>
        <v>0</v>
      </c>
      <c r="Q214" s="244">
        <v>0.08</v>
      </c>
      <c r="R214" s="244">
        <f>Q214*H214</f>
        <v>0.24</v>
      </c>
      <c r="S214" s="244">
        <v>0</v>
      </c>
      <c r="T214" s="24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46" t="s">
        <v>286</v>
      </c>
      <c r="AT214" s="246" t="s">
        <v>142</v>
      </c>
      <c r="AU214" s="246" t="s">
        <v>86</v>
      </c>
      <c r="AY214" s="13" t="s">
        <v>141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3" t="s">
        <v>86</v>
      </c>
      <c r="BK214" s="141">
        <f>ROUND(I214*H214,2)</f>
        <v>0</v>
      </c>
      <c r="BL214" s="13" t="s">
        <v>271</v>
      </c>
      <c r="BM214" s="246" t="s">
        <v>410</v>
      </c>
    </row>
    <row r="215" spans="1:47" s="2" customFormat="1" ht="12">
      <c r="A215" s="36"/>
      <c r="B215" s="37"/>
      <c r="C215" s="38"/>
      <c r="D215" s="247" t="s">
        <v>149</v>
      </c>
      <c r="E215" s="38"/>
      <c r="F215" s="248" t="s">
        <v>409</v>
      </c>
      <c r="G215" s="38"/>
      <c r="H215" s="38"/>
      <c r="I215" s="204"/>
      <c r="J215" s="38"/>
      <c r="K215" s="38"/>
      <c r="L215" s="39"/>
      <c r="M215" s="249"/>
      <c r="N215" s="250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3" t="s">
        <v>149</v>
      </c>
      <c r="AU215" s="13" t="s">
        <v>86</v>
      </c>
    </row>
    <row r="216" spans="1:65" s="2" customFormat="1" ht="24.15" customHeight="1">
      <c r="A216" s="36"/>
      <c r="B216" s="37"/>
      <c r="C216" s="251" t="s">
        <v>411</v>
      </c>
      <c r="D216" s="251" t="s">
        <v>151</v>
      </c>
      <c r="E216" s="252" t="s">
        <v>412</v>
      </c>
      <c r="F216" s="253" t="s">
        <v>413</v>
      </c>
      <c r="G216" s="254" t="s">
        <v>215</v>
      </c>
      <c r="H216" s="255">
        <v>1.6</v>
      </c>
      <c r="I216" s="256"/>
      <c r="J216" s="257">
        <f>ROUND(I216*H216,2)</f>
        <v>0</v>
      </c>
      <c r="K216" s="258"/>
      <c r="L216" s="39"/>
      <c r="M216" s="259" t="s">
        <v>1</v>
      </c>
      <c r="N216" s="260" t="s">
        <v>43</v>
      </c>
      <c r="O216" s="89"/>
      <c r="P216" s="244">
        <f>O216*H216</f>
        <v>0</v>
      </c>
      <c r="Q216" s="244">
        <v>0.14321</v>
      </c>
      <c r="R216" s="244">
        <f>Q216*H216</f>
        <v>0.229136</v>
      </c>
      <c r="S216" s="244">
        <v>0</v>
      </c>
      <c r="T216" s="24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6" t="s">
        <v>271</v>
      </c>
      <c r="AT216" s="246" t="s">
        <v>151</v>
      </c>
      <c r="AU216" s="246" t="s">
        <v>86</v>
      </c>
      <c r="AY216" s="13" t="s">
        <v>141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3" t="s">
        <v>86</v>
      </c>
      <c r="BK216" s="141">
        <f>ROUND(I216*H216,2)</f>
        <v>0</v>
      </c>
      <c r="BL216" s="13" t="s">
        <v>271</v>
      </c>
      <c r="BM216" s="246" t="s">
        <v>414</v>
      </c>
    </row>
    <row r="217" spans="1:47" s="2" customFormat="1" ht="12">
      <c r="A217" s="36"/>
      <c r="B217" s="37"/>
      <c r="C217" s="38"/>
      <c r="D217" s="247" t="s">
        <v>149</v>
      </c>
      <c r="E217" s="38"/>
      <c r="F217" s="248" t="s">
        <v>415</v>
      </c>
      <c r="G217" s="38"/>
      <c r="H217" s="38"/>
      <c r="I217" s="204"/>
      <c r="J217" s="38"/>
      <c r="K217" s="38"/>
      <c r="L217" s="39"/>
      <c r="M217" s="249"/>
      <c r="N217" s="250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3" t="s">
        <v>149</v>
      </c>
      <c r="AU217" s="13" t="s">
        <v>86</v>
      </c>
    </row>
    <row r="218" spans="1:65" s="2" customFormat="1" ht="16.5" customHeight="1">
      <c r="A218" s="36"/>
      <c r="B218" s="37"/>
      <c r="C218" s="233" t="s">
        <v>416</v>
      </c>
      <c r="D218" s="233" t="s">
        <v>142</v>
      </c>
      <c r="E218" s="234" t="s">
        <v>417</v>
      </c>
      <c r="F218" s="235" t="s">
        <v>418</v>
      </c>
      <c r="G218" s="236" t="s">
        <v>210</v>
      </c>
      <c r="H218" s="237">
        <v>120</v>
      </c>
      <c r="I218" s="238"/>
      <c r="J218" s="239">
        <f>ROUND(I218*H218,2)</f>
        <v>0</v>
      </c>
      <c r="K218" s="240"/>
      <c r="L218" s="241"/>
      <c r="M218" s="242" t="s">
        <v>1</v>
      </c>
      <c r="N218" s="243" t="s">
        <v>43</v>
      </c>
      <c r="O218" s="89"/>
      <c r="P218" s="244">
        <f>O218*H218</f>
        <v>0</v>
      </c>
      <c r="Q218" s="244">
        <v>0.001</v>
      </c>
      <c r="R218" s="244">
        <f>Q218*H218</f>
        <v>0.12</v>
      </c>
      <c r="S218" s="244">
        <v>0</v>
      </c>
      <c r="T218" s="24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46" t="s">
        <v>286</v>
      </c>
      <c r="AT218" s="246" t="s">
        <v>142</v>
      </c>
      <c r="AU218" s="246" t="s">
        <v>86</v>
      </c>
      <c r="AY218" s="13" t="s">
        <v>141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3" t="s">
        <v>86</v>
      </c>
      <c r="BK218" s="141">
        <f>ROUND(I218*H218,2)</f>
        <v>0</v>
      </c>
      <c r="BL218" s="13" t="s">
        <v>271</v>
      </c>
      <c r="BM218" s="246" t="s">
        <v>419</v>
      </c>
    </row>
    <row r="219" spans="1:47" s="2" customFormat="1" ht="12">
      <c r="A219" s="36"/>
      <c r="B219" s="37"/>
      <c r="C219" s="38"/>
      <c r="D219" s="247" t="s">
        <v>149</v>
      </c>
      <c r="E219" s="38"/>
      <c r="F219" s="248" t="s">
        <v>418</v>
      </c>
      <c r="G219" s="38"/>
      <c r="H219" s="38"/>
      <c r="I219" s="204"/>
      <c r="J219" s="38"/>
      <c r="K219" s="38"/>
      <c r="L219" s="39"/>
      <c r="M219" s="249"/>
      <c r="N219" s="250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3" t="s">
        <v>149</v>
      </c>
      <c r="AU219" s="13" t="s">
        <v>86</v>
      </c>
    </row>
    <row r="220" spans="1:65" s="2" customFormat="1" ht="24.15" customHeight="1">
      <c r="A220" s="36"/>
      <c r="B220" s="37"/>
      <c r="C220" s="251" t="s">
        <v>420</v>
      </c>
      <c r="D220" s="251" t="s">
        <v>151</v>
      </c>
      <c r="E220" s="252" t="s">
        <v>308</v>
      </c>
      <c r="F220" s="253" t="s">
        <v>309</v>
      </c>
      <c r="G220" s="254" t="s">
        <v>294</v>
      </c>
      <c r="H220" s="255">
        <v>98</v>
      </c>
      <c r="I220" s="256"/>
      <c r="J220" s="257">
        <f>ROUND(I220*H220,2)</f>
        <v>0</v>
      </c>
      <c r="K220" s="258"/>
      <c r="L220" s="39"/>
      <c r="M220" s="259" t="s">
        <v>1</v>
      </c>
      <c r="N220" s="260" t="s">
        <v>43</v>
      </c>
      <c r="O220" s="89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6" t="s">
        <v>271</v>
      </c>
      <c r="AT220" s="246" t="s">
        <v>151</v>
      </c>
      <c r="AU220" s="246" t="s">
        <v>86</v>
      </c>
      <c r="AY220" s="13" t="s">
        <v>141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3" t="s">
        <v>86</v>
      </c>
      <c r="BK220" s="141">
        <f>ROUND(I220*H220,2)</f>
        <v>0</v>
      </c>
      <c r="BL220" s="13" t="s">
        <v>271</v>
      </c>
      <c r="BM220" s="246" t="s">
        <v>421</v>
      </c>
    </row>
    <row r="221" spans="1:47" s="2" customFormat="1" ht="12">
      <c r="A221" s="36"/>
      <c r="B221" s="37"/>
      <c r="C221" s="38"/>
      <c r="D221" s="247" t="s">
        <v>149</v>
      </c>
      <c r="E221" s="38"/>
      <c r="F221" s="248" t="s">
        <v>311</v>
      </c>
      <c r="G221" s="38"/>
      <c r="H221" s="38"/>
      <c r="I221" s="204"/>
      <c r="J221" s="38"/>
      <c r="K221" s="38"/>
      <c r="L221" s="39"/>
      <c r="M221" s="249"/>
      <c r="N221" s="250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3" t="s">
        <v>149</v>
      </c>
      <c r="AU221" s="13" t="s">
        <v>86</v>
      </c>
    </row>
    <row r="222" spans="1:63" s="11" customFormat="1" ht="25.9" customHeight="1">
      <c r="A222" s="11"/>
      <c r="B222" s="219"/>
      <c r="C222" s="220"/>
      <c r="D222" s="221" t="s">
        <v>77</v>
      </c>
      <c r="E222" s="222" t="s">
        <v>422</v>
      </c>
      <c r="F222" s="222" t="s">
        <v>423</v>
      </c>
      <c r="G222" s="220"/>
      <c r="H222" s="220"/>
      <c r="I222" s="223"/>
      <c r="J222" s="224">
        <f>BK222</f>
        <v>0</v>
      </c>
      <c r="K222" s="220"/>
      <c r="L222" s="225"/>
      <c r="M222" s="226"/>
      <c r="N222" s="227"/>
      <c r="O222" s="227"/>
      <c r="P222" s="228">
        <f>SUM(P223:P264)</f>
        <v>0</v>
      </c>
      <c r="Q222" s="227"/>
      <c r="R222" s="228">
        <f>SUM(R223:R264)</f>
        <v>18.035103000000003</v>
      </c>
      <c r="S222" s="227"/>
      <c r="T222" s="229">
        <f>SUM(T223:T264)</f>
        <v>3.174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230" t="s">
        <v>86</v>
      </c>
      <c r="AT222" s="231" t="s">
        <v>77</v>
      </c>
      <c r="AU222" s="231" t="s">
        <v>78</v>
      </c>
      <c r="AY222" s="230" t="s">
        <v>141</v>
      </c>
      <c r="BK222" s="232">
        <f>SUM(BK223:BK264)</f>
        <v>0</v>
      </c>
    </row>
    <row r="223" spans="1:65" s="2" customFormat="1" ht="24.15" customHeight="1">
      <c r="A223" s="36"/>
      <c r="B223" s="37"/>
      <c r="C223" s="251" t="s">
        <v>424</v>
      </c>
      <c r="D223" s="251" t="s">
        <v>151</v>
      </c>
      <c r="E223" s="252" t="s">
        <v>323</v>
      </c>
      <c r="F223" s="253" t="s">
        <v>324</v>
      </c>
      <c r="G223" s="254" t="s">
        <v>205</v>
      </c>
      <c r="H223" s="255">
        <v>26.45</v>
      </c>
      <c r="I223" s="256"/>
      <c r="J223" s="257">
        <f>ROUND(I223*H223,2)</f>
        <v>0</v>
      </c>
      <c r="K223" s="258"/>
      <c r="L223" s="39"/>
      <c r="M223" s="259" t="s">
        <v>1</v>
      </c>
      <c r="N223" s="260" t="s">
        <v>43</v>
      </c>
      <c r="O223" s="89"/>
      <c r="P223" s="244">
        <f>O223*H223</f>
        <v>0</v>
      </c>
      <c r="Q223" s="244">
        <v>0</v>
      </c>
      <c r="R223" s="244">
        <f>Q223*H223</f>
        <v>0</v>
      </c>
      <c r="S223" s="244">
        <v>0.12</v>
      </c>
      <c r="T223" s="245">
        <f>S223*H223</f>
        <v>3.174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46" t="s">
        <v>147</v>
      </c>
      <c r="AT223" s="246" t="s">
        <v>151</v>
      </c>
      <c r="AU223" s="246" t="s">
        <v>86</v>
      </c>
      <c r="AY223" s="13" t="s">
        <v>141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3" t="s">
        <v>86</v>
      </c>
      <c r="BK223" s="141">
        <f>ROUND(I223*H223,2)</f>
        <v>0</v>
      </c>
      <c r="BL223" s="13" t="s">
        <v>147</v>
      </c>
      <c r="BM223" s="246" t="s">
        <v>425</v>
      </c>
    </row>
    <row r="224" spans="1:47" s="2" customFormat="1" ht="12">
      <c r="A224" s="36"/>
      <c r="B224" s="37"/>
      <c r="C224" s="38"/>
      <c r="D224" s="247" t="s">
        <v>149</v>
      </c>
      <c r="E224" s="38"/>
      <c r="F224" s="248" t="s">
        <v>324</v>
      </c>
      <c r="G224" s="38"/>
      <c r="H224" s="38"/>
      <c r="I224" s="204"/>
      <c r="J224" s="38"/>
      <c r="K224" s="38"/>
      <c r="L224" s="39"/>
      <c r="M224" s="249"/>
      <c r="N224" s="250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3" t="s">
        <v>149</v>
      </c>
      <c r="AU224" s="13" t="s">
        <v>86</v>
      </c>
    </row>
    <row r="225" spans="1:65" s="2" customFormat="1" ht="24.15" customHeight="1">
      <c r="A225" s="36"/>
      <c r="B225" s="37"/>
      <c r="C225" s="251" t="s">
        <v>426</v>
      </c>
      <c r="D225" s="251" t="s">
        <v>151</v>
      </c>
      <c r="E225" s="252" t="s">
        <v>427</v>
      </c>
      <c r="F225" s="253" t="s">
        <v>428</v>
      </c>
      <c r="G225" s="254" t="s">
        <v>215</v>
      </c>
      <c r="H225" s="255">
        <v>48.3</v>
      </c>
      <c r="I225" s="256"/>
      <c r="J225" s="257">
        <f>ROUND(I225*H225,2)</f>
        <v>0</v>
      </c>
      <c r="K225" s="258"/>
      <c r="L225" s="39"/>
      <c r="M225" s="259" t="s">
        <v>1</v>
      </c>
      <c r="N225" s="260" t="s">
        <v>43</v>
      </c>
      <c r="O225" s="89"/>
      <c r="P225" s="244">
        <f>O225*H225</f>
        <v>0</v>
      </c>
      <c r="Q225" s="244">
        <v>3E-05</v>
      </c>
      <c r="R225" s="244">
        <f>Q225*H225</f>
        <v>0.001449</v>
      </c>
      <c r="S225" s="244">
        <v>0</v>
      </c>
      <c r="T225" s="24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46" t="s">
        <v>147</v>
      </c>
      <c r="AT225" s="246" t="s">
        <v>151</v>
      </c>
      <c r="AU225" s="246" t="s">
        <v>86</v>
      </c>
      <c r="AY225" s="13" t="s">
        <v>141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3" t="s">
        <v>86</v>
      </c>
      <c r="BK225" s="141">
        <f>ROUND(I225*H225,2)</f>
        <v>0</v>
      </c>
      <c r="BL225" s="13" t="s">
        <v>147</v>
      </c>
      <c r="BM225" s="246" t="s">
        <v>429</v>
      </c>
    </row>
    <row r="226" spans="1:47" s="2" customFormat="1" ht="12">
      <c r="A226" s="36"/>
      <c r="B226" s="37"/>
      <c r="C226" s="38"/>
      <c r="D226" s="247" t="s">
        <v>149</v>
      </c>
      <c r="E226" s="38"/>
      <c r="F226" s="248" t="s">
        <v>430</v>
      </c>
      <c r="G226" s="38"/>
      <c r="H226" s="38"/>
      <c r="I226" s="204"/>
      <c r="J226" s="38"/>
      <c r="K226" s="38"/>
      <c r="L226" s="39"/>
      <c r="M226" s="249"/>
      <c r="N226" s="250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3" t="s">
        <v>149</v>
      </c>
      <c r="AU226" s="13" t="s">
        <v>86</v>
      </c>
    </row>
    <row r="227" spans="1:65" s="2" customFormat="1" ht="24.15" customHeight="1">
      <c r="A227" s="36"/>
      <c r="B227" s="37"/>
      <c r="C227" s="251" t="s">
        <v>431</v>
      </c>
      <c r="D227" s="251" t="s">
        <v>151</v>
      </c>
      <c r="E227" s="252" t="s">
        <v>282</v>
      </c>
      <c r="F227" s="253" t="s">
        <v>283</v>
      </c>
      <c r="G227" s="254" t="s">
        <v>215</v>
      </c>
      <c r="H227" s="255">
        <v>23</v>
      </c>
      <c r="I227" s="256"/>
      <c r="J227" s="257">
        <f>ROUND(I227*H227,2)</f>
        <v>0</v>
      </c>
      <c r="K227" s="258"/>
      <c r="L227" s="39"/>
      <c r="M227" s="259" t="s">
        <v>1</v>
      </c>
      <c r="N227" s="260" t="s">
        <v>43</v>
      </c>
      <c r="O227" s="89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46" t="s">
        <v>147</v>
      </c>
      <c r="AT227" s="246" t="s">
        <v>151</v>
      </c>
      <c r="AU227" s="246" t="s">
        <v>86</v>
      </c>
      <c r="AY227" s="13" t="s">
        <v>141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3" t="s">
        <v>86</v>
      </c>
      <c r="BK227" s="141">
        <f>ROUND(I227*H227,2)</f>
        <v>0</v>
      </c>
      <c r="BL227" s="13" t="s">
        <v>147</v>
      </c>
      <c r="BM227" s="246" t="s">
        <v>432</v>
      </c>
    </row>
    <row r="228" spans="1:47" s="2" customFormat="1" ht="12">
      <c r="A228" s="36"/>
      <c r="B228" s="37"/>
      <c r="C228" s="38"/>
      <c r="D228" s="247" t="s">
        <v>149</v>
      </c>
      <c r="E228" s="38"/>
      <c r="F228" s="248" t="s">
        <v>285</v>
      </c>
      <c r="G228" s="38"/>
      <c r="H228" s="38"/>
      <c r="I228" s="204"/>
      <c r="J228" s="38"/>
      <c r="K228" s="38"/>
      <c r="L228" s="39"/>
      <c r="M228" s="249"/>
      <c r="N228" s="250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3" t="s">
        <v>149</v>
      </c>
      <c r="AU228" s="13" t="s">
        <v>86</v>
      </c>
    </row>
    <row r="229" spans="1:65" s="2" customFormat="1" ht="24.15" customHeight="1">
      <c r="A229" s="36"/>
      <c r="B229" s="37"/>
      <c r="C229" s="251" t="s">
        <v>433</v>
      </c>
      <c r="D229" s="251" t="s">
        <v>151</v>
      </c>
      <c r="E229" s="252" t="s">
        <v>304</v>
      </c>
      <c r="F229" s="253" t="s">
        <v>305</v>
      </c>
      <c r="G229" s="254" t="s">
        <v>215</v>
      </c>
      <c r="H229" s="255">
        <v>23</v>
      </c>
      <c r="I229" s="256"/>
      <c r="J229" s="257">
        <f>ROUND(I229*H229,2)</f>
        <v>0</v>
      </c>
      <c r="K229" s="258"/>
      <c r="L229" s="39"/>
      <c r="M229" s="259" t="s">
        <v>1</v>
      </c>
      <c r="N229" s="260" t="s">
        <v>43</v>
      </c>
      <c r="O229" s="89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46" t="s">
        <v>147</v>
      </c>
      <c r="AT229" s="246" t="s">
        <v>151</v>
      </c>
      <c r="AU229" s="246" t="s">
        <v>86</v>
      </c>
      <c r="AY229" s="13" t="s">
        <v>141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3" t="s">
        <v>86</v>
      </c>
      <c r="BK229" s="141">
        <f>ROUND(I229*H229,2)</f>
        <v>0</v>
      </c>
      <c r="BL229" s="13" t="s">
        <v>147</v>
      </c>
      <c r="BM229" s="246" t="s">
        <v>434</v>
      </c>
    </row>
    <row r="230" spans="1:47" s="2" customFormat="1" ht="12">
      <c r="A230" s="36"/>
      <c r="B230" s="37"/>
      <c r="C230" s="38"/>
      <c r="D230" s="247" t="s">
        <v>149</v>
      </c>
      <c r="E230" s="38"/>
      <c r="F230" s="248" t="s">
        <v>307</v>
      </c>
      <c r="G230" s="38"/>
      <c r="H230" s="38"/>
      <c r="I230" s="204"/>
      <c r="J230" s="38"/>
      <c r="K230" s="38"/>
      <c r="L230" s="39"/>
      <c r="M230" s="249"/>
      <c r="N230" s="250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3" t="s">
        <v>149</v>
      </c>
      <c r="AU230" s="13" t="s">
        <v>86</v>
      </c>
    </row>
    <row r="231" spans="1:65" s="2" customFormat="1" ht="33" customHeight="1">
      <c r="A231" s="36"/>
      <c r="B231" s="37"/>
      <c r="C231" s="251" t="s">
        <v>435</v>
      </c>
      <c r="D231" s="251" t="s">
        <v>151</v>
      </c>
      <c r="E231" s="252" t="s">
        <v>326</v>
      </c>
      <c r="F231" s="253" t="s">
        <v>327</v>
      </c>
      <c r="G231" s="254" t="s">
        <v>294</v>
      </c>
      <c r="H231" s="255">
        <v>6.4</v>
      </c>
      <c r="I231" s="256"/>
      <c r="J231" s="257">
        <f>ROUND(I231*H231,2)</f>
        <v>0</v>
      </c>
      <c r="K231" s="258"/>
      <c r="L231" s="39"/>
      <c r="M231" s="259" t="s">
        <v>1</v>
      </c>
      <c r="N231" s="260" t="s">
        <v>43</v>
      </c>
      <c r="O231" s="89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46" t="s">
        <v>147</v>
      </c>
      <c r="AT231" s="246" t="s">
        <v>151</v>
      </c>
      <c r="AU231" s="246" t="s">
        <v>86</v>
      </c>
      <c r="AY231" s="13" t="s">
        <v>141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3" t="s">
        <v>86</v>
      </c>
      <c r="BK231" s="141">
        <f>ROUND(I231*H231,2)</f>
        <v>0</v>
      </c>
      <c r="BL231" s="13" t="s">
        <v>147</v>
      </c>
      <c r="BM231" s="246" t="s">
        <v>436</v>
      </c>
    </row>
    <row r="232" spans="1:47" s="2" customFormat="1" ht="12">
      <c r="A232" s="36"/>
      <c r="B232" s="37"/>
      <c r="C232" s="38"/>
      <c r="D232" s="247" t="s">
        <v>149</v>
      </c>
      <c r="E232" s="38"/>
      <c r="F232" s="248" t="s">
        <v>329</v>
      </c>
      <c r="G232" s="38"/>
      <c r="H232" s="38"/>
      <c r="I232" s="204"/>
      <c r="J232" s="38"/>
      <c r="K232" s="38"/>
      <c r="L232" s="39"/>
      <c r="M232" s="249"/>
      <c r="N232" s="250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3" t="s">
        <v>149</v>
      </c>
      <c r="AU232" s="13" t="s">
        <v>86</v>
      </c>
    </row>
    <row r="233" spans="1:65" s="2" customFormat="1" ht="16.5" customHeight="1">
      <c r="A233" s="36"/>
      <c r="B233" s="37"/>
      <c r="C233" s="233" t="s">
        <v>437</v>
      </c>
      <c r="D233" s="233" t="s">
        <v>142</v>
      </c>
      <c r="E233" s="234" t="s">
        <v>248</v>
      </c>
      <c r="F233" s="235" t="s">
        <v>249</v>
      </c>
      <c r="G233" s="236" t="s">
        <v>215</v>
      </c>
      <c r="H233" s="237">
        <v>70.5</v>
      </c>
      <c r="I233" s="238"/>
      <c r="J233" s="239">
        <f>ROUND(I233*H233,2)</f>
        <v>0</v>
      </c>
      <c r="K233" s="240"/>
      <c r="L233" s="241"/>
      <c r="M233" s="242" t="s">
        <v>1</v>
      </c>
      <c r="N233" s="243" t="s">
        <v>43</v>
      </c>
      <c r="O233" s="89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46" t="s">
        <v>146</v>
      </c>
      <c r="AT233" s="246" t="s">
        <v>142</v>
      </c>
      <c r="AU233" s="246" t="s">
        <v>86</v>
      </c>
      <c r="AY233" s="13" t="s">
        <v>141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3" t="s">
        <v>86</v>
      </c>
      <c r="BK233" s="141">
        <f>ROUND(I233*H233,2)</f>
        <v>0</v>
      </c>
      <c r="BL233" s="13" t="s">
        <v>147</v>
      </c>
      <c r="BM233" s="246" t="s">
        <v>438</v>
      </c>
    </row>
    <row r="234" spans="1:47" s="2" customFormat="1" ht="12">
      <c r="A234" s="36"/>
      <c r="B234" s="37"/>
      <c r="C234" s="38"/>
      <c r="D234" s="247" t="s">
        <v>149</v>
      </c>
      <c r="E234" s="38"/>
      <c r="F234" s="248" t="s">
        <v>249</v>
      </c>
      <c r="G234" s="38"/>
      <c r="H234" s="38"/>
      <c r="I234" s="204"/>
      <c r="J234" s="38"/>
      <c r="K234" s="38"/>
      <c r="L234" s="39"/>
      <c r="M234" s="249"/>
      <c r="N234" s="250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3" t="s">
        <v>149</v>
      </c>
      <c r="AU234" s="13" t="s">
        <v>86</v>
      </c>
    </row>
    <row r="235" spans="1:65" s="2" customFormat="1" ht="44.25" customHeight="1">
      <c r="A235" s="36"/>
      <c r="B235" s="37"/>
      <c r="C235" s="251" t="s">
        <v>439</v>
      </c>
      <c r="D235" s="251" t="s">
        <v>151</v>
      </c>
      <c r="E235" s="252" t="s">
        <v>288</v>
      </c>
      <c r="F235" s="253" t="s">
        <v>289</v>
      </c>
      <c r="G235" s="254" t="s">
        <v>215</v>
      </c>
      <c r="H235" s="255">
        <v>70.5</v>
      </c>
      <c r="I235" s="256"/>
      <c r="J235" s="257">
        <f>ROUND(I235*H235,2)</f>
        <v>0</v>
      </c>
      <c r="K235" s="258"/>
      <c r="L235" s="39"/>
      <c r="M235" s="259" t="s">
        <v>1</v>
      </c>
      <c r="N235" s="260" t="s">
        <v>43</v>
      </c>
      <c r="O235" s="89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6" t="s">
        <v>147</v>
      </c>
      <c r="AT235" s="246" t="s">
        <v>151</v>
      </c>
      <c r="AU235" s="246" t="s">
        <v>86</v>
      </c>
      <c r="AY235" s="13" t="s">
        <v>141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3" t="s">
        <v>86</v>
      </c>
      <c r="BK235" s="141">
        <f>ROUND(I235*H235,2)</f>
        <v>0</v>
      </c>
      <c r="BL235" s="13" t="s">
        <v>147</v>
      </c>
      <c r="BM235" s="246" t="s">
        <v>440</v>
      </c>
    </row>
    <row r="236" spans="1:47" s="2" customFormat="1" ht="12">
      <c r="A236" s="36"/>
      <c r="B236" s="37"/>
      <c r="C236" s="38"/>
      <c r="D236" s="247" t="s">
        <v>149</v>
      </c>
      <c r="E236" s="38"/>
      <c r="F236" s="248" t="s">
        <v>291</v>
      </c>
      <c r="G236" s="38"/>
      <c r="H236" s="38"/>
      <c r="I236" s="204"/>
      <c r="J236" s="38"/>
      <c r="K236" s="38"/>
      <c r="L236" s="39"/>
      <c r="M236" s="249"/>
      <c r="N236" s="250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3" t="s">
        <v>149</v>
      </c>
      <c r="AU236" s="13" t="s">
        <v>86</v>
      </c>
    </row>
    <row r="237" spans="1:65" s="2" customFormat="1" ht="16.5" customHeight="1">
      <c r="A237" s="36"/>
      <c r="B237" s="37"/>
      <c r="C237" s="233" t="s">
        <v>441</v>
      </c>
      <c r="D237" s="233" t="s">
        <v>142</v>
      </c>
      <c r="E237" s="234" t="s">
        <v>292</v>
      </c>
      <c r="F237" s="235" t="s">
        <v>293</v>
      </c>
      <c r="G237" s="236" t="s">
        <v>294</v>
      </c>
      <c r="H237" s="237">
        <v>4.78</v>
      </c>
      <c r="I237" s="238"/>
      <c r="J237" s="239">
        <f>ROUND(I237*H237,2)</f>
        <v>0</v>
      </c>
      <c r="K237" s="240"/>
      <c r="L237" s="241"/>
      <c r="M237" s="242" t="s">
        <v>1</v>
      </c>
      <c r="N237" s="243" t="s">
        <v>43</v>
      </c>
      <c r="O237" s="89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46" t="s">
        <v>146</v>
      </c>
      <c r="AT237" s="246" t="s">
        <v>142</v>
      </c>
      <c r="AU237" s="246" t="s">
        <v>86</v>
      </c>
      <c r="AY237" s="13" t="s">
        <v>141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3" t="s">
        <v>86</v>
      </c>
      <c r="BK237" s="141">
        <f>ROUND(I237*H237,2)</f>
        <v>0</v>
      </c>
      <c r="BL237" s="13" t="s">
        <v>147</v>
      </c>
      <c r="BM237" s="246" t="s">
        <v>442</v>
      </c>
    </row>
    <row r="238" spans="1:47" s="2" customFormat="1" ht="12">
      <c r="A238" s="36"/>
      <c r="B238" s="37"/>
      <c r="C238" s="38"/>
      <c r="D238" s="247" t="s">
        <v>149</v>
      </c>
      <c r="E238" s="38"/>
      <c r="F238" s="248" t="s">
        <v>296</v>
      </c>
      <c r="G238" s="38"/>
      <c r="H238" s="38"/>
      <c r="I238" s="204"/>
      <c r="J238" s="38"/>
      <c r="K238" s="38"/>
      <c r="L238" s="39"/>
      <c r="M238" s="249"/>
      <c r="N238" s="250"/>
      <c r="O238" s="89"/>
      <c r="P238" s="89"/>
      <c r="Q238" s="89"/>
      <c r="R238" s="89"/>
      <c r="S238" s="89"/>
      <c r="T238" s="90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3" t="s">
        <v>149</v>
      </c>
      <c r="AU238" s="13" t="s">
        <v>86</v>
      </c>
    </row>
    <row r="239" spans="1:65" s="2" customFormat="1" ht="16.5" customHeight="1">
      <c r="A239" s="36"/>
      <c r="B239" s="37"/>
      <c r="C239" s="251" t="s">
        <v>443</v>
      </c>
      <c r="D239" s="251" t="s">
        <v>151</v>
      </c>
      <c r="E239" s="252" t="s">
        <v>297</v>
      </c>
      <c r="F239" s="253" t="s">
        <v>298</v>
      </c>
      <c r="G239" s="254" t="s">
        <v>215</v>
      </c>
      <c r="H239" s="255">
        <v>23</v>
      </c>
      <c r="I239" s="256"/>
      <c r="J239" s="257">
        <f>ROUND(I239*H239,2)</f>
        <v>0</v>
      </c>
      <c r="K239" s="258"/>
      <c r="L239" s="39"/>
      <c r="M239" s="259" t="s">
        <v>1</v>
      </c>
      <c r="N239" s="260" t="s">
        <v>43</v>
      </c>
      <c r="O239" s="89"/>
      <c r="P239" s="244">
        <f>O239*H239</f>
        <v>0</v>
      </c>
      <c r="Q239" s="244">
        <v>0.00012</v>
      </c>
      <c r="R239" s="244">
        <f>Q239*H239</f>
        <v>0.00276</v>
      </c>
      <c r="S239" s="244">
        <v>0</v>
      </c>
      <c r="T239" s="24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46" t="s">
        <v>147</v>
      </c>
      <c r="AT239" s="246" t="s">
        <v>151</v>
      </c>
      <c r="AU239" s="246" t="s">
        <v>86</v>
      </c>
      <c r="AY239" s="13" t="s">
        <v>141</v>
      </c>
      <c r="BE239" s="141">
        <f>IF(N239="základní",J239,0)</f>
        <v>0</v>
      </c>
      <c r="BF239" s="141">
        <f>IF(N239="snížená",J239,0)</f>
        <v>0</v>
      </c>
      <c r="BG239" s="141">
        <f>IF(N239="zákl. přenesená",J239,0)</f>
        <v>0</v>
      </c>
      <c r="BH239" s="141">
        <f>IF(N239="sníž. přenesená",J239,0)</f>
        <v>0</v>
      </c>
      <c r="BI239" s="141">
        <f>IF(N239="nulová",J239,0)</f>
        <v>0</v>
      </c>
      <c r="BJ239" s="13" t="s">
        <v>86</v>
      </c>
      <c r="BK239" s="141">
        <f>ROUND(I239*H239,2)</f>
        <v>0</v>
      </c>
      <c r="BL239" s="13" t="s">
        <v>147</v>
      </c>
      <c r="BM239" s="246" t="s">
        <v>444</v>
      </c>
    </row>
    <row r="240" spans="1:47" s="2" customFormat="1" ht="12">
      <c r="A240" s="36"/>
      <c r="B240" s="37"/>
      <c r="C240" s="38"/>
      <c r="D240" s="247" t="s">
        <v>149</v>
      </c>
      <c r="E240" s="38"/>
      <c r="F240" s="248" t="s">
        <v>300</v>
      </c>
      <c r="G240" s="38"/>
      <c r="H240" s="38"/>
      <c r="I240" s="204"/>
      <c r="J240" s="38"/>
      <c r="K240" s="38"/>
      <c r="L240" s="39"/>
      <c r="M240" s="249"/>
      <c r="N240" s="250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3" t="s">
        <v>149</v>
      </c>
      <c r="AU240" s="13" t="s">
        <v>86</v>
      </c>
    </row>
    <row r="241" spans="1:65" s="2" customFormat="1" ht="21.75" customHeight="1">
      <c r="A241" s="36"/>
      <c r="B241" s="37"/>
      <c r="C241" s="233" t="s">
        <v>445</v>
      </c>
      <c r="D241" s="233" t="s">
        <v>142</v>
      </c>
      <c r="E241" s="234" t="s">
        <v>301</v>
      </c>
      <c r="F241" s="235" t="s">
        <v>302</v>
      </c>
      <c r="G241" s="236" t="s">
        <v>215</v>
      </c>
      <c r="H241" s="237">
        <v>23</v>
      </c>
      <c r="I241" s="238"/>
      <c r="J241" s="239">
        <f>ROUND(I241*H241,2)</f>
        <v>0</v>
      </c>
      <c r="K241" s="240"/>
      <c r="L241" s="241"/>
      <c r="M241" s="242" t="s">
        <v>1</v>
      </c>
      <c r="N241" s="243" t="s">
        <v>43</v>
      </c>
      <c r="O241" s="89"/>
      <c r="P241" s="244">
        <f>O241*H241</f>
        <v>0</v>
      </c>
      <c r="Q241" s="244">
        <v>2E-05</v>
      </c>
      <c r="R241" s="244">
        <f>Q241*H241</f>
        <v>0.00046</v>
      </c>
      <c r="S241" s="244">
        <v>0</v>
      </c>
      <c r="T241" s="24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46" t="s">
        <v>146</v>
      </c>
      <c r="AT241" s="246" t="s">
        <v>142</v>
      </c>
      <c r="AU241" s="246" t="s">
        <v>86</v>
      </c>
      <c r="AY241" s="13" t="s">
        <v>141</v>
      </c>
      <c r="BE241" s="141">
        <f>IF(N241="základní",J241,0)</f>
        <v>0</v>
      </c>
      <c r="BF241" s="141">
        <f>IF(N241="snížená",J241,0)</f>
        <v>0</v>
      </c>
      <c r="BG241" s="141">
        <f>IF(N241="zákl. přenesená",J241,0)</f>
        <v>0</v>
      </c>
      <c r="BH241" s="141">
        <f>IF(N241="sníž. přenesená",J241,0)</f>
        <v>0</v>
      </c>
      <c r="BI241" s="141">
        <f>IF(N241="nulová",J241,0)</f>
        <v>0</v>
      </c>
      <c r="BJ241" s="13" t="s">
        <v>86</v>
      </c>
      <c r="BK241" s="141">
        <f>ROUND(I241*H241,2)</f>
        <v>0</v>
      </c>
      <c r="BL241" s="13" t="s">
        <v>147</v>
      </c>
      <c r="BM241" s="246" t="s">
        <v>446</v>
      </c>
    </row>
    <row r="242" spans="1:47" s="2" customFormat="1" ht="12">
      <c r="A242" s="36"/>
      <c r="B242" s="37"/>
      <c r="C242" s="38"/>
      <c r="D242" s="247" t="s">
        <v>149</v>
      </c>
      <c r="E242" s="38"/>
      <c r="F242" s="248" t="s">
        <v>302</v>
      </c>
      <c r="G242" s="38"/>
      <c r="H242" s="38"/>
      <c r="I242" s="204"/>
      <c r="J242" s="38"/>
      <c r="K242" s="38"/>
      <c r="L242" s="39"/>
      <c r="M242" s="249"/>
      <c r="N242" s="250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3" t="s">
        <v>149</v>
      </c>
      <c r="AU242" s="13" t="s">
        <v>86</v>
      </c>
    </row>
    <row r="243" spans="1:65" s="2" customFormat="1" ht="33" customHeight="1">
      <c r="A243" s="36"/>
      <c r="B243" s="37"/>
      <c r="C243" s="251" t="s">
        <v>447</v>
      </c>
      <c r="D243" s="251" t="s">
        <v>151</v>
      </c>
      <c r="E243" s="252" t="s">
        <v>448</v>
      </c>
      <c r="F243" s="253" t="s">
        <v>449</v>
      </c>
      <c r="G243" s="254" t="s">
        <v>205</v>
      </c>
      <c r="H243" s="255">
        <v>14.95</v>
      </c>
      <c r="I243" s="256"/>
      <c r="J243" s="257">
        <f>ROUND(I243*H243,2)</f>
        <v>0</v>
      </c>
      <c r="K243" s="258"/>
      <c r="L243" s="39"/>
      <c r="M243" s="259" t="s">
        <v>1</v>
      </c>
      <c r="N243" s="260" t="s">
        <v>43</v>
      </c>
      <c r="O243" s="89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46" t="s">
        <v>271</v>
      </c>
      <c r="AT243" s="246" t="s">
        <v>151</v>
      </c>
      <c r="AU243" s="246" t="s">
        <v>86</v>
      </c>
      <c r="AY243" s="13" t="s">
        <v>141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3" t="s">
        <v>86</v>
      </c>
      <c r="BK243" s="141">
        <f>ROUND(I243*H243,2)</f>
        <v>0</v>
      </c>
      <c r="BL243" s="13" t="s">
        <v>271</v>
      </c>
      <c r="BM243" s="246" t="s">
        <v>450</v>
      </c>
    </row>
    <row r="244" spans="1:47" s="2" customFormat="1" ht="12">
      <c r="A244" s="36"/>
      <c r="B244" s="37"/>
      <c r="C244" s="38"/>
      <c r="D244" s="247" t="s">
        <v>149</v>
      </c>
      <c r="E244" s="38"/>
      <c r="F244" s="248" t="s">
        <v>451</v>
      </c>
      <c r="G244" s="38"/>
      <c r="H244" s="38"/>
      <c r="I244" s="204"/>
      <c r="J244" s="38"/>
      <c r="K244" s="38"/>
      <c r="L244" s="39"/>
      <c r="M244" s="249"/>
      <c r="N244" s="250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3" t="s">
        <v>149</v>
      </c>
      <c r="AU244" s="13" t="s">
        <v>86</v>
      </c>
    </row>
    <row r="245" spans="1:65" s="2" customFormat="1" ht="16.5" customHeight="1">
      <c r="A245" s="36"/>
      <c r="B245" s="37"/>
      <c r="C245" s="233" t="s">
        <v>452</v>
      </c>
      <c r="D245" s="233" t="s">
        <v>142</v>
      </c>
      <c r="E245" s="234" t="s">
        <v>453</v>
      </c>
      <c r="F245" s="235" t="s">
        <v>454</v>
      </c>
      <c r="G245" s="236" t="s">
        <v>294</v>
      </c>
      <c r="H245" s="237">
        <v>5.08</v>
      </c>
      <c r="I245" s="238"/>
      <c r="J245" s="239">
        <f>ROUND(I245*H245,2)</f>
        <v>0</v>
      </c>
      <c r="K245" s="240"/>
      <c r="L245" s="241"/>
      <c r="M245" s="242" t="s">
        <v>1</v>
      </c>
      <c r="N245" s="243" t="s">
        <v>43</v>
      </c>
      <c r="O245" s="89"/>
      <c r="P245" s="244">
        <f>O245*H245</f>
        <v>0</v>
      </c>
      <c r="Q245" s="244">
        <v>1</v>
      </c>
      <c r="R245" s="244">
        <f>Q245*H245</f>
        <v>5.08</v>
      </c>
      <c r="S245" s="244">
        <v>0</v>
      </c>
      <c r="T245" s="24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46" t="s">
        <v>286</v>
      </c>
      <c r="AT245" s="246" t="s">
        <v>142</v>
      </c>
      <c r="AU245" s="246" t="s">
        <v>86</v>
      </c>
      <c r="AY245" s="13" t="s">
        <v>141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3" t="s">
        <v>86</v>
      </c>
      <c r="BK245" s="141">
        <f>ROUND(I245*H245,2)</f>
        <v>0</v>
      </c>
      <c r="BL245" s="13" t="s">
        <v>271</v>
      </c>
      <c r="BM245" s="246" t="s">
        <v>455</v>
      </c>
    </row>
    <row r="246" spans="1:47" s="2" customFormat="1" ht="12">
      <c r="A246" s="36"/>
      <c r="B246" s="37"/>
      <c r="C246" s="38"/>
      <c r="D246" s="247" t="s">
        <v>149</v>
      </c>
      <c r="E246" s="38"/>
      <c r="F246" s="248" t="s">
        <v>454</v>
      </c>
      <c r="G246" s="38"/>
      <c r="H246" s="38"/>
      <c r="I246" s="204"/>
      <c r="J246" s="38"/>
      <c r="K246" s="38"/>
      <c r="L246" s="39"/>
      <c r="M246" s="249"/>
      <c r="N246" s="250"/>
      <c r="O246" s="89"/>
      <c r="P246" s="89"/>
      <c r="Q246" s="89"/>
      <c r="R246" s="89"/>
      <c r="S246" s="89"/>
      <c r="T246" s="90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3" t="s">
        <v>149</v>
      </c>
      <c r="AU246" s="13" t="s">
        <v>86</v>
      </c>
    </row>
    <row r="247" spans="1:65" s="2" customFormat="1" ht="16.5" customHeight="1">
      <c r="A247" s="36"/>
      <c r="B247" s="37"/>
      <c r="C247" s="233" t="s">
        <v>456</v>
      </c>
      <c r="D247" s="233" t="s">
        <v>142</v>
      </c>
      <c r="E247" s="234" t="s">
        <v>457</v>
      </c>
      <c r="F247" s="235" t="s">
        <v>458</v>
      </c>
      <c r="G247" s="236" t="s">
        <v>459</v>
      </c>
      <c r="H247" s="237">
        <v>1.9</v>
      </c>
      <c r="I247" s="238"/>
      <c r="J247" s="239">
        <f>ROUND(I247*H247,2)</f>
        <v>0</v>
      </c>
      <c r="K247" s="240"/>
      <c r="L247" s="241"/>
      <c r="M247" s="242" t="s">
        <v>1</v>
      </c>
      <c r="N247" s="243" t="s">
        <v>43</v>
      </c>
      <c r="O247" s="89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46" t="s">
        <v>286</v>
      </c>
      <c r="AT247" s="246" t="s">
        <v>142</v>
      </c>
      <c r="AU247" s="246" t="s">
        <v>86</v>
      </c>
      <c r="AY247" s="13" t="s">
        <v>141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3" t="s">
        <v>86</v>
      </c>
      <c r="BK247" s="141">
        <f>ROUND(I247*H247,2)</f>
        <v>0</v>
      </c>
      <c r="BL247" s="13" t="s">
        <v>271</v>
      </c>
      <c r="BM247" s="246" t="s">
        <v>460</v>
      </c>
    </row>
    <row r="248" spans="1:47" s="2" customFormat="1" ht="12">
      <c r="A248" s="36"/>
      <c r="B248" s="37"/>
      <c r="C248" s="38"/>
      <c r="D248" s="247" t="s">
        <v>149</v>
      </c>
      <c r="E248" s="38"/>
      <c r="F248" s="248" t="s">
        <v>458</v>
      </c>
      <c r="G248" s="38"/>
      <c r="H248" s="38"/>
      <c r="I248" s="204"/>
      <c r="J248" s="38"/>
      <c r="K248" s="38"/>
      <c r="L248" s="39"/>
      <c r="M248" s="249"/>
      <c r="N248" s="250"/>
      <c r="O248" s="89"/>
      <c r="P248" s="89"/>
      <c r="Q248" s="89"/>
      <c r="R248" s="89"/>
      <c r="S248" s="89"/>
      <c r="T248" s="90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3" t="s">
        <v>149</v>
      </c>
      <c r="AU248" s="13" t="s">
        <v>86</v>
      </c>
    </row>
    <row r="249" spans="1:65" s="2" customFormat="1" ht="24.15" customHeight="1">
      <c r="A249" s="36"/>
      <c r="B249" s="37"/>
      <c r="C249" s="251" t="s">
        <v>461</v>
      </c>
      <c r="D249" s="251" t="s">
        <v>151</v>
      </c>
      <c r="E249" s="252" t="s">
        <v>462</v>
      </c>
      <c r="F249" s="253" t="s">
        <v>463</v>
      </c>
      <c r="G249" s="254" t="s">
        <v>205</v>
      </c>
      <c r="H249" s="255">
        <v>44.85</v>
      </c>
      <c r="I249" s="256"/>
      <c r="J249" s="257">
        <f>ROUND(I249*H249,2)</f>
        <v>0</v>
      </c>
      <c r="K249" s="258"/>
      <c r="L249" s="39"/>
      <c r="M249" s="259" t="s">
        <v>1</v>
      </c>
      <c r="N249" s="260" t="s">
        <v>43</v>
      </c>
      <c r="O249" s="89"/>
      <c r="P249" s="244">
        <f>O249*H249</f>
        <v>0</v>
      </c>
      <c r="Q249" s="244">
        <v>0.15192</v>
      </c>
      <c r="R249" s="244">
        <f>Q249*H249</f>
        <v>6.813612</v>
      </c>
      <c r="S249" s="244">
        <v>0</v>
      </c>
      <c r="T249" s="24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46" t="s">
        <v>271</v>
      </c>
      <c r="AT249" s="246" t="s">
        <v>151</v>
      </c>
      <c r="AU249" s="246" t="s">
        <v>86</v>
      </c>
      <c r="AY249" s="13" t="s">
        <v>141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3" t="s">
        <v>86</v>
      </c>
      <c r="BK249" s="141">
        <f>ROUND(I249*H249,2)</f>
        <v>0</v>
      </c>
      <c r="BL249" s="13" t="s">
        <v>271</v>
      </c>
      <c r="BM249" s="246" t="s">
        <v>464</v>
      </c>
    </row>
    <row r="250" spans="1:47" s="2" customFormat="1" ht="12">
      <c r="A250" s="36"/>
      <c r="B250" s="37"/>
      <c r="C250" s="38"/>
      <c r="D250" s="247" t="s">
        <v>149</v>
      </c>
      <c r="E250" s="38"/>
      <c r="F250" s="248" t="s">
        <v>465</v>
      </c>
      <c r="G250" s="38"/>
      <c r="H250" s="38"/>
      <c r="I250" s="204"/>
      <c r="J250" s="38"/>
      <c r="K250" s="38"/>
      <c r="L250" s="39"/>
      <c r="M250" s="249"/>
      <c r="N250" s="250"/>
      <c r="O250" s="89"/>
      <c r="P250" s="89"/>
      <c r="Q250" s="89"/>
      <c r="R250" s="89"/>
      <c r="S250" s="89"/>
      <c r="T250" s="90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3" t="s">
        <v>149</v>
      </c>
      <c r="AU250" s="13" t="s">
        <v>86</v>
      </c>
    </row>
    <row r="251" spans="1:65" s="2" customFormat="1" ht="24.15" customHeight="1">
      <c r="A251" s="36"/>
      <c r="B251" s="37"/>
      <c r="C251" s="233" t="s">
        <v>466</v>
      </c>
      <c r="D251" s="233" t="s">
        <v>142</v>
      </c>
      <c r="E251" s="234" t="s">
        <v>467</v>
      </c>
      <c r="F251" s="235" t="s">
        <v>468</v>
      </c>
      <c r="G251" s="236" t="s">
        <v>469</v>
      </c>
      <c r="H251" s="237">
        <v>14.95</v>
      </c>
      <c r="I251" s="238"/>
      <c r="J251" s="239">
        <f>ROUND(I251*H251,2)</f>
        <v>0</v>
      </c>
      <c r="K251" s="240"/>
      <c r="L251" s="241"/>
      <c r="M251" s="242" t="s">
        <v>1</v>
      </c>
      <c r="N251" s="243" t="s">
        <v>43</v>
      </c>
      <c r="O251" s="89"/>
      <c r="P251" s="244">
        <f>O251*H251</f>
        <v>0</v>
      </c>
      <c r="Q251" s="244">
        <v>0.025</v>
      </c>
      <c r="R251" s="244">
        <f>Q251*H251</f>
        <v>0.37375</v>
      </c>
      <c r="S251" s="244">
        <v>0</v>
      </c>
      <c r="T251" s="24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46" t="s">
        <v>286</v>
      </c>
      <c r="AT251" s="246" t="s">
        <v>142</v>
      </c>
      <c r="AU251" s="246" t="s">
        <v>86</v>
      </c>
      <c r="AY251" s="13" t="s">
        <v>141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3" t="s">
        <v>86</v>
      </c>
      <c r="BK251" s="141">
        <f>ROUND(I251*H251,2)</f>
        <v>0</v>
      </c>
      <c r="BL251" s="13" t="s">
        <v>271</v>
      </c>
      <c r="BM251" s="246" t="s">
        <v>470</v>
      </c>
    </row>
    <row r="252" spans="1:47" s="2" customFormat="1" ht="12">
      <c r="A252" s="36"/>
      <c r="B252" s="37"/>
      <c r="C252" s="38"/>
      <c r="D252" s="247" t="s">
        <v>149</v>
      </c>
      <c r="E252" s="38"/>
      <c r="F252" s="248" t="s">
        <v>468</v>
      </c>
      <c r="G252" s="38"/>
      <c r="H252" s="38"/>
      <c r="I252" s="204"/>
      <c r="J252" s="38"/>
      <c r="K252" s="38"/>
      <c r="L252" s="39"/>
      <c r="M252" s="249"/>
      <c r="N252" s="250"/>
      <c r="O252" s="89"/>
      <c r="P252" s="89"/>
      <c r="Q252" s="89"/>
      <c r="R252" s="89"/>
      <c r="S252" s="89"/>
      <c r="T252" s="90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3" t="s">
        <v>149</v>
      </c>
      <c r="AU252" s="13" t="s">
        <v>86</v>
      </c>
    </row>
    <row r="253" spans="1:65" s="2" customFormat="1" ht="24.15" customHeight="1">
      <c r="A253" s="36"/>
      <c r="B253" s="37"/>
      <c r="C253" s="251" t="s">
        <v>471</v>
      </c>
      <c r="D253" s="251" t="s">
        <v>151</v>
      </c>
      <c r="E253" s="252" t="s">
        <v>472</v>
      </c>
      <c r="F253" s="253" t="s">
        <v>473</v>
      </c>
      <c r="G253" s="254" t="s">
        <v>205</v>
      </c>
      <c r="H253" s="255">
        <v>29.9</v>
      </c>
      <c r="I253" s="256"/>
      <c r="J253" s="257">
        <f>ROUND(I253*H253,2)</f>
        <v>0</v>
      </c>
      <c r="K253" s="258"/>
      <c r="L253" s="39"/>
      <c r="M253" s="259" t="s">
        <v>1</v>
      </c>
      <c r="N253" s="260" t="s">
        <v>43</v>
      </c>
      <c r="O253" s="89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46" t="s">
        <v>271</v>
      </c>
      <c r="AT253" s="246" t="s">
        <v>151</v>
      </c>
      <c r="AU253" s="246" t="s">
        <v>86</v>
      </c>
      <c r="AY253" s="13" t="s">
        <v>141</v>
      </c>
      <c r="BE253" s="141">
        <f>IF(N253="základní",J253,0)</f>
        <v>0</v>
      </c>
      <c r="BF253" s="141">
        <f>IF(N253="snížená",J253,0)</f>
        <v>0</v>
      </c>
      <c r="BG253" s="141">
        <f>IF(N253="zákl. přenesená",J253,0)</f>
        <v>0</v>
      </c>
      <c r="BH253" s="141">
        <f>IF(N253="sníž. přenesená",J253,0)</f>
        <v>0</v>
      </c>
      <c r="BI253" s="141">
        <f>IF(N253="nulová",J253,0)</f>
        <v>0</v>
      </c>
      <c r="BJ253" s="13" t="s">
        <v>86</v>
      </c>
      <c r="BK253" s="141">
        <f>ROUND(I253*H253,2)</f>
        <v>0</v>
      </c>
      <c r="BL253" s="13" t="s">
        <v>271</v>
      </c>
      <c r="BM253" s="246" t="s">
        <v>474</v>
      </c>
    </row>
    <row r="254" spans="1:47" s="2" customFormat="1" ht="12">
      <c r="A254" s="36"/>
      <c r="B254" s="37"/>
      <c r="C254" s="38"/>
      <c r="D254" s="247" t="s">
        <v>149</v>
      </c>
      <c r="E254" s="38"/>
      <c r="F254" s="248" t="s">
        <v>475</v>
      </c>
      <c r="G254" s="38"/>
      <c r="H254" s="38"/>
      <c r="I254" s="204"/>
      <c r="J254" s="38"/>
      <c r="K254" s="38"/>
      <c r="L254" s="39"/>
      <c r="M254" s="249"/>
      <c r="N254" s="250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3" t="s">
        <v>149</v>
      </c>
      <c r="AU254" s="13" t="s">
        <v>86</v>
      </c>
    </row>
    <row r="255" spans="1:65" s="2" customFormat="1" ht="21.75" customHeight="1">
      <c r="A255" s="36"/>
      <c r="B255" s="37"/>
      <c r="C255" s="233" t="s">
        <v>476</v>
      </c>
      <c r="D255" s="233" t="s">
        <v>142</v>
      </c>
      <c r="E255" s="234" t="s">
        <v>477</v>
      </c>
      <c r="F255" s="235" t="s">
        <v>478</v>
      </c>
      <c r="G255" s="236" t="s">
        <v>294</v>
      </c>
      <c r="H255" s="237">
        <v>2.3</v>
      </c>
      <c r="I255" s="238"/>
      <c r="J255" s="239">
        <f>ROUND(I255*H255,2)</f>
        <v>0</v>
      </c>
      <c r="K255" s="240"/>
      <c r="L255" s="241"/>
      <c r="M255" s="242" t="s">
        <v>1</v>
      </c>
      <c r="N255" s="243" t="s">
        <v>43</v>
      </c>
      <c r="O255" s="89"/>
      <c r="P255" s="244">
        <f>O255*H255</f>
        <v>0</v>
      </c>
      <c r="Q255" s="244">
        <v>1</v>
      </c>
      <c r="R255" s="244">
        <f>Q255*H255</f>
        <v>2.3</v>
      </c>
      <c r="S255" s="244">
        <v>0</v>
      </c>
      <c r="T255" s="24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46" t="s">
        <v>286</v>
      </c>
      <c r="AT255" s="246" t="s">
        <v>142</v>
      </c>
      <c r="AU255" s="246" t="s">
        <v>86</v>
      </c>
      <c r="AY255" s="13" t="s">
        <v>141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3" t="s">
        <v>86</v>
      </c>
      <c r="BK255" s="141">
        <f>ROUND(I255*H255,2)</f>
        <v>0</v>
      </c>
      <c r="BL255" s="13" t="s">
        <v>271</v>
      </c>
      <c r="BM255" s="246" t="s">
        <v>479</v>
      </c>
    </row>
    <row r="256" spans="1:47" s="2" customFormat="1" ht="12">
      <c r="A256" s="36"/>
      <c r="B256" s="37"/>
      <c r="C256" s="38"/>
      <c r="D256" s="247" t="s">
        <v>149</v>
      </c>
      <c r="E256" s="38"/>
      <c r="F256" s="248" t="s">
        <v>478</v>
      </c>
      <c r="G256" s="38"/>
      <c r="H256" s="38"/>
      <c r="I256" s="204"/>
      <c r="J256" s="38"/>
      <c r="K256" s="38"/>
      <c r="L256" s="39"/>
      <c r="M256" s="249"/>
      <c r="N256" s="250"/>
      <c r="O256" s="89"/>
      <c r="P256" s="89"/>
      <c r="Q256" s="89"/>
      <c r="R256" s="89"/>
      <c r="S256" s="89"/>
      <c r="T256" s="90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3" t="s">
        <v>149</v>
      </c>
      <c r="AU256" s="13" t="s">
        <v>86</v>
      </c>
    </row>
    <row r="257" spans="1:65" s="2" customFormat="1" ht="16.5" customHeight="1">
      <c r="A257" s="36"/>
      <c r="B257" s="37"/>
      <c r="C257" s="233" t="s">
        <v>480</v>
      </c>
      <c r="D257" s="233" t="s">
        <v>142</v>
      </c>
      <c r="E257" s="234" t="s">
        <v>481</v>
      </c>
      <c r="F257" s="235" t="s">
        <v>482</v>
      </c>
      <c r="G257" s="236" t="s">
        <v>210</v>
      </c>
      <c r="H257" s="237">
        <v>7.47</v>
      </c>
      <c r="I257" s="238"/>
      <c r="J257" s="239">
        <f>ROUND(I257*H257,2)</f>
        <v>0</v>
      </c>
      <c r="K257" s="240"/>
      <c r="L257" s="241"/>
      <c r="M257" s="242" t="s">
        <v>1</v>
      </c>
      <c r="N257" s="243" t="s">
        <v>43</v>
      </c>
      <c r="O257" s="89"/>
      <c r="P257" s="244">
        <f>O257*H257</f>
        <v>0</v>
      </c>
      <c r="Q257" s="244">
        <v>0.001</v>
      </c>
      <c r="R257" s="244">
        <f>Q257*H257</f>
        <v>0.00747</v>
      </c>
      <c r="S257" s="244">
        <v>0</v>
      </c>
      <c r="T257" s="24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46" t="s">
        <v>286</v>
      </c>
      <c r="AT257" s="246" t="s">
        <v>142</v>
      </c>
      <c r="AU257" s="246" t="s">
        <v>86</v>
      </c>
      <c r="AY257" s="13" t="s">
        <v>141</v>
      </c>
      <c r="BE257" s="141">
        <f>IF(N257="základní",J257,0)</f>
        <v>0</v>
      </c>
      <c r="BF257" s="141">
        <f>IF(N257="snížená",J257,0)</f>
        <v>0</v>
      </c>
      <c r="BG257" s="141">
        <f>IF(N257="zákl. přenesená",J257,0)</f>
        <v>0</v>
      </c>
      <c r="BH257" s="141">
        <f>IF(N257="sníž. přenesená",J257,0)</f>
        <v>0</v>
      </c>
      <c r="BI257" s="141">
        <f>IF(N257="nulová",J257,0)</f>
        <v>0</v>
      </c>
      <c r="BJ257" s="13" t="s">
        <v>86</v>
      </c>
      <c r="BK257" s="141">
        <f>ROUND(I257*H257,2)</f>
        <v>0</v>
      </c>
      <c r="BL257" s="13" t="s">
        <v>271</v>
      </c>
      <c r="BM257" s="246" t="s">
        <v>483</v>
      </c>
    </row>
    <row r="258" spans="1:47" s="2" customFormat="1" ht="12">
      <c r="A258" s="36"/>
      <c r="B258" s="37"/>
      <c r="C258" s="38"/>
      <c r="D258" s="247" t="s">
        <v>149</v>
      </c>
      <c r="E258" s="38"/>
      <c r="F258" s="248" t="s">
        <v>482</v>
      </c>
      <c r="G258" s="38"/>
      <c r="H258" s="38"/>
      <c r="I258" s="204"/>
      <c r="J258" s="38"/>
      <c r="K258" s="38"/>
      <c r="L258" s="39"/>
      <c r="M258" s="249"/>
      <c r="N258" s="250"/>
      <c r="O258" s="89"/>
      <c r="P258" s="89"/>
      <c r="Q258" s="89"/>
      <c r="R258" s="89"/>
      <c r="S258" s="89"/>
      <c r="T258" s="90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3" t="s">
        <v>149</v>
      </c>
      <c r="AU258" s="13" t="s">
        <v>86</v>
      </c>
    </row>
    <row r="259" spans="1:65" s="2" customFormat="1" ht="24.15" customHeight="1">
      <c r="A259" s="36"/>
      <c r="B259" s="37"/>
      <c r="C259" s="233" t="s">
        <v>484</v>
      </c>
      <c r="D259" s="233" t="s">
        <v>142</v>
      </c>
      <c r="E259" s="234" t="s">
        <v>485</v>
      </c>
      <c r="F259" s="235" t="s">
        <v>486</v>
      </c>
      <c r="G259" s="236" t="s">
        <v>294</v>
      </c>
      <c r="H259" s="237">
        <v>2.32</v>
      </c>
      <c r="I259" s="238"/>
      <c r="J259" s="239">
        <f>ROUND(I259*H259,2)</f>
        <v>0</v>
      </c>
      <c r="K259" s="240"/>
      <c r="L259" s="241"/>
      <c r="M259" s="242" t="s">
        <v>1</v>
      </c>
      <c r="N259" s="243" t="s">
        <v>43</v>
      </c>
      <c r="O259" s="89"/>
      <c r="P259" s="244">
        <f>O259*H259</f>
        <v>0</v>
      </c>
      <c r="Q259" s="244">
        <v>1</v>
      </c>
      <c r="R259" s="244">
        <f>Q259*H259</f>
        <v>2.32</v>
      </c>
      <c r="S259" s="244">
        <v>0</v>
      </c>
      <c r="T259" s="24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46" t="s">
        <v>286</v>
      </c>
      <c r="AT259" s="246" t="s">
        <v>142</v>
      </c>
      <c r="AU259" s="246" t="s">
        <v>86</v>
      </c>
      <c r="AY259" s="13" t="s">
        <v>141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3" t="s">
        <v>86</v>
      </c>
      <c r="BK259" s="141">
        <f>ROUND(I259*H259,2)</f>
        <v>0</v>
      </c>
      <c r="BL259" s="13" t="s">
        <v>271</v>
      </c>
      <c r="BM259" s="246" t="s">
        <v>487</v>
      </c>
    </row>
    <row r="260" spans="1:47" s="2" customFormat="1" ht="12">
      <c r="A260" s="36"/>
      <c r="B260" s="37"/>
      <c r="C260" s="38"/>
      <c r="D260" s="247" t="s">
        <v>149</v>
      </c>
      <c r="E260" s="38"/>
      <c r="F260" s="248" t="s">
        <v>486</v>
      </c>
      <c r="G260" s="38"/>
      <c r="H260" s="38"/>
      <c r="I260" s="204"/>
      <c r="J260" s="38"/>
      <c r="K260" s="38"/>
      <c r="L260" s="39"/>
      <c r="M260" s="249"/>
      <c r="N260" s="250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3" t="s">
        <v>149</v>
      </c>
      <c r="AU260" s="13" t="s">
        <v>86</v>
      </c>
    </row>
    <row r="261" spans="1:65" s="2" customFormat="1" ht="24.15" customHeight="1">
      <c r="A261" s="36"/>
      <c r="B261" s="37"/>
      <c r="C261" s="251" t="s">
        <v>488</v>
      </c>
      <c r="D261" s="251" t="s">
        <v>151</v>
      </c>
      <c r="E261" s="252" t="s">
        <v>489</v>
      </c>
      <c r="F261" s="253" t="s">
        <v>490</v>
      </c>
      <c r="G261" s="254" t="s">
        <v>205</v>
      </c>
      <c r="H261" s="255">
        <v>14.95</v>
      </c>
      <c r="I261" s="256"/>
      <c r="J261" s="257">
        <f>ROUND(I261*H261,2)</f>
        <v>0</v>
      </c>
      <c r="K261" s="258"/>
      <c r="L261" s="39"/>
      <c r="M261" s="259" t="s">
        <v>1</v>
      </c>
      <c r="N261" s="260" t="s">
        <v>43</v>
      </c>
      <c r="O261" s="89"/>
      <c r="P261" s="244">
        <f>O261*H261</f>
        <v>0</v>
      </c>
      <c r="Q261" s="244">
        <v>0.07596</v>
      </c>
      <c r="R261" s="244">
        <f>Q261*H261</f>
        <v>1.135602</v>
      </c>
      <c r="S261" s="244">
        <v>0</v>
      </c>
      <c r="T261" s="24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46" t="s">
        <v>271</v>
      </c>
      <c r="AT261" s="246" t="s">
        <v>151</v>
      </c>
      <c r="AU261" s="246" t="s">
        <v>86</v>
      </c>
      <c r="AY261" s="13" t="s">
        <v>141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3" t="s">
        <v>86</v>
      </c>
      <c r="BK261" s="141">
        <f>ROUND(I261*H261,2)</f>
        <v>0</v>
      </c>
      <c r="BL261" s="13" t="s">
        <v>271</v>
      </c>
      <c r="BM261" s="246" t="s">
        <v>491</v>
      </c>
    </row>
    <row r="262" spans="1:47" s="2" customFormat="1" ht="12">
      <c r="A262" s="36"/>
      <c r="B262" s="37"/>
      <c r="C262" s="38"/>
      <c r="D262" s="247" t="s">
        <v>149</v>
      </c>
      <c r="E262" s="38"/>
      <c r="F262" s="248" t="s">
        <v>492</v>
      </c>
      <c r="G262" s="38"/>
      <c r="H262" s="38"/>
      <c r="I262" s="204"/>
      <c r="J262" s="38"/>
      <c r="K262" s="38"/>
      <c r="L262" s="39"/>
      <c r="M262" s="249"/>
      <c r="N262" s="250"/>
      <c r="O262" s="89"/>
      <c r="P262" s="89"/>
      <c r="Q262" s="89"/>
      <c r="R262" s="89"/>
      <c r="S262" s="89"/>
      <c r="T262" s="90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3" t="s">
        <v>149</v>
      </c>
      <c r="AU262" s="13" t="s">
        <v>86</v>
      </c>
    </row>
    <row r="263" spans="1:65" s="2" customFormat="1" ht="24.15" customHeight="1">
      <c r="A263" s="36"/>
      <c r="B263" s="37"/>
      <c r="C263" s="251" t="s">
        <v>493</v>
      </c>
      <c r="D263" s="251" t="s">
        <v>151</v>
      </c>
      <c r="E263" s="252" t="s">
        <v>308</v>
      </c>
      <c r="F263" s="253" t="s">
        <v>309</v>
      </c>
      <c r="G263" s="254" t="s">
        <v>294</v>
      </c>
      <c r="H263" s="255">
        <v>7.35</v>
      </c>
      <c r="I263" s="256"/>
      <c r="J263" s="257">
        <f>ROUND(I263*H263,2)</f>
        <v>0</v>
      </c>
      <c r="K263" s="258"/>
      <c r="L263" s="39"/>
      <c r="M263" s="259" t="s">
        <v>1</v>
      </c>
      <c r="N263" s="260" t="s">
        <v>43</v>
      </c>
      <c r="O263" s="89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46" t="s">
        <v>271</v>
      </c>
      <c r="AT263" s="246" t="s">
        <v>151</v>
      </c>
      <c r="AU263" s="246" t="s">
        <v>86</v>
      </c>
      <c r="AY263" s="13" t="s">
        <v>141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3" t="s">
        <v>86</v>
      </c>
      <c r="BK263" s="141">
        <f>ROUND(I263*H263,2)</f>
        <v>0</v>
      </c>
      <c r="BL263" s="13" t="s">
        <v>271</v>
      </c>
      <c r="BM263" s="246" t="s">
        <v>494</v>
      </c>
    </row>
    <row r="264" spans="1:47" s="2" customFormat="1" ht="12">
      <c r="A264" s="36"/>
      <c r="B264" s="37"/>
      <c r="C264" s="38"/>
      <c r="D264" s="247" t="s">
        <v>149</v>
      </c>
      <c r="E264" s="38"/>
      <c r="F264" s="248" t="s">
        <v>311</v>
      </c>
      <c r="G264" s="38"/>
      <c r="H264" s="38"/>
      <c r="I264" s="204"/>
      <c r="J264" s="38"/>
      <c r="K264" s="38"/>
      <c r="L264" s="39"/>
      <c r="M264" s="249"/>
      <c r="N264" s="250"/>
      <c r="O264" s="89"/>
      <c r="P264" s="89"/>
      <c r="Q264" s="89"/>
      <c r="R264" s="89"/>
      <c r="S264" s="89"/>
      <c r="T264" s="90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3" t="s">
        <v>149</v>
      </c>
      <c r="AU264" s="13" t="s">
        <v>86</v>
      </c>
    </row>
    <row r="265" spans="1:63" s="11" customFormat="1" ht="25.9" customHeight="1">
      <c r="A265" s="11"/>
      <c r="B265" s="219"/>
      <c r="C265" s="220"/>
      <c r="D265" s="221" t="s">
        <v>77</v>
      </c>
      <c r="E265" s="222" t="s">
        <v>495</v>
      </c>
      <c r="F265" s="222" t="s">
        <v>496</v>
      </c>
      <c r="G265" s="220"/>
      <c r="H265" s="220"/>
      <c r="I265" s="223"/>
      <c r="J265" s="224">
        <f>BK265</f>
        <v>0</v>
      </c>
      <c r="K265" s="220"/>
      <c r="L265" s="225"/>
      <c r="M265" s="226"/>
      <c r="N265" s="227"/>
      <c r="O265" s="227"/>
      <c r="P265" s="228">
        <f>SUM(P266:P309)</f>
        <v>0</v>
      </c>
      <c r="Q265" s="227"/>
      <c r="R265" s="228">
        <f>SUM(R266:R309)</f>
        <v>2.92298</v>
      </c>
      <c r="S265" s="227"/>
      <c r="T265" s="229">
        <f>SUM(T266:T309)</f>
        <v>0.12</v>
      </c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R265" s="230" t="s">
        <v>86</v>
      </c>
      <c r="AT265" s="231" t="s">
        <v>77</v>
      </c>
      <c r="AU265" s="231" t="s">
        <v>78</v>
      </c>
      <c r="AY265" s="230" t="s">
        <v>141</v>
      </c>
      <c r="BK265" s="232">
        <f>SUM(BK266:BK309)</f>
        <v>0</v>
      </c>
    </row>
    <row r="266" spans="1:65" s="2" customFormat="1" ht="24.15" customHeight="1">
      <c r="A266" s="36"/>
      <c r="B266" s="37"/>
      <c r="C266" s="251" t="s">
        <v>497</v>
      </c>
      <c r="D266" s="251" t="s">
        <v>151</v>
      </c>
      <c r="E266" s="252" t="s">
        <v>498</v>
      </c>
      <c r="F266" s="253" t="s">
        <v>499</v>
      </c>
      <c r="G266" s="254" t="s">
        <v>145</v>
      </c>
      <c r="H266" s="255">
        <v>1</v>
      </c>
      <c r="I266" s="256"/>
      <c r="J266" s="257">
        <f>ROUND(I266*H266,2)</f>
        <v>0</v>
      </c>
      <c r="K266" s="258"/>
      <c r="L266" s="39"/>
      <c r="M266" s="259" t="s">
        <v>1</v>
      </c>
      <c r="N266" s="260" t="s">
        <v>43</v>
      </c>
      <c r="O266" s="89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6" t="s">
        <v>271</v>
      </c>
      <c r="AT266" s="246" t="s">
        <v>151</v>
      </c>
      <c r="AU266" s="246" t="s">
        <v>86</v>
      </c>
      <c r="AY266" s="13" t="s">
        <v>141</v>
      </c>
      <c r="BE266" s="141">
        <f>IF(N266="základní",J266,0)</f>
        <v>0</v>
      </c>
      <c r="BF266" s="141">
        <f>IF(N266="snížená",J266,0)</f>
        <v>0</v>
      </c>
      <c r="BG266" s="141">
        <f>IF(N266="zákl. přenesená",J266,0)</f>
        <v>0</v>
      </c>
      <c r="BH266" s="141">
        <f>IF(N266="sníž. přenesená",J266,0)</f>
        <v>0</v>
      </c>
      <c r="BI266" s="141">
        <f>IF(N266="nulová",J266,0)</f>
        <v>0</v>
      </c>
      <c r="BJ266" s="13" t="s">
        <v>86</v>
      </c>
      <c r="BK266" s="141">
        <f>ROUND(I266*H266,2)</f>
        <v>0</v>
      </c>
      <c r="BL266" s="13" t="s">
        <v>271</v>
      </c>
      <c r="BM266" s="246" t="s">
        <v>500</v>
      </c>
    </row>
    <row r="267" spans="1:47" s="2" customFormat="1" ht="12">
      <c r="A267" s="36"/>
      <c r="B267" s="37"/>
      <c r="C267" s="38"/>
      <c r="D267" s="247" t="s">
        <v>149</v>
      </c>
      <c r="E267" s="38"/>
      <c r="F267" s="248" t="s">
        <v>501</v>
      </c>
      <c r="G267" s="38"/>
      <c r="H267" s="38"/>
      <c r="I267" s="204"/>
      <c r="J267" s="38"/>
      <c r="K267" s="38"/>
      <c r="L267" s="39"/>
      <c r="M267" s="249"/>
      <c r="N267" s="250"/>
      <c r="O267" s="89"/>
      <c r="P267" s="89"/>
      <c r="Q267" s="89"/>
      <c r="R267" s="89"/>
      <c r="S267" s="89"/>
      <c r="T267" s="90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3" t="s">
        <v>149</v>
      </c>
      <c r="AU267" s="13" t="s">
        <v>86</v>
      </c>
    </row>
    <row r="268" spans="1:65" s="2" customFormat="1" ht="24.15" customHeight="1">
      <c r="A268" s="36"/>
      <c r="B268" s="37"/>
      <c r="C268" s="251" t="s">
        <v>502</v>
      </c>
      <c r="D268" s="251" t="s">
        <v>151</v>
      </c>
      <c r="E268" s="252" t="s">
        <v>323</v>
      </c>
      <c r="F268" s="253" t="s">
        <v>324</v>
      </c>
      <c r="G268" s="254" t="s">
        <v>205</v>
      </c>
      <c r="H268" s="255">
        <v>1</v>
      </c>
      <c r="I268" s="256"/>
      <c r="J268" s="257">
        <f>ROUND(I268*H268,2)</f>
        <v>0</v>
      </c>
      <c r="K268" s="258"/>
      <c r="L268" s="39"/>
      <c r="M268" s="259" t="s">
        <v>1</v>
      </c>
      <c r="N268" s="260" t="s">
        <v>43</v>
      </c>
      <c r="O268" s="89"/>
      <c r="P268" s="244">
        <f>O268*H268</f>
        <v>0</v>
      </c>
      <c r="Q268" s="244">
        <v>0</v>
      </c>
      <c r="R268" s="244">
        <f>Q268*H268</f>
        <v>0</v>
      </c>
      <c r="S268" s="244">
        <v>0.12</v>
      </c>
      <c r="T268" s="245">
        <f>S268*H268</f>
        <v>0.12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46" t="s">
        <v>271</v>
      </c>
      <c r="AT268" s="246" t="s">
        <v>151</v>
      </c>
      <c r="AU268" s="246" t="s">
        <v>86</v>
      </c>
      <c r="AY268" s="13" t="s">
        <v>141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3" t="s">
        <v>86</v>
      </c>
      <c r="BK268" s="141">
        <f>ROUND(I268*H268,2)</f>
        <v>0</v>
      </c>
      <c r="BL268" s="13" t="s">
        <v>271</v>
      </c>
      <c r="BM268" s="246" t="s">
        <v>503</v>
      </c>
    </row>
    <row r="269" spans="1:47" s="2" customFormat="1" ht="12">
      <c r="A269" s="36"/>
      <c r="B269" s="37"/>
      <c r="C269" s="38"/>
      <c r="D269" s="247" t="s">
        <v>149</v>
      </c>
      <c r="E269" s="38"/>
      <c r="F269" s="248" t="s">
        <v>324</v>
      </c>
      <c r="G269" s="38"/>
      <c r="H269" s="38"/>
      <c r="I269" s="204"/>
      <c r="J269" s="38"/>
      <c r="K269" s="38"/>
      <c r="L269" s="39"/>
      <c r="M269" s="249"/>
      <c r="N269" s="250"/>
      <c r="O269" s="89"/>
      <c r="P269" s="89"/>
      <c r="Q269" s="89"/>
      <c r="R269" s="89"/>
      <c r="S269" s="89"/>
      <c r="T269" s="90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3" t="s">
        <v>149</v>
      </c>
      <c r="AU269" s="13" t="s">
        <v>86</v>
      </c>
    </row>
    <row r="270" spans="1:65" s="2" customFormat="1" ht="24.15" customHeight="1">
      <c r="A270" s="36"/>
      <c r="B270" s="37"/>
      <c r="C270" s="251" t="s">
        <v>504</v>
      </c>
      <c r="D270" s="251" t="s">
        <v>151</v>
      </c>
      <c r="E270" s="252" t="s">
        <v>427</v>
      </c>
      <c r="F270" s="253" t="s">
        <v>428</v>
      </c>
      <c r="G270" s="254" t="s">
        <v>215</v>
      </c>
      <c r="H270" s="255">
        <v>4</v>
      </c>
      <c r="I270" s="256"/>
      <c r="J270" s="257">
        <f>ROUND(I270*H270,2)</f>
        <v>0</v>
      </c>
      <c r="K270" s="258"/>
      <c r="L270" s="39"/>
      <c r="M270" s="259" t="s">
        <v>1</v>
      </c>
      <c r="N270" s="260" t="s">
        <v>43</v>
      </c>
      <c r="O270" s="89"/>
      <c r="P270" s="244">
        <f>O270*H270</f>
        <v>0</v>
      </c>
      <c r="Q270" s="244">
        <v>3E-05</v>
      </c>
      <c r="R270" s="244">
        <f>Q270*H270</f>
        <v>0.00012</v>
      </c>
      <c r="S270" s="244">
        <v>0</v>
      </c>
      <c r="T270" s="24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46" t="s">
        <v>271</v>
      </c>
      <c r="AT270" s="246" t="s">
        <v>151</v>
      </c>
      <c r="AU270" s="246" t="s">
        <v>86</v>
      </c>
      <c r="AY270" s="13" t="s">
        <v>141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3" t="s">
        <v>86</v>
      </c>
      <c r="BK270" s="141">
        <f>ROUND(I270*H270,2)</f>
        <v>0</v>
      </c>
      <c r="BL270" s="13" t="s">
        <v>271</v>
      </c>
      <c r="BM270" s="246" t="s">
        <v>505</v>
      </c>
    </row>
    <row r="271" spans="1:47" s="2" customFormat="1" ht="12">
      <c r="A271" s="36"/>
      <c r="B271" s="37"/>
      <c r="C271" s="38"/>
      <c r="D271" s="247" t="s">
        <v>149</v>
      </c>
      <c r="E271" s="38"/>
      <c r="F271" s="248" t="s">
        <v>430</v>
      </c>
      <c r="G271" s="38"/>
      <c r="H271" s="38"/>
      <c r="I271" s="204"/>
      <c r="J271" s="38"/>
      <c r="K271" s="38"/>
      <c r="L271" s="39"/>
      <c r="M271" s="249"/>
      <c r="N271" s="250"/>
      <c r="O271" s="89"/>
      <c r="P271" s="89"/>
      <c r="Q271" s="89"/>
      <c r="R271" s="89"/>
      <c r="S271" s="89"/>
      <c r="T271" s="90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3" t="s">
        <v>149</v>
      </c>
      <c r="AU271" s="13" t="s">
        <v>86</v>
      </c>
    </row>
    <row r="272" spans="1:65" s="2" customFormat="1" ht="33" customHeight="1">
      <c r="A272" s="36"/>
      <c r="B272" s="37"/>
      <c r="C272" s="251" t="s">
        <v>506</v>
      </c>
      <c r="D272" s="251" t="s">
        <v>151</v>
      </c>
      <c r="E272" s="252" t="s">
        <v>448</v>
      </c>
      <c r="F272" s="253" t="s">
        <v>449</v>
      </c>
      <c r="G272" s="254" t="s">
        <v>205</v>
      </c>
      <c r="H272" s="255">
        <v>1</v>
      </c>
      <c r="I272" s="256"/>
      <c r="J272" s="257">
        <f>ROUND(I272*H272,2)</f>
        <v>0</v>
      </c>
      <c r="K272" s="258"/>
      <c r="L272" s="39"/>
      <c r="M272" s="259" t="s">
        <v>1</v>
      </c>
      <c r="N272" s="260" t="s">
        <v>43</v>
      </c>
      <c r="O272" s="89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46" t="s">
        <v>271</v>
      </c>
      <c r="AT272" s="246" t="s">
        <v>151</v>
      </c>
      <c r="AU272" s="246" t="s">
        <v>86</v>
      </c>
      <c r="AY272" s="13" t="s">
        <v>141</v>
      </c>
      <c r="BE272" s="141">
        <f>IF(N272="základní",J272,0)</f>
        <v>0</v>
      </c>
      <c r="BF272" s="141">
        <f>IF(N272="snížená",J272,0)</f>
        <v>0</v>
      </c>
      <c r="BG272" s="141">
        <f>IF(N272="zákl. přenesená",J272,0)</f>
        <v>0</v>
      </c>
      <c r="BH272" s="141">
        <f>IF(N272="sníž. přenesená",J272,0)</f>
        <v>0</v>
      </c>
      <c r="BI272" s="141">
        <f>IF(N272="nulová",J272,0)</f>
        <v>0</v>
      </c>
      <c r="BJ272" s="13" t="s">
        <v>86</v>
      </c>
      <c r="BK272" s="141">
        <f>ROUND(I272*H272,2)</f>
        <v>0</v>
      </c>
      <c r="BL272" s="13" t="s">
        <v>271</v>
      </c>
      <c r="BM272" s="246" t="s">
        <v>507</v>
      </c>
    </row>
    <row r="273" spans="1:47" s="2" customFormat="1" ht="12">
      <c r="A273" s="36"/>
      <c r="B273" s="37"/>
      <c r="C273" s="38"/>
      <c r="D273" s="247" t="s">
        <v>149</v>
      </c>
      <c r="E273" s="38"/>
      <c r="F273" s="248" t="s">
        <v>451</v>
      </c>
      <c r="G273" s="38"/>
      <c r="H273" s="38"/>
      <c r="I273" s="204"/>
      <c r="J273" s="38"/>
      <c r="K273" s="38"/>
      <c r="L273" s="39"/>
      <c r="M273" s="249"/>
      <c r="N273" s="250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3" t="s">
        <v>149</v>
      </c>
      <c r="AU273" s="13" t="s">
        <v>86</v>
      </c>
    </row>
    <row r="274" spans="1:65" s="2" customFormat="1" ht="16.5" customHeight="1">
      <c r="A274" s="36"/>
      <c r="B274" s="37"/>
      <c r="C274" s="233" t="s">
        <v>508</v>
      </c>
      <c r="D274" s="233" t="s">
        <v>142</v>
      </c>
      <c r="E274" s="234" t="s">
        <v>453</v>
      </c>
      <c r="F274" s="235" t="s">
        <v>454</v>
      </c>
      <c r="G274" s="236" t="s">
        <v>294</v>
      </c>
      <c r="H274" s="237">
        <v>0.34</v>
      </c>
      <c r="I274" s="238"/>
      <c r="J274" s="239">
        <f>ROUND(I274*H274,2)</f>
        <v>0</v>
      </c>
      <c r="K274" s="240"/>
      <c r="L274" s="241"/>
      <c r="M274" s="242" t="s">
        <v>1</v>
      </c>
      <c r="N274" s="243" t="s">
        <v>43</v>
      </c>
      <c r="O274" s="89"/>
      <c r="P274" s="244">
        <f>O274*H274</f>
        <v>0</v>
      </c>
      <c r="Q274" s="244">
        <v>1</v>
      </c>
      <c r="R274" s="244">
        <f>Q274*H274</f>
        <v>0.34</v>
      </c>
      <c r="S274" s="244">
        <v>0</v>
      </c>
      <c r="T274" s="24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46" t="s">
        <v>286</v>
      </c>
      <c r="AT274" s="246" t="s">
        <v>142</v>
      </c>
      <c r="AU274" s="246" t="s">
        <v>86</v>
      </c>
      <c r="AY274" s="13" t="s">
        <v>141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3" t="s">
        <v>86</v>
      </c>
      <c r="BK274" s="141">
        <f>ROUND(I274*H274,2)</f>
        <v>0</v>
      </c>
      <c r="BL274" s="13" t="s">
        <v>271</v>
      </c>
      <c r="BM274" s="246" t="s">
        <v>509</v>
      </c>
    </row>
    <row r="275" spans="1:47" s="2" customFormat="1" ht="12">
      <c r="A275" s="36"/>
      <c r="B275" s="37"/>
      <c r="C275" s="38"/>
      <c r="D275" s="247" t="s">
        <v>149</v>
      </c>
      <c r="E275" s="38"/>
      <c r="F275" s="248" t="s">
        <v>454</v>
      </c>
      <c r="G275" s="38"/>
      <c r="H275" s="38"/>
      <c r="I275" s="204"/>
      <c r="J275" s="38"/>
      <c r="K275" s="38"/>
      <c r="L275" s="39"/>
      <c r="M275" s="249"/>
      <c r="N275" s="250"/>
      <c r="O275" s="89"/>
      <c r="P275" s="89"/>
      <c r="Q275" s="89"/>
      <c r="R275" s="89"/>
      <c r="S275" s="89"/>
      <c r="T275" s="90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3" t="s">
        <v>149</v>
      </c>
      <c r="AU275" s="13" t="s">
        <v>86</v>
      </c>
    </row>
    <row r="276" spans="1:65" s="2" customFormat="1" ht="16.5" customHeight="1">
      <c r="A276" s="36"/>
      <c r="B276" s="37"/>
      <c r="C276" s="233" t="s">
        <v>271</v>
      </c>
      <c r="D276" s="233" t="s">
        <v>142</v>
      </c>
      <c r="E276" s="234" t="s">
        <v>457</v>
      </c>
      <c r="F276" s="235" t="s">
        <v>458</v>
      </c>
      <c r="G276" s="236" t="s">
        <v>459</v>
      </c>
      <c r="H276" s="237">
        <v>0.13</v>
      </c>
      <c r="I276" s="238"/>
      <c r="J276" s="239">
        <f>ROUND(I276*H276,2)</f>
        <v>0</v>
      </c>
      <c r="K276" s="240"/>
      <c r="L276" s="241"/>
      <c r="M276" s="242" t="s">
        <v>1</v>
      </c>
      <c r="N276" s="243" t="s">
        <v>43</v>
      </c>
      <c r="O276" s="89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46" t="s">
        <v>286</v>
      </c>
      <c r="AT276" s="246" t="s">
        <v>142</v>
      </c>
      <c r="AU276" s="246" t="s">
        <v>86</v>
      </c>
      <c r="AY276" s="13" t="s">
        <v>141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3" t="s">
        <v>86</v>
      </c>
      <c r="BK276" s="141">
        <f>ROUND(I276*H276,2)</f>
        <v>0</v>
      </c>
      <c r="BL276" s="13" t="s">
        <v>271</v>
      </c>
      <c r="BM276" s="246" t="s">
        <v>510</v>
      </c>
    </row>
    <row r="277" spans="1:47" s="2" customFormat="1" ht="12">
      <c r="A277" s="36"/>
      <c r="B277" s="37"/>
      <c r="C277" s="38"/>
      <c r="D277" s="247" t="s">
        <v>149</v>
      </c>
      <c r="E277" s="38"/>
      <c r="F277" s="248" t="s">
        <v>458</v>
      </c>
      <c r="G277" s="38"/>
      <c r="H277" s="38"/>
      <c r="I277" s="204"/>
      <c r="J277" s="38"/>
      <c r="K277" s="38"/>
      <c r="L277" s="39"/>
      <c r="M277" s="249"/>
      <c r="N277" s="250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3" t="s">
        <v>149</v>
      </c>
      <c r="AU277" s="13" t="s">
        <v>86</v>
      </c>
    </row>
    <row r="278" spans="1:65" s="2" customFormat="1" ht="24.15" customHeight="1">
      <c r="A278" s="36"/>
      <c r="B278" s="37"/>
      <c r="C278" s="251" t="s">
        <v>511</v>
      </c>
      <c r="D278" s="251" t="s">
        <v>151</v>
      </c>
      <c r="E278" s="252" t="s">
        <v>462</v>
      </c>
      <c r="F278" s="253" t="s">
        <v>463</v>
      </c>
      <c r="G278" s="254" t="s">
        <v>205</v>
      </c>
      <c r="H278" s="255">
        <v>3</v>
      </c>
      <c r="I278" s="256"/>
      <c r="J278" s="257">
        <f>ROUND(I278*H278,2)</f>
        <v>0</v>
      </c>
      <c r="K278" s="258"/>
      <c r="L278" s="39"/>
      <c r="M278" s="259" t="s">
        <v>1</v>
      </c>
      <c r="N278" s="260" t="s">
        <v>43</v>
      </c>
      <c r="O278" s="89"/>
      <c r="P278" s="244">
        <f>O278*H278</f>
        <v>0</v>
      </c>
      <c r="Q278" s="244">
        <v>0.15192</v>
      </c>
      <c r="R278" s="244">
        <f>Q278*H278</f>
        <v>0.45576</v>
      </c>
      <c r="S278" s="244">
        <v>0</v>
      </c>
      <c r="T278" s="24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46" t="s">
        <v>271</v>
      </c>
      <c r="AT278" s="246" t="s">
        <v>151</v>
      </c>
      <c r="AU278" s="246" t="s">
        <v>86</v>
      </c>
      <c r="AY278" s="13" t="s">
        <v>141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3" t="s">
        <v>86</v>
      </c>
      <c r="BK278" s="141">
        <f>ROUND(I278*H278,2)</f>
        <v>0</v>
      </c>
      <c r="BL278" s="13" t="s">
        <v>271</v>
      </c>
      <c r="BM278" s="246" t="s">
        <v>512</v>
      </c>
    </row>
    <row r="279" spans="1:47" s="2" customFormat="1" ht="12">
      <c r="A279" s="36"/>
      <c r="B279" s="37"/>
      <c r="C279" s="38"/>
      <c r="D279" s="247" t="s">
        <v>149</v>
      </c>
      <c r="E279" s="38"/>
      <c r="F279" s="248" t="s">
        <v>465</v>
      </c>
      <c r="G279" s="38"/>
      <c r="H279" s="38"/>
      <c r="I279" s="204"/>
      <c r="J279" s="38"/>
      <c r="K279" s="38"/>
      <c r="L279" s="39"/>
      <c r="M279" s="249"/>
      <c r="N279" s="250"/>
      <c r="O279" s="89"/>
      <c r="P279" s="89"/>
      <c r="Q279" s="89"/>
      <c r="R279" s="89"/>
      <c r="S279" s="89"/>
      <c r="T279" s="90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3" t="s">
        <v>149</v>
      </c>
      <c r="AU279" s="13" t="s">
        <v>86</v>
      </c>
    </row>
    <row r="280" spans="1:65" s="2" customFormat="1" ht="24.15" customHeight="1">
      <c r="A280" s="36"/>
      <c r="B280" s="37"/>
      <c r="C280" s="233" t="s">
        <v>513</v>
      </c>
      <c r="D280" s="233" t="s">
        <v>142</v>
      </c>
      <c r="E280" s="234" t="s">
        <v>467</v>
      </c>
      <c r="F280" s="235" t="s">
        <v>468</v>
      </c>
      <c r="G280" s="236" t="s">
        <v>469</v>
      </c>
      <c r="H280" s="237">
        <v>1</v>
      </c>
      <c r="I280" s="238"/>
      <c r="J280" s="239">
        <f>ROUND(I280*H280,2)</f>
        <v>0</v>
      </c>
      <c r="K280" s="240"/>
      <c r="L280" s="241"/>
      <c r="M280" s="242" t="s">
        <v>1</v>
      </c>
      <c r="N280" s="243" t="s">
        <v>43</v>
      </c>
      <c r="O280" s="89"/>
      <c r="P280" s="244">
        <f>O280*H280</f>
        <v>0</v>
      </c>
      <c r="Q280" s="244">
        <v>0.025</v>
      </c>
      <c r="R280" s="244">
        <f>Q280*H280</f>
        <v>0.025</v>
      </c>
      <c r="S280" s="244">
        <v>0</v>
      </c>
      <c r="T280" s="24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46" t="s">
        <v>286</v>
      </c>
      <c r="AT280" s="246" t="s">
        <v>142</v>
      </c>
      <c r="AU280" s="246" t="s">
        <v>86</v>
      </c>
      <c r="AY280" s="13" t="s">
        <v>141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3" t="s">
        <v>86</v>
      </c>
      <c r="BK280" s="141">
        <f>ROUND(I280*H280,2)</f>
        <v>0</v>
      </c>
      <c r="BL280" s="13" t="s">
        <v>271</v>
      </c>
      <c r="BM280" s="246" t="s">
        <v>514</v>
      </c>
    </row>
    <row r="281" spans="1:47" s="2" customFormat="1" ht="12">
      <c r="A281" s="36"/>
      <c r="B281" s="37"/>
      <c r="C281" s="38"/>
      <c r="D281" s="247" t="s">
        <v>149</v>
      </c>
      <c r="E281" s="38"/>
      <c r="F281" s="248" t="s">
        <v>468</v>
      </c>
      <c r="G281" s="38"/>
      <c r="H281" s="38"/>
      <c r="I281" s="204"/>
      <c r="J281" s="38"/>
      <c r="K281" s="38"/>
      <c r="L281" s="39"/>
      <c r="M281" s="249"/>
      <c r="N281" s="250"/>
      <c r="O281" s="89"/>
      <c r="P281" s="89"/>
      <c r="Q281" s="89"/>
      <c r="R281" s="89"/>
      <c r="S281" s="89"/>
      <c r="T281" s="9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3" t="s">
        <v>149</v>
      </c>
      <c r="AU281" s="13" t="s">
        <v>86</v>
      </c>
    </row>
    <row r="282" spans="1:65" s="2" customFormat="1" ht="24.15" customHeight="1">
      <c r="A282" s="36"/>
      <c r="B282" s="37"/>
      <c r="C282" s="251" t="s">
        <v>515</v>
      </c>
      <c r="D282" s="251" t="s">
        <v>151</v>
      </c>
      <c r="E282" s="252" t="s">
        <v>472</v>
      </c>
      <c r="F282" s="253" t="s">
        <v>473</v>
      </c>
      <c r="G282" s="254" t="s">
        <v>205</v>
      </c>
      <c r="H282" s="255">
        <v>2</v>
      </c>
      <c r="I282" s="256"/>
      <c r="J282" s="257">
        <f>ROUND(I282*H282,2)</f>
        <v>0</v>
      </c>
      <c r="K282" s="258"/>
      <c r="L282" s="39"/>
      <c r="M282" s="259" t="s">
        <v>1</v>
      </c>
      <c r="N282" s="260" t="s">
        <v>43</v>
      </c>
      <c r="O282" s="89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46" t="s">
        <v>271</v>
      </c>
      <c r="AT282" s="246" t="s">
        <v>151</v>
      </c>
      <c r="AU282" s="246" t="s">
        <v>86</v>
      </c>
      <c r="AY282" s="13" t="s">
        <v>141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3" t="s">
        <v>86</v>
      </c>
      <c r="BK282" s="141">
        <f>ROUND(I282*H282,2)</f>
        <v>0</v>
      </c>
      <c r="BL282" s="13" t="s">
        <v>271</v>
      </c>
      <c r="BM282" s="246" t="s">
        <v>516</v>
      </c>
    </row>
    <row r="283" spans="1:47" s="2" customFormat="1" ht="12">
      <c r="A283" s="36"/>
      <c r="B283" s="37"/>
      <c r="C283" s="38"/>
      <c r="D283" s="247" t="s">
        <v>149</v>
      </c>
      <c r="E283" s="38"/>
      <c r="F283" s="248" t="s">
        <v>475</v>
      </c>
      <c r="G283" s="38"/>
      <c r="H283" s="38"/>
      <c r="I283" s="204"/>
      <c r="J283" s="38"/>
      <c r="K283" s="38"/>
      <c r="L283" s="39"/>
      <c r="M283" s="249"/>
      <c r="N283" s="250"/>
      <c r="O283" s="89"/>
      <c r="P283" s="89"/>
      <c r="Q283" s="89"/>
      <c r="R283" s="89"/>
      <c r="S283" s="89"/>
      <c r="T283" s="90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3" t="s">
        <v>149</v>
      </c>
      <c r="AU283" s="13" t="s">
        <v>86</v>
      </c>
    </row>
    <row r="284" spans="1:65" s="2" customFormat="1" ht="21.75" customHeight="1">
      <c r="A284" s="36"/>
      <c r="B284" s="37"/>
      <c r="C284" s="233" t="s">
        <v>517</v>
      </c>
      <c r="D284" s="233" t="s">
        <v>142</v>
      </c>
      <c r="E284" s="234" t="s">
        <v>477</v>
      </c>
      <c r="F284" s="235" t="s">
        <v>478</v>
      </c>
      <c r="G284" s="236" t="s">
        <v>294</v>
      </c>
      <c r="H284" s="237">
        <v>1.19</v>
      </c>
      <c r="I284" s="238"/>
      <c r="J284" s="239">
        <f>ROUND(I284*H284,2)</f>
        <v>0</v>
      </c>
      <c r="K284" s="240"/>
      <c r="L284" s="241"/>
      <c r="M284" s="242" t="s">
        <v>1</v>
      </c>
      <c r="N284" s="243" t="s">
        <v>43</v>
      </c>
      <c r="O284" s="89"/>
      <c r="P284" s="244">
        <f>O284*H284</f>
        <v>0</v>
      </c>
      <c r="Q284" s="244">
        <v>1</v>
      </c>
      <c r="R284" s="244">
        <f>Q284*H284</f>
        <v>1.19</v>
      </c>
      <c r="S284" s="244">
        <v>0</v>
      </c>
      <c r="T284" s="24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46" t="s">
        <v>286</v>
      </c>
      <c r="AT284" s="246" t="s">
        <v>142</v>
      </c>
      <c r="AU284" s="246" t="s">
        <v>86</v>
      </c>
      <c r="AY284" s="13" t="s">
        <v>141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3" t="s">
        <v>86</v>
      </c>
      <c r="BK284" s="141">
        <f>ROUND(I284*H284,2)</f>
        <v>0</v>
      </c>
      <c r="BL284" s="13" t="s">
        <v>271</v>
      </c>
      <c r="BM284" s="246" t="s">
        <v>518</v>
      </c>
    </row>
    <row r="285" spans="1:47" s="2" customFormat="1" ht="12">
      <c r="A285" s="36"/>
      <c r="B285" s="37"/>
      <c r="C285" s="38"/>
      <c r="D285" s="247" t="s">
        <v>149</v>
      </c>
      <c r="E285" s="38"/>
      <c r="F285" s="248" t="s">
        <v>478</v>
      </c>
      <c r="G285" s="38"/>
      <c r="H285" s="38"/>
      <c r="I285" s="204"/>
      <c r="J285" s="38"/>
      <c r="K285" s="38"/>
      <c r="L285" s="39"/>
      <c r="M285" s="249"/>
      <c r="N285" s="250"/>
      <c r="O285" s="89"/>
      <c r="P285" s="89"/>
      <c r="Q285" s="89"/>
      <c r="R285" s="89"/>
      <c r="S285" s="89"/>
      <c r="T285" s="90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3" t="s">
        <v>149</v>
      </c>
      <c r="AU285" s="13" t="s">
        <v>86</v>
      </c>
    </row>
    <row r="286" spans="1:65" s="2" customFormat="1" ht="16.5" customHeight="1">
      <c r="A286" s="36"/>
      <c r="B286" s="37"/>
      <c r="C286" s="233" t="s">
        <v>519</v>
      </c>
      <c r="D286" s="233" t="s">
        <v>142</v>
      </c>
      <c r="E286" s="234" t="s">
        <v>481</v>
      </c>
      <c r="F286" s="235" t="s">
        <v>482</v>
      </c>
      <c r="G286" s="236" t="s">
        <v>210</v>
      </c>
      <c r="H286" s="237">
        <v>1</v>
      </c>
      <c r="I286" s="238"/>
      <c r="J286" s="239">
        <f>ROUND(I286*H286,2)</f>
        <v>0</v>
      </c>
      <c r="K286" s="240"/>
      <c r="L286" s="241"/>
      <c r="M286" s="242" t="s">
        <v>1</v>
      </c>
      <c r="N286" s="243" t="s">
        <v>43</v>
      </c>
      <c r="O286" s="89"/>
      <c r="P286" s="244">
        <f>O286*H286</f>
        <v>0</v>
      </c>
      <c r="Q286" s="244">
        <v>0.001</v>
      </c>
      <c r="R286" s="244">
        <f>Q286*H286</f>
        <v>0.001</v>
      </c>
      <c r="S286" s="244">
        <v>0</v>
      </c>
      <c r="T286" s="24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46" t="s">
        <v>286</v>
      </c>
      <c r="AT286" s="246" t="s">
        <v>142</v>
      </c>
      <c r="AU286" s="246" t="s">
        <v>86</v>
      </c>
      <c r="AY286" s="13" t="s">
        <v>141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3" t="s">
        <v>86</v>
      </c>
      <c r="BK286" s="141">
        <f>ROUND(I286*H286,2)</f>
        <v>0</v>
      </c>
      <c r="BL286" s="13" t="s">
        <v>271</v>
      </c>
      <c r="BM286" s="246" t="s">
        <v>520</v>
      </c>
    </row>
    <row r="287" spans="1:47" s="2" customFormat="1" ht="12">
      <c r="A287" s="36"/>
      <c r="B287" s="37"/>
      <c r="C287" s="38"/>
      <c r="D287" s="247" t="s">
        <v>149</v>
      </c>
      <c r="E287" s="38"/>
      <c r="F287" s="248" t="s">
        <v>482</v>
      </c>
      <c r="G287" s="38"/>
      <c r="H287" s="38"/>
      <c r="I287" s="204"/>
      <c r="J287" s="38"/>
      <c r="K287" s="38"/>
      <c r="L287" s="39"/>
      <c r="M287" s="249"/>
      <c r="N287" s="250"/>
      <c r="O287" s="89"/>
      <c r="P287" s="89"/>
      <c r="Q287" s="89"/>
      <c r="R287" s="89"/>
      <c r="S287" s="89"/>
      <c r="T287" s="90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3" t="s">
        <v>149</v>
      </c>
      <c r="AU287" s="13" t="s">
        <v>86</v>
      </c>
    </row>
    <row r="288" spans="1:65" s="2" customFormat="1" ht="24.15" customHeight="1">
      <c r="A288" s="36"/>
      <c r="B288" s="37"/>
      <c r="C288" s="233" t="s">
        <v>521</v>
      </c>
      <c r="D288" s="233" t="s">
        <v>142</v>
      </c>
      <c r="E288" s="234" t="s">
        <v>485</v>
      </c>
      <c r="F288" s="235" t="s">
        <v>486</v>
      </c>
      <c r="G288" s="236" t="s">
        <v>294</v>
      </c>
      <c r="H288" s="237">
        <v>0.68</v>
      </c>
      <c r="I288" s="238"/>
      <c r="J288" s="239">
        <f>ROUND(I288*H288,2)</f>
        <v>0</v>
      </c>
      <c r="K288" s="240"/>
      <c r="L288" s="241"/>
      <c r="M288" s="242" t="s">
        <v>1</v>
      </c>
      <c r="N288" s="243" t="s">
        <v>43</v>
      </c>
      <c r="O288" s="89"/>
      <c r="P288" s="244">
        <f>O288*H288</f>
        <v>0</v>
      </c>
      <c r="Q288" s="244">
        <v>1</v>
      </c>
      <c r="R288" s="244">
        <f>Q288*H288</f>
        <v>0.68</v>
      </c>
      <c r="S288" s="244">
        <v>0</v>
      </c>
      <c r="T288" s="24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46" t="s">
        <v>286</v>
      </c>
      <c r="AT288" s="246" t="s">
        <v>142</v>
      </c>
      <c r="AU288" s="246" t="s">
        <v>86</v>
      </c>
      <c r="AY288" s="13" t="s">
        <v>141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3" t="s">
        <v>86</v>
      </c>
      <c r="BK288" s="141">
        <f>ROUND(I288*H288,2)</f>
        <v>0</v>
      </c>
      <c r="BL288" s="13" t="s">
        <v>271</v>
      </c>
      <c r="BM288" s="246" t="s">
        <v>522</v>
      </c>
    </row>
    <row r="289" spans="1:47" s="2" customFormat="1" ht="12">
      <c r="A289" s="36"/>
      <c r="B289" s="37"/>
      <c r="C289" s="38"/>
      <c r="D289" s="247" t="s">
        <v>149</v>
      </c>
      <c r="E289" s="38"/>
      <c r="F289" s="248" t="s">
        <v>486</v>
      </c>
      <c r="G289" s="38"/>
      <c r="H289" s="38"/>
      <c r="I289" s="204"/>
      <c r="J289" s="38"/>
      <c r="K289" s="38"/>
      <c r="L289" s="39"/>
      <c r="M289" s="249"/>
      <c r="N289" s="250"/>
      <c r="O289" s="89"/>
      <c r="P289" s="89"/>
      <c r="Q289" s="89"/>
      <c r="R289" s="89"/>
      <c r="S289" s="89"/>
      <c r="T289" s="90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3" t="s">
        <v>149</v>
      </c>
      <c r="AU289" s="13" t="s">
        <v>86</v>
      </c>
    </row>
    <row r="290" spans="1:65" s="2" customFormat="1" ht="24.15" customHeight="1">
      <c r="A290" s="36"/>
      <c r="B290" s="37"/>
      <c r="C290" s="251" t="s">
        <v>523</v>
      </c>
      <c r="D290" s="251" t="s">
        <v>151</v>
      </c>
      <c r="E290" s="252" t="s">
        <v>489</v>
      </c>
      <c r="F290" s="253" t="s">
        <v>490</v>
      </c>
      <c r="G290" s="254" t="s">
        <v>205</v>
      </c>
      <c r="H290" s="255">
        <v>2</v>
      </c>
      <c r="I290" s="256"/>
      <c r="J290" s="257">
        <f>ROUND(I290*H290,2)</f>
        <v>0</v>
      </c>
      <c r="K290" s="258"/>
      <c r="L290" s="39"/>
      <c r="M290" s="259" t="s">
        <v>1</v>
      </c>
      <c r="N290" s="260" t="s">
        <v>43</v>
      </c>
      <c r="O290" s="89"/>
      <c r="P290" s="244">
        <f>O290*H290</f>
        <v>0</v>
      </c>
      <c r="Q290" s="244">
        <v>0.07596</v>
      </c>
      <c r="R290" s="244">
        <f>Q290*H290</f>
        <v>0.15192</v>
      </c>
      <c r="S290" s="244">
        <v>0</v>
      </c>
      <c r="T290" s="24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46" t="s">
        <v>271</v>
      </c>
      <c r="AT290" s="246" t="s">
        <v>151</v>
      </c>
      <c r="AU290" s="246" t="s">
        <v>86</v>
      </c>
      <c r="AY290" s="13" t="s">
        <v>141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3" t="s">
        <v>86</v>
      </c>
      <c r="BK290" s="141">
        <f>ROUND(I290*H290,2)</f>
        <v>0</v>
      </c>
      <c r="BL290" s="13" t="s">
        <v>271</v>
      </c>
      <c r="BM290" s="246" t="s">
        <v>524</v>
      </c>
    </row>
    <row r="291" spans="1:47" s="2" customFormat="1" ht="12">
      <c r="A291" s="36"/>
      <c r="B291" s="37"/>
      <c r="C291" s="38"/>
      <c r="D291" s="247" t="s">
        <v>149</v>
      </c>
      <c r="E291" s="38"/>
      <c r="F291" s="248" t="s">
        <v>492</v>
      </c>
      <c r="G291" s="38"/>
      <c r="H291" s="38"/>
      <c r="I291" s="204"/>
      <c r="J291" s="38"/>
      <c r="K291" s="38"/>
      <c r="L291" s="39"/>
      <c r="M291" s="249"/>
      <c r="N291" s="250"/>
      <c r="O291" s="89"/>
      <c r="P291" s="89"/>
      <c r="Q291" s="89"/>
      <c r="R291" s="89"/>
      <c r="S291" s="89"/>
      <c r="T291" s="90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3" t="s">
        <v>149</v>
      </c>
      <c r="AU291" s="13" t="s">
        <v>86</v>
      </c>
    </row>
    <row r="292" spans="1:65" s="2" customFormat="1" ht="37.8" customHeight="1">
      <c r="A292" s="36"/>
      <c r="B292" s="37"/>
      <c r="C292" s="251" t="s">
        <v>525</v>
      </c>
      <c r="D292" s="251" t="s">
        <v>151</v>
      </c>
      <c r="E292" s="252" t="s">
        <v>526</v>
      </c>
      <c r="F292" s="253" t="s">
        <v>527</v>
      </c>
      <c r="G292" s="254" t="s">
        <v>215</v>
      </c>
      <c r="H292" s="255">
        <v>16</v>
      </c>
      <c r="I292" s="256"/>
      <c r="J292" s="257">
        <f>ROUND(I292*H292,2)</f>
        <v>0</v>
      </c>
      <c r="K292" s="258"/>
      <c r="L292" s="39"/>
      <c r="M292" s="259" t="s">
        <v>1</v>
      </c>
      <c r="N292" s="260" t="s">
        <v>43</v>
      </c>
      <c r="O292" s="89"/>
      <c r="P292" s="244">
        <f>O292*H292</f>
        <v>0</v>
      </c>
      <c r="Q292" s="244">
        <v>0.00366</v>
      </c>
      <c r="R292" s="244">
        <f>Q292*H292</f>
        <v>0.05856</v>
      </c>
      <c r="S292" s="244">
        <v>0</v>
      </c>
      <c r="T292" s="24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46" t="s">
        <v>271</v>
      </c>
      <c r="AT292" s="246" t="s">
        <v>151</v>
      </c>
      <c r="AU292" s="246" t="s">
        <v>86</v>
      </c>
      <c r="AY292" s="13" t="s">
        <v>141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3" t="s">
        <v>86</v>
      </c>
      <c r="BK292" s="141">
        <f>ROUND(I292*H292,2)</f>
        <v>0</v>
      </c>
      <c r="BL292" s="13" t="s">
        <v>271</v>
      </c>
      <c r="BM292" s="246" t="s">
        <v>528</v>
      </c>
    </row>
    <row r="293" spans="1:47" s="2" customFormat="1" ht="12">
      <c r="A293" s="36"/>
      <c r="B293" s="37"/>
      <c r="C293" s="38"/>
      <c r="D293" s="247" t="s">
        <v>149</v>
      </c>
      <c r="E293" s="38"/>
      <c r="F293" s="248" t="s">
        <v>529</v>
      </c>
      <c r="G293" s="38"/>
      <c r="H293" s="38"/>
      <c r="I293" s="204"/>
      <c r="J293" s="38"/>
      <c r="K293" s="38"/>
      <c r="L293" s="39"/>
      <c r="M293" s="249"/>
      <c r="N293" s="250"/>
      <c r="O293" s="89"/>
      <c r="P293" s="89"/>
      <c r="Q293" s="89"/>
      <c r="R293" s="89"/>
      <c r="S293" s="89"/>
      <c r="T293" s="90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3" t="s">
        <v>149</v>
      </c>
      <c r="AU293" s="13" t="s">
        <v>86</v>
      </c>
    </row>
    <row r="294" spans="1:65" s="2" customFormat="1" ht="24.15" customHeight="1">
      <c r="A294" s="36"/>
      <c r="B294" s="37"/>
      <c r="C294" s="251" t="s">
        <v>530</v>
      </c>
      <c r="D294" s="251" t="s">
        <v>151</v>
      </c>
      <c r="E294" s="252" t="s">
        <v>531</v>
      </c>
      <c r="F294" s="253" t="s">
        <v>532</v>
      </c>
      <c r="G294" s="254" t="s">
        <v>215</v>
      </c>
      <c r="H294" s="255">
        <v>16</v>
      </c>
      <c r="I294" s="256"/>
      <c r="J294" s="257">
        <f>ROUND(I294*H294,2)</f>
        <v>0</v>
      </c>
      <c r="K294" s="258"/>
      <c r="L294" s="39"/>
      <c r="M294" s="259" t="s">
        <v>1</v>
      </c>
      <c r="N294" s="260" t="s">
        <v>43</v>
      </c>
      <c r="O294" s="89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46" t="s">
        <v>271</v>
      </c>
      <c r="AT294" s="246" t="s">
        <v>151</v>
      </c>
      <c r="AU294" s="246" t="s">
        <v>86</v>
      </c>
      <c r="AY294" s="13" t="s">
        <v>141</v>
      </c>
      <c r="BE294" s="141">
        <f>IF(N294="základní",J294,0)</f>
        <v>0</v>
      </c>
      <c r="BF294" s="141">
        <f>IF(N294="snížená",J294,0)</f>
        <v>0</v>
      </c>
      <c r="BG294" s="141">
        <f>IF(N294="zákl. přenesená",J294,0)</f>
        <v>0</v>
      </c>
      <c r="BH294" s="141">
        <f>IF(N294="sníž. přenesená",J294,0)</f>
        <v>0</v>
      </c>
      <c r="BI294" s="141">
        <f>IF(N294="nulová",J294,0)</f>
        <v>0</v>
      </c>
      <c r="BJ294" s="13" t="s">
        <v>86</v>
      </c>
      <c r="BK294" s="141">
        <f>ROUND(I294*H294,2)</f>
        <v>0</v>
      </c>
      <c r="BL294" s="13" t="s">
        <v>271</v>
      </c>
      <c r="BM294" s="246" t="s">
        <v>533</v>
      </c>
    </row>
    <row r="295" spans="1:47" s="2" customFormat="1" ht="12">
      <c r="A295" s="36"/>
      <c r="B295" s="37"/>
      <c r="C295" s="38"/>
      <c r="D295" s="247" t="s">
        <v>149</v>
      </c>
      <c r="E295" s="38"/>
      <c r="F295" s="248" t="s">
        <v>534</v>
      </c>
      <c r="G295" s="38"/>
      <c r="H295" s="38"/>
      <c r="I295" s="204"/>
      <c r="J295" s="38"/>
      <c r="K295" s="38"/>
      <c r="L295" s="39"/>
      <c r="M295" s="249"/>
      <c r="N295" s="250"/>
      <c r="O295" s="89"/>
      <c r="P295" s="89"/>
      <c r="Q295" s="89"/>
      <c r="R295" s="89"/>
      <c r="S295" s="89"/>
      <c r="T295" s="90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3" t="s">
        <v>149</v>
      </c>
      <c r="AU295" s="13" t="s">
        <v>86</v>
      </c>
    </row>
    <row r="296" spans="1:65" s="2" customFormat="1" ht="24.15" customHeight="1">
      <c r="A296" s="36"/>
      <c r="B296" s="37"/>
      <c r="C296" s="233" t="s">
        <v>535</v>
      </c>
      <c r="D296" s="233" t="s">
        <v>142</v>
      </c>
      <c r="E296" s="234" t="s">
        <v>536</v>
      </c>
      <c r="F296" s="235" t="s">
        <v>537</v>
      </c>
      <c r="G296" s="236" t="s">
        <v>215</v>
      </c>
      <c r="H296" s="237">
        <v>16</v>
      </c>
      <c r="I296" s="238"/>
      <c r="J296" s="239">
        <f>ROUND(I296*H296,2)</f>
        <v>0</v>
      </c>
      <c r="K296" s="240"/>
      <c r="L296" s="241"/>
      <c r="M296" s="242" t="s">
        <v>1</v>
      </c>
      <c r="N296" s="243" t="s">
        <v>43</v>
      </c>
      <c r="O296" s="89"/>
      <c r="P296" s="244">
        <f>O296*H296</f>
        <v>0</v>
      </c>
      <c r="Q296" s="244">
        <v>0.00128</v>
      </c>
      <c r="R296" s="244">
        <f>Q296*H296</f>
        <v>0.02048</v>
      </c>
      <c r="S296" s="244">
        <v>0</v>
      </c>
      <c r="T296" s="24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46" t="s">
        <v>286</v>
      </c>
      <c r="AT296" s="246" t="s">
        <v>142</v>
      </c>
      <c r="AU296" s="246" t="s">
        <v>86</v>
      </c>
      <c r="AY296" s="13" t="s">
        <v>141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3" t="s">
        <v>86</v>
      </c>
      <c r="BK296" s="141">
        <f>ROUND(I296*H296,2)</f>
        <v>0</v>
      </c>
      <c r="BL296" s="13" t="s">
        <v>271</v>
      </c>
      <c r="BM296" s="246" t="s">
        <v>538</v>
      </c>
    </row>
    <row r="297" spans="1:47" s="2" customFormat="1" ht="12">
      <c r="A297" s="36"/>
      <c r="B297" s="37"/>
      <c r="C297" s="38"/>
      <c r="D297" s="247" t="s">
        <v>149</v>
      </c>
      <c r="E297" s="38"/>
      <c r="F297" s="248" t="s">
        <v>537</v>
      </c>
      <c r="G297" s="38"/>
      <c r="H297" s="38"/>
      <c r="I297" s="204"/>
      <c r="J297" s="38"/>
      <c r="K297" s="38"/>
      <c r="L297" s="39"/>
      <c r="M297" s="249"/>
      <c r="N297" s="250"/>
      <c r="O297" s="89"/>
      <c r="P297" s="89"/>
      <c r="Q297" s="89"/>
      <c r="R297" s="89"/>
      <c r="S297" s="89"/>
      <c r="T297" s="9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3" t="s">
        <v>149</v>
      </c>
      <c r="AU297" s="13" t="s">
        <v>86</v>
      </c>
    </row>
    <row r="298" spans="1:65" s="2" customFormat="1" ht="16.5" customHeight="1">
      <c r="A298" s="36"/>
      <c r="B298" s="37"/>
      <c r="C298" s="233" t="s">
        <v>539</v>
      </c>
      <c r="D298" s="233" t="s">
        <v>142</v>
      </c>
      <c r="E298" s="234" t="s">
        <v>248</v>
      </c>
      <c r="F298" s="235" t="s">
        <v>249</v>
      </c>
      <c r="G298" s="236" t="s">
        <v>215</v>
      </c>
      <c r="H298" s="237">
        <v>48</v>
      </c>
      <c r="I298" s="238"/>
      <c r="J298" s="239">
        <f>ROUND(I298*H298,2)</f>
        <v>0</v>
      </c>
      <c r="K298" s="240"/>
      <c r="L298" s="241"/>
      <c r="M298" s="242" t="s">
        <v>1</v>
      </c>
      <c r="N298" s="243" t="s">
        <v>43</v>
      </c>
      <c r="O298" s="89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46" t="s">
        <v>286</v>
      </c>
      <c r="AT298" s="246" t="s">
        <v>142</v>
      </c>
      <c r="AU298" s="246" t="s">
        <v>86</v>
      </c>
      <c r="AY298" s="13" t="s">
        <v>141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3" t="s">
        <v>86</v>
      </c>
      <c r="BK298" s="141">
        <f>ROUND(I298*H298,2)</f>
        <v>0</v>
      </c>
      <c r="BL298" s="13" t="s">
        <v>271</v>
      </c>
      <c r="BM298" s="246" t="s">
        <v>540</v>
      </c>
    </row>
    <row r="299" spans="1:47" s="2" customFormat="1" ht="12">
      <c r="A299" s="36"/>
      <c r="B299" s="37"/>
      <c r="C299" s="38"/>
      <c r="D299" s="247" t="s">
        <v>149</v>
      </c>
      <c r="E299" s="38"/>
      <c r="F299" s="248" t="s">
        <v>249</v>
      </c>
      <c r="G299" s="38"/>
      <c r="H299" s="38"/>
      <c r="I299" s="204"/>
      <c r="J299" s="38"/>
      <c r="K299" s="38"/>
      <c r="L299" s="39"/>
      <c r="M299" s="249"/>
      <c r="N299" s="250"/>
      <c r="O299" s="89"/>
      <c r="P299" s="89"/>
      <c r="Q299" s="89"/>
      <c r="R299" s="89"/>
      <c r="S299" s="89"/>
      <c r="T299" s="90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3" t="s">
        <v>149</v>
      </c>
      <c r="AU299" s="13" t="s">
        <v>86</v>
      </c>
    </row>
    <row r="300" spans="1:65" s="2" customFormat="1" ht="44.25" customHeight="1">
      <c r="A300" s="36"/>
      <c r="B300" s="37"/>
      <c r="C300" s="251" t="s">
        <v>541</v>
      </c>
      <c r="D300" s="251" t="s">
        <v>151</v>
      </c>
      <c r="E300" s="252" t="s">
        <v>288</v>
      </c>
      <c r="F300" s="253" t="s">
        <v>289</v>
      </c>
      <c r="G300" s="254" t="s">
        <v>215</v>
      </c>
      <c r="H300" s="255">
        <v>48</v>
      </c>
      <c r="I300" s="256"/>
      <c r="J300" s="257">
        <f>ROUND(I300*H300,2)</f>
        <v>0</v>
      </c>
      <c r="K300" s="258"/>
      <c r="L300" s="39"/>
      <c r="M300" s="259" t="s">
        <v>1</v>
      </c>
      <c r="N300" s="260" t="s">
        <v>43</v>
      </c>
      <c r="O300" s="89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46" t="s">
        <v>271</v>
      </c>
      <c r="AT300" s="246" t="s">
        <v>151</v>
      </c>
      <c r="AU300" s="246" t="s">
        <v>86</v>
      </c>
      <c r="AY300" s="13" t="s">
        <v>141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3" t="s">
        <v>86</v>
      </c>
      <c r="BK300" s="141">
        <f>ROUND(I300*H300,2)</f>
        <v>0</v>
      </c>
      <c r="BL300" s="13" t="s">
        <v>271</v>
      </c>
      <c r="BM300" s="246" t="s">
        <v>542</v>
      </c>
    </row>
    <row r="301" spans="1:47" s="2" customFormat="1" ht="12">
      <c r="A301" s="36"/>
      <c r="B301" s="37"/>
      <c r="C301" s="38"/>
      <c r="D301" s="247" t="s">
        <v>149</v>
      </c>
      <c r="E301" s="38"/>
      <c r="F301" s="248" t="s">
        <v>291</v>
      </c>
      <c r="G301" s="38"/>
      <c r="H301" s="38"/>
      <c r="I301" s="204"/>
      <c r="J301" s="38"/>
      <c r="K301" s="38"/>
      <c r="L301" s="39"/>
      <c r="M301" s="249"/>
      <c r="N301" s="250"/>
      <c r="O301" s="89"/>
      <c r="P301" s="89"/>
      <c r="Q301" s="89"/>
      <c r="R301" s="89"/>
      <c r="S301" s="89"/>
      <c r="T301" s="90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3" t="s">
        <v>149</v>
      </c>
      <c r="AU301" s="13" t="s">
        <v>86</v>
      </c>
    </row>
    <row r="302" spans="1:65" s="2" customFormat="1" ht="16.5" customHeight="1">
      <c r="A302" s="36"/>
      <c r="B302" s="37"/>
      <c r="C302" s="251" t="s">
        <v>543</v>
      </c>
      <c r="D302" s="251" t="s">
        <v>151</v>
      </c>
      <c r="E302" s="252" t="s">
        <v>297</v>
      </c>
      <c r="F302" s="253" t="s">
        <v>298</v>
      </c>
      <c r="G302" s="254" t="s">
        <v>215</v>
      </c>
      <c r="H302" s="255">
        <v>1</v>
      </c>
      <c r="I302" s="256"/>
      <c r="J302" s="257">
        <f>ROUND(I302*H302,2)</f>
        <v>0</v>
      </c>
      <c r="K302" s="258"/>
      <c r="L302" s="39"/>
      <c r="M302" s="259" t="s">
        <v>1</v>
      </c>
      <c r="N302" s="260" t="s">
        <v>43</v>
      </c>
      <c r="O302" s="89"/>
      <c r="P302" s="244">
        <f>O302*H302</f>
        <v>0</v>
      </c>
      <c r="Q302" s="244">
        <v>0.00012</v>
      </c>
      <c r="R302" s="244">
        <f>Q302*H302</f>
        <v>0.00012</v>
      </c>
      <c r="S302" s="244">
        <v>0</v>
      </c>
      <c r="T302" s="24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46" t="s">
        <v>271</v>
      </c>
      <c r="AT302" s="246" t="s">
        <v>151</v>
      </c>
      <c r="AU302" s="246" t="s">
        <v>86</v>
      </c>
      <c r="AY302" s="13" t="s">
        <v>141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3" t="s">
        <v>86</v>
      </c>
      <c r="BK302" s="141">
        <f>ROUND(I302*H302,2)</f>
        <v>0</v>
      </c>
      <c r="BL302" s="13" t="s">
        <v>271</v>
      </c>
      <c r="BM302" s="246" t="s">
        <v>544</v>
      </c>
    </row>
    <row r="303" spans="1:47" s="2" customFormat="1" ht="12">
      <c r="A303" s="36"/>
      <c r="B303" s="37"/>
      <c r="C303" s="38"/>
      <c r="D303" s="247" t="s">
        <v>149</v>
      </c>
      <c r="E303" s="38"/>
      <c r="F303" s="248" t="s">
        <v>300</v>
      </c>
      <c r="G303" s="38"/>
      <c r="H303" s="38"/>
      <c r="I303" s="204"/>
      <c r="J303" s="38"/>
      <c r="K303" s="38"/>
      <c r="L303" s="39"/>
      <c r="M303" s="249"/>
      <c r="N303" s="250"/>
      <c r="O303" s="89"/>
      <c r="P303" s="89"/>
      <c r="Q303" s="89"/>
      <c r="R303" s="89"/>
      <c r="S303" s="89"/>
      <c r="T303" s="90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3" t="s">
        <v>149</v>
      </c>
      <c r="AU303" s="13" t="s">
        <v>86</v>
      </c>
    </row>
    <row r="304" spans="1:65" s="2" customFormat="1" ht="21.75" customHeight="1">
      <c r="A304" s="36"/>
      <c r="B304" s="37"/>
      <c r="C304" s="233" t="s">
        <v>545</v>
      </c>
      <c r="D304" s="233" t="s">
        <v>142</v>
      </c>
      <c r="E304" s="234" t="s">
        <v>301</v>
      </c>
      <c r="F304" s="235" t="s">
        <v>302</v>
      </c>
      <c r="G304" s="236" t="s">
        <v>215</v>
      </c>
      <c r="H304" s="237">
        <v>1</v>
      </c>
      <c r="I304" s="238"/>
      <c r="J304" s="239">
        <f>ROUND(I304*H304,2)</f>
        <v>0</v>
      </c>
      <c r="K304" s="240"/>
      <c r="L304" s="241"/>
      <c r="M304" s="242" t="s">
        <v>1</v>
      </c>
      <c r="N304" s="243" t="s">
        <v>43</v>
      </c>
      <c r="O304" s="89"/>
      <c r="P304" s="244">
        <f>O304*H304</f>
        <v>0</v>
      </c>
      <c r="Q304" s="244">
        <v>2E-05</v>
      </c>
      <c r="R304" s="244">
        <f>Q304*H304</f>
        <v>2E-05</v>
      </c>
      <c r="S304" s="244">
        <v>0</v>
      </c>
      <c r="T304" s="24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46" t="s">
        <v>286</v>
      </c>
      <c r="AT304" s="246" t="s">
        <v>142</v>
      </c>
      <c r="AU304" s="246" t="s">
        <v>86</v>
      </c>
      <c r="AY304" s="13" t="s">
        <v>141</v>
      </c>
      <c r="BE304" s="141">
        <f>IF(N304="základní",J304,0)</f>
        <v>0</v>
      </c>
      <c r="BF304" s="141">
        <f>IF(N304="snížená",J304,0)</f>
        <v>0</v>
      </c>
      <c r="BG304" s="141">
        <f>IF(N304="zákl. přenesená",J304,0)</f>
        <v>0</v>
      </c>
      <c r="BH304" s="141">
        <f>IF(N304="sníž. přenesená",J304,0)</f>
        <v>0</v>
      </c>
      <c r="BI304" s="141">
        <f>IF(N304="nulová",J304,0)</f>
        <v>0</v>
      </c>
      <c r="BJ304" s="13" t="s">
        <v>86</v>
      </c>
      <c r="BK304" s="141">
        <f>ROUND(I304*H304,2)</f>
        <v>0</v>
      </c>
      <c r="BL304" s="13" t="s">
        <v>271</v>
      </c>
      <c r="BM304" s="246" t="s">
        <v>546</v>
      </c>
    </row>
    <row r="305" spans="1:47" s="2" customFormat="1" ht="12">
      <c r="A305" s="36"/>
      <c r="B305" s="37"/>
      <c r="C305" s="38"/>
      <c r="D305" s="247" t="s">
        <v>149</v>
      </c>
      <c r="E305" s="38"/>
      <c r="F305" s="248" t="s">
        <v>302</v>
      </c>
      <c r="G305" s="38"/>
      <c r="H305" s="38"/>
      <c r="I305" s="204"/>
      <c r="J305" s="38"/>
      <c r="K305" s="38"/>
      <c r="L305" s="39"/>
      <c r="M305" s="249"/>
      <c r="N305" s="250"/>
      <c r="O305" s="89"/>
      <c r="P305" s="89"/>
      <c r="Q305" s="89"/>
      <c r="R305" s="89"/>
      <c r="S305" s="89"/>
      <c r="T305" s="90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3" t="s">
        <v>149</v>
      </c>
      <c r="AU305" s="13" t="s">
        <v>86</v>
      </c>
    </row>
    <row r="306" spans="1:65" s="2" customFormat="1" ht="33" customHeight="1">
      <c r="A306" s="36"/>
      <c r="B306" s="37"/>
      <c r="C306" s="251" t="s">
        <v>547</v>
      </c>
      <c r="D306" s="251" t="s">
        <v>151</v>
      </c>
      <c r="E306" s="252" t="s">
        <v>326</v>
      </c>
      <c r="F306" s="253" t="s">
        <v>327</v>
      </c>
      <c r="G306" s="254" t="s">
        <v>294</v>
      </c>
      <c r="H306" s="255">
        <v>1.2</v>
      </c>
      <c r="I306" s="256"/>
      <c r="J306" s="257">
        <f>ROUND(I306*H306,2)</f>
        <v>0</v>
      </c>
      <c r="K306" s="258"/>
      <c r="L306" s="39"/>
      <c r="M306" s="259" t="s">
        <v>1</v>
      </c>
      <c r="N306" s="260" t="s">
        <v>43</v>
      </c>
      <c r="O306" s="89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46" t="s">
        <v>271</v>
      </c>
      <c r="AT306" s="246" t="s">
        <v>151</v>
      </c>
      <c r="AU306" s="246" t="s">
        <v>86</v>
      </c>
      <c r="AY306" s="13" t="s">
        <v>141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3" t="s">
        <v>86</v>
      </c>
      <c r="BK306" s="141">
        <f>ROUND(I306*H306,2)</f>
        <v>0</v>
      </c>
      <c r="BL306" s="13" t="s">
        <v>271</v>
      </c>
      <c r="BM306" s="246" t="s">
        <v>548</v>
      </c>
    </row>
    <row r="307" spans="1:47" s="2" customFormat="1" ht="12">
      <c r="A307" s="36"/>
      <c r="B307" s="37"/>
      <c r="C307" s="38"/>
      <c r="D307" s="247" t="s">
        <v>149</v>
      </c>
      <c r="E307" s="38"/>
      <c r="F307" s="248" t="s">
        <v>329</v>
      </c>
      <c r="G307" s="38"/>
      <c r="H307" s="38"/>
      <c r="I307" s="204"/>
      <c r="J307" s="38"/>
      <c r="K307" s="38"/>
      <c r="L307" s="39"/>
      <c r="M307" s="249"/>
      <c r="N307" s="250"/>
      <c r="O307" s="89"/>
      <c r="P307" s="89"/>
      <c r="Q307" s="89"/>
      <c r="R307" s="89"/>
      <c r="S307" s="89"/>
      <c r="T307" s="90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3" t="s">
        <v>149</v>
      </c>
      <c r="AU307" s="13" t="s">
        <v>86</v>
      </c>
    </row>
    <row r="308" spans="1:65" s="2" customFormat="1" ht="24.15" customHeight="1">
      <c r="A308" s="36"/>
      <c r="B308" s="37"/>
      <c r="C308" s="251" t="s">
        <v>549</v>
      </c>
      <c r="D308" s="251" t="s">
        <v>151</v>
      </c>
      <c r="E308" s="252" t="s">
        <v>308</v>
      </c>
      <c r="F308" s="253" t="s">
        <v>309</v>
      </c>
      <c r="G308" s="254" t="s">
        <v>294</v>
      </c>
      <c r="H308" s="255">
        <v>0.492</v>
      </c>
      <c r="I308" s="256"/>
      <c r="J308" s="257">
        <f>ROUND(I308*H308,2)</f>
        <v>0</v>
      </c>
      <c r="K308" s="258"/>
      <c r="L308" s="39"/>
      <c r="M308" s="259" t="s">
        <v>1</v>
      </c>
      <c r="N308" s="260" t="s">
        <v>43</v>
      </c>
      <c r="O308" s="89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46" t="s">
        <v>271</v>
      </c>
      <c r="AT308" s="246" t="s">
        <v>151</v>
      </c>
      <c r="AU308" s="246" t="s">
        <v>86</v>
      </c>
      <c r="AY308" s="13" t="s">
        <v>141</v>
      </c>
      <c r="BE308" s="141">
        <f>IF(N308="základní",J308,0)</f>
        <v>0</v>
      </c>
      <c r="BF308" s="141">
        <f>IF(N308="snížená",J308,0)</f>
        <v>0</v>
      </c>
      <c r="BG308" s="141">
        <f>IF(N308="zákl. přenesená",J308,0)</f>
        <v>0</v>
      </c>
      <c r="BH308" s="141">
        <f>IF(N308="sníž. přenesená",J308,0)</f>
        <v>0</v>
      </c>
      <c r="BI308" s="141">
        <f>IF(N308="nulová",J308,0)</f>
        <v>0</v>
      </c>
      <c r="BJ308" s="13" t="s">
        <v>86</v>
      </c>
      <c r="BK308" s="141">
        <f>ROUND(I308*H308,2)</f>
        <v>0</v>
      </c>
      <c r="BL308" s="13" t="s">
        <v>271</v>
      </c>
      <c r="BM308" s="246" t="s">
        <v>550</v>
      </c>
    </row>
    <row r="309" spans="1:47" s="2" customFormat="1" ht="12">
      <c r="A309" s="36"/>
      <c r="B309" s="37"/>
      <c r="C309" s="38"/>
      <c r="D309" s="247" t="s">
        <v>149</v>
      </c>
      <c r="E309" s="38"/>
      <c r="F309" s="248" t="s">
        <v>311</v>
      </c>
      <c r="G309" s="38"/>
      <c r="H309" s="38"/>
      <c r="I309" s="204"/>
      <c r="J309" s="38"/>
      <c r="K309" s="38"/>
      <c r="L309" s="39"/>
      <c r="M309" s="249"/>
      <c r="N309" s="250"/>
      <c r="O309" s="89"/>
      <c r="P309" s="89"/>
      <c r="Q309" s="89"/>
      <c r="R309" s="89"/>
      <c r="S309" s="89"/>
      <c r="T309" s="90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3" t="s">
        <v>149</v>
      </c>
      <c r="AU309" s="13" t="s">
        <v>86</v>
      </c>
    </row>
    <row r="310" spans="1:63" s="11" customFormat="1" ht="25.9" customHeight="1">
      <c r="A310" s="11"/>
      <c r="B310" s="219"/>
      <c r="C310" s="220"/>
      <c r="D310" s="221" t="s">
        <v>77</v>
      </c>
      <c r="E310" s="222" t="s">
        <v>551</v>
      </c>
      <c r="F310" s="222" t="s">
        <v>552</v>
      </c>
      <c r="G310" s="220"/>
      <c r="H310" s="220"/>
      <c r="I310" s="223"/>
      <c r="J310" s="224">
        <f>BK310</f>
        <v>0</v>
      </c>
      <c r="K310" s="220"/>
      <c r="L310" s="225"/>
      <c r="M310" s="226"/>
      <c r="N310" s="227"/>
      <c r="O310" s="227"/>
      <c r="P310" s="228">
        <f>SUM(P311:P356)</f>
        <v>0</v>
      </c>
      <c r="Q310" s="227"/>
      <c r="R310" s="228">
        <f>SUM(R311:R356)</f>
        <v>3.0214442999999997</v>
      </c>
      <c r="S310" s="227"/>
      <c r="T310" s="229">
        <f>SUM(T311:T356)</f>
        <v>0.2808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R310" s="230" t="s">
        <v>86</v>
      </c>
      <c r="AT310" s="231" t="s">
        <v>77</v>
      </c>
      <c r="AU310" s="231" t="s">
        <v>78</v>
      </c>
      <c r="AY310" s="230" t="s">
        <v>141</v>
      </c>
      <c r="BK310" s="232">
        <f>SUM(BK311:BK356)</f>
        <v>0</v>
      </c>
    </row>
    <row r="311" spans="1:65" s="2" customFormat="1" ht="24.15" customHeight="1">
      <c r="A311" s="36"/>
      <c r="B311" s="37"/>
      <c r="C311" s="251" t="s">
        <v>553</v>
      </c>
      <c r="D311" s="251" t="s">
        <v>151</v>
      </c>
      <c r="E311" s="252" t="s">
        <v>323</v>
      </c>
      <c r="F311" s="253" t="s">
        <v>324</v>
      </c>
      <c r="G311" s="254" t="s">
        <v>205</v>
      </c>
      <c r="H311" s="255">
        <v>2.34</v>
      </c>
      <c r="I311" s="256"/>
      <c r="J311" s="257">
        <f>ROUND(I311*H311,2)</f>
        <v>0</v>
      </c>
      <c r="K311" s="258"/>
      <c r="L311" s="39"/>
      <c r="M311" s="259" t="s">
        <v>1</v>
      </c>
      <c r="N311" s="260" t="s">
        <v>43</v>
      </c>
      <c r="O311" s="89"/>
      <c r="P311" s="244">
        <f>O311*H311</f>
        <v>0</v>
      </c>
      <c r="Q311" s="244">
        <v>0</v>
      </c>
      <c r="R311" s="244">
        <f>Q311*H311</f>
        <v>0</v>
      </c>
      <c r="S311" s="244">
        <v>0.12</v>
      </c>
      <c r="T311" s="245">
        <f>S311*H311</f>
        <v>0.2808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46" t="s">
        <v>147</v>
      </c>
      <c r="AT311" s="246" t="s">
        <v>151</v>
      </c>
      <c r="AU311" s="246" t="s">
        <v>86</v>
      </c>
      <c r="AY311" s="13" t="s">
        <v>141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3" t="s">
        <v>86</v>
      </c>
      <c r="BK311" s="141">
        <f>ROUND(I311*H311,2)</f>
        <v>0</v>
      </c>
      <c r="BL311" s="13" t="s">
        <v>147</v>
      </c>
      <c r="BM311" s="246" t="s">
        <v>554</v>
      </c>
    </row>
    <row r="312" spans="1:47" s="2" customFormat="1" ht="12">
      <c r="A312" s="36"/>
      <c r="B312" s="37"/>
      <c r="C312" s="38"/>
      <c r="D312" s="247" t="s">
        <v>149</v>
      </c>
      <c r="E312" s="38"/>
      <c r="F312" s="248" t="s">
        <v>324</v>
      </c>
      <c r="G312" s="38"/>
      <c r="H312" s="38"/>
      <c r="I312" s="204"/>
      <c r="J312" s="38"/>
      <c r="K312" s="38"/>
      <c r="L312" s="39"/>
      <c r="M312" s="249"/>
      <c r="N312" s="250"/>
      <c r="O312" s="89"/>
      <c r="P312" s="89"/>
      <c r="Q312" s="89"/>
      <c r="R312" s="89"/>
      <c r="S312" s="89"/>
      <c r="T312" s="90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3" t="s">
        <v>149</v>
      </c>
      <c r="AU312" s="13" t="s">
        <v>86</v>
      </c>
    </row>
    <row r="313" spans="1:65" s="2" customFormat="1" ht="24.15" customHeight="1">
      <c r="A313" s="36"/>
      <c r="B313" s="37"/>
      <c r="C313" s="251" t="s">
        <v>555</v>
      </c>
      <c r="D313" s="251" t="s">
        <v>151</v>
      </c>
      <c r="E313" s="252" t="s">
        <v>427</v>
      </c>
      <c r="F313" s="253" t="s">
        <v>428</v>
      </c>
      <c r="G313" s="254" t="s">
        <v>215</v>
      </c>
      <c r="H313" s="255">
        <v>7.85</v>
      </c>
      <c r="I313" s="256"/>
      <c r="J313" s="257">
        <f>ROUND(I313*H313,2)</f>
        <v>0</v>
      </c>
      <c r="K313" s="258"/>
      <c r="L313" s="39"/>
      <c r="M313" s="259" t="s">
        <v>1</v>
      </c>
      <c r="N313" s="260" t="s">
        <v>43</v>
      </c>
      <c r="O313" s="89"/>
      <c r="P313" s="244">
        <f>O313*H313</f>
        <v>0</v>
      </c>
      <c r="Q313" s="244">
        <v>3E-05</v>
      </c>
      <c r="R313" s="244">
        <f>Q313*H313</f>
        <v>0.0002355</v>
      </c>
      <c r="S313" s="244">
        <v>0</v>
      </c>
      <c r="T313" s="24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46" t="s">
        <v>147</v>
      </c>
      <c r="AT313" s="246" t="s">
        <v>151</v>
      </c>
      <c r="AU313" s="246" t="s">
        <v>86</v>
      </c>
      <c r="AY313" s="13" t="s">
        <v>141</v>
      </c>
      <c r="BE313" s="141">
        <f>IF(N313="základní",J313,0)</f>
        <v>0</v>
      </c>
      <c r="BF313" s="141">
        <f>IF(N313="snížená",J313,0)</f>
        <v>0</v>
      </c>
      <c r="BG313" s="141">
        <f>IF(N313="zákl. přenesená",J313,0)</f>
        <v>0</v>
      </c>
      <c r="BH313" s="141">
        <f>IF(N313="sníž. přenesená",J313,0)</f>
        <v>0</v>
      </c>
      <c r="BI313" s="141">
        <f>IF(N313="nulová",J313,0)</f>
        <v>0</v>
      </c>
      <c r="BJ313" s="13" t="s">
        <v>86</v>
      </c>
      <c r="BK313" s="141">
        <f>ROUND(I313*H313,2)</f>
        <v>0</v>
      </c>
      <c r="BL313" s="13" t="s">
        <v>147</v>
      </c>
      <c r="BM313" s="246" t="s">
        <v>556</v>
      </c>
    </row>
    <row r="314" spans="1:47" s="2" customFormat="1" ht="12">
      <c r="A314" s="36"/>
      <c r="B314" s="37"/>
      <c r="C314" s="38"/>
      <c r="D314" s="247" t="s">
        <v>149</v>
      </c>
      <c r="E314" s="38"/>
      <c r="F314" s="248" t="s">
        <v>430</v>
      </c>
      <c r="G314" s="38"/>
      <c r="H314" s="38"/>
      <c r="I314" s="204"/>
      <c r="J314" s="38"/>
      <c r="K314" s="38"/>
      <c r="L314" s="39"/>
      <c r="M314" s="249"/>
      <c r="N314" s="250"/>
      <c r="O314" s="89"/>
      <c r="P314" s="89"/>
      <c r="Q314" s="89"/>
      <c r="R314" s="89"/>
      <c r="S314" s="89"/>
      <c r="T314" s="90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3" t="s">
        <v>149</v>
      </c>
      <c r="AU314" s="13" t="s">
        <v>86</v>
      </c>
    </row>
    <row r="315" spans="1:65" s="2" customFormat="1" ht="24.15" customHeight="1">
      <c r="A315" s="36"/>
      <c r="B315" s="37"/>
      <c r="C315" s="251" t="s">
        <v>557</v>
      </c>
      <c r="D315" s="251" t="s">
        <v>151</v>
      </c>
      <c r="E315" s="252" t="s">
        <v>282</v>
      </c>
      <c r="F315" s="253" t="s">
        <v>283</v>
      </c>
      <c r="G315" s="254" t="s">
        <v>215</v>
      </c>
      <c r="H315" s="255">
        <v>3.6</v>
      </c>
      <c r="I315" s="256"/>
      <c r="J315" s="257">
        <f>ROUND(I315*H315,2)</f>
        <v>0</v>
      </c>
      <c r="K315" s="258"/>
      <c r="L315" s="39"/>
      <c r="M315" s="259" t="s">
        <v>1</v>
      </c>
      <c r="N315" s="260" t="s">
        <v>43</v>
      </c>
      <c r="O315" s="89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46" t="s">
        <v>147</v>
      </c>
      <c r="AT315" s="246" t="s">
        <v>151</v>
      </c>
      <c r="AU315" s="246" t="s">
        <v>86</v>
      </c>
      <c r="AY315" s="13" t="s">
        <v>141</v>
      </c>
      <c r="BE315" s="141">
        <f>IF(N315="základní",J315,0)</f>
        <v>0</v>
      </c>
      <c r="BF315" s="141">
        <f>IF(N315="snížená",J315,0)</f>
        <v>0</v>
      </c>
      <c r="BG315" s="141">
        <f>IF(N315="zákl. přenesená",J315,0)</f>
        <v>0</v>
      </c>
      <c r="BH315" s="141">
        <f>IF(N315="sníž. přenesená",J315,0)</f>
        <v>0</v>
      </c>
      <c r="BI315" s="141">
        <f>IF(N315="nulová",J315,0)</f>
        <v>0</v>
      </c>
      <c r="BJ315" s="13" t="s">
        <v>86</v>
      </c>
      <c r="BK315" s="141">
        <f>ROUND(I315*H315,2)</f>
        <v>0</v>
      </c>
      <c r="BL315" s="13" t="s">
        <v>147</v>
      </c>
      <c r="BM315" s="246" t="s">
        <v>558</v>
      </c>
    </row>
    <row r="316" spans="1:47" s="2" customFormat="1" ht="12">
      <c r="A316" s="36"/>
      <c r="B316" s="37"/>
      <c r="C316" s="38"/>
      <c r="D316" s="247" t="s">
        <v>149</v>
      </c>
      <c r="E316" s="38"/>
      <c r="F316" s="248" t="s">
        <v>285</v>
      </c>
      <c r="G316" s="38"/>
      <c r="H316" s="38"/>
      <c r="I316" s="204"/>
      <c r="J316" s="38"/>
      <c r="K316" s="38"/>
      <c r="L316" s="39"/>
      <c r="M316" s="249"/>
      <c r="N316" s="250"/>
      <c r="O316" s="89"/>
      <c r="P316" s="89"/>
      <c r="Q316" s="89"/>
      <c r="R316" s="89"/>
      <c r="S316" s="89"/>
      <c r="T316" s="90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3" t="s">
        <v>149</v>
      </c>
      <c r="AU316" s="13" t="s">
        <v>86</v>
      </c>
    </row>
    <row r="317" spans="1:65" s="2" customFormat="1" ht="24.15" customHeight="1">
      <c r="A317" s="36"/>
      <c r="B317" s="37"/>
      <c r="C317" s="251" t="s">
        <v>559</v>
      </c>
      <c r="D317" s="251" t="s">
        <v>151</v>
      </c>
      <c r="E317" s="252" t="s">
        <v>304</v>
      </c>
      <c r="F317" s="253" t="s">
        <v>305</v>
      </c>
      <c r="G317" s="254" t="s">
        <v>215</v>
      </c>
      <c r="H317" s="255">
        <v>3.6</v>
      </c>
      <c r="I317" s="256"/>
      <c r="J317" s="257">
        <f>ROUND(I317*H317,2)</f>
        <v>0</v>
      </c>
      <c r="K317" s="258"/>
      <c r="L317" s="39"/>
      <c r="M317" s="259" t="s">
        <v>1</v>
      </c>
      <c r="N317" s="260" t="s">
        <v>43</v>
      </c>
      <c r="O317" s="89"/>
      <c r="P317" s="244">
        <f>O317*H317</f>
        <v>0</v>
      </c>
      <c r="Q317" s="244">
        <v>0</v>
      </c>
      <c r="R317" s="244">
        <f>Q317*H317</f>
        <v>0</v>
      </c>
      <c r="S317" s="244">
        <v>0</v>
      </c>
      <c r="T317" s="245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46" t="s">
        <v>147</v>
      </c>
      <c r="AT317" s="246" t="s">
        <v>151</v>
      </c>
      <c r="AU317" s="246" t="s">
        <v>86</v>
      </c>
      <c r="AY317" s="13" t="s">
        <v>141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3" t="s">
        <v>86</v>
      </c>
      <c r="BK317" s="141">
        <f>ROUND(I317*H317,2)</f>
        <v>0</v>
      </c>
      <c r="BL317" s="13" t="s">
        <v>147</v>
      </c>
      <c r="BM317" s="246" t="s">
        <v>560</v>
      </c>
    </row>
    <row r="318" spans="1:47" s="2" customFormat="1" ht="12">
      <c r="A318" s="36"/>
      <c r="B318" s="37"/>
      <c r="C318" s="38"/>
      <c r="D318" s="247" t="s">
        <v>149</v>
      </c>
      <c r="E318" s="38"/>
      <c r="F318" s="248" t="s">
        <v>307</v>
      </c>
      <c r="G318" s="38"/>
      <c r="H318" s="38"/>
      <c r="I318" s="204"/>
      <c r="J318" s="38"/>
      <c r="K318" s="38"/>
      <c r="L318" s="39"/>
      <c r="M318" s="249"/>
      <c r="N318" s="250"/>
      <c r="O318" s="89"/>
      <c r="P318" s="89"/>
      <c r="Q318" s="89"/>
      <c r="R318" s="89"/>
      <c r="S318" s="89"/>
      <c r="T318" s="90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3" t="s">
        <v>149</v>
      </c>
      <c r="AU318" s="13" t="s">
        <v>86</v>
      </c>
    </row>
    <row r="319" spans="1:65" s="2" customFormat="1" ht="33" customHeight="1">
      <c r="A319" s="36"/>
      <c r="B319" s="37"/>
      <c r="C319" s="251" t="s">
        <v>561</v>
      </c>
      <c r="D319" s="251" t="s">
        <v>151</v>
      </c>
      <c r="E319" s="252" t="s">
        <v>326</v>
      </c>
      <c r="F319" s="253" t="s">
        <v>327</v>
      </c>
      <c r="G319" s="254" t="s">
        <v>294</v>
      </c>
      <c r="H319" s="255">
        <v>0.95</v>
      </c>
      <c r="I319" s="256"/>
      <c r="J319" s="257">
        <f>ROUND(I319*H319,2)</f>
        <v>0</v>
      </c>
      <c r="K319" s="258"/>
      <c r="L319" s="39"/>
      <c r="M319" s="259" t="s">
        <v>1</v>
      </c>
      <c r="N319" s="260" t="s">
        <v>43</v>
      </c>
      <c r="O319" s="89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46" t="s">
        <v>147</v>
      </c>
      <c r="AT319" s="246" t="s">
        <v>151</v>
      </c>
      <c r="AU319" s="246" t="s">
        <v>86</v>
      </c>
      <c r="AY319" s="13" t="s">
        <v>141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3" t="s">
        <v>86</v>
      </c>
      <c r="BK319" s="141">
        <f>ROUND(I319*H319,2)</f>
        <v>0</v>
      </c>
      <c r="BL319" s="13" t="s">
        <v>147</v>
      </c>
      <c r="BM319" s="246" t="s">
        <v>562</v>
      </c>
    </row>
    <row r="320" spans="1:47" s="2" customFormat="1" ht="12">
      <c r="A320" s="36"/>
      <c r="B320" s="37"/>
      <c r="C320" s="38"/>
      <c r="D320" s="247" t="s">
        <v>149</v>
      </c>
      <c r="E320" s="38"/>
      <c r="F320" s="248" t="s">
        <v>329</v>
      </c>
      <c r="G320" s="38"/>
      <c r="H320" s="38"/>
      <c r="I320" s="204"/>
      <c r="J320" s="38"/>
      <c r="K320" s="38"/>
      <c r="L320" s="39"/>
      <c r="M320" s="249"/>
      <c r="N320" s="250"/>
      <c r="O320" s="89"/>
      <c r="P320" s="89"/>
      <c r="Q320" s="89"/>
      <c r="R320" s="89"/>
      <c r="S320" s="89"/>
      <c r="T320" s="90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3" t="s">
        <v>149</v>
      </c>
      <c r="AU320" s="13" t="s">
        <v>86</v>
      </c>
    </row>
    <row r="321" spans="1:65" s="2" customFormat="1" ht="16.5" customHeight="1">
      <c r="A321" s="36"/>
      <c r="B321" s="37"/>
      <c r="C321" s="233" t="s">
        <v>563</v>
      </c>
      <c r="D321" s="233" t="s">
        <v>142</v>
      </c>
      <c r="E321" s="234" t="s">
        <v>248</v>
      </c>
      <c r="F321" s="235" t="s">
        <v>249</v>
      </c>
      <c r="G321" s="236" t="s">
        <v>215</v>
      </c>
      <c r="H321" s="237">
        <v>12</v>
      </c>
      <c r="I321" s="238"/>
      <c r="J321" s="239">
        <f>ROUND(I321*H321,2)</f>
        <v>0</v>
      </c>
      <c r="K321" s="240"/>
      <c r="L321" s="241"/>
      <c r="M321" s="242" t="s">
        <v>1</v>
      </c>
      <c r="N321" s="243" t="s">
        <v>43</v>
      </c>
      <c r="O321" s="89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46" t="s">
        <v>146</v>
      </c>
      <c r="AT321" s="246" t="s">
        <v>142</v>
      </c>
      <c r="AU321" s="246" t="s">
        <v>86</v>
      </c>
      <c r="AY321" s="13" t="s">
        <v>141</v>
      </c>
      <c r="BE321" s="141">
        <f>IF(N321="základní",J321,0)</f>
        <v>0</v>
      </c>
      <c r="BF321" s="141">
        <f>IF(N321="snížená",J321,0)</f>
        <v>0</v>
      </c>
      <c r="BG321" s="141">
        <f>IF(N321="zákl. přenesená",J321,0)</f>
        <v>0</v>
      </c>
      <c r="BH321" s="141">
        <f>IF(N321="sníž. přenesená",J321,0)</f>
        <v>0</v>
      </c>
      <c r="BI321" s="141">
        <f>IF(N321="nulová",J321,0)</f>
        <v>0</v>
      </c>
      <c r="BJ321" s="13" t="s">
        <v>86</v>
      </c>
      <c r="BK321" s="141">
        <f>ROUND(I321*H321,2)</f>
        <v>0</v>
      </c>
      <c r="BL321" s="13" t="s">
        <v>147</v>
      </c>
      <c r="BM321" s="246" t="s">
        <v>564</v>
      </c>
    </row>
    <row r="322" spans="1:47" s="2" customFormat="1" ht="12">
      <c r="A322" s="36"/>
      <c r="B322" s="37"/>
      <c r="C322" s="38"/>
      <c r="D322" s="247" t="s">
        <v>149</v>
      </c>
      <c r="E322" s="38"/>
      <c r="F322" s="248" t="s">
        <v>249</v>
      </c>
      <c r="G322" s="38"/>
      <c r="H322" s="38"/>
      <c r="I322" s="204"/>
      <c r="J322" s="38"/>
      <c r="K322" s="38"/>
      <c r="L322" s="39"/>
      <c r="M322" s="249"/>
      <c r="N322" s="250"/>
      <c r="O322" s="89"/>
      <c r="P322" s="89"/>
      <c r="Q322" s="89"/>
      <c r="R322" s="89"/>
      <c r="S322" s="89"/>
      <c r="T322" s="90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3" t="s">
        <v>149</v>
      </c>
      <c r="AU322" s="13" t="s">
        <v>86</v>
      </c>
    </row>
    <row r="323" spans="1:65" s="2" customFormat="1" ht="44.25" customHeight="1">
      <c r="A323" s="36"/>
      <c r="B323" s="37"/>
      <c r="C323" s="251" t="s">
        <v>565</v>
      </c>
      <c r="D323" s="251" t="s">
        <v>151</v>
      </c>
      <c r="E323" s="252" t="s">
        <v>288</v>
      </c>
      <c r="F323" s="253" t="s">
        <v>289</v>
      </c>
      <c r="G323" s="254" t="s">
        <v>215</v>
      </c>
      <c r="H323" s="255">
        <v>12</v>
      </c>
      <c r="I323" s="256"/>
      <c r="J323" s="257">
        <f>ROUND(I323*H323,2)</f>
        <v>0</v>
      </c>
      <c r="K323" s="258"/>
      <c r="L323" s="39"/>
      <c r="M323" s="259" t="s">
        <v>1</v>
      </c>
      <c r="N323" s="260" t="s">
        <v>43</v>
      </c>
      <c r="O323" s="89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46" t="s">
        <v>147</v>
      </c>
      <c r="AT323" s="246" t="s">
        <v>151</v>
      </c>
      <c r="AU323" s="246" t="s">
        <v>86</v>
      </c>
      <c r="AY323" s="13" t="s">
        <v>141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3" t="s">
        <v>86</v>
      </c>
      <c r="BK323" s="141">
        <f>ROUND(I323*H323,2)</f>
        <v>0</v>
      </c>
      <c r="BL323" s="13" t="s">
        <v>147</v>
      </c>
      <c r="BM323" s="246" t="s">
        <v>566</v>
      </c>
    </row>
    <row r="324" spans="1:47" s="2" customFormat="1" ht="12">
      <c r="A324" s="36"/>
      <c r="B324" s="37"/>
      <c r="C324" s="38"/>
      <c r="D324" s="247" t="s">
        <v>149</v>
      </c>
      <c r="E324" s="38"/>
      <c r="F324" s="248" t="s">
        <v>291</v>
      </c>
      <c r="G324" s="38"/>
      <c r="H324" s="38"/>
      <c r="I324" s="204"/>
      <c r="J324" s="38"/>
      <c r="K324" s="38"/>
      <c r="L324" s="39"/>
      <c r="M324" s="249"/>
      <c r="N324" s="250"/>
      <c r="O324" s="89"/>
      <c r="P324" s="89"/>
      <c r="Q324" s="89"/>
      <c r="R324" s="89"/>
      <c r="S324" s="89"/>
      <c r="T324" s="90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3" t="s">
        <v>149</v>
      </c>
      <c r="AU324" s="13" t="s">
        <v>86</v>
      </c>
    </row>
    <row r="325" spans="1:65" s="2" customFormat="1" ht="24.15" customHeight="1">
      <c r="A325" s="36"/>
      <c r="B325" s="37"/>
      <c r="C325" s="251" t="s">
        <v>567</v>
      </c>
      <c r="D325" s="251" t="s">
        <v>151</v>
      </c>
      <c r="E325" s="252" t="s">
        <v>531</v>
      </c>
      <c r="F325" s="253" t="s">
        <v>532</v>
      </c>
      <c r="G325" s="254" t="s">
        <v>215</v>
      </c>
      <c r="H325" s="255">
        <v>4</v>
      </c>
      <c r="I325" s="256"/>
      <c r="J325" s="257">
        <f>ROUND(I325*H325,2)</f>
        <v>0</v>
      </c>
      <c r="K325" s="258"/>
      <c r="L325" s="39"/>
      <c r="M325" s="259" t="s">
        <v>1</v>
      </c>
      <c r="N325" s="260" t="s">
        <v>43</v>
      </c>
      <c r="O325" s="89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46" t="s">
        <v>147</v>
      </c>
      <c r="AT325" s="246" t="s">
        <v>151</v>
      </c>
      <c r="AU325" s="246" t="s">
        <v>86</v>
      </c>
      <c r="AY325" s="13" t="s">
        <v>141</v>
      </c>
      <c r="BE325" s="141">
        <f>IF(N325="základní",J325,0)</f>
        <v>0</v>
      </c>
      <c r="BF325" s="141">
        <f>IF(N325="snížená",J325,0)</f>
        <v>0</v>
      </c>
      <c r="BG325" s="141">
        <f>IF(N325="zákl. přenesená",J325,0)</f>
        <v>0</v>
      </c>
      <c r="BH325" s="141">
        <f>IF(N325="sníž. přenesená",J325,0)</f>
        <v>0</v>
      </c>
      <c r="BI325" s="141">
        <f>IF(N325="nulová",J325,0)</f>
        <v>0</v>
      </c>
      <c r="BJ325" s="13" t="s">
        <v>86</v>
      </c>
      <c r="BK325" s="141">
        <f>ROUND(I325*H325,2)</f>
        <v>0</v>
      </c>
      <c r="BL325" s="13" t="s">
        <v>147</v>
      </c>
      <c r="BM325" s="246" t="s">
        <v>568</v>
      </c>
    </row>
    <row r="326" spans="1:47" s="2" customFormat="1" ht="12">
      <c r="A326" s="36"/>
      <c r="B326" s="37"/>
      <c r="C326" s="38"/>
      <c r="D326" s="247" t="s">
        <v>149</v>
      </c>
      <c r="E326" s="38"/>
      <c r="F326" s="248" t="s">
        <v>534</v>
      </c>
      <c r="G326" s="38"/>
      <c r="H326" s="38"/>
      <c r="I326" s="204"/>
      <c r="J326" s="38"/>
      <c r="K326" s="38"/>
      <c r="L326" s="39"/>
      <c r="M326" s="249"/>
      <c r="N326" s="250"/>
      <c r="O326" s="89"/>
      <c r="P326" s="89"/>
      <c r="Q326" s="89"/>
      <c r="R326" s="89"/>
      <c r="S326" s="89"/>
      <c r="T326" s="90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3" t="s">
        <v>149</v>
      </c>
      <c r="AU326" s="13" t="s">
        <v>86</v>
      </c>
    </row>
    <row r="327" spans="1:65" s="2" customFormat="1" ht="24.15" customHeight="1">
      <c r="A327" s="36"/>
      <c r="B327" s="37"/>
      <c r="C327" s="233" t="s">
        <v>569</v>
      </c>
      <c r="D327" s="233" t="s">
        <v>142</v>
      </c>
      <c r="E327" s="234" t="s">
        <v>536</v>
      </c>
      <c r="F327" s="235" t="s">
        <v>537</v>
      </c>
      <c r="G327" s="236" t="s">
        <v>215</v>
      </c>
      <c r="H327" s="237">
        <v>4</v>
      </c>
      <c r="I327" s="238"/>
      <c r="J327" s="239">
        <f>ROUND(I327*H327,2)</f>
        <v>0</v>
      </c>
      <c r="K327" s="240"/>
      <c r="L327" s="241"/>
      <c r="M327" s="242" t="s">
        <v>1</v>
      </c>
      <c r="N327" s="243" t="s">
        <v>43</v>
      </c>
      <c r="O327" s="89"/>
      <c r="P327" s="244">
        <f>O327*H327</f>
        <v>0</v>
      </c>
      <c r="Q327" s="244">
        <v>0.00128</v>
      </c>
      <c r="R327" s="244">
        <f>Q327*H327</f>
        <v>0.00512</v>
      </c>
      <c r="S327" s="244">
        <v>0</v>
      </c>
      <c r="T327" s="245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46" t="s">
        <v>146</v>
      </c>
      <c r="AT327" s="246" t="s">
        <v>142</v>
      </c>
      <c r="AU327" s="246" t="s">
        <v>86</v>
      </c>
      <c r="AY327" s="13" t="s">
        <v>141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3" t="s">
        <v>86</v>
      </c>
      <c r="BK327" s="141">
        <f>ROUND(I327*H327,2)</f>
        <v>0</v>
      </c>
      <c r="BL327" s="13" t="s">
        <v>147</v>
      </c>
      <c r="BM327" s="246" t="s">
        <v>570</v>
      </c>
    </row>
    <row r="328" spans="1:47" s="2" customFormat="1" ht="12">
      <c r="A328" s="36"/>
      <c r="B328" s="37"/>
      <c r="C328" s="38"/>
      <c r="D328" s="247" t="s">
        <v>149</v>
      </c>
      <c r="E328" s="38"/>
      <c r="F328" s="248" t="s">
        <v>537</v>
      </c>
      <c r="G328" s="38"/>
      <c r="H328" s="38"/>
      <c r="I328" s="204"/>
      <c r="J328" s="38"/>
      <c r="K328" s="38"/>
      <c r="L328" s="39"/>
      <c r="M328" s="249"/>
      <c r="N328" s="250"/>
      <c r="O328" s="89"/>
      <c r="P328" s="89"/>
      <c r="Q328" s="89"/>
      <c r="R328" s="89"/>
      <c r="S328" s="89"/>
      <c r="T328" s="90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3" t="s">
        <v>149</v>
      </c>
      <c r="AU328" s="13" t="s">
        <v>86</v>
      </c>
    </row>
    <row r="329" spans="1:65" s="2" customFormat="1" ht="16.5" customHeight="1">
      <c r="A329" s="36"/>
      <c r="B329" s="37"/>
      <c r="C329" s="233" t="s">
        <v>571</v>
      </c>
      <c r="D329" s="233" t="s">
        <v>142</v>
      </c>
      <c r="E329" s="234" t="s">
        <v>292</v>
      </c>
      <c r="F329" s="235" t="s">
        <v>293</v>
      </c>
      <c r="G329" s="236" t="s">
        <v>294</v>
      </c>
      <c r="H329" s="237">
        <v>0.74</v>
      </c>
      <c r="I329" s="238"/>
      <c r="J329" s="239">
        <f>ROUND(I329*H329,2)</f>
        <v>0</v>
      </c>
      <c r="K329" s="240"/>
      <c r="L329" s="241"/>
      <c r="M329" s="242" t="s">
        <v>1</v>
      </c>
      <c r="N329" s="243" t="s">
        <v>43</v>
      </c>
      <c r="O329" s="89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46" t="s">
        <v>146</v>
      </c>
      <c r="AT329" s="246" t="s">
        <v>142</v>
      </c>
      <c r="AU329" s="246" t="s">
        <v>86</v>
      </c>
      <c r="AY329" s="13" t="s">
        <v>141</v>
      </c>
      <c r="BE329" s="141">
        <f>IF(N329="základní",J329,0)</f>
        <v>0</v>
      </c>
      <c r="BF329" s="141">
        <f>IF(N329="snížená",J329,0)</f>
        <v>0</v>
      </c>
      <c r="BG329" s="141">
        <f>IF(N329="zákl. přenesená",J329,0)</f>
        <v>0</v>
      </c>
      <c r="BH329" s="141">
        <f>IF(N329="sníž. přenesená",J329,0)</f>
        <v>0</v>
      </c>
      <c r="BI329" s="141">
        <f>IF(N329="nulová",J329,0)</f>
        <v>0</v>
      </c>
      <c r="BJ329" s="13" t="s">
        <v>86</v>
      </c>
      <c r="BK329" s="141">
        <f>ROUND(I329*H329,2)</f>
        <v>0</v>
      </c>
      <c r="BL329" s="13" t="s">
        <v>147</v>
      </c>
      <c r="BM329" s="246" t="s">
        <v>572</v>
      </c>
    </row>
    <row r="330" spans="1:47" s="2" customFormat="1" ht="12">
      <c r="A330" s="36"/>
      <c r="B330" s="37"/>
      <c r="C330" s="38"/>
      <c r="D330" s="247" t="s">
        <v>149</v>
      </c>
      <c r="E330" s="38"/>
      <c r="F330" s="248" t="s">
        <v>296</v>
      </c>
      <c r="G330" s="38"/>
      <c r="H330" s="38"/>
      <c r="I330" s="204"/>
      <c r="J330" s="38"/>
      <c r="K330" s="38"/>
      <c r="L330" s="39"/>
      <c r="M330" s="249"/>
      <c r="N330" s="250"/>
      <c r="O330" s="89"/>
      <c r="P330" s="89"/>
      <c r="Q330" s="89"/>
      <c r="R330" s="89"/>
      <c r="S330" s="89"/>
      <c r="T330" s="90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3" t="s">
        <v>149</v>
      </c>
      <c r="AU330" s="13" t="s">
        <v>86</v>
      </c>
    </row>
    <row r="331" spans="1:65" s="2" customFormat="1" ht="16.5" customHeight="1">
      <c r="A331" s="36"/>
      <c r="B331" s="37"/>
      <c r="C331" s="251" t="s">
        <v>573</v>
      </c>
      <c r="D331" s="251" t="s">
        <v>151</v>
      </c>
      <c r="E331" s="252" t="s">
        <v>297</v>
      </c>
      <c r="F331" s="253" t="s">
        <v>298</v>
      </c>
      <c r="G331" s="254" t="s">
        <v>215</v>
      </c>
      <c r="H331" s="255">
        <v>3.6</v>
      </c>
      <c r="I331" s="256"/>
      <c r="J331" s="257">
        <f>ROUND(I331*H331,2)</f>
        <v>0</v>
      </c>
      <c r="K331" s="258"/>
      <c r="L331" s="39"/>
      <c r="M331" s="259" t="s">
        <v>1</v>
      </c>
      <c r="N331" s="260" t="s">
        <v>43</v>
      </c>
      <c r="O331" s="89"/>
      <c r="P331" s="244">
        <f>O331*H331</f>
        <v>0</v>
      </c>
      <c r="Q331" s="244">
        <v>0.00012</v>
      </c>
      <c r="R331" s="244">
        <f>Q331*H331</f>
        <v>0.00043200000000000004</v>
      </c>
      <c r="S331" s="244">
        <v>0</v>
      </c>
      <c r="T331" s="24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46" t="s">
        <v>147</v>
      </c>
      <c r="AT331" s="246" t="s">
        <v>151</v>
      </c>
      <c r="AU331" s="246" t="s">
        <v>86</v>
      </c>
      <c r="AY331" s="13" t="s">
        <v>141</v>
      </c>
      <c r="BE331" s="141">
        <f>IF(N331="základní",J331,0)</f>
        <v>0</v>
      </c>
      <c r="BF331" s="141">
        <f>IF(N331="snížená",J331,0)</f>
        <v>0</v>
      </c>
      <c r="BG331" s="141">
        <f>IF(N331="zákl. přenesená",J331,0)</f>
        <v>0</v>
      </c>
      <c r="BH331" s="141">
        <f>IF(N331="sníž. přenesená",J331,0)</f>
        <v>0</v>
      </c>
      <c r="BI331" s="141">
        <f>IF(N331="nulová",J331,0)</f>
        <v>0</v>
      </c>
      <c r="BJ331" s="13" t="s">
        <v>86</v>
      </c>
      <c r="BK331" s="141">
        <f>ROUND(I331*H331,2)</f>
        <v>0</v>
      </c>
      <c r="BL331" s="13" t="s">
        <v>147</v>
      </c>
      <c r="BM331" s="246" t="s">
        <v>574</v>
      </c>
    </row>
    <row r="332" spans="1:47" s="2" customFormat="1" ht="12">
      <c r="A332" s="36"/>
      <c r="B332" s="37"/>
      <c r="C332" s="38"/>
      <c r="D332" s="247" t="s">
        <v>149</v>
      </c>
      <c r="E332" s="38"/>
      <c r="F332" s="248" t="s">
        <v>300</v>
      </c>
      <c r="G332" s="38"/>
      <c r="H332" s="38"/>
      <c r="I332" s="204"/>
      <c r="J332" s="38"/>
      <c r="K332" s="38"/>
      <c r="L332" s="39"/>
      <c r="M332" s="249"/>
      <c r="N332" s="250"/>
      <c r="O332" s="89"/>
      <c r="P332" s="89"/>
      <c r="Q332" s="89"/>
      <c r="R332" s="89"/>
      <c r="S332" s="89"/>
      <c r="T332" s="90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3" t="s">
        <v>149</v>
      </c>
      <c r="AU332" s="13" t="s">
        <v>86</v>
      </c>
    </row>
    <row r="333" spans="1:65" s="2" customFormat="1" ht="21.75" customHeight="1">
      <c r="A333" s="36"/>
      <c r="B333" s="37"/>
      <c r="C333" s="233" t="s">
        <v>575</v>
      </c>
      <c r="D333" s="233" t="s">
        <v>142</v>
      </c>
      <c r="E333" s="234" t="s">
        <v>301</v>
      </c>
      <c r="F333" s="235" t="s">
        <v>302</v>
      </c>
      <c r="G333" s="236" t="s">
        <v>215</v>
      </c>
      <c r="H333" s="237">
        <v>3.6</v>
      </c>
      <c r="I333" s="238"/>
      <c r="J333" s="239">
        <f>ROUND(I333*H333,2)</f>
        <v>0</v>
      </c>
      <c r="K333" s="240"/>
      <c r="L333" s="241"/>
      <c r="M333" s="242" t="s">
        <v>1</v>
      </c>
      <c r="N333" s="243" t="s">
        <v>43</v>
      </c>
      <c r="O333" s="89"/>
      <c r="P333" s="244">
        <f>O333*H333</f>
        <v>0</v>
      </c>
      <c r="Q333" s="244">
        <v>2E-05</v>
      </c>
      <c r="R333" s="244">
        <f>Q333*H333</f>
        <v>7.2E-05</v>
      </c>
      <c r="S333" s="244">
        <v>0</v>
      </c>
      <c r="T333" s="24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46" t="s">
        <v>146</v>
      </c>
      <c r="AT333" s="246" t="s">
        <v>142</v>
      </c>
      <c r="AU333" s="246" t="s">
        <v>86</v>
      </c>
      <c r="AY333" s="13" t="s">
        <v>141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3" t="s">
        <v>86</v>
      </c>
      <c r="BK333" s="141">
        <f>ROUND(I333*H333,2)</f>
        <v>0</v>
      </c>
      <c r="BL333" s="13" t="s">
        <v>147</v>
      </c>
      <c r="BM333" s="246" t="s">
        <v>576</v>
      </c>
    </row>
    <row r="334" spans="1:47" s="2" customFormat="1" ht="12">
      <c r="A334" s="36"/>
      <c r="B334" s="37"/>
      <c r="C334" s="38"/>
      <c r="D334" s="247" t="s">
        <v>149</v>
      </c>
      <c r="E334" s="38"/>
      <c r="F334" s="248" t="s">
        <v>302</v>
      </c>
      <c r="G334" s="38"/>
      <c r="H334" s="38"/>
      <c r="I334" s="204"/>
      <c r="J334" s="38"/>
      <c r="K334" s="38"/>
      <c r="L334" s="39"/>
      <c r="M334" s="249"/>
      <c r="N334" s="250"/>
      <c r="O334" s="89"/>
      <c r="P334" s="89"/>
      <c r="Q334" s="89"/>
      <c r="R334" s="89"/>
      <c r="S334" s="89"/>
      <c r="T334" s="90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3" t="s">
        <v>149</v>
      </c>
      <c r="AU334" s="13" t="s">
        <v>86</v>
      </c>
    </row>
    <row r="335" spans="1:65" s="2" customFormat="1" ht="33" customHeight="1">
      <c r="A335" s="36"/>
      <c r="B335" s="37"/>
      <c r="C335" s="251" t="s">
        <v>577</v>
      </c>
      <c r="D335" s="251" t="s">
        <v>151</v>
      </c>
      <c r="E335" s="252" t="s">
        <v>448</v>
      </c>
      <c r="F335" s="253" t="s">
        <v>449</v>
      </c>
      <c r="G335" s="254" t="s">
        <v>205</v>
      </c>
      <c r="H335" s="255">
        <v>2.34</v>
      </c>
      <c r="I335" s="256"/>
      <c r="J335" s="257">
        <f>ROUND(I335*H335,2)</f>
        <v>0</v>
      </c>
      <c r="K335" s="258"/>
      <c r="L335" s="39"/>
      <c r="M335" s="259" t="s">
        <v>1</v>
      </c>
      <c r="N335" s="260" t="s">
        <v>43</v>
      </c>
      <c r="O335" s="89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46" t="s">
        <v>147</v>
      </c>
      <c r="AT335" s="246" t="s">
        <v>151</v>
      </c>
      <c r="AU335" s="246" t="s">
        <v>86</v>
      </c>
      <c r="AY335" s="13" t="s">
        <v>141</v>
      </c>
      <c r="BE335" s="141">
        <f>IF(N335="základní",J335,0)</f>
        <v>0</v>
      </c>
      <c r="BF335" s="141">
        <f>IF(N335="snížená",J335,0)</f>
        <v>0</v>
      </c>
      <c r="BG335" s="141">
        <f>IF(N335="zákl. přenesená",J335,0)</f>
        <v>0</v>
      </c>
      <c r="BH335" s="141">
        <f>IF(N335="sníž. přenesená",J335,0)</f>
        <v>0</v>
      </c>
      <c r="BI335" s="141">
        <f>IF(N335="nulová",J335,0)</f>
        <v>0</v>
      </c>
      <c r="BJ335" s="13" t="s">
        <v>86</v>
      </c>
      <c r="BK335" s="141">
        <f>ROUND(I335*H335,2)</f>
        <v>0</v>
      </c>
      <c r="BL335" s="13" t="s">
        <v>147</v>
      </c>
      <c r="BM335" s="246" t="s">
        <v>578</v>
      </c>
    </row>
    <row r="336" spans="1:47" s="2" customFormat="1" ht="12">
      <c r="A336" s="36"/>
      <c r="B336" s="37"/>
      <c r="C336" s="38"/>
      <c r="D336" s="247" t="s">
        <v>149</v>
      </c>
      <c r="E336" s="38"/>
      <c r="F336" s="248" t="s">
        <v>451</v>
      </c>
      <c r="G336" s="38"/>
      <c r="H336" s="38"/>
      <c r="I336" s="204"/>
      <c r="J336" s="38"/>
      <c r="K336" s="38"/>
      <c r="L336" s="39"/>
      <c r="M336" s="249"/>
      <c r="N336" s="250"/>
      <c r="O336" s="89"/>
      <c r="P336" s="89"/>
      <c r="Q336" s="89"/>
      <c r="R336" s="89"/>
      <c r="S336" s="89"/>
      <c r="T336" s="90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3" t="s">
        <v>149</v>
      </c>
      <c r="AU336" s="13" t="s">
        <v>86</v>
      </c>
    </row>
    <row r="337" spans="1:65" s="2" customFormat="1" ht="16.5" customHeight="1">
      <c r="A337" s="36"/>
      <c r="B337" s="37"/>
      <c r="C337" s="233" t="s">
        <v>579</v>
      </c>
      <c r="D337" s="233" t="s">
        <v>142</v>
      </c>
      <c r="E337" s="234" t="s">
        <v>453</v>
      </c>
      <c r="F337" s="235" t="s">
        <v>454</v>
      </c>
      <c r="G337" s="236" t="s">
        <v>294</v>
      </c>
      <c r="H337" s="237">
        <v>0.79</v>
      </c>
      <c r="I337" s="238"/>
      <c r="J337" s="239">
        <f>ROUND(I337*H337,2)</f>
        <v>0</v>
      </c>
      <c r="K337" s="240"/>
      <c r="L337" s="241"/>
      <c r="M337" s="242" t="s">
        <v>1</v>
      </c>
      <c r="N337" s="243" t="s">
        <v>43</v>
      </c>
      <c r="O337" s="89"/>
      <c r="P337" s="244">
        <f>O337*H337</f>
        <v>0</v>
      </c>
      <c r="Q337" s="244">
        <v>1</v>
      </c>
      <c r="R337" s="244">
        <f>Q337*H337</f>
        <v>0.79</v>
      </c>
      <c r="S337" s="244">
        <v>0</v>
      </c>
      <c r="T337" s="24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46" t="s">
        <v>146</v>
      </c>
      <c r="AT337" s="246" t="s">
        <v>142</v>
      </c>
      <c r="AU337" s="246" t="s">
        <v>86</v>
      </c>
      <c r="AY337" s="13" t="s">
        <v>141</v>
      </c>
      <c r="BE337" s="141">
        <f>IF(N337="základní",J337,0)</f>
        <v>0</v>
      </c>
      <c r="BF337" s="141">
        <f>IF(N337="snížená",J337,0)</f>
        <v>0</v>
      </c>
      <c r="BG337" s="141">
        <f>IF(N337="zákl. přenesená",J337,0)</f>
        <v>0</v>
      </c>
      <c r="BH337" s="141">
        <f>IF(N337="sníž. přenesená",J337,0)</f>
        <v>0</v>
      </c>
      <c r="BI337" s="141">
        <f>IF(N337="nulová",J337,0)</f>
        <v>0</v>
      </c>
      <c r="BJ337" s="13" t="s">
        <v>86</v>
      </c>
      <c r="BK337" s="141">
        <f>ROUND(I337*H337,2)</f>
        <v>0</v>
      </c>
      <c r="BL337" s="13" t="s">
        <v>147</v>
      </c>
      <c r="BM337" s="246" t="s">
        <v>580</v>
      </c>
    </row>
    <row r="338" spans="1:47" s="2" customFormat="1" ht="12">
      <c r="A338" s="36"/>
      <c r="B338" s="37"/>
      <c r="C338" s="38"/>
      <c r="D338" s="247" t="s">
        <v>149</v>
      </c>
      <c r="E338" s="38"/>
      <c r="F338" s="248" t="s">
        <v>454</v>
      </c>
      <c r="G338" s="38"/>
      <c r="H338" s="38"/>
      <c r="I338" s="204"/>
      <c r="J338" s="38"/>
      <c r="K338" s="38"/>
      <c r="L338" s="39"/>
      <c r="M338" s="249"/>
      <c r="N338" s="250"/>
      <c r="O338" s="89"/>
      <c r="P338" s="89"/>
      <c r="Q338" s="89"/>
      <c r="R338" s="89"/>
      <c r="S338" s="89"/>
      <c r="T338" s="90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3" t="s">
        <v>149</v>
      </c>
      <c r="AU338" s="13" t="s">
        <v>86</v>
      </c>
    </row>
    <row r="339" spans="1:65" s="2" customFormat="1" ht="16.5" customHeight="1">
      <c r="A339" s="36"/>
      <c r="B339" s="37"/>
      <c r="C339" s="233" t="s">
        <v>581</v>
      </c>
      <c r="D339" s="233" t="s">
        <v>142</v>
      </c>
      <c r="E339" s="234" t="s">
        <v>457</v>
      </c>
      <c r="F339" s="235" t="s">
        <v>458</v>
      </c>
      <c r="G339" s="236" t="s">
        <v>459</v>
      </c>
      <c r="H339" s="237">
        <v>0.3</v>
      </c>
      <c r="I339" s="238"/>
      <c r="J339" s="239">
        <f>ROUND(I339*H339,2)</f>
        <v>0</v>
      </c>
      <c r="K339" s="240"/>
      <c r="L339" s="241"/>
      <c r="M339" s="242" t="s">
        <v>1</v>
      </c>
      <c r="N339" s="243" t="s">
        <v>43</v>
      </c>
      <c r="O339" s="89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46" t="s">
        <v>146</v>
      </c>
      <c r="AT339" s="246" t="s">
        <v>142</v>
      </c>
      <c r="AU339" s="246" t="s">
        <v>86</v>
      </c>
      <c r="AY339" s="13" t="s">
        <v>141</v>
      </c>
      <c r="BE339" s="141">
        <f>IF(N339="základní",J339,0)</f>
        <v>0</v>
      </c>
      <c r="BF339" s="141">
        <f>IF(N339="snížená",J339,0)</f>
        <v>0</v>
      </c>
      <c r="BG339" s="141">
        <f>IF(N339="zákl. přenesená",J339,0)</f>
        <v>0</v>
      </c>
      <c r="BH339" s="141">
        <f>IF(N339="sníž. přenesená",J339,0)</f>
        <v>0</v>
      </c>
      <c r="BI339" s="141">
        <f>IF(N339="nulová",J339,0)</f>
        <v>0</v>
      </c>
      <c r="BJ339" s="13" t="s">
        <v>86</v>
      </c>
      <c r="BK339" s="141">
        <f>ROUND(I339*H339,2)</f>
        <v>0</v>
      </c>
      <c r="BL339" s="13" t="s">
        <v>147</v>
      </c>
      <c r="BM339" s="246" t="s">
        <v>582</v>
      </c>
    </row>
    <row r="340" spans="1:47" s="2" customFormat="1" ht="12">
      <c r="A340" s="36"/>
      <c r="B340" s="37"/>
      <c r="C340" s="38"/>
      <c r="D340" s="247" t="s">
        <v>149</v>
      </c>
      <c r="E340" s="38"/>
      <c r="F340" s="248" t="s">
        <v>458</v>
      </c>
      <c r="G340" s="38"/>
      <c r="H340" s="38"/>
      <c r="I340" s="204"/>
      <c r="J340" s="38"/>
      <c r="K340" s="38"/>
      <c r="L340" s="39"/>
      <c r="M340" s="249"/>
      <c r="N340" s="250"/>
      <c r="O340" s="89"/>
      <c r="P340" s="89"/>
      <c r="Q340" s="89"/>
      <c r="R340" s="89"/>
      <c r="S340" s="89"/>
      <c r="T340" s="90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3" t="s">
        <v>149</v>
      </c>
      <c r="AU340" s="13" t="s">
        <v>86</v>
      </c>
    </row>
    <row r="341" spans="1:65" s="2" customFormat="1" ht="24.15" customHeight="1">
      <c r="A341" s="36"/>
      <c r="B341" s="37"/>
      <c r="C341" s="251" t="s">
        <v>583</v>
      </c>
      <c r="D341" s="251" t="s">
        <v>151</v>
      </c>
      <c r="E341" s="252" t="s">
        <v>462</v>
      </c>
      <c r="F341" s="253" t="s">
        <v>463</v>
      </c>
      <c r="G341" s="254" t="s">
        <v>205</v>
      </c>
      <c r="H341" s="255">
        <v>2.34</v>
      </c>
      <c r="I341" s="256"/>
      <c r="J341" s="257">
        <f>ROUND(I341*H341,2)</f>
        <v>0</v>
      </c>
      <c r="K341" s="258"/>
      <c r="L341" s="39"/>
      <c r="M341" s="259" t="s">
        <v>1</v>
      </c>
      <c r="N341" s="260" t="s">
        <v>43</v>
      </c>
      <c r="O341" s="89"/>
      <c r="P341" s="244">
        <f>O341*H341</f>
        <v>0</v>
      </c>
      <c r="Q341" s="244">
        <v>0.15192</v>
      </c>
      <c r="R341" s="244">
        <f>Q341*H341</f>
        <v>0.3554928</v>
      </c>
      <c r="S341" s="244">
        <v>0</v>
      </c>
      <c r="T341" s="24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46" t="s">
        <v>147</v>
      </c>
      <c r="AT341" s="246" t="s">
        <v>151</v>
      </c>
      <c r="AU341" s="246" t="s">
        <v>86</v>
      </c>
      <c r="AY341" s="13" t="s">
        <v>141</v>
      </c>
      <c r="BE341" s="141">
        <f>IF(N341="základní",J341,0)</f>
        <v>0</v>
      </c>
      <c r="BF341" s="141">
        <f>IF(N341="snížená",J341,0)</f>
        <v>0</v>
      </c>
      <c r="BG341" s="141">
        <f>IF(N341="zákl. přenesená",J341,0)</f>
        <v>0</v>
      </c>
      <c r="BH341" s="141">
        <f>IF(N341="sníž. přenesená",J341,0)</f>
        <v>0</v>
      </c>
      <c r="BI341" s="141">
        <f>IF(N341="nulová",J341,0)</f>
        <v>0</v>
      </c>
      <c r="BJ341" s="13" t="s">
        <v>86</v>
      </c>
      <c r="BK341" s="141">
        <f>ROUND(I341*H341,2)</f>
        <v>0</v>
      </c>
      <c r="BL341" s="13" t="s">
        <v>147</v>
      </c>
      <c r="BM341" s="246" t="s">
        <v>584</v>
      </c>
    </row>
    <row r="342" spans="1:47" s="2" customFormat="1" ht="12">
      <c r="A342" s="36"/>
      <c r="B342" s="37"/>
      <c r="C342" s="38"/>
      <c r="D342" s="247" t="s">
        <v>149</v>
      </c>
      <c r="E342" s="38"/>
      <c r="F342" s="248" t="s">
        <v>465</v>
      </c>
      <c r="G342" s="38"/>
      <c r="H342" s="38"/>
      <c r="I342" s="204"/>
      <c r="J342" s="38"/>
      <c r="K342" s="38"/>
      <c r="L342" s="39"/>
      <c r="M342" s="249"/>
      <c r="N342" s="250"/>
      <c r="O342" s="89"/>
      <c r="P342" s="89"/>
      <c r="Q342" s="89"/>
      <c r="R342" s="89"/>
      <c r="S342" s="89"/>
      <c r="T342" s="90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3" t="s">
        <v>149</v>
      </c>
      <c r="AU342" s="13" t="s">
        <v>86</v>
      </c>
    </row>
    <row r="343" spans="1:65" s="2" customFormat="1" ht="24.15" customHeight="1">
      <c r="A343" s="36"/>
      <c r="B343" s="37"/>
      <c r="C343" s="233" t="s">
        <v>585</v>
      </c>
      <c r="D343" s="233" t="s">
        <v>142</v>
      </c>
      <c r="E343" s="234" t="s">
        <v>467</v>
      </c>
      <c r="F343" s="235" t="s">
        <v>468</v>
      </c>
      <c r="G343" s="236" t="s">
        <v>469</v>
      </c>
      <c r="H343" s="237">
        <v>1</v>
      </c>
      <c r="I343" s="238"/>
      <c r="J343" s="239">
        <f>ROUND(I343*H343,2)</f>
        <v>0</v>
      </c>
      <c r="K343" s="240"/>
      <c r="L343" s="241"/>
      <c r="M343" s="242" t="s">
        <v>1</v>
      </c>
      <c r="N343" s="243" t="s">
        <v>43</v>
      </c>
      <c r="O343" s="89"/>
      <c r="P343" s="244">
        <f>O343*H343</f>
        <v>0</v>
      </c>
      <c r="Q343" s="244">
        <v>0.025</v>
      </c>
      <c r="R343" s="244">
        <f>Q343*H343</f>
        <v>0.025</v>
      </c>
      <c r="S343" s="244">
        <v>0</v>
      </c>
      <c r="T343" s="24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46" t="s">
        <v>146</v>
      </c>
      <c r="AT343" s="246" t="s">
        <v>142</v>
      </c>
      <c r="AU343" s="246" t="s">
        <v>86</v>
      </c>
      <c r="AY343" s="13" t="s">
        <v>141</v>
      </c>
      <c r="BE343" s="141">
        <f>IF(N343="základní",J343,0)</f>
        <v>0</v>
      </c>
      <c r="BF343" s="141">
        <f>IF(N343="snížená",J343,0)</f>
        <v>0</v>
      </c>
      <c r="BG343" s="141">
        <f>IF(N343="zákl. přenesená",J343,0)</f>
        <v>0</v>
      </c>
      <c r="BH343" s="141">
        <f>IF(N343="sníž. přenesená",J343,0)</f>
        <v>0</v>
      </c>
      <c r="BI343" s="141">
        <f>IF(N343="nulová",J343,0)</f>
        <v>0</v>
      </c>
      <c r="BJ343" s="13" t="s">
        <v>86</v>
      </c>
      <c r="BK343" s="141">
        <f>ROUND(I343*H343,2)</f>
        <v>0</v>
      </c>
      <c r="BL343" s="13" t="s">
        <v>147</v>
      </c>
      <c r="BM343" s="246" t="s">
        <v>586</v>
      </c>
    </row>
    <row r="344" spans="1:47" s="2" customFormat="1" ht="12">
      <c r="A344" s="36"/>
      <c r="B344" s="37"/>
      <c r="C344" s="38"/>
      <c r="D344" s="247" t="s">
        <v>149</v>
      </c>
      <c r="E344" s="38"/>
      <c r="F344" s="248" t="s">
        <v>468</v>
      </c>
      <c r="G344" s="38"/>
      <c r="H344" s="38"/>
      <c r="I344" s="204"/>
      <c r="J344" s="38"/>
      <c r="K344" s="38"/>
      <c r="L344" s="39"/>
      <c r="M344" s="249"/>
      <c r="N344" s="250"/>
      <c r="O344" s="89"/>
      <c r="P344" s="89"/>
      <c r="Q344" s="89"/>
      <c r="R344" s="89"/>
      <c r="S344" s="89"/>
      <c r="T344" s="90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3" t="s">
        <v>149</v>
      </c>
      <c r="AU344" s="13" t="s">
        <v>86</v>
      </c>
    </row>
    <row r="345" spans="1:65" s="2" customFormat="1" ht="24.15" customHeight="1">
      <c r="A345" s="36"/>
      <c r="B345" s="37"/>
      <c r="C345" s="251" t="s">
        <v>587</v>
      </c>
      <c r="D345" s="251" t="s">
        <v>151</v>
      </c>
      <c r="E345" s="252" t="s">
        <v>472</v>
      </c>
      <c r="F345" s="253" t="s">
        <v>473</v>
      </c>
      <c r="G345" s="254" t="s">
        <v>205</v>
      </c>
      <c r="H345" s="255">
        <v>4.68</v>
      </c>
      <c r="I345" s="256"/>
      <c r="J345" s="257">
        <f>ROUND(I345*H345,2)</f>
        <v>0</v>
      </c>
      <c r="K345" s="258"/>
      <c r="L345" s="39"/>
      <c r="M345" s="259" t="s">
        <v>1</v>
      </c>
      <c r="N345" s="260" t="s">
        <v>43</v>
      </c>
      <c r="O345" s="89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46" t="s">
        <v>147</v>
      </c>
      <c r="AT345" s="246" t="s">
        <v>151</v>
      </c>
      <c r="AU345" s="246" t="s">
        <v>86</v>
      </c>
      <c r="AY345" s="13" t="s">
        <v>141</v>
      </c>
      <c r="BE345" s="141">
        <f>IF(N345="základní",J345,0)</f>
        <v>0</v>
      </c>
      <c r="BF345" s="141">
        <f>IF(N345="snížená",J345,0)</f>
        <v>0</v>
      </c>
      <c r="BG345" s="141">
        <f>IF(N345="zákl. přenesená",J345,0)</f>
        <v>0</v>
      </c>
      <c r="BH345" s="141">
        <f>IF(N345="sníž. přenesená",J345,0)</f>
        <v>0</v>
      </c>
      <c r="BI345" s="141">
        <f>IF(N345="nulová",J345,0)</f>
        <v>0</v>
      </c>
      <c r="BJ345" s="13" t="s">
        <v>86</v>
      </c>
      <c r="BK345" s="141">
        <f>ROUND(I345*H345,2)</f>
        <v>0</v>
      </c>
      <c r="BL345" s="13" t="s">
        <v>147</v>
      </c>
      <c r="BM345" s="246" t="s">
        <v>588</v>
      </c>
    </row>
    <row r="346" spans="1:47" s="2" customFormat="1" ht="12">
      <c r="A346" s="36"/>
      <c r="B346" s="37"/>
      <c r="C346" s="38"/>
      <c r="D346" s="247" t="s">
        <v>149</v>
      </c>
      <c r="E346" s="38"/>
      <c r="F346" s="248" t="s">
        <v>475</v>
      </c>
      <c r="G346" s="38"/>
      <c r="H346" s="38"/>
      <c r="I346" s="204"/>
      <c r="J346" s="38"/>
      <c r="K346" s="38"/>
      <c r="L346" s="39"/>
      <c r="M346" s="249"/>
      <c r="N346" s="250"/>
      <c r="O346" s="89"/>
      <c r="P346" s="89"/>
      <c r="Q346" s="89"/>
      <c r="R346" s="89"/>
      <c r="S346" s="89"/>
      <c r="T346" s="90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3" t="s">
        <v>149</v>
      </c>
      <c r="AU346" s="13" t="s">
        <v>86</v>
      </c>
    </row>
    <row r="347" spans="1:65" s="2" customFormat="1" ht="21.75" customHeight="1">
      <c r="A347" s="36"/>
      <c r="B347" s="37"/>
      <c r="C347" s="233" t="s">
        <v>589</v>
      </c>
      <c r="D347" s="233" t="s">
        <v>142</v>
      </c>
      <c r="E347" s="234" t="s">
        <v>477</v>
      </c>
      <c r="F347" s="235" t="s">
        <v>478</v>
      </c>
      <c r="G347" s="236" t="s">
        <v>294</v>
      </c>
      <c r="H347" s="237">
        <v>0.36</v>
      </c>
      <c r="I347" s="238"/>
      <c r="J347" s="239">
        <f>ROUND(I347*H347,2)</f>
        <v>0</v>
      </c>
      <c r="K347" s="240"/>
      <c r="L347" s="241"/>
      <c r="M347" s="242" t="s">
        <v>1</v>
      </c>
      <c r="N347" s="243" t="s">
        <v>43</v>
      </c>
      <c r="O347" s="89"/>
      <c r="P347" s="244">
        <f>O347*H347</f>
        <v>0</v>
      </c>
      <c r="Q347" s="244">
        <v>1</v>
      </c>
      <c r="R347" s="244">
        <f>Q347*H347</f>
        <v>0.36</v>
      </c>
      <c r="S347" s="244">
        <v>0</v>
      </c>
      <c r="T347" s="24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46" t="s">
        <v>146</v>
      </c>
      <c r="AT347" s="246" t="s">
        <v>142</v>
      </c>
      <c r="AU347" s="246" t="s">
        <v>86</v>
      </c>
      <c r="AY347" s="13" t="s">
        <v>141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3" t="s">
        <v>86</v>
      </c>
      <c r="BK347" s="141">
        <f>ROUND(I347*H347,2)</f>
        <v>0</v>
      </c>
      <c r="BL347" s="13" t="s">
        <v>147</v>
      </c>
      <c r="BM347" s="246" t="s">
        <v>590</v>
      </c>
    </row>
    <row r="348" spans="1:47" s="2" customFormat="1" ht="12">
      <c r="A348" s="36"/>
      <c r="B348" s="37"/>
      <c r="C348" s="38"/>
      <c r="D348" s="247" t="s">
        <v>149</v>
      </c>
      <c r="E348" s="38"/>
      <c r="F348" s="248" t="s">
        <v>478</v>
      </c>
      <c r="G348" s="38"/>
      <c r="H348" s="38"/>
      <c r="I348" s="204"/>
      <c r="J348" s="38"/>
      <c r="K348" s="38"/>
      <c r="L348" s="39"/>
      <c r="M348" s="249"/>
      <c r="N348" s="250"/>
      <c r="O348" s="89"/>
      <c r="P348" s="89"/>
      <c r="Q348" s="89"/>
      <c r="R348" s="89"/>
      <c r="S348" s="89"/>
      <c r="T348" s="90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3" t="s">
        <v>149</v>
      </c>
      <c r="AU348" s="13" t="s">
        <v>86</v>
      </c>
    </row>
    <row r="349" spans="1:65" s="2" customFormat="1" ht="16.5" customHeight="1">
      <c r="A349" s="36"/>
      <c r="B349" s="37"/>
      <c r="C349" s="233" t="s">
        <v>591</v>
      </c>
      <c r="D349" s="233" t="s">
        <v>142</v>
      </c>
      <c r="E349" s="234" t="s">
        <v>481</v>
      </c>
      <c r="F349" s="235" t="s">
        <v>482</v>
      </c>
      <c r="G349" s="236" t="s">
        <v>210</v>
      </c>
      <c r="H349" s="237">
        <v>1.49</v>
      </c>
      <c r="I349" s="238"/>
      <c r="J349" s="239">
        <f>ROUND(I349*H349,2)</f>
        <v>0</v>
      </c>
      <c r="K349" s="240"/>
      <c r="L349" s="241"/>
      <c r="M349" s="242" t="s">
        <v>1</v>
      </c>
      <c r="N349" s="243" t="s">
        <v>43</v>
      </c>
      <c r="O349" s="89"/>
      <c r="P349" s="244">
        <f>O349*H349</f>
        <v>0</v>
      </c>
      <c r="Q349" s="244">
        <v>0.001</v>
      </c>
      <c r="R349" s="244">
        <f>Q349*H349</f>
        <v>0.00149</v>
      </c>
      <c r="S349" s="244">
        <v>0</v>
      </c>
      <c r="T349" s="24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46" t="s">
        <v>146</v>
      </c>
      <c r="AT349" s="246" t="s">
        <v>142</v>
      </c>
      <c r="AU349" s="246" t="s">
        <v>86</v>
      </c>
      <c r="AY349" s="13" t="s">
        <v>141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3" t="s">
        <v>86</v>
      </c>
      <c r="BK349" s="141">
        <f>ROUND(I349*H349,2)</f>
        <v>0</v>
      </c>
      <c r="BL349" s="13" t="s">
        <v>147</v>
      </c>
      <c r="BM349" s="246" t="s">
        <v>592</v>
      </c>
    </row>
    <row r="350" spans="1:47" s="2" customFormat="1" ht="12">
      <c r="A350" s="36"/>
      <c r="B350" s="37"/>
      <c r="C350" s="38"/>
      <c r="D350" s="247" t="s">
        <v>149</v>
      </c>
      <c r="E350" s="38"/>
      <c r="F350" s="248" t="s">
        <v>482</v>
      </c>
      <c r="G350" s="38"/>
      <c r="H350" s="38"/>
      <c r="I350" s="204"/>
      <c r="J350" s="38"/>
      <c r="K350" s="38"/>
      <c r="L350" s="39"/>
      <c r="M350" s="249"/>
      <c r="N350" s="250"/>
      <c r="O350" s="89"/>
      <c r="P350" s="89"/>
      <c r="Q350" s="89"/>
      <c r="R350" s="89"/>
      <c r="S350" s="89"/>
      <c r="T350" s="90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3" t="s">
        <v>149</v>
      </c>
      <c r="AU350" s="13" t="s">
        <v>86</v>
      </c>
    </row>
    <row r="351" spans="1:65" s="2" customFormat="1" ht="24.15" customHeight="1">
      <c r="A351" s="36"/>
      <c r="B351" s="37"/>
      <c r="C351" s="233" t="s">
        <v>593</v>
      </c>
      <c r="D351" s="233" t="s">
        <v>142</v>
      </c>
      <c r="E351" s="234" t="s">
        <v>485</v>
      </c>
      <c r="F351" s="235" t="s">
        <v>486</v>
      </c>
      <c r="G351" s="236" t="s">
        <v>294</v>
      </c>
      <c r="H351" s="237">
        <v>0.348</v>
      </c>
      <c r="I351" s="238"/>
      <c r="J351" s="239">
        <f>ROUND(I351*H351,2)</f>
        <v>0</v>
      </c>
      <c r="K351" s="240"/>
      <c r="L351" s="241"/>
      <c r="M351" s="242" t="s">
        <v>1</v>
      </c>
      <c r="N351" s="243" t="s">
        <v>43</v>
      </c>
      <c r="O351" s="89"/>
      <c r="P351" s="244">
        <f>O351*H351</f>
        <v>0</v>
      </c>
      <c r="Q351" s="244">
        <v>1</v>
      </c>
      <c r="R351" s="244">
        <f>Q351*H351</f>
        <v>0.348</v>
      </c>
      <c r="S351" s="244">
        <v>0</v>
      </c>
      <c r="T351" s="24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46" t="s">
        <v>146</v>
      </c>
      <c r="AT351" s="246" t="s">
        <v>142</v>
      </c>
      <c r="AU351" s="246" t="s">
        <v>86</v>
      </c>
      <c r="AY351" s="13" t="s">
        <v>141</v>
      </c>
      <c r="BE351" s="141">
        <f>IF(N351="základní",J351,0)</f>
        <v>0</v>
      </c>
      <c r="BF351" s="141">
        <f>IF(N351="snížená",J351,0)</f>
        <v>0</v>
      </c>
      <c r="BG351" s="141">
        <f>IF(N351="zákl. přenesená",J351,0)</f>
        <v>0</v>
      </c>
      <c r="BH351" s="141">
        <f>IF(N351="sníž. přenesená",J351,0)</f>
        <v>0</v>
      </c>
      <c r="BI351" s="141">
        <f>IF(N351="nulová",J351,0)</f>
        <v>0</v>
      </c>
      <c r="BJ351" s="13" t="s">
        <v>86</v>
      </c>
      <c r="BK351" s="141">
        <f>ROUND(I351*H351,2)</f>
        <v>0</v>
      </c>
      <c r="BL351" s="13" t="s">
        <v>147</v>
      </c>
      <c r="BM351" s="246" t="s">
        <v>594</v>
      </c>
    </row>
    <row r="352" spans="1:47" s="2" customFormat="1" ht="12">
      <c r="A352" s="36"/>
      <c r="B352" s="37"/>
      <c r="C352" s="38"/>
      <c r="D352" s="247" t="s">
        <v>149</v>
      </c>
      <c r="E352" s="38"/>
      <c r="F352" s="248" t="s">
        <v>486</v>
      </c>
      <c r="G352" s="38"/>
      <c r="H352" s="38"/>
      <c r="I352" s="204"/>
      <c r="J352" s="38"/>
      <c r="K352" s="38"/>
      <c r="L352" s="39"/>
      <c r="M352" s="249"/>
      <c r="N352" s="250"/>
      <c r="O352" s="89"/>
      <c r="P352" s="89"/>
      <c r="Q352" s="89"/>
      <c r="R352" s="89"/>
      <c r="S352" s="89"/>
      <c r="T352" s="90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3" t="s">
        <v>149</v>
      </c>
      <c r="AU352" s="13" t="s">
        <v>86</v>
      </c>
    </row>
    <row r="353" spans="1:65" s="2" customFormat="1" ht="24.15" customHeight="1">
      <c r="A353" s="36"/>
      <c r="B353" s="37"/>
      <c r="C353" s="251" t="s">
        <v>595</v>
      </c>
      <c r="D353" s="251" t="s">
        <v>151</v>
      </c>
      <c r="E353" s="252" t="s">
        <v>489</v>
      </c>
      <c r="F353" s="253" t="s">
        <v>490</v>
      </c>
      <c r="G353" s="254" t="s">
        <v>205</v>
      </c>
      <c r="H353" s="255">
        <v>14.95</v>
      </c>
      <c r="I353" s="256"/>
      <c r="J353" s="257">
        <f>ROUND(I353*H353,2)</f>
        <v>0</v>
      </c>
      <c r="K353" s="258"/>
      <c r="L353" s="39"/>
      <c r="M353" s="259" t="s">
        <v>1</v>
      </c>
      <c r="N353" s="260" t="s">
        <v>43</v>
      </c>
      <c r="O353" s="89"/>
      <c r="P353" s="244">
        <f>O353*H353</f>
        <v>0</v>
      </c>
      <c r="Q353" s="244">
        <v>0.07596</v>
      </c>
      <c r="R353" s="244">
        <f>Q353*H353</f>
        <v>1.135602</v>
      </c>
      <c r="S353" s="244">
        <v>0</v>
      </c>
      <c r="T353" s="24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46" t="s">
        <v>147</v>
      </c>
      <c r="AT353" s="246" t="s">
        <v>151</v>
      </c>
      <c r="AU353" s="246" t="s">
        <v>86</v>
      </c>
      <c r="AY353" s="13" t="s">
        <v>141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3" t="s">
        <v>86</v>
      </c>
      <c r="BK353" s="141">
        <f>ROUND(I353*H353,2)</f>
        <v>0</v>
      </c>
      <c r="BL353" s="13" t="s">
        <v>147</v>
      </c>
      <c r="BM353" s="246" t="s">
        <v>596</v>
      </c>
    </row>
    <row r="354" spans="1:47" s="2" customFormat="1" ht="12">
      <c r="A354" s="36"/>
      <c r="B354" s="37"/>
      <c r="C354" s="38"/>
      <c r="D354" s="247" t="s">
        <v>149</v>
      </c>
      <c r="E354" s="38"/>
      <c r="F354" s="248" t="s">
        <v>492</v>
      </c>
      <c r="G354" s="38"/>
      <c r="H354" s="38"/>
      <c r="I354" s="204"/>
      <c r="J354" s="38"/>
      <c r="K354" s="38"/>
      <c r="L354" s="39"/>
      <c r="M354" s="249"/>
      <c r="N354" s="250"/>
      <c r="O354" s="89"/>
      <c r="P354" s="89"/>
      <c r="Q354" s="89"/>
      <c r="R354" s="89"/>
      <c r="S354" s="89"/>
      <c r="T354" s="90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3" t="s">
        <v>149</v>
      </c>
      <c r="AU354" s="13" t="s">
        <v>86</v>
      </c>
    </row>
    <row r="355" spans="1:65" s="2" customFormat="1" ht="24.15" customHeight="1">
      <c r="A355" s="36"/>
      <c r="B355" s="37"/>
      <c r="C355" s="251" t="s">
        <v>597</v>
      </c>
      <c r="D355" s="251" t="s">
        <v>151</v>
      </c>
      <c r="E355" s="252" t="s">
        <v>308</v>
      </c>
      <c r="F355" s="253" t="s">
        <v>309</v>
      </c>
      <c r="G355" s="254" t="s">
        <v>294</v>
      </c>
      <c r="H355" s="255">
        <v>0.492</v>
      </c>
      <c r="I355" s="256"/>
      <c r="J355" s="257">
        <f>ROUND(I355*H355,2)</f>
        <v>0</v>
      </c>
      <c r="K355" s="258"/>
      <c r="L355" s="39"/>
      <c r="M355" s="259" t="s">
        <v>1</v>
      </c>
      <c r="N355" s="260" t="s">
        <v>43</v>
      </c>
      <c r="O355" s="89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46" t="s">
        <v>147</v>
      </c>
      <c r="AT355" s="246" t="s">
        <v>151</v>
      </c>
      <c r="AU355" s="246" t="s">
        <v>86</v>
      </c>
      <c r="AY355" s="13" t="s">
        <v>141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3" t="s">
        <v>86</v>
      </c>
      <c r="BK355" s="141">
        <f>ROUND(I355*H355,2)</f>
        <v>0</v>
      </c>
      <c r="BL355" s="13" t="s">
        <v>147</v>
      </c>
      <c r="BM355" s="246" t="s">
        <v>598</v>
      </c>
    </row>
    <row r="356" spans="1:47" s="2" customFormat="1" ht="12">
      <c r="A356" s="36"/>
      <c r="B356" s="37"/>
      <c r="C356" s="38"/>
      <c r="D356" s="247" t="s">
        <v>149</v>
      </c>
      <c r="E356" s="38"/>
      <c r="F356" s="248" t="s">
        <v>311</v>
      </c>
      <c r="G356" s="38"/>
      <c r="H356" s="38"/>
      <c r="I356" s="204"/>
      <c r="J356" s="38"/>
      <c r="K356" s="38"/>
      <c r="L356" s="39"/>
      <c r="M356" s="249"/>
      <c r="N356" s="250"/>
      <c r="O356" s="89"/>
      <c r="P356" s="89"/>
      <c r="Q356" s="89"/>
      <c r="R356" s="89"/>
      <c r="S356" s="89"/>
      <c r="T356" s="90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3" t="s">
        <v>149</v>
      </c>
      <c r="AU356" s="13" t="s">
        <v>86</v>
      </c>
    </row>
    <row r="357" spans="1:63" s="11" customFormat="1" ht="25.9" customHeight="1">
      <c r="A357" s="11"/>
      <c r="B357" s="219"/>
      <c r="C357" s="220"/>
      <c r="D357" s="221" t="s">
        <v>77</v>
      </c>
      <c r="E357" s="222" t="s">
        <v>599</v>
      </c>
      <c r="F357" s="222" t="s">
        <v>600</v>
      </c>
      <c r="G357" s="220"/>
      <c r="H357" s="220"/>
      <c r="I357" s="223"/>
      <c r="J357" s="224">
        <f>BK357</f>
        <v>0</v>
      </c>
      <c r="K357" s="220"/>
      <c r="L357" s="225"/>
      <c r="M357" s="226"/>
      <c r="N357" s="227"/>
      <c r="O357" s="227"/>
      <c r="P357" s="228">
        <f>SUM(P358:P405)</f>
        <v>0</v>
      </c>
      <c r="Q357" s="227"/>
      <c r="R357" s="228">
        <f>SUM(R358:R405)</f>
        <v>52.650636</v>
      </c>
      <c r="S357" s="227"/>
      <c r="T357" s="229">
        <f>SUM(T358:T405)</f>
        <v>21.57</v>
      </c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R357" s="230" t="s">
        <v>86</v>
      </c>
      <c r="AT357" s="231" t="s">
        <v>77</v>
      </c>
      <c r="AU357" s="231" t="s">
        <v>78</v>
      </c>
      <c r="AY357" s="230" t="s">
        <v>141</v>
      </c>
      <c r="BK357" s="232">
        <f>SUM(BK358:BK405)</f>
        <v>0</v>
      </c>
    </row>
    <row r="358" spans="1:65" s="2" customFormat="1" ht="16.5" customHeight="1">
      <c r="A358" s="36"/>
      <c r="B358" s="37"/>
      <c r="C358" s="251" t="s">
        <v>601</v>
      </c>
      <c r="D358" s="251" t="s">
        <v>151</v>
      </c>
      <c r="E358" s="252" t="s">
        <v>602</v>
      </c>
      <c r="F358" s="253" t="s">
        <v>603</v>
      </c>
      <c r="G358" s="254" t="s">
        <v>459</v>
      </c>
      <c r="H358" s="255">
        <v>0.3</v>
      </c>
      <c r="I358" s="256"/>
      <c r="J358" s="257">
        <f>ROUND(I358*H358,2)</f>
        <v>0</v>
      </c>
      <c r="K358" s="258"/>
      <c r="L358" s="39"/>
      <c r="M358" s="259" t="s">
        <v>1</v>
      </c>
      <c r="N358" s="260" t="s">
        <v>43</v>
      </c>
      <c r="O358" s="89"/>
      <c r="P358" s="244">
        <f>O358*H358</f>
        <v>0</v>
      </c>
      <c r="Q358" s="244">
        <v>0</v>
      </c>
      <c r="R358" s="244">
        <f>Q358*H358</f>
        <v>0</v>
      </c>
      <c r="S358" s="244">
        <v>2.2</v>
      </c>
      <c r="T358" s="245">
        <f>S358*H358</f>
        <v>0.66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46" t="s">
        <v>271</v>
      </c>
      <c r="AT358" s="246" t="s">
        <v>151</v>
      </c>
      <c r="AU358" s="246" t="s">
        <v>86</v>
      </c>
      <c r="AY358" s="13" t="s">
        <v>141</v>
      </c>
      <c r="BE358" s="141">
        <f>IF(N358="základní",J358,0)</f>
        <v>0</v>
      </c>
      <c r="BF358" s="141">
        <f>IF(N358="snížená",J358,0)</f>
        <v>0</v>
      </c>
      <c r="BG358" s="141">
        <f>IF(N358="zákl. přenesená",J358,0)</f>
        <v>0</v>
      </c>
      <c r="BH358" s="141">
        <f>IF(N358="sníž. přenesená",J358,0)</f>
        <v>0</v>
      </c>
      <c r="BI358" s="141">
        <f>IF(N358="nulová",J358,0)</f>
        <v>0</v>
      </c>
      <c r="BJ358" s="13" t="s">
        <v>86</v>
      </c>
      <c r="BK358" s="141">
        <f>ROUND(I358*H358,2)</f>
        <v>0</v>
      </c>
      <c r="BL358" s="13" t="s">
        <v>271</v>
      </c>
      <c r="BM358" s="246" t="s">
        <v>604</v>
      </c>
    </row>
    <row r="359" spans="1:47" s="2" customFormat="1" ht="12">
      <c r="A359" s="36"/>
      <c r="B359" s="37"/>
      <c r="C359" s="38"/>
      <c r="D359" s="247" t="s">
        <v>149</v>
      </c>
      <c r="E359" s="38"/>
      <c r="F359" s="248" t="s">
        <v>605</v>
      </c>
      <c r="G359" s="38"/>
      <c r="H359" s="38"/>
      <c r="I359" s="204"/>
      <c r="J359" s="38"/>
      <c r="K359" s="38"/>
      <c r="L359" s="39"/>
      <c r="M359" s="249"/>
      <c r="N359" s="250"/>
      <c r="O359" s="89"/>
      <c r="P359" s="89"/>
      <c r="Q359" s="89"/>
      <c r="R359" s="89"/>
      <c r="S359" s="89"/>
      <c r="T359" s="90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3" t="s">
        <v>149</v>
      </c>
      <c r="AU359" s="13" t="s">
        <v>86</v>
      </c>
    </row>
    <row r="360" spans="1:65" s="2" customFormat="1" ht="33" customHeight="1">
      <c r="A360" s="36"/>
      <c r="B360" s="37"/>
      <c r="C360" s="251" t="s">
        <v>606</v>
      </c>
      <c r="D360" s="251" t="s">
        <v>151</v>
      </c>
      <c r="E360" s="252" t="s">
        <v>607</v>
      </c>
      <c r="F360" s="253" t="s">
        <v>608</v>
      </c>
      <c r="G360" s="254" t="s">
        <v>205</v>
      </c>
      <c r="H360" s="255">
        <v>82</v>
      </c>
      <c r="I360" s="256"/>
      <c r="J360" s="257">
        <f>ROUND(I360*H360,2)</f>
        <v>0</v>
      </c>
      <c r="K360" s="258"/>
      <c r="L360" s="39"/>
      <c r="M360" s="259" t="s">
        <v>1</v>
      </c>
      <c r="N360" s="260" t="s">
        <v>43</v>
      </c>
      <c r="O360" s="89"/>
      <c r="P360" s="244">
        <f>O360*H360</f>
        <v>0</v>
      </c>
      <c r="Q360" s="244">
        <v>0</v>
      </c>
      <c r="R360" s="244">
        <f>Q360*H360</f>
        <v>0</v>
      </c>
      <c r="S360" s="244">
        <v>0.255</v>
      </c>
      <c r="T360" s="245">
        <f>S360*H360</f>
        <v>20.91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46" t="s">
        <v>271</v>
      </c>
      <c r="AT360" s="246" t="s">
        <v>151</v>
      </c>
      <c r="AU360" s="246" t="s">
        <v>86</v>
      </c>
      <c r="AY360" s="13" t="s">
        <v>141</v>
      </c>
      <c r="BE360" s="141">
        <f>IF(N360="základní",J360,0)</f>
        <v>0</v>
      </c>
      <c r="BF360" s="141">
        <f>IF(N360="snížená",J360,0)</f>
        <v>0</v>
      </c>
      <c r="BG360" s="141">
        <f>IF(N360="zákl. přenesená",J360,0)</f>
        <v>0</v>
      </c>
      <c r="BH360" s="141">
        <f>IF(N360="sníž. přenesená",J360,0)</f>
        <v>0</v>
      </c>
      <c r="BI360" s="141">
        <f>IF(N360="nulová",J360,0)</f>
        <v>0</v>
      </c>
      <c r="BJ360" s="13" t="s">
        <v>86</v>
      </c>
      <c r="BK360" s="141">
        <f>ROUND(I360*H360,2)</f>
        <v>0</v>
      </c>
      <c r="BL360" s="13" t="s">
        <v>271</v>
      </c>
      <c r="BM360" s="246" t="s">
        <v>609</v>
      </c>
    </row>
    <row r="361" spans="1:47" s="2" customFormat="1" ht="12">
      <c r="A361" s="36"/>
      <c r="B361" s="37"/>
      <c r="C361" s="38"/>
      <c r="D361" s="247" t="s">
        <v>149</v>
      </c>
      <c r="E361" s="38"/>
      <c r="F361" s="248" t="s">
        <v>610</v>
      </c>
      <c r="G361" s="38"/>
      <c r="H361" s="38"/>
      <c r="I361" s="204"/>
      <c r="J361" s="38"/>
      <c r="K361" s="38"/>
      <c r="L361" s="39"/>
      <c r="M361" s="249"/>
      <c r="N361" s="250"/>
      <c r="O361" s="89"/>
      <c r="P361" s="89"/>
      <c r="Q361" s="89"/>
      <c r="R361" s="89"/>
      <c r="S361" s="89"/>
      <c r="T361" s="90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3" t="s">
        <v>149</v>
      </c>
      <c r="AU361" s="13" t="s">
        <v>86</v>
      </c>
    </row>
    <row r="362" spans="1:65" s="2" customFormat="1" ht="24.15" customHeight="1">
      <c r="A362" s="36"/>
      <c r="B362" s="37"/>
      <c r="C362" s="251" t="s">
        <v>611</v>
      </c>
      <c r="D362" s="251" t="s">
        <v>151</v>
      </c>
      <c r="E362" s="252" t="s">
        <v>330</v>
      </c>
      <c r="F362" s="253" t="s">
        <v>331</v>
      </c>
      <c r="G362" s="254" t="s">
        <v>215</v>
      </c>
      <c r="H362" s="255">
        <v>41</v>
      </c>
      <c r="I362" s="256"/>
      <c r="J362" s="257">
        <f>ROUND(I362*H362,2)</f>
        <v>0</v>
      </c>
      <c r="K362" s="258"/>
      <c r="L362" s="39"/>
      <c r="M362" s="259" t="s">
        <v>1</v>
      </c>
      <c r="N362" s="260" t="s">
        <v>43</v>
      </c>
      <c r="O362" s="89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46" t="s">
        <v>271</v>
      </c>
      <c r="AT362" s="246" t="s">
        <v>151</v>
      </c>
      <c r="AU362" s="246" t="s">
        <v>86</v>
      </c>
      <c r="AY362" s="13" t="s">
        <v>141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3" t="s">
        <v>86</v>
      </c>
      <c r="BK362" s="141">
        <f>ROUND(I362*H362,2)</f>
        <v>0</v>
      </c>
      <c r="BL362" s="13" t="s">
        <v>271</v>
      </c>
      <c r="BM362" s="246" t="s">
        <v>612</v>
      </c>
    </row>
    <row r="363" spans="1:47" s="2" customFormat="1" ht="12">
      <c r="A363" s="36"/>
      <c r="B363" s="37"/>
      <c r="C363" s="38"/>
      <c r="D363" s="247" t="s">
        <v>149</v>
      </c>
      <c r="E363" s="38"/>
      <c r="F363" s="248" t="s">
        <v>333</v>
      </c>
      <c r="G363" s="38"/>
      <c r="H363" s="38"/>
      <c r="I363" s="204"/>
      <c r="J363" s="38"/>
      <c r="K363" s="38"/>
      <c r="L363" s="39"/>
      <c r="M363" s="249"/>
      <c r="N363" s="250"/>
      <c r="O363" s="89"/>
      <c r="P363" s="89"/>
      <c r="Q363" s="89"/>
      <c r="R363" s="89"/>
      <c r="S363" s="89"/>
      <c r="T363" s="90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3" t="s">
        <v>149</v>
      </c>
      <c r="AU363" s="13" t="s">
        <v>86</v>
      </c>
    </row>
    <row r="364" spans="1:65" s="2" customFormat="1" ht="16.5" customHeight="1">
      <c r="A364" s="36"/>
      <c r="B364" s="37"/>
      <c r="C364" s="233" t="s">
        <v>613</v>
      </c>
      <c r="D364" s="233" t="s">
        <v>142</v>
      </c>
      <c r="E364" s="234" t="s">
        <v>248</v>
      </c>
      <c r="F364" s="235" t="s">
        <v>249</v>
      </c>
      <c r="G364" s="236" t="s">
        <v>215</v>
      </c>
      <c r="H364" s="237">
        <v>126</v>
      </c>
      <c r="I364" s="238"/>
      <c r="J364" s="239">
        <f>ROUND(I364*H364,2)</f>
        <v>0</v>
      </c>
      <c r="K364" s="240"/>
      <c r="L364" s="241"/>
      <c r="M364" s="242" t="s">
        <v>1</v>
      </c>
      <c r="N364" s="243" t="s">
        <v>43</v>
      </c>
      <c r="O364" s="89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46" t="s">
        <v>286</v>
      </c>
      <c r="AT364" s="246" t="s">
        <v>142</v>
      </c>
      <c r="AU364" s="246" t="s">
        <v>86</v>
      </c>
      <c r="AY364" s="13" t="s">
        <v>141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3" t="s">
        <v>86</v>
      </c>
      <c r="BK364" s="141">
        <f>ROUND(I364*H364,2)</f>
        <v>0</v>
      </c>
      <c r="BL364" s="13" t="s">
        <v>271</v>
      </c>
      <c r="BM364" s="246" t="s">
        <v>614</v>
      </c>
    </row>
    <row r="365" spans="1:47" s="2" customFormat="1" ht="12">
      <c r="A365" s="36"/>
      <c r="B365" s="37"/>
      <c r="C365" s="38"/>
      <c r="D365" s="247" t="s">
        <v>149</v>
      </c>
      <c r="E365" s="38"/>
      <c r="F365" s="248" t="s">
        <v>249</v>
      </c>
      <c r="G365" s="38"/>
      <c r="H365" s="38"/>
      <c r="I365" s="204"/>
      <c r="J365" s="38"/>
      <c r="K365" s="38"/>
      <c r="L365" s="39"/>
      <c r="M365" s="249"/>
      <c r="N365" s="250"/>
      <c r="O365" s="89"/>
      <c r="P365" s="89"/>
      <c r="Q365" s="89"/>
      <c r="R365" s="89"/>
      <c r="S365" s="89"/>
      <c r="T365" s="90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3" t="s">
        <v>149</v>
      </c>
      <c r="AU365" s="13" t="s">
        <v>86</v>
      </c>
    </row>
    <row r="366" spans="1:65" s="2" customFormat="1" ht="44.25" customHeight="1">
      <c r="A366" s="36"/>
      <c r="B366" s="37"/>
      <c r="C366" s="251" t="s">
        <v>615</v>
      </c>
      <c r="D366" s="251" t="s">
        <v>151</v>
      </c>
      <c r="E366" s="252" t="s">
        <v>288</v>
      </c>
      <c r="F366" s="253" t="s">
        <v>289</v>
      </c>
      <c r="G366" s="254" t="s">
        <v>215</v>
      </c>
      <c r="H366" s="255">
        <v>126</v>
      </c>
      <c r="I366" s="256"/>
      <c r="J366" s="257">
        <f>ROUND(I366*H366,2)</f>
        <v>0</v>
      </c>
      <c r="K366" s="258"/>
      <c r="L366" s="39"/>
      <c r="M366" s="259" t="s">
        <v>1</v>
      </c>
      <c r="N366" s="260" t="s">
        <v>43</v>
      </c>
      <c r="O366" s="89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46" t="s">
        <v>271</v>
      </c>
      <c r="AT366" s="246" t="s">
        <v>151</v>
      </c>
      <c r="AU366" s="246" t="s">
        <v>86</v>
      </c>
      <c r="AY366" s="13" t="s">
        <v>141</v>
      </c>
      <c r="BE366" s="141">
        <f>IF(N366="základní",J366,0)</f>
        <v>0</v>
      </c>
      <c r="BF366" s="141">
        <f>IF(N366="snížená",J366,0)</f>
        <v>0</v>
      </c>
      <c r="BG366" s="141">
        <f>IF(N366="zákl. přenesená",J366,0)</f>
        <v>0</v>
      </c>
      <c r="BH366" s="141">
        <f>IF(N366="sníž. přenesená",J366,0)</f>
        <v>0</v>
      </c>
      <c r="BI366" s="141">
        <f>IF(N366="nulová",J366,0)</f>
        <v>0</v>
      </c>
      <c r="BJ366" s="13" t="s">
        <v>86</v>
      </c>
      <c r="BK366" s="141">
        <f>ROUND(I366*H366,2)</f>
        <v>0</v>
      </c>
      <c r="BL366" s="13" t="s">
        <v>271</v>
      </c>
      <c r="BM366" s="246" t="s">
        <v>616</v>
      </c>
    </row>
    <row r="367" spans="1:47" s="2" customFormat="1" ht="12">
      <c r="A367" s="36"/>
      <c r="B367" s="37"/>
      <c r="C367" s="38"/>
      <c r="D367" s="247" t="s">
        <v>149</v>
      </c>
      <c r="E367" s="38"/>
      <c r="F367" s="248" t="s">
        <v>291</v>
      </c>
      <c r="G367" s="38"/>
      <c r="H367" s="38"/>
      <c r="I367" s="204"/>
      <c r="J367" s="38"/>
      <c r="K367" s="38"/>
      <c r="L367" s="39"/>
      <c r="M367" s="249"/>
      <c r="N367" s="250"/>
      <c r="O367" s="89"/>
      <c r="P367" s="89"/>
      <c r="Q367" s="89"/>
      <c r="R367" s="89"/>
      <c r="S367" s="89"/>
      <c r="T367" s="90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3" t="s">
        <v>149</v>
      </c>
      <c r="AU367" s="13" t="s">
        <v>86</v>
      </c>
    </row>
    <row r="368" spans="1:65" s="2" customFormat="1" ht="16.5" customHeight="1">
      <c r="A368" s="36"/>
      <c r="B368" s="37"/>
      <c r="C368" s="233" t="s">
        <v>617</v>
      </c>
      <c r="D368" s="233" t="s">
        <v>142</v>
      </c>
      <c r="E368" s="234" t="s">
        <v>292</v>
      </c>
      <c r="F368" s="235" t="s">
        <v>293</v>
      </c>
      <c r="G368" s="236" t="s">
        <v>294</v>
      </c>
      <c r="H368" s="237">
        <v>5.33</v>
      </c>
      <c r="I368" s="238"/>
      <c r="J368" s="239">
        <f>ROUND(I368*H368,2)</f>
        <v>0</v>
      </c>
      <c r="K368" s="240"/>
      <c r="L368" s="241"/>
      <c r="M368" s="242" t="s">
        <v>1</v>
      </c>
      <c r="N368" s="243" t="s">
        <v>43</v>
      </c>
      <c r="O368" s="89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46" t="s">
        <v>286</v>
      </c>
      <c r="AT368" s="246" t="s">
        <v>142</v>
      </c>
      <c r="AU368" s="246" t="s">
        <v>86</v>
      </c>
      <c r="AY368" s="13" t="s">
        <v>141</v>
      </c>
      <c r="BE368" s="141">
        <f>IF(N368="základní",J368,0)</f>
        <v>0</v>
      </c>
      <c r="BF368" s="141">
        <f>IF(N368="snížená",J368,0)</f>
        <v>0</v>
      </c>
      <c r="BG368" s="141">
        <f>IF(N368="zákl. přenesená",J368,0)</f>
        <v>0</v>
      </c>
      <c r="BH368" s="141">
        <f>IF(N368="sníž. přenesená",J368,0)</f>
        <v>0</v>
      </c>
      <c r="BI368" s="141">
        <f>IF(N368="nulová",J368,0)</f>
        <v>0</v>
      </c>
      <c r="BJ368" s="13" t="s">
        <v>86</v>
      </c>
      <c r="BK368" s="141">
        <f>ROUND(I368*H368,2)</f>
        <v>0</v>
      </c>
      <c r="BL368" s="13" t="s">
        <v>271</v>
      </c>
      <c r="BM368" s="246" t="s">
        <v>618</v>
      </c>
    </row>
    <row r="369" spans="1:47" s="2" customFormat="1" ht="12">
      <c r="A369" s="36"/>
      <c r="B369" s="37"/>
      <c r="C369" s="38"/>
      <c r="D369" s="247" t="s">
        <v>149</v>
      </c>
      <c r="E369" s="38"/>
      <c r="F369" s="248" t="s">
        <v>296</v>
      </c>
      <c r="G369" s="38"/>
      <c r="H369" s="38"/>
      <c r="I369" s="204"/>
      <c r="J369" s="38"/>
      <c r="K369" s="38"/>
      <c r="L369" s="39"/>
      <c r="M369" s="249"/>
      <c r="N369" s="250"/>
      <c r="O369" s="89"/>
      <c r="P369" s="89"/>
      <c r="Q369" s="89"/>
      <c r="R369" s="89"/>
      <c r="S369" s="89"/>
      <c r="T369" s="90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3" t="s">
        <v>149</v>
      </c>
      <c r="AU369" s="13" t="s">
        <v>86</v>
      </c>
    </row>
    <row r="370" spans="1:65" s="2" customFormat="1" ht="16.5" customHeight="1">
      <c r="A370" s="36"/>
      <c r="B370" s="37"/>
      <c r="C370" s="251" t="s">
        <v>619</v>
      </c>
      <c r="D370" s="251" t="s">
        <v>151</v>
      </c>
      <c r="E370" s="252" t="s">
        <v>297</v>
      </c>
      <c r="F370" s="253" t="s">
        <v>298</v>
      </c>
      <c r="G370" s="254" t="s">
        <v>215</v>
      </c>
      <c r="H370" s="255">
        <v>42</v>
      </c>
      <c r="I370" s="256"/>
      <c r="J370" s="257">
        <f>ROUND(I370*H370,2)</f>
        <v>0</v>
      </c>
      <c r="K370" s="258"/>
      <c r="L370" s="39"/>
      <c r="M370" s="259" t="s">
        <v>1</v>
      </c>
      <c r="N370" s="260" t="s">
        <v>43</v>
      </c>
      <c r="O370" s="89"/>
      <c r="P370" s="244">
        <f>O370*H370</f>
        <v>0</v>
      </c>
      <c r="Q370" s="244">
        <v>0.00012</v>
      </c>
      <c r="R370" s="244">
        <f>Q370*H370</f>
        <v>0.00504</v>
      </c>
      <c r="S370" s="244">
        <v>0</v>
      </c>
      <c r="T370" s="24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46" t="s">
        <v>271</v>
      </c>
      <c r="AT370" s="246" t="s">
        <v>151</v>
      </c>
      <c r="AU370" s="246" t="s">
        <v>86</v>
      </c>
      <c r="AY370" s="13" t="s">
        <v>141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3" t="s">
        <v>86</v>
      </c>
      <c r="BK370" s="141">
        <f>ROUND(I370*H370,2)</f>
        <v>0</v>
      </c>
      <c r="BL370" s="13" t="s">
        <v>271</v>
      </c>
      <c r="BM370" s="246" t="s">
        <v>620</v>
      </c>
    </row>
    <row r="371" spans="1:47" s="2" customFormat="1" ht="12">
      <c r="A371" s="36"/>
      <c r="B371" s="37"/>
      <c r="C371" s="38"/>
      <c r="D371" s="247" t="s">
        <v>149</v>
      </c>
      <c r="E371" s="38"/>
      <c r="F371" s="248" t="s">
        <v>300</v>
      </c>
      <c r="G371" s="38"/>
      <c r="H371" s="38"/>
      <c r="I371" s="204"/>
      <c r="J371" s="38"/>
      <c r="K371" s="38"/>
      <c r="L371" s="39"/>
      <c r="M371" s="249"/>
      <c r="N371" s="250"/>
      <c r="O371" s="89"/>
      <c r="P371" s="89"/>
      <c r="Q371" s="89"/>
      <c r="R371" s="89"/>
      <c r="S371" s="89"/>
      <c r="T371" s="90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3" t="s">
        <v>149</v>
      </c>
      <c r="AU371" s="13" t="s">
        <v>86</v>
      </c>
    </row>
    <row r="372" spans="1:65" s="2" customFormat="1" ht="21.75" customHeight="1">
      <c r="A372" s="36"/>
      <c r="B372" s="37"/>
      <c r="C372" s="233" t="s">
        <v>621</v>
      </c>
      <c r="D372" s="233" t="s">
        <v>142</v>
      </c>
      <c r="E372" s="234" t="s">
        <v>301</v>
      </c>
      <c r="F372" s="235" t="s">
        <v>302</v>
      </c>
      <c r="G372" s="236" t="s">
        <v>215</v>
      </c>
      <c r="H372" s="237">
        <v>42</v>
      </c>
      <c r="I372" s="238"/>
      <c r="J372" s="239">
        <f>ROUND(I372*H372,2)</f>
        <v>0</v>
      </c>
      <c r="K372" s="240"/>
      <c r="L372" s="241"/>
      <c r="M372" s="242" t="s">
        <v>1</v>
      </c>
      <c r="N372" s="243" t="s">
        <v>43</v>
      </c>
      <c r="O372" s="89"/>
      <c r="P372" s="244">
        <f>O372*H372</f>
        <v>0</v>
      </c>
      <c r="Q372" s="244">
        <v>2E-05</v>
      </c>
      <c r="R372" s="244">
        <f>Q372*H372</f>
        <v>0.00084</v>
      </c>
      <c r="S372" s="244">
        <v>0</v>
      </c>
      <c r="T372" s="24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46" t="s">
        <v>286</v>
      </c>
      <c r="AT372" s="246" t="s">
        <v>142</v>
      </c>
      <c r="AU372" s="246" t="s">
        <v>86</v>
      </c>
      <c r="AY372" s="13" t="s">
        <v>141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3" t="s">
        <v>86</v>
      </c>
      <c r="BK372" s="141">
        <f>ROUND(I372*H372,2)</f>
        <v>0</v>
      </c>
      <c r="BL372" s="13" t="s">
        <v>271</v>
      </c>
      <c r="BM372" s="246" t="s">
        <v>622</v>
      </c>
    </row>
    <row r="373" spans="1:47" s="2" customFormat="1" ht="12">
      <c r="A373" s="36"/>
      <c r="B373" s="37"/>
      <c r="C373" s="38"/>
      <c r="D373" s="247" t="s">
        <v>149</v>
      </c>
      <c r="E373" s="38"/>
      <c r="F373" s="248" t="s">
        <v>302</v>
      </c>
      <c r="G373" s="38"/>
      <c r="H373" s="38"/>
      <c r="I373" s="204"/>
      <c r="J373" s="38"/>
      <c r="K373" s="38"/>
      <c r="L373" s="39"/>
      <c r="M373" s="249"/>
      <c r="N373" s="250"/>
      <c r="O373" s="89"/>
      <c r="P373" s="89"/>
      <c r="Q373" s="89"/>
      <c r="R373" s="89"/>
      <c r="S373" s="89"/>
      <c r="T373" s="90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3" t="s">
        <v>149</v>
      </c>
      <c r="AU373" s="13" t="s">
        <v>86</v>
      </c>
    </row>
    <row r="374" spans="1:65" s="2" customFormat="1" ht="24.15" customHeight="1">
      <c r="A374" s="36"/>
      <c r="B374" s="37"/>
      <c r="C374" s="251" t="s">
        <v>623</v>
      </c>
      <c r="D374" s="251" t="s">
        <v>151</v>
      </c>
      <c r="E374" s="252" t="s">
        <v>347</v>
      </c>
      <c r="F374" s="253" t="s">
        <v>348</v>
      </c>
      <c r="G374" s="254" t="s">
        <v>215</v>
      </c>
      <c r="H374" s="255">
        <v>41</v>
      </c>
      <c r="I374" s="256"/>
      <c r="J374" s="257">
        <f>ROUND(I374*H374,2)</f>
        <v>0</v>
      </c>
      <c r="K374" s="258"/>
      <c r="L374" s="39"/>
      <c r="M374" s="259" t="s">
        <v>1</v>
      </c>
      <c r="N374" s="260" t="s">
        <v>43</v>
      </c>
      <c r="O374" s="89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46" t="s">
        <v>271</v>
      </c>
      <c r="AT374" s="246" t="s">
        <v>151</v>
      </c>
      <c r="AU374" s="246" t="s">
        <v>86</v>
      </c>
      <c r="AY374" s="13" t="s">
        <v>141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3" t="s">
        <v>86</v>
      </c>
      <c r="BK374" s="141">
        <f>ROUND(I374*H374,2)</f>
        <v>0</v>
      </c>
      <c r="BL374" s="13" t="s">
        <v>271</v>
      </c>
      <c r="BM374" s="246" t="s">
        <v>624</v>
      </c>
    </row>
    <row r="375" spans="1:47" s="2" customFormat="1" ht="12">
      <c r="A375" s="36"/>
      <c r="B375" s="37"/>
      <c r="C375" s="38"/>
      <c r="D375" s="247" t="s">
        <v>149</v>
      </c>
      <c r="E375" s="38"/>
      <c r="F375" s="248" t="s">
        <v>350</v>
      </c>
      <c r="G375" s="38"/>
      <c r="H375" s="38"/>
      <c r="I375" s="204"/>
      <c r="J375" s="38"/>
      <c r="K375" s="38"/>
      <c r="L375" s="39"/>
      <c r="M375" s="249"/>
      <c r="N375" s="250"/>
      <c r="O375" s="89"/>
      <c r="P375" s="89"/>
      <c r="Q375" s="89"/>
      <c r="R375" s="89"/>
      <c r="S375" s="89"/>
      <c r="T375" s="90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3" t="s">
        <v>149</v>
      </c>
      <c r="AU375" s="13" t="s">
        <v>86</v>
      </c>
    </row>
    <row r="376" spans="1:65" s="2" customFormat="1" ht="24.15" customHeight="1">
      <c r="A376" s="36"/>
      <c r="B376" s="37"/>
      <c r="C376" s="251" t="s">
        <v>625</v>
      </c>
      <c r="D376" s="251" t="s">
        <v>151</v>
      </c>
      <c r="E376" s="252" t="s">
        <v>363</v>
      </c>
      <c r="F376" s="253" t="s">
        <v>364</v>
      </c>
      <c r="G376" s="254" t="s">
        <v>215</v>
      </c>
      <c r="H376" s="255">
        <v>41</v>
      </c>
      <c r="I376" s="256"/>
      <c r="J376" s="257">
        <f>ROUND(I376*H376,2)</f>
        <v>0</v>
      </c>
      <c r="K376" s="258"/>
      <c r="L376" s="39"/>
      <c r="M376" s="259" t="s">
        <v>1</v>
      </c>
      <c r="N376" s="260" t="s">
        <v>43</v>
      </c>
      <c r="O376" s="89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46" t="s">
        <v>271</v>
      </c>
      <c r="AT376" s="246" t="s">
        <v>151</v>
      </c>
      <c r="AU376" s="246" t="s">
        <v>86</v>
      </c>
      <c r="AY376" s="13" t="s">
        <v>141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3" t="s">
        <v>86</v>
      </c>
      <c r="BK376" s="141">
        <f>ROUND(I376*H376,2)</f>
        <v>0</v>
      </c>
      <c r="BL376" s="13" t="s">
        <v>271</v>
      </c>
      <c r="BM376" s="246" t="s">
        <v>626</v>
      </c>
    </row>
    <row r="377" spans="1:47" s="2" customFormat="1" ht="12">
      <c r="A377" s="36"/>
      <c r="B377" s="37"/>
      <c r="C377" s="38"/>
      <c r="D377" s="247" t="s">
        <v>149</v>
      </c>
      <c r="E377" s="38"/>
      <c r="F377" s="248" t="s">
        <v>366</v>
      </c>
      <c r="G377" s="38"/>
      <c r="H377" s="38"/>
      <c r="I377" s="204"/>
      <c r="J377" s="38"/>
      <c r="K377" s="38"/>
      <c r="L377" s="39"/>
      <c r="M377" s="249"/>
      <c r="N377" s="250"/>
      <c r="O377" s="89"/>
      <c r="P377" s="89"/>
      <c r="Q377" s="89"/>
      <c r="R377" s="89"/>
      <c r="S377" s="89"/>
      <c r="T377" s="90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3" t="s">
        <v>149</v>
      </c>
      <c r="AU377" s="13" t="s">
        <v>86</v>
      </c>
    </row>
    <row r="378" spans="1:65" s="2" customFormat="1" ht="24.15" customHeight="1">
      <c r="A378" s="36"/>
      <c r="B378" s="37"/>
      <c r="C378" s="251" t="s">
        <v>627</v>
      </c>
      <c r="D378" s="251" t="s">
        <v>151</v>
      </c>
      <c r="E378" s="252" t="s">
        <v>368</v>
      </c>
      <c r="F378" s="253" t="s">
        <v>369</v>
      </c>
      <c r="G378" s="254" t="s">
        <v>205</v>
      </c>
      <c r="H378" s="255">
        <v>2.95</v>
      </c>
      <c r="I378" s="256"/>
      <c r="J378" s="257">
        <f>ROUND(I378*H378,2)</f>
        <v>0</v>
      </c>
      <c r="K378" s="258"/>
      <c r="L378" s="39"/>
      <c r="M378" s="259" t="s">
        <v>1</v>
      </c>
      <c r="N378" s="260" t="s">
        <v>43</v>
      </c>
      <c r="O378" s="89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46" t="s">
        <v>271</v>
      </c>
      <c r="AT378" s="246" t="s">
        <v>151</v>
      </c>
      <c r="AU378" s="246" t="s">
        <v>86</v>
      </c>
      <c r="AY378" s="13" t="s">
        <v>141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3" t="s">
        <v>86</v>
      </c>
      <c r="BK378" s="141">
        <f>ROUND(I378*H378,2)</f>
        <v>0</v>
      </c>
      <c r="BL378" s="13" t="s">
        <v>271</v>
      </c>
      <c r="BM378" s="246" t="s">
        <v>628</v>
      </c>
    </row>
    <row r="379" spans="1:47" s="2" customFormat="1" ht="12">
      <c r="A379" s="36"/>
      <c r="B379" s="37"/>
      <c r="C379" s="38"/>
      <c r="D379" s="247" t="s">
        <v>149</v>
      </c>
      <c r="E379" s="38"/>
      <c r="F379" s="248" t="s">
        <v>371</v>
      </c>
      <c r="G379" s="38"/>
      <c r="H379" s="38"/>
      <c r="I379" s="204"/>
      <c r="J379" s="38"/>
      <c r="K379" s="38"/>
      <c r="L379" s="39"/>
      <c r="M379" s="249"/>
      <c r="N379" s="250"/>
      <c r="O379" s="89"/>
      <c r="P379" s="89"/>
      <c r="Q379" s="89"/>
      <c r="R379" s="89"/>
      <c r="S379" s="89"/>
      <c r="T379" s="90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3" t="s">
        <v>149</v>
      </c>
      <c r="AU379" s="13" t="s">
        <v>86</v>
      </c>
    </row>
    <row r="380" spans="1:65" s="2" customFormat="1" ht="16.5" customHeight="1">
      <c r="A380" s="36"/>
      <c r="B380" s="37"/>
      <c r="C380" s="233" t="s">
        <v>629</v>
      </c>
      <c r="D380" s="233" t="s">
        <v>142</v>
      </c>
      <c r="E380" s="234" t="s">
        <v>373</v>
      </c>
      <c r="F380" s="235" t="s">
        <v>374</v>
      </c>
      <c r="G380" s="236" t="s">
        <v>294</v>
      </c>
      <c r="H380" s="237">
        <v>10.65</v>
      </c>
      <c r="I380" s="238"/>
      <c r="J380" s="239">
        <f>ROUND(I380*H380,2)</f>
        <v>0</v>
      </c>
      <c r="K380" s="240"/>
      <c r="L380" s="241"/>
      <c r="M380" s="242" t="s">
        <v>1</v>
      </c>
      <c r="N380" s="243" t="s">
        <v>43</v>
      </c>
      <c r="O380" s="89"/>
      <c r="P380" s="244">
        <f>O380*H380</f>
        <v>0</v>
      </c>
      <c r="Q380" s="244">
        <v>1</v>
      </c>
      <c r="R380" s="244">
        <f>Q380*H380</f>
        <v>10.65</v>
      </c>
      <c r="S380" s="244">
        <v>0</v>
      </c>
      <c r="T380" s="24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46" t="s">
        <v>286</v>
      </c>
      <c r="AT380" s="246" t="s">
        <v>142</v>
      </c>
      <c r="AU380" s="246" t="s">
        <v>86</v>
      </c>
      <c r="AY380" s="13" t="s">
        <v>141</v>
      </c>
      <c r="BE380" s="141">
        <f>IF(N380="základní",J380,0)</f>
        <v>0</v>
      </c>
      <c r="BF380" s="141">
        <f>IF(N380="snížená",J380,0)</f>
        <v>0</v>
      </c>
      <c r="BG380" s="141">
        <f>IF(N380="zákl. přenesená",J380,0)</f>
        <v>0</v>
      </c>
      <c r="BH380" s="141">
        <f>IF(N380="sníž. přenesená",J380,0)</f>
        <v>0</v>
      </c>
      <c r="BI380" s="141">
        <f>IF(N380="nulová",J380,0)</f>
        <v>0</v>
      </c>
      <c r="BJ380" s="13" t="s">
        <v>86</v>
      </c>
      <c r="BK380" s="141">
        <f>ROUND(I380*H380,2)</f>
        <v>0</v>
      </c>
      <c r="BL380" s="13" t="s">
        <v>271</v>
      </c>
      <c r="BM380" s="246" t="s">
        <v>630</v>
      </c>
    </row>
    <row r="381" spans="1:47" s="2" customFormat="1" ht="12">
      <c r="A381" s="36"/>
      <c r="B381" s="37"/>
      <c r="C381" s="38"/>
      <c r="D381" s="247" t="s">
        <v>149</v>
      </c>
      <c r="E381" s="38"/>
      <c r="F381" s="248" t="s">
        <v>374</v>
      </c>
      <c r="G381" s="38"/>
      <c r="H381" s="38"/>
      <c r="I381" s="204"/>
      <c r="J381" s="38"/>
      <c r="K381" s="38"/>
      <c r="L381" s="39"/>
      <c r="M381" s="249"/>
      <c r="N381" s="250"/>
      <c r="O381" s="89"/>
      <c r="P381" s="89"/>
      <c r="Q381" s="89"/>
      <c r="R381" s="89"/>
      <c r="S381" s="89"/>
      <c r="T381" s="90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3" t="s">
        <v>149</v>
      </c>
      <c r="AU381" s="13" t="s">
        <v>86</v>
      </c>
    </row>
    <row r="382" spans="1:65" s="2" customFormat="1" ht="24.15" customHeight="1">
      <c r="A382" s="36"/>
      <c r="B382" s="37"/>
      <c r="C382" s="251" t="s">
        <v>631</v>
      </c>
      <c r="D382" s="251" t="s">
        <v>151</v>
      </c>
      <c r="E382" s="252" t="s">
        <v>377</v>
      </c>
      <c r="F382" s="253" t="s">
        <v>378</v>
      </c>
      <c r="G382" s="254" t="s">
        <v>205</v>
      </c>
      <c r="H382" s="255">
        <v>296</v>
      </c>
      <c r="I382" s="256"/>
      <c r="J382" s="257">
        <f>ROUND(I382*H382,2)</f>
        <v>0</v>
      </c>
      <c r="K382" s="258"/>
      <c r="L382" s="39"/>
      <c r="M382" s="259" t="s">
        <v>1</v>
      </c>
      <c r="N382" s="260" t="s">
        <v>43</v>
      </c>
      <c r="O382" s="89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46" t="s">
        <v>271</v>
      </c>
      <c r="AT382" s="246" t="s">
        <v>151</v>
      </c>
      <c r="AU382" s="246" t="s">
        <v>86</v>
      </c>
      <c r="AY382" s="13" t="s">
        <v>141</v>
      </c>
      <c r="BE382" s="141">
        <f>IF(N382="základní",J382,0)</f>
        <v>0</v>
      </c>
      <c r="BF382" s="141">
        <f>IF(N382="snížená",J382,0)</f>
        <v>0</v>
      </c>
      <c r="BG382" s="141">
        <f>IF(N382="zákl. přenesená",J382,0)</f>
        <v>0</v>
      </c>
      <c r="BH382" s="141">
        <f>IF(N382="sníž. přenesená",J382,0)</f>
        <v>0</v>
      </c>
      <c r="BI382" s="141">
        <f>IF(N382="nulová",J382,0)</f>
        <v>0</v>
      </c>
      <c r="BJ382" s="13" t="s">
        <v>86</v>
      </c>
      <c r="BK382" s="141">
        <f>ROUND(I382*H382,2)</f>
        <v>0</v>
      </c>
      <c r="BL382" s="13" t="s">
        <v>271</v>
      </c>
      <c r="BM382" s="246" t="s">
        <v>632</v>
      </c>
    </row>
    <row r="383" spans="1:47" s="2" customFormat="1" ht="12">
      <c r="A383" s="36"/>
      <c r="B383" s="37"/>
      <c r="C383" s="38"/>
      <c r="D383" s="247" t="s">
        <v>149</v>
      </c>
      <c r="E383" s="38"/>
      <c r="F383" s="248" t="s">
        <v>380</v>
      </c>
      <c r="G383" s="38"/>
      <c r="H383" s="38"/>
      <c r="I383" s="204"/>
      <c r="J383" s="38"/>
      <c r="K383" s="38"/>
      <c r="L383" s="39"/>
      <c r="M383" s="249"/>
      <c r="N383" s="250"/>
      <c r="O383" s="89"/>
      <c r="P383" s="89"/>
      <c r="Q383" s="89"/>
      <c r="R383" s="89"/>
      <c r="S383" s="89"/>
      <c r="T383" s="90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3" t="s">
        <v>149</v>
      </c>
      <c r="AU383" s="13" t="s">
        <v>86</v>
      </c>
    </row>
    <row r="384" spans="1:65" s="2" customFormat="1" ht="16.5" customHeight="1">
      <c r="A384" s="36"/>
      <c r="B384" s="37"/>
      <c r="C384" s="233" t="s">
        <v>633</v>
      </c>
      <c r="D384" s="233" t="s">
        <v>142</v>
      </c>
      <c r="E384" s="234" t="s">
        <v>382</v>
      </c>
      <c r="F384" s="235" t="s">
        <v>383</v>
      </c>
      <c r="G384" s="236" t="s">
        <v>294</v>
      </c>
      <c r="H384" s="237">
        <v>6.56</v>
      </c>
      <c r="I384" s="238"/>
      <c r="J384" s="239">
        <f>ROUND(I384*H384,2)</f>
        <v>0</v>
      </c>
      <c r="K384" s="240"/>
      <c r="L384" s="241"/>
      <c r="M384" s="242" t="s">
        <v>1</v>
      </c>
      <c r="N384" s="243" t="s">
        <v>43</v>
      </c>
      <c r="O384" s="89"/>
      <c r="P384" s="244">
        <f>O384*H384</f>
        <v>0</v>
      </c>
      <c r="Q384" s="244">
        <v>1</v>
      </c>
      <c r="R384" s="244">
        <f>Q384*H384</f>
        <v>6.56</v>
      </c>
      <c r="S384" s="244">
        <v>0</v>
      </c>
      <c r="T384" s="24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46" t="s">
        <v>286</v>
      </c>
      <c r="AT384" s="246" t="s">
        <v>142</v>
      </c>
      <c r="AU384" s="246" t="s">
        <v>86</v>
      </c>
      <c r="AY384" s="13" t="s">
        <v>141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3" t="s">
        <v>86</v>
      </c>
      <c r="BK384" s="141">
        <f>ROUND(I384*H384,2)</f>
        <v>0</v>
      </c>
      <c r="BL384" s="13" t="s">
        <v>271</v>
      </c>
      <c r="BM384" s="246" t="s">
        <v>634</v>
      </c>
    </row>
    <row r="385" spans="1:47" s="2" customFormat="1" ht="12">
      <c r="A385" s="36"/>
      <c r="B385" s="37"/>
      <c r="C385" s="38"/>
      <c r="D385" s="247" t="s">
        <v>149</v>
      </c>
      <c r="E385" s="38"/>
      <c r="F385" s="248" t="s">
        <v>383</v>
      </c>
      <c r="G385" s="38"/>
      <c r="H385" s="38"/>
      <c r="I385" s="204"/>
      <c r="J385" s="38"/>
      <c r="K385" s="38"/>
      <c r="L385" s="39"/>
      <c r="M385" s="249"/>
      <c r="N385" s="250"/>
      <c r="O385" s="89"/>
      <c r="P385" s="89"/>
      <c r="Q385" s="89"/>
      <c r="R385" s="89"/>
      <c r="S385" s="89"/>
      <c r="T385" s="90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3" t="s">
        <v>149</v>
      </c>
      <c r="AU385" s="13" t="s">
        <v>86</v>
      </c>
    </row>
    <row r="386" spans="1:65" s="2" customFormat="1" ht="33" customHeight="1">
      <c r="A386" s="36"/>
      <c r="B386" s="37"/>
      <c r="C386" s="251" t="s">
        <v>635</v>
      </c>
      <c r="D386" s="251" t="s">
        <v>151</v>
      </c>
      <c r="E386" s="252" t="s">
        <v>386</v>
      </c>
      <c r="F386" s="253" t="s">
        <v>387</v>
      </c>
      <c r="G386" s="254" t="s">
        <v>205</v>
      </c>
      <c r="H386" s="255">
        <v>82</v>
      </c>
      <c r="I386" s="256"/>
      <c r="J386" s="257">
        <f>ROUND(I386*H386,2)</f>
        <v>0</v>
      </c>
      <c r="K386" s="258"/>
      <c r="L386" s="39"/>
      <c r="M386" s="259" t="s">
        <v>1</v>
      </c>
      <c r="N386" s="260" t="s">
        <v>43</v>
      </c>
      <c r="O386" s="89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46" t="s">
        <v>271</v>
      </c>
      <c r="AT386" s="246" t="s">
        <v>151</v>
      </c>
      <c r="AU386" s="246" t="s">
        <v>86</v>
      </c>
      <c r="AY386" s="13" t="s">
        <v>141</v>
      </c>
      <c r="BE386" s="141">
        <f>IF(N386="základní",J386,0)</f>
        <v>0</v>
      </c>
      <c r="BF386" s="141">
        <f>IF(N386="snížená",J386,0)</f>
        <v>0</v>
      </c>
      <c r="BG386" s="141">
        <f>IF(N386="zákl. přenesená",J386,0)</f>
        <v>0</v>
      </c>
      <c r="BH386" s="141">
        <f>IF(N386="sníž. přenesená",J386,0)</f>
        <v>0</v>
      </c>
      <c r="BI386" s="141">
        <f>IF(N386="nulová",J386,0)</f>
        <v>0</v>
      </c>
      <c r="BJ386" s="13" t="s">
        <v>86</v>
      </c>
      <c r="BK386" s="141">
        <f>ROUND(I386*H386,2)</f>
        <v>0</v>
      </c>
      <c r="BL386" s="13" t="s">
        <v>271</v>
      </c>
      <c r="BM386" s="246" t="s">
        <v>636</v>
      </c>
    </row>
    <row r="387" spans="1:47" s="2" customFormat="1" ht="12">
      <c r="A387" s="36"/>
      <c r="B387" s="37"/>
      <c r="C387" s="38"/>
      <c r="D387" s="247" t="s">
        <v>149</v>
      </c>
      <c r="E387" s="38"/>
      <c r="F387" s="248" t="s">
        <v>389</v>
      </c>
      <c r="G387" s="38"/>
      <c r="H387" s="38"/>
      <c r="I387" s="204"/>
      <c r="J387" s="38"/>
      <c r="K387" s="38"/>
      <c r="L387" s="39"/>
      <c r="M387" s="249"/>
      <c r="N387" s="250"/>
      <c r="O387" s="89"/>
      <c r="P387" s="89"/>
      <c r="Q387" s="89"/>
      <c r="R387" s="89"/>
      <c r="S387" s="89"/>
      <c r="T387" s="90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3" t="s">
        <v>149</v>
      </c>
      <c r="AU387" s="13" t="s">
        <v>86</v>
      </c>
    </row>
    <row r="388" spans="1:65" s="2" customFormat="1" ht="16.5" customHeight="1">
      <c r="A388" s="36"/>
      <c r="B388" s="37"/>
      <c r="C388" s="233" t="s">
        <v>637</v>
      </c>
      <c r="D388" s="233" t="s">
        <v>142</v>
      </c>
      <c r="E388" s="234" t="s">
        <v>391</v>
      </c>
      <c r="F388" s="235" t="s">
        <v>392</v>
      </c>
      <c r="G388" s="236" t="s">
        <v>294</v>
      </c>
      <c r="H388" s="237">
        <v>27.88</v>
      </c>
      <c r="I388" s="238"/>
      <c r="J388" s="239">
        <f>ROUND(I388*H388,2)</f>
        <v>0</v>
      </c>
      <c r="K388" s="240"/>
      <c r="L388" s="241"/>
      <c r="M388" s="242" t="s">
        <v>1</v>
      </c>
      <c r="N388" s="243" t="s">
        <v>43</v>
      </c>
      <c r="O388" s="89"/>
      <c r="P388" s="244">
        <f>O388*H388</f>
        <v>0</v>
      </c>
      <c r="Q388" s="244">
        <v>1</v>
      </c>
      <c r="R388" s="244">
        <f>Q388*H388</f>
        <v>27.88</v>
      </c>
      <c r="S388" s="244">
        <v>0</v>
      </c>
      <c r="T388" s="24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46" t="s">
        <v>286</v>
      </c>
      <c r="AT388" s="246" t="s">
        <v>142</v>
      </c>
      <c r="AU388" s="246" t="s">
        <v>86</v>
      </c>
      <c r="AY388" s="13" t="s">
        <v>141</v>
      </c>
      <c r="BE388" s="141">
        <f>IF(N388="základní",J388,0)</f>
        <v>0</v>
      </c>
      <c r="BF388" s="141">
        <f>IF(N388="snížená",J388,0)</f>
        <v>0</v>
      </c>
      <c r="BG388" s="141">
        <f>IF(N388="zákl. přenesená",J388,0)</f>
        <v>0</v>
      </c>
      <c r="BH388" s="141">
        <f>IF(N388="sníž. přenesená",J388,0)</f>
        <v>0</v>
      </c>
      <c r="BI388" s="141">
        <f>IF(N388="nulová",J388,0)</f>
        <v>0</v>
      </c>
      <c r="BJ388" s="13" t="s">
        <v>86</v>
      </c>
      <c r="BK388" s="141">
        <f>ROUND(I388*H388,2)</f>
        <v>0</v>
      </c>
      <c r="BL388" s="13" t="s">
        <v>271</v>
      </c>
      <c r="BM388" s="246" t="s">
        <v>638</v>
      </c>
    </row>
    <row r="389" spans="1:47" s="2" customFormat="1" ht="12">
      <c r="A389" s="36"/>
      <c r="B389" s="37"/>
      <c r="C389" s="38"/>
      <c r="D389" s="247" t="s">
        <v>149</v>
      </c>
      <c r="E389" s="38"/>
      <c r="F389" s="248" t="s">
        <v>392</v>
      </c>
      <c r="G389" s="38"/>
      <c r="H389" s="38"/>
      <c r="I389" s="204"/>
      <c r="J389" s="38"/>
      <c r="K389" s="38"/>
      <c r="L389" s="39"/>
      <c r="M389" s="249"/>
      <c r="N389" s="250"/>
      <c r="O389" s="89"/>
      <c r="P389" s="89"/>
      <c r="Q389" s="89"/>
      <c r="R389" s="89"/>
      <c r="S389" s="89"/>
      <c r="T389" s="90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3" t="s">
        <v>149</v>
      </c>
      <c r="AU389" s="13" t="s">
        <v>86</v>
      </c>
    </row>
    <row r="390" spans="1:65" s="2" customFormat="1" ht="37.8" customHeight="1">
      <c r="A390" s="36"/>
      <c r="B390" s="37"/>
      <c r="C390" s="251" t="s">
        <v>639</v>
      </c>
      <c r="D390" s="251" t="s">
        <v>151</v>
      </c>
      <c r="E390" s="252" t="s">
        <v>395</v>
      </c>
      <c r="F390" s="253" t="s">
        <v>396</v>
      </c>
      <c r="G390" s="254" t="s">
        <v>205</v>
      </c>
      <c r="H390" s="255">
        <v>82</v>
      </c>
      <c r="I390" s="256"/>
      <c r="J390" s="257">
        <f>ROUND(I390*H390,2)</f>
        <v>0</v>
      </c>
      <c r="K390" s="258"/>
      <c r="L390" s="39"/>
      <c r="M390" s="259" t="s">
        <v>1</v>
      </c>
      <c r="N390" s="260" t="s">
        <v>43</v>
      </c>
      <c r="O390" s="89"/>
      <c r="P390" s="244">
        <f>O390*H390</f>
        <v>0</v>
      </c>
      <c r="Q390" s="244">
        <v>0.08425</v>
      </c>
      <c r="R390" s="244">
        <f>Q390*H390</f>
        <v>6.9085</v>
      </c>
      <c r="S390" s="244">
        <v>0</v>
      </c>
      <c r="T390" s="245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46" t="s">
        <v>271</v>
      </c>
      <c r="AT390" s="246" t="s">
        <v>151</v>
      </c>
      <c r="AU390" s="246" t="s">
        <v>86</v>
      </c>
      <c r="AY390" s="13" t="s">
        <v>141</v>
      </c>
      <c r="BE390" s="141">
        <f>IF(N390="základní",J390,0)</f>
        <v>0</v>
      </c>
      <c r="BF390" s="141">
        <f>IF(N390="snížená",J390,0)</f>
        <v>0</v>
      </c>
      <c r="BG390" s="141">
        <f>IF(N390="zákl. přenesená",J390,0)</f>
        <v>0</v>
      </c>
      <c r="BH390" s="141">
        <f>IF(N390="sníž. přenesená",J390,0)</f>
        <v>0</v>
      </c>
      <c r="BI390" s="141">
        <f>IF(N390="nulová",J390,0)</f>
        <v>0</v>
      </c>
      <c r="BJ390" s="13" t="s">
        <v>86</v>
      </c>
      <c r="BK390" s="141">
        <f>ROUND(I390*H390,2)</f>
        <v>0</v>
      </c>
      <c r="BL390" s="13" t="s">
        <v>271</v>
      </c>
      <c r="BM390" s="246" t="s">
        <v>640</v>
      </c>
    </row>
    <row r="391" spans="1:47" s="2" customFormat="1" ht="12">
      <c r="A391" s="36"/>
      <c r="B391" s="37"/>
      <c r="C391" s="38"/>
      <c r="D391" s="247" t="s">
        <v>149</v>
      </c>
      <c r="E391" s="38"/>
      <c r="F391" s="248" t="s">
        <v>398</v>
      </c>
      <c r="G391" s="38"/>
      <c r="H391" s="38"/>
      <c r="I391" s="204"/>
      <c r="J391" s="38"/>
      <c r="K391" s="38"/>
      <c r="L391" s="39"/>
      <c r="M391" s="249"/>
      <c r="N391" s="250"/>
      <c r="O391" s="89"/>
      <c r="P391" s="89"/>
      <c r="Q391" s="89"/>
      <c r="R391" s="89"/>
      <c r="S391" s="89"/>
      <c r="T391" s="90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3" t="s">
        <v>149</v>
      </c>
      <c r="AU391" s="13" t="s">
        <v>86</v>
      </c>
    </row>
    <row r="392" spans="1:65" s="2" customFormat="1" ht="16.5" customHeight="1">
      <c r="A392" s="36"/>
      <c r="B392" s="37"/>
      <c r="C392" s="233" t="s">
        <v>641</v>
      </c>
      <c r="D392" s="233" t="s">
        <v>142</v>
      </c>
      <c r="E392" s="234" t="s">
        <v>404</v>
      </c>
      <c r="F392" s="235" t="s">
        <v>405</v>
      </c>
      <c r="G392" s="236" t="s">
        <v>294</v>
      </c>
      <c r="H392" s="237">
        <v>0.5</v>
      </c>
      <c r="I392" s="238"/>
      <c r="J392" s="239">
        <f>ROUND(I392*H392,2)</f>
        <v>0</v>
      </c>
      <c r="K392" s="240"/>
      <c r="L392" s="241"/>
      <c r="M392" s="242" t="s">
        <v>1</v>
      </c>
      <c r="N392" s="243" t="s">
        <v>43</v>
      </c>
      <c r="O392" s="89"/>
      <c r="P392" s="244">
        <f>O392*H392</f>
        <v>0</v>
      </c>
      <c r="Q392" s="244">
        <v>0.001</v>
      </c>
      <c r="R392" s="244">
        <f>Q392*H392</f>
        <v>0.0005</v>
      </c>
      <c r="S392" s="244">
        <v>0</v>
      </c>
      <c r="T392" s="24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46" t="s">
        <v>286</v>
      </c>
      <c r="AT392" s="246" t="s">
        <v>142</v>
      </c>
      <c r="AU392" s="246" t="s">
        <v>86</v>
      </c>
      <c r="AY392" s="13" t="s">
        <v>141</v>
      </c>
      <c r="BE392" s="141">
        <f>IF(N392="základní",J392,0)</f>
        <v>0</v>
      </c>
      <c r="BF392" s="141">
        <f>IF(N392="snížená",J392,0)</f>
        <v>0</v>
      </c>
      <c r="BG392" s="141">
        <f>IF(N392="zákl. přenesená",J392,0)</f>
        <v>0</v>
      </c>
      <c r="BH392" s="141">
        <f>IF(N392="sníž. přenesená",J392,0)</f>
        <v>0</v>
      </c>
      <c r="BI392" s="141">
        <f>IF(N392="nulová",J392,0)</f>
        <v>0</v>
      </c>
      <c r="BJ392" s="13" t="s">
        <v>86</v>
      </c>
      <c r="BK392" s="141">
        <f>ROUND(I392*H392,2)</f>
        <v>0</v>
      </c>
      <c r="BL392" s="13" t="s">
        <v>271</v>
      </c>
      <c r="BM392" s="246" t="s">
        <v>642</v>
      </c>
    </row>
    <row r="393" spans="1:47" s="2" customFormat="1" ht="12">
      <c r="A393" s="36"/>
      <c r="B393" s="37"/>
      <c r="C393" s="38"/>
      <c r="D393" s="247" t="s">
        <v>149</v>
      </c>
      <c r="E393" s="38"/>
      <c r="F393" s="248" t="s">
        <v>405</v>
      </c>
      <c r="G393" s="38"/>
      <c r="H393" s="38"/>
      <c r="I393" s="204"/>
      <c r="J393" s="38"/>
      <c r="K393" s="38"/>
      <c r="L393" s="39"/>
      <c r="M393" s="249"/>
      <c r="N393" s="250"/>
      <c r="O393" s="89"/>
      <c r="P393" s="89"/>
      <c r="Q393" s="89"/>
      <c r="R393" s="89"/>
      <c r="S393" s="89"/>
      <c r="T393" s="90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3" t="s">
        <v>149</v>
      </c>
      <c r="AU393" s="13" t="s">
        <v>86</v>
      </c>
    </row>
    <row r="394" spans="1:65" s="2" customFormat="1" ht="16.5" customHeight="1">
      <c r="A394" s="36"/>
      <c r="B394" s="37"/>
      <c r="C394" s="233" t="s">
        <v>643</v>
      </c>
      <c r="D394" s="233" t="s">
        <v>142</v>
      </c>
      <c r="E394" s="234" t="s">
        <v>644</v>
      </c>
      <c r="F394" s="235" t="s">
        <v>645</v>
      </c>
      <c r="G394" s="236" t="s">
        <v>145</v>
      </c>
      <c r="H394" s="237">
        <v>2</v>
      </c>
      <c r="I394" s="238"/>
      <c r="J394" s="239">
        <f>ROUND(I394*H394,2)</f>
        <v>0</v>
      </c>
      <c r="K394" s="240"/>
      <c r="L394" s="241"/>
      <c r="M394" s="242" t="s">
        <v>1</v>
      </c>
      <c r="N394" s="243" t="s">
        <v>43</v>
      </c>
      <c r="O394" s="89"/>
      <c r="P394" s="244">
        <f>O394*H394</f>
        <v>0</v>
      </c>
      <c r="Q394" s="244">
        <v>0.043</v>
      </c>
      <c r="R394" s="244">
        <f>Q394*H394</f>
        <v>0.086</v>
      </c>
      <c r="S394" s="244">
        <v>0</v>
      </c>
      <c r="T394" s="24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46" t="s">
        <v>286</v>
      </c>
      <c r="AT394" s="246" t="s">
        <v>142</v>
      </c>
      <c r="AU394" s="246" t="s">
        <v>86</v>
      </c>
      <c r="AY394" s="13" t="s">
        <v>141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3" t="s">
        <v>86</v>
      </c>
      <c r="BK394" s="141">
        <f>ROUND(I394*H394,2)</f>
        <v>0</v>
      </c>
      <c r="BL394" s="13" t="s">
        <v>271</v>
      </c>
      <c r="BM394" s="246" t="s">
        <v>646</v>
      </c>
    </row>
    <row r="395" spans="1:47" s="2" customFormat="1" ht="12">
      <c r="A395" s="36"/>
      <c r="B395" s="37"/>
      <c r="C395" s="38"/>
      <c r="D395" s="247" t="s">
        <v>149</v>
      </c>
      <c r="E395" s="38"/>
      <c r="F395" s="248" t="s">
        <v>645</v>
      </c>
      <c r="G395" s="38"/>
      <c r="H395" s="38"/>
      <c r="I395" s="204"/>
      <c r="J395" s="38"/>
      <c r="K395" s="38"/>
      <c r="L395" s="39"/>
      <c r="M395" s="249"/>
      <c r="N395" s="250"/>
      <c r="O395" s="89"/>
      <c r="P395" s="89"/>
      <c r="Q395" s="89"/>
      <c r="R395" s="89"/>
      <c r="S395" s="89"/>
      <c r="T395" s="90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3" t="s">
        <v>149</v>
      </c>
      <c r="AU395" s="13" t="s">
        <v>86</v>
      </c>
    </row>
    <row r="396" spans="1:65" s="2" customFormat="1" ht="16.5" customHeight="1">
      <c r="A396" s="36"/>
      <c r="B396" s="37"/>
      <c r="C396" s="233" t="s">
        <v>647</v>
      </c>
      <c r="D396" s="233" t="s">
        <v>142</v>
      </c>
      <c r="E396" s="234" t="s">
        <v>408</v>
      </c>
      <c r="F396" s="235" t="s">
        <v>409</v>
      </c>
      <c r="G396" s="236" t="s">
        <v>145</v>
      </c>
      <c r="H396" s="237">
        <v>1</v>
      </c>
      <c r="I396" s="238"/>
      <c r="J396" s="239">
        <f>ROUND(I396*H396,2)</f>
        <v>0</v>
      </c>
      <c r="K396" s="240"/>
      <c r="L396" s="241"/>
      <c r="M396" s="242" t="s">
        <v>1</v>
      </c>
      <c r="N396" s="243" t="s">
        <v>43</v>
      </c>
      <c r="O396" s="89"/>
      <c r="P396" s="244">
        <f>O396*H396</f>
        <v>0</v>
      </c>
      <c r="Q396" s="244">
        <v>0.08</v>
      </c>
      <c r="R396" s="244">
        <f>Q396*H396</f>
        <v>0.08</v>
      </c>
      <c r="S396" s="244">
        <v>0</v>
      </c>
      <c r="T396" s="24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46" t="s">
        <v>286</v>
      </c>
      <c r="AT396" s="246" t="s">
        <v>142</v>
      </c>
      <c r="AU396" s="246" t="s">
        <v>86</v>
      </c>
      <c r="AY396" s="13" t="s">
        <v>141</v>
      </c>
      <c r="BE396" s="141">
        <f>IF(N396="základní",J396,0)</f>
        <v>0</v>
      </c>
      <c r="BF396" s="141">
        <f>IF(N396="snížená",J396,0)</f>
        <v>0</v>
      </c>
      <c r="BG396" s="141">
        <f>IF(N396="zákl. přenesená",J396,0)</f>
        <v>0</v>
      </c>
      <c r="BH396" s="141">
        <f>IF(N396="sníž. přenesená",J396,0)</f>
        <v>0</v>
      </c>
      <c r="BI396" s="141">
        <f>IF(N396="nulová",J396,0)</f>
        <v>0</v>
      </c>
      <c r="BJ396" s="13" t="s">
        <v>86</v>
      </c>
      <c r="BK396" s="141">
        <f>ROUND(I396*H396,2)</f>
        <v>0</v>
      </c>
      <c r="BL396" s="13" t="s">
        <v>271</v>
      </c>
      <c r="BM396" s="246" t="s">
        <v>648</v>
      </c>
    </row>
    <row r="397" spans="1:47" s="2" customFormat="1" ht="12">
      <c r="A397" s="36"/>
      <c r="B397" s="37"/>
      <c r="C397" s="38"/>
      <c r="D397" s="247" t="s">
        <v>149</v>
      </c>
      <c r="E397" s="38"/>
      <c r="F397" s="248" t="s">
        <v>409</v>
      </c>
      <c r="G397" s="38"/>
      <c r="H397" s="38"/>
      <c r="I397" s="204"/>
      <c r="J397" s="38"/>
      <c r="K397" s="38"/>
      <c r="L397" s="39"/>
      <c r="M397" s="249"/>
      <c r="N397" s="250"/>
      <c r="O397" s="89"/>
      <c r="P397" s="89"/>
      <c r="Q397" s="89"/>
      <c r="R397" s="89"/>
      <c r="S397" s="89"/>
      <c r="T397" s="90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3" t="s">
        <v>149</v>
      </c>
      <c r="AU397" s="13" t="s">
        <v>86</v>
      </c>
    </row>
    <row r="398" spans="1:65" s="2" customFormat="1" ht="24.15" customHeight="1">
      <c r="A398" s="36"/>
      <c r="B398" s="37"/>
      <c r="C398" s="251" t="s">
        <v>649</v>
      </c>
      <c r="D398" s="251" t="s">
        <v>151</v>
      </c>
      <c r="E398" s="252" t="s">
        <v>412</v>
      </c>
      <c r="F398" s="253" t="s">
        <v>413</v>
      </c>
      <c r="G398" s="254" t="s">
        <v>215</v>
      </c>
      <c r="H398" s="255">
        <v>1.6</v>
      </c>
      <c r="I398" s="256"/>
      <c r="J398" s="257">
        <f>ROUND(I398*H398,2)</f>
        <v>0</v>
      </c>
      <c r="K398" s="258"/>
      <c r="L398" s="39"/>
      <c r="M398" s="259" t="s">
        <v>1</v>
      </c>
      <c r="N398" s="260" t="s">
        <v>43</v>
      </c>
      <c r="O398" s="89"/>
      <c r="P398" s="244">
        <f>O398*H398</f>
        <v>0</v>
      </c>
      <c r="Q398" s="244">
        <v>0.14321</v>
      </c>
      <c r="R398" s="244">
        <f>Q398*H398</f>
        <v>0.229136</v>
      </c>
      <c r="S398" s="244">
        <v>0</v>
      </c>
      <c r="T398" s="24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46" t="s">
        <v>271</v>
      </c>
      <c r="AT398" s="246" t="s">
        <v>151</v>
      </c>
      <c r="AU398" s="246" t="s">
        <v>86</v>
      </c>
      <c r="AY398" s="13" t="s">
        <v>141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3" t="s">
        <v>86</v>
      </c>
      <c r="BK398" s="141">
        <f>ROUND(I398*H398,2)</f>
        <v>0</v>
      </c>
      <c r="BL398" s="13" t="s">
        <v>271</v>
      </c>
      <c r="BM398" s="246" t="s">
        <v>650</v>
      </c>
    </row>
    <row r="399" spans="1:47" s="2" customFormat="1" ht="12">
      <c r="A399" s="36"/>
      <c r="B399" s="37"/>
      <c r="C399" s="38"/>
      <c r="D399" s="247" t="s">
        <v>149</v>
      </c>
      <c r="E399" s="38"/>
      <c r="F399" s="248" t="s">
        <v>415</v>
      </c>
      <c r="G399" s="38"/>
      <c r="H399" s="38"/>
      <c r="I399" s="204"/>
      <c r="J399" s="38"/>
      <c r="K399" s="38"/>
      <c r="L399" s="39"/>
      <c r="M399" s="249"/>
      <c r="N399" s="250"/>
      <c r="O399" s="89"/>
      <c r="P399" s="89"/>
      <c r="Q399" s="89"/>
      <c r="R399" s="89"/>
      <c r="S399" s="89"/>
      <c r="T399" s="90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3" t="s">
        <v>149</v>
      </c>
      <c r="AU399" s="13" t="s">
        <v>86</v>
      </c>
    </row>
    <row r="400" spans="1:65" s="2" customFormat="1" ht="24.15" customHeight="1">
      <c r="A400" s="36"/>
      <c r="B400" s="37"/>
      <c r="C400" s="251" t="s">
        <v>651</v>
      </c>
      <c r="D400" s="251" t="s">
        <v>151</v>
      </c>
      <c r="E400" s="252" t="s">
        <v>652</v>
      </c>
      <c r="F400" s="253" t="s">
        <v>653</v>
      </c>
      <c r="G400" s="254" t="s">
        <v>215</v>
      </c>
      <c r="H400" s="255">
        <v>2</v>
      </c>
      <c r="I400" s="256"/>
      <c r="J400" s="257">
        <f>ROUND(I400*H400,2)</f>
        <v>0</v>
      </c>
      <c r="K400" s="258"/>
      <c r="L400" s="39"/>
      <c r="M400" s="259" t="s">
        <v>1</v>
      </c>
      <c r="N400" s="260" t="s">
        <v>43</v>
      </c>
      <c r="O400" s="89"/>
      <c r="P400" s="244">
        <f>O400*H400</f>
        <v>0</v>
      </c>
      <c r="Q400" s="244">
        <v>0.08531</v>
      </c>
      <c r="R400" s="244">
        <f>Q400*H400</f>
        <v>0.17062</v>
      </c>
      <c r="S400" s="244">
        <v>0</v>
      </c>
      <c r="T400" s="24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46" t="s">
        <v>271</v>
      </c>
      <c r="AT400" s="246" t="s">
        <v>151</v>
      </c>
      <c r="AU400" s="246" t="s">
        <v>86</v>
      </c>
      <c r="AY400" s="13" t="s">
        <v>141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3" t="s">
        <v>86</v>
      </c>
      <c r="BK400" s="141">
        <f>ROUND(I400*H400,2)</f>
        <v>0</v>
      </c>
      <c r="BL400" s="13" t="s">
        <v>271</v>
      </c>
      <c r="BM400" s="246" t="s">
        <v>654</v>
      </c>
    </row>
    <row r="401" spans="1:47" s="2" customFormat="1" ht="12">
      <c r="A401" s="36"/>
      <c r="B401" s="37"/>
      <c r="C401" s="38"/>
      <c r="D401" s="247" t="s">
        <v>149</v>
      </c>
      <c r="E401" s="38"/>
      <c r="F401" s="248" t="s">
        <v>655</v>
      </c>
      <c r="G401" s="38"/>
      <c r="H401" s="38"/>
      <c r="I401" s="204"/>
      <c r="J401" s="38"/>
      <c r="K401" s="38"/>
      <c r="L401" s="39"/>
      <c r="M401" s="249"/>
      <c r="N401" s="250"/>
      <c r="O401" s="89"/>
      <c r="P401" s="89"/>
      <c r="Q401" s="89"/>
      <c r="R401" s="89"/>
      <c r="S401" s="89"/>
      <c r="T401" s="90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3" t="s">
        <v>149</v>
      </c>
      <c r="AU401" s="13" t="s">
        <v>86</v>
      </c>
    </row>
    <row r="402" spans="1:65" s="2" customFormat="1" ht="16.5" customHeight="1">
      <c r="A402" s="36"/>
      <c r="B402" s="37"/>
      <c r="C402" s="233" t="s">
        <v>656</v>
      </c>
      <c r="D402" s="233" t="s">
        <v>142</v>
      </c>
      <c r="E402" s="234" t="s">
        <v>417</v>
      </c>
      <c r="F402" s="235" t="s">
        <v>418</v>
      </c>
      <c r="G402" s="236" t="s">
        <v>210</v>
      </c>
      <c r="H402" s="237">
        <v>80</v>
      </c>
      <c r="I402" s="238"/>
      <c r="J402" s="239">
        <f>ROUND(I402*H402,2)</f>
        <v>0</v>
      </c>
      <c r="K402" s="240"/>
      <c r="L402" s="241"/>
      <c r="M402" s="242" t="s">
        <v>1</v>
      </c>
      <c r="N402" s="243" t="s">
        <v>43</v>
      </c>
      <c r="O402" s="89"/>
      <c r="P402" s="244">
        <f>O402*H402</f>
        <v>0</v>
      </c>
      <c r="Q402" s="244">
        <v>0.001</v>
      </c>
      <c r="R402" s="244">
        <f>Q402*H402</f>
        <v>0.08</v>
      </c>
      <c r="S402" s="244">
        <v>0</v>
      </c>
      <c r="T402" s="24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46" t="s">
        <v>286</v>
      </c>
      <c r="AT402" s="246" t="s">
        <v>142</v>
      </c>
      <c r="AU402" s="246" t="s">
        <v>86</v>
      </c>
      <c r="AY402" s="13" t="s">
        <v>141</v>
      </c>
      <c r="BE402" s="141">
        <f>IF(N402="základní",J402,0)</f>
        <v>0</v>
      </c>
      <c r="BF402" s="141">
        <f>IF(N402="snížená",J402,0)</f>
        <v>0</v>
      </c>
      <c r="BG402" s="141">
        <f>IF(N402="zákl. přenesená",J402,0)</f>
        <v>0</v>
      </c>
      <c r="BH402" s="141">
        <f>IF(N402="sníž. přenesená",J402,0)</f>
        <v>0</v>
      </c>
      <c r="BI402" s="141">
        <f>IF(N402="nulová",J402,0)</f>
        <v>0</v>
      </c>
      <c r="BJ402" s="13" t="s">
        <v>86</v>
      </c>
      <c r="BK402" s="141">
        <f>ROUND(I402*H402,2)</f>
        <v>0</v>
      </c>
      <c r="BL402" s="13" t="s">
        <v>271</v>
      </c>
      <c r="BM402" s="246" t="s">
        <v>657</v>
      </c>
    </row>
    <row r="403" spans="1:47" s="2" customFormat="1" ht="12">
      <c r="A403" s="36"/>
      <c r="B403" s="37"/>
      <c r="C403" s="38"/>
      <c r="D403" s="247" t="s">
        <v>149</v>
      </c>
      <c r="E403" s="38"/>
      <c r="F403" s="248" t="s">
        <v>418</v>
      </c>
      <c r="G403" s="38"/>
      <c r="H403" s="38"/>
      <c r="I403" s="204"/>
      <c r="J403" s="38"/>
      <c r="K403" s="38"/>
      <c r="L403" s="39"/>
      <c r="M403" s="249"/>
      <c r="N403" s="250"/>
      <c r="O403" s="89"/>
      <c r="P403" s="89"/>
      <c r="Q403" s="89"/>
      <c r="R403" s="89"/>
      <c r="S403" s="89"/>
      <c r="T403" s="90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3" t="s">
        <v>149</v>
      </c>
      <c r="AU403" s="13" t="s">
        <v>86</v>
      </c>
    </row>
    <row r="404" spans="1:65" s="2" customFormat="1" ht="24.15" customHeight="1">
      <c r="A404" s="36"/>
      <c r="B404" s="37"/>
      <c r="C404" s="251" t="s">
        <v>658</v>
      </c>
      <c r="D404" s="251" t="s">
        <v>151</v>
      </c>
      <c r="E404" s="252" t="s">
        <v>308</v>
      </c>
      <c r="F404" s="253" t="s">
        <v>309</v>
      </c>
      <c r="G404" s="254" t="s">
        <v>294</v>
      </c>
      <c r="H404" s="255">
        <v>39</v>
      </c>
      <c r="I404" s="256"/>
      <c r="J404" s="257">
        <f>ROUND(I404*H404,2)</f>
        <v>0</v>
      </c>
      <c r="K404" s="258"/>
      <c r="L404" s="39"/>
      <c r="M404" s="259" t="s">
        <v>1</v>
      </c>
      <c r="N404" s="260" t="s">
        <v>43</v>
      </c>
      <c r="O404" s="89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46" t="s">
        <v>271</v>
      </c>
      <c r="AT404" s="246" t="s">
        <v>151</v>
      </c>
      <c r="AU404" s="246" t="s">
        <v>86</v>
      </c>
      <c r="AY404" s="13" t="s">
        <v>141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3" t="s">
        <v>86</v>
      </c>
      <c r="BK404" s="141">
        <f>ROUND(I404*H404,2)</f>
        <v>0</v>
      </c>
      <c r="BL404" s="13" t="s">
        <v>271</v>
      </c>
      <c r="BM404" s="246" t="s">
        <v>659</v>
      </c>
    </row>
    <row r="405" spans="1:47" s="2" customFormat="1" ht="12">
      <c r="A405" s="36"/>
      <c r="B405" s="37"/>
      <c r="C405" s="38"/>
      <c r="D405" s="247" t="s">
        <v>149</v>
      </c>
      <c r="E405" s="38"/>
      <c r="F405" s="248" t="s">
        <v>311</v>
      </c>
      <c r="G405" s="38"/>
      <c r="H405" s="38"/>
      <c r="I405" s="204"/>
      <c r="J405" s="38"/>
      <c r="K405" s="38"/>
      <c r="L405" s="39"/>
      <c r="M405" s="249"/>
      <c r="N405" s="250"/>
      <c r="O405" s="89"/>
      <c r="P405" s="89"/>
      <c r="Q405" s="89"/>
      <c r="R405" s="89"/>
      <c r="S405" s="89"/>
      <c r="T405" s="90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3" t="s">
        <v>149</v>
      </c>
      <c r="AU405" s="13" t="s">
        <v>86</v>
      </c>
    </row>
    <row r="406" spans="1:63" s="11" customFormat="1" ht="25.9" customHeight="1">
      <c r="A406" s="11"/>
      <c r="B406" s="219"/>
      <c r="C406" s="220"/>
      <c r="D406" s="221" t="s">
        <v>77</v>
      </c>
      <c r="E406" s="222" t="s">
        <v>660</v>
      </c>
      <c r="F406" s="222" t="s">
        <v>661</v>
      </c>
      <c r="G406" s="220"/>
      <c r="H406" s="220"/>
      <c r="I406" s="223"/>
      <c r="J406" s="224">
        <f>BK406</f>
        <v>0</v>
      </c>
      <c r="K406" s="220"/>
      <c r="L406" s="225"/>
      <c r="M406" s="226"/>
      <c r="N406" s="227"/>
      <c r="O406" s="227"/>
      <c r="P406" s="228">
        <f>SUM(P407:P450)</f>
        <v>0</v>
      </c>
      <c r="Q406" s="227"/>
      <c r="R406" s="228">
        <f>SUM(R407:R450)</f>
        <v>4.5422246</v>
      </c>
      <c r="S406" s="227"/>
      <c r="T406" s="229">
        <f>SUM(T407:T450)</f>
        <v>0.8688</v>
      </c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R406" s="230" t="s">
        <v>86</v>
      </c>
      <c r="AT406" s="231" t="s">
        <v>77</v>
      </c>
      <c r="AU406" s="231" t="s">
        <v>78</v>
      </c>
      <c r="AY406" s="230" t="s">
        <v>141</v>
      </c>
      <c r="BK406" s="232">
        <f>SUM(BK407:BK450)</f>
        <v>0</v>
      </c>
    </row>
    <row r="407" spans="1:65" s="2" customFormat="1" ht="24.15" customHeight="1">
      <c r="A407" s="36"/>
      <c r="B407" s="37"/>
      <c r="C407" s="251" t="s">
        <v>662</v>
      </c>
      <c r="D407" s="251" t="s">
        <v>151</v>
      </c>
      <c r="E407" s="252" t="s">
        <v>323</v>
      </c>
      <c r="F407" s="253" t="s">
        <v>324</v>
      </c>
      <c r="G407" s="254" t="s">
        <v>205</v>
      </c>
      <c r="H407" s="255">
        <v>7.24</v>
      </c>
      <c r="I407" s="256"/>
      <c r="J407" s="257">
        <f>ROUND(I407*H407,2)</f>
        <v>0</v>
      </c>
      <c r="K407" s="258"/>
      <c r="L407" s="39"/>
      <c r="M407" s="259" t="s">
        <v>1</v>
      </c>
      <c r="N407" s="260" t="s">
        <v>43</v>
      </c>
      <c r="O407" s="89"/>
      <c r="P407" s="244">
        <f>O407*H407</f>
        <v>0</v>
      </c>
      <c r="Q407" s="244">
        <v>0</v>
      </c>
      <c r="R407" s="244">
        <f>Q407*H407</f>
        <v>0</v>
      </c>
      <c r="S407" s="244">
        <v>0.12</v>
      </c>
      <c r="T407" s="245">
        <f>S407*H407</f>
        <v>0.8688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46" t="s">
        <v>147</v>
      </c>
      <c r="AT407" s="246" t="s">
        <v>151</v>
      </c>
      <c r="AU407" s="246" t="s">
        <v>86</v>
      </c>
      <c r="AY407" s="13" t="s">
        <v>141</v>
      </c>
      <c r="BE407" s="141">
        <f>IF(N407="základní",J407,0)</f>
        <v>0</v>
      </c>
      <c r="BF407" s="141">
        <f>IF(N407="snížená",J407,0)</f>
        <v>0</v>
      </c>
      <c r="BG407" s="141">
        <f>IF(N407="zákl. přenesená",J407,0)</f>
        <v>0</v>
      </c>
      <c r="BH407" s="141">
        <f>IF(N407="sníž. přenesená",J407,0)</f>
        <v>0</v>
      </c>
      <c r="BI407" s="141">
        <f>IF(N407="nulová",J407,0)</f>
        <v>0</v>
      </c>
      <c r="BJ407" s="13" t="s">
        <v>86</v>
      </c>
      <c r="BK407" s="141">
        <f>ROUND(I407*H407,2)</f>
        <v>0</v>
      </c>
      <c r="BL407" s="13" t="s">
        <v>147</v>
      </c>
      <c r="BM407" s="246" t="s">
        <v>663</v>
      </c>
    </row>
    <row r="408" spans="1:47" s="2" customFormat="1" ht="12">
      <c r="A408" s="36"/>
      <c r="B408" s="37"/>
      <c r="C408" s="38"/>
      <c r="D408" s="247" t="s">
        <v>149</v>
      </c>
      <c r="E408" s="38"/>
      <c r="F408" s="248" t="s">
        <v>324</v>
      </c>
      <c r="G408" s="38"/>
      <c r="H408" s="38"/>
      <c r="I408" s="204"/>
      <c r="J408" s="38"/>
      <c r="K408" s="38"/>
      <c r="L408" s="39"/>
      <c r="M408" s="249"/>
      <c r="N408" s="250"/>
      <c r="O408" s="89"/>
      <c r="P408" s="89"/>
      <c r="Q408" s="89"/>
      <c r="R408" s="89"/>
      <c r="S408" s="89"/>
      <c r="T408" s="90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3" t="s">
        <v>149</v>
      </c>
      <c r="AU408" s="13" t="s">
        <v>86</v>
      </c>
    </row>
    <row r="409" spans="1:65" s="2" customFormat="1" ht="24.15" customHeight="1">
      <c r="A409" s="36"/>
      <c r="B409" s="37"/>
      <c r="C409" s="251" t="s">
        <v>664</v>
      </c>
      <c r="D409" s="251" t="s">
        <v>151</v>
      </c>
      <c r="E409" s="252" t="s">
        <v>427</v>
      </c>
      <c r="F409" s="253" t="s">
        <v>428</v>
      </c>
      <c r="G409" s="254" t="s">
        <v>215</v>
      </c>
      <c r="H409" s="255">
        <v>14.9</v>
      </c>
      <c r="I409" s="256"/>
      <c r="J409" s="257">
        <f>ROUND(I409*H409,2)</f>
        <v>0</v>
      </c>
      <c r="K409" s="258"/>
      <c r="L409" s="39"/>
      <c r="M409" s="259" t="s">
        <v>1</v>
      </c>
      <c r="N409" s="260" t="s">
        <v>43</v>
      </c>
      <c r="O409" s="89"/>
      <c r="P409" s="244">
        <f>O409*H409</f>
        <v>0</v>
      </c>
      <c r="Q409" s="244">
        <v>3E-05</v>
      </c>
      <c r="R409" s="244">
        <f>Q409*H409</f>
        <v>0.000447</v>
      </c>
      <c r="S409" s="244">
        <v>0</v>
      </c>
      <c r="T409" s="24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46" t="s">
        <v>147</v>
      </c>
      <c r="AT409" s="246" t="s">
        <v>151</v>
      </c>
      <c r="AU409" s="246" t="s">
        <v>86</v>
      </c>
      <c r="AY409" s="13" t="s">
        <v>141</v>
      </c>
      <c r="BE409" s="141">
        <f>IF(N409="základní",J409,0)</f>
        <v>0</v>
      </c>
      <c r="BF409" s="141">
        <f>IF(N409="snížená",J409,0)</f>
        <v>0</v>
      </c>
      <c r="BG409" s="141">
        <f>IF(N409="zákl. přenesená",J409,0)</f>
        <v>0</v>
      </c>
      <c r="BH409" s="141">
        <f>IF(N409="sníž. přenesená",J409,0)</f>
        <v>0</v>
      </c>
      <c r="BI409" s="141">
        <f>IF(N409="nulová",J409,0)</f>
        <v>0</v>
      </c>
      <c r="BJ409" s="13" t="s">
        <v>86</v>
      </c>
      <c r="BK409" s="141">
        <f>ROUND(I409*H409,2)</f>
        <v>0</v>
      </c>
      <c r="BL409" s="13" t="s">
        <v>147</v>
      </c>
      <c r="BM409" s="246" t="s">
        <v>665</v>
      </c>
    </row>
    <row r="410" spans="1:47" s="2" customFormat="1" ht="12">
      <c r="A410" s="36"/>
      <c r="B410" s="37"/>
      <c r="C410" s="38"/>
      <c r="D410" s="247" t="s">
        <v>149</v>
      </c>
      <c r="E410" s="38"/>
      <c r="F410" s="248" t="s">
        <v>430</v>
      </c>
      <c r="G410" s="38"/>
      <c r="H410" s="38"/>
      <c r="I410" s="204"/>
      <c r="J410" s="38"/>
      <c r="K410" s="38"/>
      <c r="L410" s="39"/>
      <c r="M410" s="249"/>
      <c r="N410" s="250"/>
      <c r="O410" s="89"/>
      <c r="P410" s="89"/>
      <c r="Q410" s="89"/>
      <c r="R410" s="89"/>
      <c r="S410" s="89"/>
      <c r="T410" s="90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3" t="s">
        <v>149</v>
      </c>
      <c r="AU410" s="13" t="s">
        <v>86</v>
      </c>
    </row>
    <row r="411" spans="1:65" s="2" customFormat="1" ht="24.15" customHeight="1">
      <c r="A411" s="36"/>
      <c r="B411" s="37"/>
      <c r="C411" s="251" t="s">
        <v>666</v>
      </c>
      <c r="D411" s="251" t="s">
        <v>151</v>
      </c>
      <c r="E411" s="252" t="s">
        <v>282</v>
      </c>
      <c r="F411" s="253" t="s">
        <v>283</v>
      </c>
      <c r="G411" s="254" t="s">
        <v>215</v>
      </c>
      <c r="H411" s="255">
        <v>6.3</v>
      </c>
      <c r="I411" s="256"/>
      <c r="J411" s="257">
        <f>ROUND(I411*H411,2)</f>
        <v>0</v>
      </c>
      <c r="K411" s="258"/>
      <c r="L411" s="39"/>
      <c r="M411" s="259" t="s">
        <v>1</v>
      </c>
      <c r="N411" s="260" t="s">
        <v>43</v>
      </c>
      <c r="O411" s="89"/>
      <c r="P411" s="244">
        <f>O411*H411</f>
        <v>0</v>
      </c>
      <c r="Q411" s="244">
        <v>0</v>
      </c>
      <c r="R411" s="244">
        <f>Q411*H411</f>
        <v>0</v>
      </c>
      <c r="S411" s="244">
        <v>0</v>
      </c>
      <c r="T411" s="24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46" t="s">
        <v>147</v>
      </c>
      <c r="AT411" s="246" t="s">
        <v>151</v>
      </c>
      <c r="AU411" s="246" t="s">
        <v>86</v>
      </c>
      <c r="AY411" s="13" t="s">
        <v>141</v>
      </c>
      <c r="BE411" s="141">
        <f>IF(N411="základní",J411,0)</f>
        <v>0</v>
      </c>
      <c r="BF411" s="141">
        <f>IF(N411="snížená",J411,0)</f>
        <v>0</v>
      </c>
      <c r="BG411" s="141">
        <f>IF(N411="zákl. přenesená",J411,0)</f>
        <v>0</v>
      </c>
      <c r="BH411" s="141">
        <f>IF(N411="sníž. přenesená",J411,0)</f>
        <v>0</v>
      </c>
      <c r="BI411" s="141">
        <f>IF(N411="nulová",J411,0)</f>
        <v>0</v>
      </c>
      <c r="BJ411" s="13" t="s">
        <v>86</v>
      </c>
      <c r="BK411" s="141">
        <f>ROUND(I411*H411,2)</f>
        <v>0</v>
      </c>
      <c r="BL411" s="13" t="s">
        <v>147</v>
      </c>
      <c r="BM411" s="246" t="s">
        <v>667</v>
      </c>
    </row>
    <row r="412" spans="1:47" s="2" customFormat="1" ht="12">
      <c r="A412" s="36"/>
      <c r="B412" s="37"/>
      <c r="C412" s="38"/>
      <c r="D412" s="247" t="s">
        <v>149</v>
      </c>
      <c r="E412" s="38"/>
      <c r="F412" s="248" t="s">
        <v>285</v>
      </c>
      <c r="G412" s="38"/>
      <c r="H412" s="38"/>
      <c r="I412" s="204"/>
      <c r="J412" s="38"/>
      <c r="K412" s="38"/>
      <c r="L412" s="39"/>
      <c r="M412" s="249"/>
      <c r="N412" s="250"/>
      <c r="O412" s="89"/>
      <c r="P412" s="89"/>
      <c r="Q412" s="89"/>
      <c r="R412" s="89"/>
      <c r="S412" s="89"/>
      <c r="T412" s="90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3" t="s">
        <v>149</v>
      </c>
      <c r="AU412" s="13" t="s">
        <v>86</v>
      </c>
    </row>
    <row r="413" spans="1:65" s="2" customFormat="1" ht="24.15" customHeight="1">
      <c r="A413" s="36"/>
      <c r="B413" s="37"/>
      <c r="C413" s="251" t="s">
        <v>668</v>
      </c>
      <c r="D413" s="251" t="s">
        <v>151</v>
      </c>
      <c r="E413" s="252" t="s">
        <v>304</v>
      </c>
      <c r="F413" s="253" t="s">
        <v>305</v>
      </c>
      <c r="G413" s="254" t="s">
        <v>215</v>
      </c>
      <c r="H413" s="255">
        <v>6.3</v>
      </c>
      <c r="I413" s="256"/>
      <c r="J413" s="257">
        <f>ROUND(I413*H413,2)</f>
        <v>0</v>
      </c>
      <c r="K413" s="258"/>
      <c r="L413" s="39"/>
      <c r="M413" s="259" t="s">
        <v>1</v>
      </c>
      <c r="N413" s="260" t="s">
        <v>43</v>
      </c>
      <c r="O413" s="89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46" t="s">
        <v>147</v>
      </c>
      <c r="AT413" s="246" t="s">
        <v>151</v>
      </c>
      <c r="AU413" s="246" t="s">
        <v>86</v>
      </c>
      <c r="AY413" s="13" t="s">
        <v>141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3" t="s">
        <v>86</v>
      </c>
      <c r="BK413" s="141">
        <f>ROUND(I413*H413,2)</f>
        <v>0</v>
      </c>
      <c r="BL413" s="13" t="s">
        <v>147</v>
      </c>
      <c r="BM413" s="246" t="s">
        <v>669</v>
      </c>
    </row>
    <row r="414" spans="1:47" s="2" customFormat="1" ht="12">
      <c r="A414" s="36"/>
      <c r="B414" s="37"/>
      <c r="C414" s="38"/>
      <c r="D414" s="247" t="s">
        <v>149</v>
      </c>
      <c r="E414" s="38"/>
      <c r="F414" s="248" t="s">
        <v>307</v>
      </c>
      <c r="G414" s="38"/>
      <c r="H414" s="38"/>
      <c r="I414" s="204"/>
      <c r="J414" s="38"/>
      <c r="K414" s="38"/>
      <c r="L414" s="39"/>
      <c r="M414" s="249"/>
      <c r="N414" s="250"/>
      <c r="O414" s="89"/>
      <c r="P414" s="89"/>
      <c r="Q414" s="89"/>
      <c r="R414" s="89"/>
      <c r="S414" s="89"/>
      <c r="T414" s="90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3" t="s">
        <v>149</v>
      </c>
      <c r="AU414" s="13" t="s">
        <v>86</v>
      </c>
    </row>
    <row r="415" spans="1:65" s="2" customFormat="1" ht="33" customHeight="1">
      <c r="A415" s="36"/>
      <c r="B415" s="37"/>
      <c r="C415" s="251" t="s">
        <v>670</v>
      </c>
      <c r="D415" s="251" t="s">
        <v>151</v>
      </c>
      <c r="E415" s="252" t="s">
        <v>326</v>
      </c>
      <c r="F415" s="253" t="s">
        <v>327</v>
      </c>
      <c r="G415" s="254" t="s">
        <v>294</v>
      </c>
      <c r="H415" s="255">
        <v>1.74</v>
      </c>
      <c r="I415" s="256"/>
      <c r="J415" s="257">
        <f>ROUND(I415*H415,2)</f>
        <v>0</v>
      </c>
      <c r="K415" s="258"/>
      <c r="L415" s="39"/>
      <c r="M415" s="259" t="s">
        <v>1</v>
      </c>
      <c r="N415" s="260" t="s">
        <v>43</v>
      </c>
      <c r="O415" s="89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46" t="s">
        <v>147</v>
      </c>
      <c r="AT415" s="246" t="s">
        <v>151</v>
      </c>
      <c r="AU415" s="246" t="s">
        <v>86</v>
      </c>
      <c r="AY415" s="13" t="s">
        <v>141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3" t="s">
        <v>86</v>
      </c>
      <c r="BK415" s="141">
        <f>ROUND(I415*H415,2)</f>
        <v>0</v>
      </c>
      <c r="BL415" s="13" t="s">
        <v>147</v>
      </c>
      <c r="BM415" s="246" t="s">
        <v>671</v>
      </c>
    </row>
    <row r="416" spans="1:47" s="2" customFormat="1" ht="12">
      <c r="A416" s="36"/>
      <c r="B416" s="37"/>
      <c r="C416" s="38"/>
      <c r="D416" s="247" t="s">
        <v>149</v>
      </c>
      <c r="E416" s="38"/>
      <c r="F416" s="248" t="s">
        <v>329</v>
      </c>
      <c r="G416" s="38"/>
      <c r="H416" s="38"/>
      <c r="I416" s="204"/>
      <c r="J416" s="38"/>
      <c r="K416" s="38"/>
      <c r="L416" s="39"/>
      <c r="M416" s="249"/>
      <c r="N416" s="250"/>
      <c r="O416" s="89"/>
      <c r="P416" s="89"/>
      <c r="Q416" s="89"/>
      <c r="R416" s="89"/>
      <c r="S416" s="89"/>
      <c r="T416" s="90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3" t="s">
        <v>149</v>
      </c>
      <c r="AU416" s="13" t="s">
        <v>86</v>
      </c>
    </row>
    <row r="417" spans="1:65" s="2" customFormat="1" ht="16.5" customHeight="1">
      <c r="A417" s="36"/>
      <c r="B417" s="37"/>
      <c r="C417" s="233" t="s">
        <v>672</v>
      </c>
      <c r="D417" s="233" t="s">
        <v>142</v>
      </c>
      <c r="E417" s="234" t="s">
        <v>248</v>
      </c>
      <c r="F417" s="235" t="s">
        <v>249</v>
      </c>
      <c r="G417" s="236" t="s">
        <v>215</v>
      </c>
      <c r="H417" s="237">
        <v>18.9</v>
      </c>
      <c r="I417" s="238"/>
      <c r="J417" s="239">
        <f>ROUND(I417*H417,2)</f>
        <v>0</v>
      </c>
      <c r="K417" s="240"/>
      <c r="L417" s="241"/>
      <c r="M417" s="242" t="s">
        <v>1</v>
      </c>
      <c r="N417" s="243" t="s">
        <v>43</v>
      </c>
      <c r="O417" s="89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46" t="s">
        <v>146</v>
      </c>
      <c r="AT417" s="246" t="s">
        <v>142</v>
      </c>
      <c r="AU417" s="246" t="s">
        <v>86</v>
      </c>
      <c r="AY417" s="13" t="s">
        <v>141</v>
      </c>
      <c r="BE417" s="141">
        <f>IF(N417="základní",J417,0)</f>
        <v>0</v>
      </c>
      <c r="BF417" s="141">
        <f>IF(N417="snížená",J417,0)</f>
        <v>0</v>
      </c>
      <c r="BG417" s="141">
        <f>IF(N417="zákl. přenesená",J417,0)</f>
        <v>0</v>
      </c>
      <c r="BH417" s="141">
        <f>IF(N417="sníž. přenesená",J417,0)</f>
        <v>0</v>
      </c>
      <c r="BI417" s="141">
        <f>IF(N417="nulová",J417,0)</f>
        <v>0</v>
      </c>
      <c r="BJ417" s="13" t="s">
        <v>86</v>
      </c>
      <c r="BK417" s="141">
        <f>ROUND(I417*H417,2)</f>
        <v>0</v>
      </c>
      <c r="BL417" s="13" t="s">
        <v>147</v>
      </c>
      <c r="BM417" s="246" t="s">
        <v>673</v>
      </c>
    </row>
    <row r="418" spans="1:47" s="2" customFormat="1" ht="12">
      <c r="A418" s="36"/>
      <c r="B418" s="37"/>
      <c r="C418" s="38"/>
      <c r="D418" s="247" t="s">
        <v>149</v>
      </c>
      <c r="E418" s="38"/>
      <c r="F418" s="248" t="s">
        <v>249</v>
      </c>
      <c r="G418" s="38"/>
      <c r="H418" s="38"/>
      <c r="I418" s="204"/>
      <c r="J418" s="38"/>
      <c r="K418" s="38"/>
      <c r="L418" s="39"/>
      <c r="M418" s="249"/>
      <c r="N418" s="250"/>
      <c r="O418" s="89"/>
      <c r="P418" s="89"/>
      <c r="Q418" s="89"/>
      <c r="R418" s="89"/>
      <c r="S418" s="89"/>
      <c r="T418" s="90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3" t="s">
        <v>149</v>
      </c>
      <c r="AU418" s="13" t="s">
        <v>86</v>
      </c>
    </row>
    <row r="419" spans="1:65" s="2" customFormat="1" ht="24.15" customHeight="1">
      <c r="A419" s="36"/>
      <c r="B419" s="37"/>
      <c r="C419" s="251" t="s">
        <v>674</v>
      </c>
      <c r="D419" s="251" t="s">
        <v>151</v>
      </c>
      <c r="E419" s="252" t="s">
        <v>531</v>
      </c>
      <c r="F419" s="253" t="s">
        <v>532</v>
      </c>
      <c r="G419" s="254" t="s">
        <v>215</v>
      </c>
      <c r="H419" s="255">
        <v>6.3</v>
      </c>
      <c r="I419" s="256"/>
      <c r="J419" s="257">
        <f>ROUND(I419*H419,2)</f>
        <v>0</v>
      </c>
      <c r="K419" s="258"/>
      <c r="L419" s="39"/>
      <c r="M419" s="259" t="s">
        <v>1</v>
      </c>
      <c r="N419" s="260" t="s">
        <v>43</v>
      </c>
      <c r="O419" s="89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46" t="s">
        <v>147</v>
      </c>
      <c r="AT419" s="246" t="s">
        <v>151</v>
      </c>
      <c r="AU419" s="246" t="s">
        <v>86</v>
      </c>
      <c r="AY419" s="13" t="s">
        <v>141</v>
      </c>
      <c r="BE419" s="141">
        <f>IF(N419="základní",J419,0)</f>
        <v>0</v>
      </c>
      <c r="BF419" s="141">
        <f>IF(N419="snížená",J419,0)</f>
        <v>0</v>
      </c>
      <c r="BG419" s="141">
        <f>IF(N419="zákl. přenesená",J419,0)</f>
        <v>0</v>
      </c>
      <c r="BH419" s="141">
        <f>IF(N419="sníž. přenesená",J419,0)</f>
        <v>0</v>
      </c>
      <c r="BI419" s="141">
        <f>IF(N419="nulová",J419,0)</f>
        <v>0</v>
      </c>
      <c r="BJ419" s="13" t="s">
        <v>86</v>
      </c>
      <c r="BK419" s="141">
        <f>ROUND(I419*H419,2)</f>
        <v>0</v>
      </c>
      <c r="BL419" s="13" t="s">
        <v>147</v>
      </c>
      <c r="BM419" s="246" t="s">
        <v>675</v>
      </c>
    </row>
    <row r="420" spans="1:47" s="2" customFormat="1" ht="12">
      <c r="A420" s="36"/>
      <c r="B420" s="37"/>
      <c r="C420" s="38"/>
      <c r="D420" s="247" t="s">
        <v>149</v>
      </c>
      <c r="E420" s="38"/>
      <c r="F420" s="248" t="s">
        <v>534</v>
      </c>
      <c r="G420" s="38"/>
      <c r="H420" s="38"/>
      <c r="I420" s="204"/>
      <c r="J420" s="38"/>
      <c r="K420" s="38"/>
      <c r="L420" s="39"/>
      <c r="M420" s="249"/>
      <c r="N420" s="250"/>
      <c r="O420" s="89"/>
      <c r="P420" s="89"/>
      <c r="Q420" s="89"/>
      <c r="R420" s="89"/>
      <c r="S420" s="89"/>
      <c r="T420" s="90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3" t="s">
        <v>149</v>
      </c>
      <c r="AU420" s="13" t="s">
        <v>86</v>
      </c>
    </row>
    <row r="421" spans="1:65" s="2" customFormat="1" ht="24.15" customHeight="1">
      <c r="A421" s="36"/>
      <c r="B421" s="37"/>
      <c r="C421" s="233" t="s">
        <v>676</v>
      </c>
      <c r="D421" s="233" t="s">
        <v>142</v>
      </c>
      <c r="E421" s="234" t="s">
        <v>536</v>
      </c>
      <c r="F421" s="235" t="s">
        <v>537</v>
      </c>
      <c r="G421" s="236" t="s">
        <v>215</v>
      </c>
      <c r="H421" s="237">
        <v>6.3</v>
      </c>
      <c r="I421" s="238"/>
      <c r="J421" s="239">
        <f>ROUND(I421*H421,2)</f>
        <v>0</v>
      </c>
      <c r="K421" s="240"/>
      <c r="L421" s="241"/>
      <c r="M421" s="242" t="s">
        <v>1</v>
      </c>
      <c r="N421" s="243" t="s">
        <v>43</v>
      </c>
      <c r="O421" s="89"/>
      <c r="P421" s="244">
        <f>O421*H421</f>
        <v>0</v>
      </c>
      <c r="Q421" s="244">
        <v>0.00128</v>
      </c>
      <c r="R421" s="244">
        <f>Q421*H421</f>
        <v>0.008064</v>
      </c>
      <c r="S421" s="244">
        <v>0</v>
      </c>
      <c r="T421" s="24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46" t="s">
        <v>146</v>
      </c>
      <c r="AT421" s="246" t="s">
        <v>142</v>
      </c>
      <c r="AU421" s="246" t="s">
        <v>86</v>
      </c>
      <c r="AY421" s="13" t="s">
        <v>141</v>
      </c>
      <c r="BE421" s="141">
        <f>IF(N421="základní",J421,0)</f>
        <v>0</v>
      </c>
      <c r="BF421" s="141">
        <f>IF(N421="snížená",J421,0)</f>
        <v>0</v>
      </c>
      <c r="BG421" s="141">
        <f>IF(N421="zákl. přenesená",J421,0)</f>
        <v>0</v>
      </c>
      <c r="BH421" s="141">
        <f>IF(N421="sníž. přenesená",J421,0)</f>
        <v>0</v>
      </c>
      <c r="BI421" s="141">
        <f>IF(N421="nulová",J421,0)</f>
        <v>0</v>
      </c>
      <c r="BJ421" s="13" t="s">
        <v>86</v>
      </c>
      <c r="BK421" s="141">
        <f>ROUND(I421*H421,2)</f>
        <v>0</v>
      </c>
      <c r="BL421" s="13" t="s">
        <v>147</v>
      </c>
      <c r="BM421" s="246" t="s">
        <v>677</v>
      </c>
    </row>
    <row r="422" spans="1:47" s="2" customFormat="1" ht="12">
      <c r="A422" s="36"/>
      <c r="B422" s="37"/>
      <c r="C422" s="38"/>
      <c r="D422" s="247" t="s">
        <v>149</v>
      </c>
      <c r="E422" s="38"/>
      <c r="F422" s="248" t="s">
        <v>537</v>
      </c>
      <c r="G422" s="38"/>
      <c r="H422" s="38"/>
      <c r="I422" s="204"/>
      <c r="J422" s="38"/>
      <c r="K422" s="38"/>
      <c r="L422" s="39"/>
      <c r="M422" s="249"/>
      <c r="N422" s="250"/>
      <c r="O422" s="89"/>
      <c r="P422" s="89"/>
      <c r="Q422" s="89"/>
      <c r="R422" s="89"/>
      <c r="S422" s="89"/>
      <c r="T422" s="90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3" t="s">
        <v>149</v>
      </c>
      <c r="AU422" s="13" t="s">
        <v>86</v>
      </c>
    </row>
    <row r="423" spans="1:65" s="2" customFormat="1" ht="44.25" customHeight="1">
      <c r="A423" s="36"/>
      <c r="B423" s="37"/>
      <c r="C423" s="251" t="s">
        <v>678</v>
      </c>
      <c r="D423" s="251" t="s">
        <v>151</v>
      </c>
      <c r="E423" s="252" t="s">
        <v>288</v>
      </c>
      <c r="F423" s="253" t="s">
        <v>289</v>
      </c>
      <c r="G423" s="254" t="s">
        <v>215</v>
      </c>
      <c r="H423" s="255">
        <v>18.9</v>
      </c>
      <c r="I423" s="256"/>
      <c r="J423" s="257">
        <f>ROUND(I423*H423,2)</f>
        <v>0</v>
      </c>
      <c r="K423" s="258"/>
      <c r="L423" s="39"/>
      <c r="M423" s="259" t="s">
        <v>1</v>
      </c>
      <c r="N423" s="260" t="s">
        <v>43</v>
      </c>
      <c r="O423" s="89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46" t="s">
        <v>147</v>
      </c>
      <c r="AT423" s="246" t="s">
        <v>151</v>
      </c>
      <c r="AU423" s="246" t="s">
        <v>86</v>
      </c>
      <c r="AY423" s="13" t="s">
        <v>141</v>
      </c>
      <c r="BE423" s="141">
        <f>IF(N423="základní",J423,0)</f>
        <v>0</v>
      </c>
      <c r="BF423" s="141">
        <f>IF(N423="snížená",J423,0)</f>
        <v>0</v>
      </c>
      <c r="BG423" s="141">
        <f>IF(N423="zákl. přenesená",J423,0)</f>
        <v>0</v>
      </c>
      <c r="BH423" s="141">
        <f>IF(N423="sníž. přenesená",J423,0)</f>
        <v>0</v>
      </c>
      <c r="BI423" s="141">
        <f>IF(N423="nulová",J423,0)</f>
        <v>0</v>
      </c>
      <c r="BJ423" s="13" t="s">
        <v>86</v>
      </c>
      <c r="BK423" s="141">
        <f>ROUND(I423*H423,2)</f>
        <v>0</v>
      </c>
      <c r="BL423" s="13" t="s">
        <v>147</v>
      </c>
      <c r="BM423" s="246" t="s">
        <v>679</v>
      </c>
    </row>
    <row r="424" spans="1:47" s="2" customFormat="1" ht="12">
      <c r="A424" s="36"/>
      <c r="B424" s="37"/>
      <c r="C424" s="38"/>
      <c r="D424" s="247" t="s">
        <v>149</v>
      </c>
      <c r="E424" s="38"/>
      <c r="F424" s="248" t="s">
        <v>291</v>
      </c>
      <c r="G424" s="38"/>
      <c r="H424" s="38"/>
      <c r="I424" s="204"/>
      <c r="J424" s="38"/>
      <c r="K424" s="38"/>
      <c r="L424" s="39"/>
      <c r="M424" s="249"/>
      <c r="N424" s="250"/>
      <c r="O424" s="89"/>
      <c r="P424" s="89"/>
      <c r="Q424" s="89"/>
      <c r="R424" s="89"/>
      <c r="S424" s="89"/>
      <c r="T424" s="90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3" t="s">
        <v>149</v>
      </c>
      <c r="AU424" s="13" t="s">
        <v>86</v>
      </c>
    </row>
    <row r="425" spans="1:65" s="2" customFormat="1" ht="16.5" customHeight="1">
      <c r="A425" s="36"/>
      <c r="B425" s="37"/>
      <c r="C425" s="233" t="s">
        <v>680</v>
      </c>
      <c r="D425" s="233" t="s">
        <v>142</v>
      </c>
      <c r="E425" s="234" t="s">
        <v>292</v>
      </c>
      <c r="F425" s="235" t="s">
        <v>293</v>
      </c>
      <c r="G425" s="236" t="s">
        <v>294</v>
      </c>
      <c r="H425" s="237">
        <v>1.31</v>
      </c>
      <c r="I425" s="238"/>
      <c r="J425" s="239">
        <f>ROUND(I425*H425,2)</f>
        <v>0</v>
      </c>
      <c r="K425" s="240"/>
      <c r="L425" s="241"/>
      <c r="M425" s="242" t="s">
        <v>1</v>
      </c>
      <c r="N425" s="243" t="s">
        <v>43</v>
      </c>
      <c r="O425" s="89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46" t="s">
        <v>146</v>
      </c>
      <c r="AT425" s="246" t="s">
        <v>142</v>
      </c>
      <c r="AU425" s="246" t="s">
        <v>86</v>
      </c>
      <c r="AY425" s="13" t="s">
        <v>141</v>
      </c>
      <c r="BE425" s="141">
        <f>IF(N425="základní",J425,0)</f>
        <v>0</v>
      </c>
      <c r="BF425" s="141">
        <f>IF(N425="snížená",J425,0)</f>
        <v>0</v>
      </c>
      <c r="BG425" s="141">
        <f>IF(N425="zákl. přenesená",J425,0)</f>
        <v>0</v>
      </c>
      <c r="BH425" s="141">
        <f>IF(N425="sníž. přenesená",J425,0)</f>
        <v>0</v>
      </c>
      <c r="BI425" s="141">
        <f>IF(N425="nulová",J425,0)</f>
        <v>0</v>
      </c>
      <c r="BJ425" s="13" t="s">
        <v>86</v>
      </c>
      <c r="BK425" s="141">
        <f>ROUND(I425*H425,2)</f>
        <v>0</v>
      </c>
      <c r="BL425" s="13" t="s">
        <v>147</v>
      </c>
      <c r="BM425" s="246" t="s">
        <v>681</v>
      </c>
    </row>
    <row r="426" spans="1:47" s="2" customFormat="1" ht="12">
      <c r="A426" s="36"/>
      <c r="B426" s="37"/>
      <c r="C426" s="38"/>
      <c r="D426" s="247" t="s">
        <v>149</v>
      </c>
      <c r="E426" s="38"/>
      <c r="F426" s="248" t="s">
        <v>296</v>
      </c>
      <c r="G426" s="38"/>
      <c r="H426" s="38"/>
      <c r="I426" s="204"/>
      <c r="J426" s="38"/>
      <c r="K426" s="38"/>
      <c r="L426" s="39"/>
      <c r="M426" s="249"/>
      <c r="N426" s="250"/>
      <c r="O426" s="89"/>
      <c r="P426" s="89"/>
      <c r="Q426" s="89"/>
      <c r="R426" s="89"/>
      <c r="S426" s="89"/>
      <c r="T426" s="90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3" t="s">
        <v>149</v>
      </c>
      <c r="AU426" s="13" t="s">
        <v>86</v>
      </c>
    </row>
    <row r="427" spans="1:65" s="2" customFormat="1" ht="21.75" customHeight="1">
      <c r="A427" s="36"/>
      <c r="B427" s="37"/>
      <c r="C427" s="233" t="s">
        <v>682</v>
      </c>
      <c r="D427" s="233" t="s">
        <v>142</v>
      </c>
      <c r="E427" s="234" t="s">
        <v>301</v>
      </c>
      <c r="F427" s="235" t="s">
        <v>302</v>
      </c>
      <c r="G427" s="236" t="s">
        <v>215</v>
      </c>
      <c r="H427" s="237">
        <v>6.3</v>
      </c>
      <c r="I427" s="238"/>
      <c r="J427" s="239">
        <f>ROUND(I427*H427,2)</f>
        <v>0</v>
      </c>
      <c r="K427" s="240"/>
      <c r="L427" s="241"/>
      <c r="M427" s="242" t="s">
        <v>1</v>
      </c>
      <c r="N427" s="243" t="s">
        <v>43</v>
      </c>
      <c r="O427" s="89"/>
      <c r="P427" s="244">
        <f>O427*H427</f>
        <v>0</v>
      </c>
      <c r="Q427" s="244">
        <v>2E-05</v>
      </c>
      <c r="R427" s="244">
        <f>Q427*H427</f>
        <v>0.000126</v>
      </c>
      <c r="S427" s="244">
        <v>0</v>
      </c>
      <c r="T427" s="24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46" t="s">
        <v>146</v>
      </c>
      <c r="AT427" s="246" t="s">
        <v>142</v>
      </c>
      <c r="AU427" s="246" t="s">
        <v>86</v>
      </c>
      <c r="AY427" s="13" t="s">
        <v>141</v>
      </c>
      <c r="BE427" s="141">
        <f>IF(N427="základní",J427,0)</f>
        <v>0</v>
      </c>
      <c r="BF427" s="141">
        <f>IF(N427="snížená",J427,0)</f>
        <v>0</v>
      </c>
      <c r="BG427" s="141">
        <f>IF(N427="zákl. přenesená",J427,0)</f>
        <v>0</v>
      </c>
      <c r="BH427" s="141">
        <f>IF(N427="sníž. přenesená",J427,0)</f>
        <v>0</v>
      </c>
      <c r="BI427" s="141">
        <f>IF(N427="nulová",J427,0)</f>
        <v>0</v>
      </c>
      <c r="BJ427" s="13" t="s">
        <v>86</v>
      </c>
      <c r="BK427" s="141">
        <f>ROUND(I427*H427,2)</f>
        <v>0</v>
      </c>
      <c r="BL427" s="13" t="s">
        <v>147</v>
      </c>
      <c r="BM427" s="246" t="s">
        <v>683</v>
      </c>
    </row>
    <row r="428" spans="1:47" s="2" customFormat="1" ht="12">
      <c r="A428" s="36"/>
      <c r="B428" s="37"/>
      <c r="C428" s="38"/>
      <c r="D428" s="247" t="s">
        <v>149</v>
      </c>
      <c r="E428" s="38"/>
      <c r="F428" s="248" t="s">
        <v>302</v>
      </c>
      <c r="G428" s="38"/>
      <c r="H428" s="38"/>
      <c r="I428" s="204"/>
      <c r="J428" s="38"/>
      <c r="K428" s="38"/>
      <c r="L428" s="39"/>
      <c r="M428" s="249"/>
      <c r="N428" s="250"/>
      <c r="O428" s="89"/>
      <c r="P428" s="89"/>
      <c r="Q428" s="89"/>
      <c r="R428" s="89"/>
      <c r="S428" s="89"/>
      <c r="T428" s="90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3" t="s">
        <v>149</v>
      </c>
      <c r="AU428" s="13" t="s">
        <v>86</v>
      </c>
    </row>
    <row r="429" spans="1:65" s="2" customFormat="1" ht="33" customHeight="1">
      <c r="A429" s="36"/>
      <c r="B429" s="37"/>
      <c r="C429" s="251" t="s">
        <v>684</v>
      </c>
      <c r="D429" s="251" t="s">
        <v>151</v>
      </c>
      <c r="E429" s="252" t="s">
        <v>448</v>
      </c>
      <c r="F429" s="253" t="s">
        <v>449</v>
      </c>
      <c r="G429" s="254" t="s">
        <v>205</v>
      </c>
      <c r="H429" s="255">
        <v>4.095</v>
      </c>
      <c r="I429" s="256"/>
      <c r="J429" s="257">
        <f>ROUND(I429*H429,2)</f>
        <v>0</v>
      </c>
      <c r="K429" s="258"/>
      <c r="L429" s="39"/>
      <c r="M429" s="259" t="s">
        <v>1</v>
      </c>
      <c r="N429" s="260" t="s">
        <v>43</v>
      </c>
      <c r="O429" s="89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46" t="s">
        <v>147</v>
      </c>
      <c r="AT429" s="246" t="s">
        <v>151</v>
      </c>
      <c r="AU429" s="246" t="s">
        <v>86</v>
      </c>
      <c r="AY429" s="13" t="s">
        <v>141</v>
      </c>
      <c r="BE429" s="141">
        <f>IF(N429="základní",J429,0)</f>
        <v>0</v>
      </c>
      <c r="BF429" s="141">
        <f>IF(N429="snížená",J429,0)</f>
        <v>0</v>
      </c>
      <c r="BG429" s="141">
        <f>IF(N429="zákl. přenesená",J429,0)</f>
        <v>0</v>
      </c>
      <c r="BH429" s="141">
        <f>IF(N429="sníž. přenesená",J429,0)</f>
        <v>0</v>
      </c>
      <c r="BI429" s="141">
        <f>IF(N429="nulová",J429,0)</f>
        <v>0</v>
      </c>
      <c r="BJ429" s="13" t="s">
        <v>86</v>
      </c>
      <c r="BK429" s="141">
        <f>ROUND(I429*H429,2)</f>
        <v>0</v>
      </c>
      <c r="BL429" s="13" t="s">
        <v>147</v>
      </c>
      <c r="BM429" s="246" t="s">
        <v>685</v>
      </c>
    </row>
    <row r="430" spans="1:47" s="2" customFormat="1" ht="12">
      <c r="A430" s="36"/>
      <c r="B430" s="37"/>
      <c r="C430" s="38"/>
      <c r="D430" s="247" t="s">
        <v>149</v>
      </c>
      <c r="E430" s="38"/>
      <c r="F430" s="248" t="s">
        <v>451</v>
      </c>
      <c r="G430" s="38"/>
      <c r="H430" s="38"/>
      <c r="I430" s="204"/>
      <c r="J430" s="38"/>
      <c r="K430" s="38"/>
      <c r="L430" s="39"/>
      <c r="M430" s="249"/>
      <c r="N430" s="250"/>
      <c r="O430" s="89"/>
      <c r="P430" s="89"/>
      <c r="Q430" s="89"/>
      <c r="R430" s="89"/>
      <c r="S430" s="89"/>
      <c r="T430" s="90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3" t="s">
        <v>149</v>
      </c>
      <c r="AU430" s="13" t="s">
        <v>86</v>
      </c>
    </row>
    <row r="431" spans="1:65" s="2" customFormat="1" ht="16.5" customHeight="1">
      <c r="A431" s="36"/>
      <c r="B431" s="37"/>
      <c r="C431" s="233" t="s">
        <v>686</v>
      </c>
      <c r="D431" s="233" t="s">
        <v>142</v>
      </c>
      <c r="E431" s="234" t="s">
        <v>453</v>
      </c>
      <c r="F431" s="235" t="s">
        <v>454</v>
      </c>
      <c r="G431" s="236" t="s">
        <v>294</v>
      </c>
      <c r="H431" s="237">
        <v>1.39</v>
      </c>
      <c r="I431" s="238"/>
      <c r="J431" s="239">
        <f>ROUND(I431*H431,2)</f>
        <v>0</v>
      </c>
      <c r="K431" s="240"/>
      <c r="L431" s="241"/>
      <c r="M431" s="242" t="s">
        <v>1</v>
      </c>
      <c r="N431" s="243" t="s">
        <v>43</v>
      </c>
      <c r="O431" s="89"/>
      <c r="P431" s="244">
        <f>O431*H431</f>
        <v>0</v>
      </c>
      <c r="Q431" s="244">
        <v>1</v>
      </c>
      <c r="R431" s="244">
        <f>Q431*H431</f>
        <v>1.39</v>
      </c>
      <c r="S431" s="244">
        <v>0</v>
      </c>
      <c r="T431" s="24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46" t="s">
        <v>146</v>
      </c>
      <c r="AT431" s="246" t="s">
        <v>142</v>
      </c>
      <c r="AU431" s="246" t="s">
        <v>86</v>
      </c>
      <c r="AY431" s="13" t="s">
        <v>141</v>
      </c>
      <c r="BE431" s="141">
        <f>IF(N431="základní",J431,0)</f>
        <v>0</v>
      </c>
      <c r="BF431" s="141">
        <f>IF(N431="snížená",J431,0)</f>
        <v>0</v>
      </c>
      <c r="BG431" s="141">
        <f>IF(N431="zákl. přenesená",J431,0)</f>
        <v>0</v>
      </c>
      <c r="BH431" s="141">
        <f>IF(N431="sníž. přenesená",J431,0)</f>
        <v>0</v>
      </c>
      <c r="BI431" s="141">
        <f>IF(N431="nulová",J431,0)</f>
        <v>0</v>
      </c>
      <c r="BJ431" s="13" t="s">
        <v>86</v>
      </c>
      <c r="BK431" s="141">
        <f>ROUND(I431*H431,2)</f>
        <v>0</v>
      </c>
      <c r="BL431" s="13" t="s">
        <v>147</v>
      </c>
      <c r="BM431" s="246" t="s">
        <v>687</v>
      </c>
    </row>
    <row r="432" spans="1:47" s="2" customFormat="1" ht="12">
      <c r="A432" s="36"/>
      <c r="B432" s="37"/>
      <c r="C432" s="38"/>
      <c r="D432" s="247" t="s">
        <v>149</v>
      </c>
      <c r="E432" s="38"/>
      <c r="F432" s="248" t="s">
        <v>454</v>
      </c>
      <c r="G432" s="38"/>
      <c r="H432" s="38"/>
      <c r="I432" s="204"/>
      <c r="J432" s="38"/>
      <c r="K432" s="38"/>
      <c r="L432" s="39"/>
      <c r="M432" s="249"/>
      <c r="N432" s="250"/>
      <c r="O432" s="89"/>
      <c r="P432" s="89"/>
      <c r="Q432" s="89"/>
      <c r="R432" s="89"/>
      <c r="S432" s="89"/>
      <c r="T432" s="90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3" t="s">
        <v>149</v>
      </c>
      <c r="AU432" s="13" t="s">
        <v>86</v>
      </c>
    </row>
    <row r="433" spans="1:65" s="2" customFormat="1" ht="16.5" customHeight="1">
      <c r="A433" s="36"/>
      <c r="B433" s="37"/>
      <c r="C433" s="233" t="s">
        <v>688</v>
      </c>
      <c r="D433" s="233" t="s">
        <v>142</v>
      </c>
      <c r="E433" s="234" t="s">
        <v>457</v>
      </c>
      <c r="F433" s="235" t="s">
        <v>458</v>
      </c>
      <c r="G433" s="236" t="s">
        <v>459</v>
      </c>
      <c r="H433" s="237">
        <v>0.487</v>
      </c>
      <c r="I433" s="238"/>
      <c r="J433" s="239">
        <f>ROUND(I433*H433,2)</f>
        <v>0</v>
      </c>
      <c r="K433" s="240"/>
      <c r="L433" s="241"/>
      <c r="M433" s="242" t="s">
        <v>1</v>
      </c>
      <c r="N433" s="243" t="s">
        <v>43</v>
      </c>
      <c r="O433" s="89"/>
      <c r="P433" s="244">
        <f>O433*H433</f>
        <v>0</v>
      </c>
      <c r="Q433" s="244">
        <v>0</v>
      </c>
      <c r="R433" s="244">
        <f>Q433*H433</f>
        <v>0</v>
      </c>
      <c r="S433" s="244">
        <v>0</v>
      </c>
      <c r="T433" s="24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46" t="s">
        <v>146</v>
      </c>
      <c r="AT433" s="246" t="s">
        <v>142</v>
      </c>
      <c r="AU433" s="246" t="s">
        <v>86</v>
      </c>
      <c r="AY433" s="13" t="s">
        <v>141</v>
      </c>
      <c r="BE433" s="141">
        <f>IF(N433="základní",J433,0)</f>
        <v>0</v>
      </c>
      <c r="BF433" s="141">
        <f>IF(N433="snížená",J433,0)</f>
        <v>0</v>
      </c>
      <c r="BG433" s="141">
        <f>IF(N433="zákl. přenesená",J433,0)</f>
        <v>0</v>
      </c>
      <c r="BH433" s="141">
        <f>IF(N433="sníž. přenesená",J433,0)</f>
        <v>0</v>
      </c>
      <c r="BI433" s="141">
        <f>IF(N433="nulová",J433,0)</f>
        <v>0</v>
      </c>
      <c r="BJ433" s="13" t="s">
        <v>86</v>
      </c>
      <c r="BK433" s="141">
        <f>ROUND(I433*H433,2)</f>
        <v>0</v>
      </c>
      <c r="BL433" s="13" t="s">
        <v>147</v>
      </c>
      <c r="BM433" s="246" t="s">
        <v>689</v>
      </c>
    </row>
    <row r="434" spans="1:47" s="2" customFormat="1" ht="12">
      <c r="A434" s="36"/>
      <c r="B434" s="37"/>
      <c r="C434" s="38"/>
      <c r="D434" s="247" t="s">
        <v>149</v>
      </c>
      <c r="E434" s="38"/>
      <c r="F434" s="248" t="s">
        <v>458</v>
      </c>
      <c r="G434" s="38"/>
      <c r="H434" s="38"/>
      <c r="I434" s="204"/>
      <c r="J434" s="38"/>
      <c r="K434" s="38"/>
      <c r="L434" s="39"/>
      <c r="M434" s="249"/>
      <c r="N434" s="250"/>
      <c r="O434" s="89"/>
      <c r="P434" s="89"/>
      <c r="Q434" s="89"/>
      <c r="R434" s="89"/>
      <c r="S434" s="89"/>
      <c r="T434" s="90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3" t="s">
        <v>149</v>
      </c>
      <c r="AU434" s="13" t="s">
        <v>86</v>
      </c>
    </row>
    <row r="435" spans="1:65" s="2" customFormat="1" ht="24.15" customHeight="1">
      <c r="A435" s="36"/>
      <c r="B435" s="37"/>
      <c r="C435" s="251" t="s">
        <v>690</v>
      </c>
      <c r="D435" s="251" t="s">
        <v>151</v>
      </c>
      <c r="E435" s="252" t="s">
        <v>462</v>
      </c>
      <c r="F435" s="253" t="s">
        <v>463</v>
      </c>
      <c r="G435" s="254" t="s">
        <v>205</v>
      </c>
      <c r="H435" s="255">
        <v>8.19</v>
      </c>
      <c r="I435" s="256"/>
      <c r="J435" s="257">
        <f>ROUND(I435*H435,2)</f>
        <v>0</v>
      </c>
      <c r="K435" s="258"/>
      <c r="L435" s="39"/>
      <c r="M435" s="259" t="s">
        <v>1</v>
      </c>
      <c r="N435" s="260" t="s">
        <v>43</v>
      </c>
      <c r="O435" s="89"/>
      <c r="P435" s="244">
        <f>O435*H435</f>
        <v>0</v>
      </c>
      <c r="Q435" s="244">
        <v>0.15192</v>
      </c>
      <c r="R435" s="244">
        <f>Q435*H435</f>
        <v>1.2442248</v>
      </c>
      <c r="S435" s="244">
        <v>0</v>
      </c>
      <c r="T435" s="245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46" t="s">
        <v>147</v>
      </c>
      <c r="AT435" s="246" t="s">
        <v>151</v>
      </c>
      <c r="AU435" s="246" t="s">
        <v>86</v>
      </c>
      <c r="AY435" s="13" t="s">
        <v>141</v>
      </c>
      <c r="BE435" s="141">
        <f>IF(N435="základní",J435,0)</f>
        <v>0</v>
      </c>
      <c r="BF435" s="141">
        <f>IF(N435="snížená",J435,0)</f>
        <v>0</v>
      </c>
      <c r="BG435" s="141">
        <f>IF(N435="zákl. přenesená",J435,0)</f>
        <v>0</v>
      </c>
      <c r="BH435" s="141">
        <f>IF(N435="sníž. přenesená",J435,0)</f>
        <v>0</v>
      </c>
      <c r="BI435" s="141">
        <f>IF(N435="nulová",J435,0)</f>
        <v>0</v>
      </c>
      <c r="BJ435" s="13" t="s">
        <v>86</v>
      </c>
      <c r="BK435" s="141">
        <f>ROUND(I435*H435,2)</f>
        <v>0</v>
      </c>
      <c r="BL435" s="13" t="s">
        <v>147</v>
      </c>
      <c r="BM435" s="246" t="s">
        <v>691</v>
      </c>
    </row>
    <row r="436" spans="1:47" s="2" customFormat="1" ht="12">
      <c r="A436" s="36"/>
      <c r="B436" s="37"/>
      <c r="C436" s="38"/>
      <c r="D436" s="247" t="s">
        <v>149</v>
      </c>
      <c r="E436" s="38"/>
      <c r="F436" s="248" t="s">
        <v>465</v>
      </c>
      <c r="G436" s="38"/>
      <c r="H436" s="38"/>
      <c r="I436" s="204"/>
      <c r="J436" s="38"/>
      <c r="K436" s="38"/>
      <c r="L436" s="39"/>
      <c r="M436" s="249"/>
      <c r="N436" s="250"/>
      <c r="O436" s="89"/>
      <c r="P436" s="89"/>
      <c r="Q436" s="89"/>
      <c r="R436" s="89"/>
      <c r="S436" s="89"/>
      <c r="T436" s="90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3" t="s">
        <v>149</v>
      </c>
      <c r="AU436" s="13" t="s">
        <v>86</v>
      </c>
    </row>
    <row r="437" spans="1:65" s="2" customFormat="1" ht="24.15" customHeight="1">
      <c r="A437" s="36"/>
      <c r="B437" s="37"/>
      <c r="C437" s="233" t="s">
        <v>692</v>
      </c>
      <c r="D437" s="233" t="s">
        <v>142</v>
      </c>
      <c r="E437" s="234" t="s">
        <v>467</v>
      </c>
      <c r="F437" s="235" t="s">
        <v>468</v>
      </c>
      <c r="G437" s="236" t="s">
        <v>469</v>
      </c>
      <c r="H437" s="237">
        <v>4.1</v>
      </c>
      <c r="I437" s="238"/>
      <c r="J437" s="239">
        <f>ROUND(I437*H437,2)</f>
        <v>0</v>
      </c>
      <c r="K437" s="240"/>
      <c r="L437" s="241"/>
      <c r="M437" s="242" t="s">
        <v>1</v>
      </c>
      <c r="N437" s="243" t="s">
        <v>43</v>
      </c>
      <c r="O437" s="89"/>
      <c r="P437" s="244">
        <f>O437*H437</f>
        <v>0</v>
      </c>
      <c r="Q437" s="244">
        <v>0.025</v>
      </c>
      <c r="R437" s="244">
        <f>Q437*H437</f>
        <v>0.1025</v>
      </c>
      <c r="S437" s="244">
        <v>0</v>
      </c>
      <c r="T437" s="24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46" t="s">
        <v>146</v>
      </c>
      <c r="AT437" s="246" t="s">
        <v>142</v>
      </c>
      <c r="AU437" s="246" t="s">
        <v>86</v>
      </c>
      <c r="AY437" s="13" t="s">
        <v>141</v>
      </c>
      <c r="BE437" s="141">
        <f>IF(N437="základní",J437,0)</f>
        <v>0</v>
      </c>
      <c r="BF437" s="141">
        <f>IF(N437="snížená",J437,0)</f>
        <v>0</v>
      </c>
      <c r="BG437" s="141">
        <f>IF(N437="zákl. přenesená",J437,0)</f>
        <v>0</v>
      </c>
      <c r="BH437" s="141">
        <f>IF(N437="sníž. přenesená",J437,0)</f>
        <v>0</v>
      </c>
      <c r="BI437" s="141">
        <f>IF(N437="nulová",J437,0)</f>
        <v>0</v>
      </c>
      <c r="BJ437" s="13" t="s">
        <v>86</v>
      </c>
      <c r="BK437" s="141">
        <f>ROUND(I437*H437,2)</f>
        <v>0</v>
      </c>
      <c r="BL437" s="13" t="s">
        <v>147</v>
      </c>
      <c r="BM437" s="246" t="s">
        <v>693</v>
      </c>
    </row>
    <row r="438" spans="1:47" s="2" customFormat="1" ht="12">
      <c r="A438" s="36"/>
      <c r="B438" s="37"/>
      <c r="C438" s="38"/>
      <c r="D438" s="247" t="s">
        <v>149</v>
      </c>
      <c r="E438" s="38"/>
      <c r="F438" s="248" t="s">
        <v>468</v>
      </c>
      <c r="G438" s="38"/>
      <c r="H438" s="38"/>
      <c r="I438" s="204"/>
      <c r="J438" s="38"/>
      <c r="K438" s="38"/>
      <c r="L438" s="39"/>
      <c r="M438" s="249"/>
      <c r="N438" s="250"/>
      <c r="O438" s="89"/>
      <c r="P438" s="89"/>
      <c r="Q438" s="89"/>
      <c r="R438" s="89"/>
      <c r="S438" s="89"/>
      <c r="T438" s="90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3" t="s">
        <v>149</v>
      </c>
      <c r="AU438" s="13" t="s">
        <v>86</v>
      </c>
    </row>
    <row r="439" spans="1:65" s="2" customFormat="1" ht="24.15" customHeight="1">
      <c r="A439" s="36"/>
      <c r="B439" s="37"/>
      <c r="C439" s="251" t="s">
        <v>694</v>
      </c>
      <c r="D439" s="251" t="s">
        <v>151</v>
      </c>
      <c r="E439" s="252" t="s">
        <v>472</v>
      </c>
      <c r="F439" s="253" t="s">
        <v>473</v>
      </c>
      <c r="G439" s="254" t="s">
        <v>205</v>
      </c>
      <c r="H439" s="255">
        <v>6.8</v>
      </c>
      <c r="I439" s="256"/>
      <c r="J439" s="257">
        <f>ROUND(I439*H439,2)</f>
        <v>0</v>
      </c>
      <c r="K439" s="258"/>
      <c r="L439" s="39"/>
      <c r="M439" s="259" t="s">
        <v>1</v>
      </c>
      <c r="N439" s="260" t="s">
        <v>43</v>
      </c>
      <c r="O439" s="89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46" t="s">
        <v>147</v>
      </c>
      <c r="AT439" s="246" t="s">
        <v>151</v>
      </c>
      <c r="AU439" s="246" t="s">
        <v>86</v>
      </c>
      <c r="AY439" s="13" t="s">
        <v>141</v>
      </c>
      <c r="BE439" s="141">
        <f>IF(N439="základní",J439,0)</f>
        <v>0</v>
      </c>
      <c r="BF439" s="141">
        <f>IF(N439="snížená",J439,0)</f>
        <v>0</v>
      </c>
      <c r="BG439" s="141">
        <f>IF(N439="zákl. přenesená",J439,0)</f>
        <v>0</v>
      </c>
      <c r="BH439" s="141">
        <f>IF(N439="sníž. přenesená",J439,0)</f>
        <v>0</v>
      </c>
      <c r="BI439" s="141">
        <f>IF(N439="nulová",J439,0)</f>
        <v>0</v>
      </c>
      <c r="BJ439" s="13" t="s">
        <v>86</v>
      </c>
      <c r="BK439" s="141">
        <f>ROUND(I439*H439,2)</f>
        <v>0</v>
      </c>
      <c r="BL439" s="13" t="s">
        <v>147</v>
      </c>
      <c r="BM439" s="246" t="s">
        <v>695</v>
      </c>
    </row>
    <row r="440" spans="1:47" s="2" customFormat="1" ht="12">
      <c r="A440" s="36"/>
      <c r="B440" s="37"/>
      <c r="C440" s="38"/>
      <c r="D440" s="247" t="s">
        <v>149</v>
      </c>
      <c r="E440" s="38"/>
      <c r="F440" s="248" t="s">
        <v>475</v>
      </c>
      <c r="G440" s="38"/>
      <c r="H440" s="38"/>
      <c r="I440" s="204"/>
      <c r="J440" s="38"/>
      <c r="K440" s="38"/>
      <c r="L440" s="39"/>
      <c r="M440" s="249"/>
      <c r="N440" s="250"/>
      <c r="O440" s="89"/>
      <c r="P440" s="89"/>
      <c r="Q440" s="89"/>
      <c r="R440" s="89"/>
      <c r="S440" s="89"/>
      <c r="T440" s="90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3" t="s">
        <v>149</v>
      </c>
      <c r="AU440" s="13" t="s">
        <v>86</v>
      </c>
    </row>
    <row r="441" spans="1:65" s="2" customFormat="1" ht="21.75" customHeight="1">
      <c r="A441" s="36"/>
      <c r="B441" s="37"/>
      <c r="C441" s="233" t="s">
        <v>696</v>
      </c>
      <c r="D441" s="233" t="s">
        <v>142</v>
      </c>
      <c r="E441" s="234" t="s">
        <v>477</v>
      </c>
      <c r="F441" s="235" t="s">
        <v>478</v>
      </c>
      <c r="G441" s="236" t="s">
        <v>294</v>
      </c>
      <c r="H441" s="237">
        <v>0.63</v>
      </c>
      <c r="I441" s="238"/>
      <c r="J441" s="239">
        <f>ROUND(I441*H441,2)</f>
        <v>0</v>
      </c>
      <c r="K441" s="240"/>
      <c r="L441" s="241"/>
      <c r="M441" s="242" t="s">
        <v>1</v>
      </c>
      <c r="N441" s="243" t="s">
        <v>43</v>
      </c>
      <c r="O441" s="89"/>
      <c r="P441" s="244">
        <f>O441*H441</f>
        <v>0</v>
      </c>
      <c r="Q441" s="244">
        <v>1</v>
      </c>
      <c r="R441" s="244">
        <f>Q441*H441</f>
        <v>0.63</v>
      </c>
      <c r="S441" s="244">
        <v>0</v>
      </c>
      <c r="T441" s="24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46" t="s">
        <v>146</v>
      </c>
      <c r="AT441" s="246" t="s">
        <v>142</v>
      </c>
      <c r="AU441" s="246" t="s">
        <v>86</v>
      </c>
      <c r="AY441" s="13" t="s">
        <v>141</v>
      </c>
      <c r="BE441" s="141">
        <f>IF(N441="základní",J441,0)</f>
        <v>0</v>
      </c>
      <c r="BF441" s="141">
        <f>IF(N441="snížená",J441,0)</f>
        <v>0</v>
      </c>
      <c r="BG441" s="141">
        <f>IF(N441="zákl. přenesená",J441,0)</f>
        <v>0</v>
      </c>
      <c r="BH441" s="141">
        <f>IF(N441="sníž. přenesená",J441,0)</f>
        <v>0</v>
      </c>
      <c r="BI441" s="141">
        <f>IF(N441="nulová",J441,0)</f>
        <v>0</v>
      </c>
      <c r="BJ441" s="13" t="s">
        <v>86</v>
      </c>
      <c r="BK441" s="141">
        <f>ROUND(I441*H441,2)</f>
        <v>0</v>
      </c>
      <c r="BL441" s="13" t="s">
        <v>147</v>
      </c>
      <c r="BM441" s="246" t="s">
        <v>697</v>
      </c>
    </row>
    <row r="442" spans="1:47" s="2" customFormat="1" ht="12">
      <c r="A442" s="36"/>
      <c r="B442" s="37"/>
      <c r="C442" s="38"/>
      <c r="D442" s="247" t="s">
        <v>149</v>
      </c>
      <c r="E442" s="38"/>
      <c r="F442" s="248" t="s">
        <v>478</v>
      </c>
      <c r="G442" s="38"/>
      <c r="H442" s="38"/>
      <c r="I442" s="204"/>
      <c r="J442" s="38"/>
      <c r="K442" s="38"/>
      <c r="L442" s="39"/>
      <c r="M442" s="249"/>
      <c r="N442" s="250"/>
      <c r="O442" s="89"/>
      <c r="P442" s="89"/>
      <c r="Q442" s="89"/>
      <c r="R442" s="89"/>
      <c r="S442" s="89"/>
      <c r="T442" s="90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3" t="s">
        <v>149</v>
      </c>
      <c r="AU442" s="13" t="s">
        <v>86</v>
      </c>
    </row>
    <row r="443" spans="1:65" s="2" customFormat="1" ht="16.5" customHeight="1">
      <c r="A443" s="36"/>
      <c r="B443" s="37"/>
      <c r="C443" s="233" t="s">
        <v>698</v>
      </c>
      <c r="D443" s="233" t="s">
        <v>142</v>
      </c>
      <c r="E443" s="234" t="s">
        <v>481</v>
      </c>
      <c r="F443" s="235" t="s">
        <v>482</v>
      </c>
      <c r="G443" s="236" t="s">
        <v>210</v>
      </c>
      <c r="H443" s="237">
        <v>3.46</v>
      </c>
      <c r="I443" s="238"/>
      <c r="J443" s="239">
        <f>ROUND(I443*H443,2)</f>
        <v>0</v>
      </c>
      <c r="K443" s="240"/>
      <c r="L443" s="241"/>
      <c r="M443" s="242" t="s">
        <v>1</v>
      </c>
      <c r="N443" s="243" t="s">
        <v>43</v>
      </c>
      <c r="O443" s="89"/>
      <c r="P443" s="244">
        <f>O443*H443</f>
        <v>0</v>
      </c>
      <c r="Q443" s="244">
        <v>0.001</v>
      </c>
      <c r="R443" s="244">
        <f>Q443*H443</f>
        <v>0.00346</v>
      </c>
      <c r="S443" s="244">
        <v>0</v>
      </c>
      <c r="T443" s="24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46" t="s">
        <v>146</v>
      </c>
      <c r="AT443" s="246" t="s">
        <v>142</v>
      </c>
      <c r="AU443" s="246" t="s">
        <v>86</v>
      </c>
      <c r="AY443" s="13" t="s">
        <v>141</v>
      </c>
      <c r="BE443" s="141">
        <f>IF(N443="základní",J443,0)</f>
        <v>0</v>
      </c>
      <c r="BF443" s="141">
        <f>IF(N443="snížená",J443,0)</f>
        <v>0</v>
      </c>
      <c r="BG443" s="141">
        <f>IF(N443="zákl. přenesená",J443,0)</f>
        <v>0</v>
      </c>
      <c r="BH443" s="141">
        <f>IF(N443="sníž. přenesená",J443,0)</f>
        <v>0</v>
      </c>
      <c r="BI443" s="141">
        <f>IF(N443="nulová",J443,0)</f>
        <v>0</v>
      </c>
      <c r="BJ443" s="13" t="s">
        <v>86</v>
      </c>
      <c r="BK443" s="141">
        <f>ROUND(I443*H443,2)</f>
        <v>0</v>
      </c>
      <c r="BL443" s="13" t="s">
        <v>147</v>
      </c>
      <c r="BM443" s="246" t="s">
        <v>699</v>
      </c>
    </row>
    <row r="444" spans="1:47" s="2" customFormat="1" ht="12">
      <c r="A444" s="36"/>
      <c r="B444" s="37"/>
      <c r="C444" s="38"/>
      <c r="D444" s="247" t="s">
        <v>149</v>
      </c>
      <c r="E444" s="38"/>
      <c r="F444" s="248" t="s">
        <v>482</v>
      </c>
      <c r="G444" s="38"/>
      <c r="H444" s="38"/>
      <c r="I444" s="204"/>
      <c r="J444" s="38"/>
      <c r="K444" s="38"/>
      <c r="L444" s="39"/>
      <c r="M444" s="249"/>
      <c r="N444" s="250"/>
      <c r="O444" s="89"/>
      <c r="P444" s="89"/>
      <c r="Q444" s="89"/>
      <c r="R444" s="89"/>
      <c r="S444" s="89"/>
      <c r="T444" s="90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3" t="s">
        <v>149</v>
      </c>
      <c r="AU444" s="13" t="s">
        <v>86</v>
      </c>
    </row>
    <row r="445" spans="1:65" s="2" customFormat="1" ht="24.15" customHeight="1">
      <c r="A445" s="36"/>
      <c r="B445" s="37"/>
      <c r="C445" s="233" t="s">
        <v>700</v>
      </c>
      <c r="D445" s="233" t="s">
        <v>142</v>
      </c>
      <c r="E445" s="234" t="s">
        <v>485</v>
      </c>
      <c r="F445" s="235" t="s">
        <v>486</v>
      </c>
      <c r="G445" s="236" t="s">
        <v>294</v>
      </c>
      <c r="H445" s="237">
        <v>0.637</v>
      </c>
      <c r="I445" s="238"/>
      <c r="J445" s="239">
        <f>ROUND(I445*H445,2)</f>
        <v>0</v>
      </c>
      <c r="K445" s="240"/>
      <c r="L445" s="241"/>
      <c r="M445" s="242" t="s">
        <v>1</v>
      </c>
      <c r="N445" s="243" t="s">
        <v>43</v>
      </c>
      <c r="O445" s="89"/>
      <c r="P445" s="244">
        <f>O445*H445</f>
        <v>0</v>
      </c>
      <c r="Q445" s="244">
        <v>1</v>
      </c>
      <c r="R445" s="244">
        <f>Q445*H445</f>
        <v>0.637</v>
      </c>
      <c r="S445" s="244">
        <v>0</v>
      </c>
      <c r="T445" s="24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46" t="s">
        <v>146</v>
      </c>
      <c r="AT445" s="246" t="s">
        <v>142</v>
      </c>
      <c r="AU445" s="246" t="s">
        <v>86</v>
      </c>
      <c r="AY445" s="13" t="s">
        <v>141</v>
      </c>
      <c r="BE445" s="141">
        <f>IF(N445="základní",J445,0)</f>
        <v>0</v>
      </c>
      <c r="BF445" s="141">
        <f>IF(N445="snížená",J445,0)</f>
        <v>0</v>
      </c>
      <c r="BG445" s="141">
        <f>IF(N445="zákl. přenesená",J445,0)</f>
        <v>0</v>
      </c>
      <c r="BH445" s="141">
        <f>IF(N445="sníž. přenesená",J445,0)</f>
        <v>0</v>
      </c>
      <c r="BI445" s="141">
        <f>IF(N445="nulová",J445,0)</f>
        <v>0</v>
      </c>
      <c r="BJ445" s="13" t="s">
        <v>86</v>
      </c>
      <c r="BK445" s="141">
        <f>ROUND(I445*H445,2)</f>
        <v>0</v>
      </c>
      <c r="BL445" s="13" t="s">
        <v>147</v>
      </c>
      <c r="BM445" s="246" t="s">
        <v>701</v>
      </c>
    </row>
    <row r="446" spans="1:47" s="2" customFormat="1" ht="12">
      <c r="A446" s="36"/>
      <c r="B446" s="37"/>
      <c r="C446" s="38"/>
      <c r="D446" s="247" t="s">
        <v>149</v>
      </c>
      <c r="E446" s="38"/>
      <c r="F446" s="248" t="s">
        <v>486</v>
      </c>
      <c r="G446" s="38"/>
      <c r="H446" s="38"/>
      <c r="I446" s="204"/>
      <c r="J446" s="38"/>
      <c r="K446" s="38"/>
      <c r="L446" s="39"/>
      <c r="M446" s="249"/>
      <c r="N446" s="250"/>
      <c r="O446" s="89"/>
      <c r="P446" s="89"/>
      <c r="Q446" s="89"/>
      <c r="R446" s="89"/>
      <c r="S446" s="89"/>
      <c r="T446" s="90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3" t="s">
        <v>149</v>
      </c>
      <c r="AU446" s="13" t="s">
        <v>86</v>
      </c>
    </row>
    <row r="447" spans="1:65" s="2" customFormat="1" ht="24.15" customHeight="1">
      <c r="A447" s="36"/>
      <c r="B447" s="37"/>
      <c r="C447" s="251" t="s">
        <v>702</v>
      </c>
      <c r="D447" s="251" t="s">
        <v>151</v>
      </c>
      <c r="E447" s="252" t="s">
        <v>489</v>
      </c>
      <c r="F447" s="253" t="s">
        <v>490</v>
      </c>
      <c r="G447" s="254" t="s">
        <v>205</v>
      </c>
      <c r="H447" s="255">
        <v>6.93</v>
      </c>
      <c r="I447" s="256"/>
      <c r="J447" s="257">
        <f>ROUND(I447*H447,2)</f>
        <v>0</v>
      </c>
      <c r="K447" s="258"/>
      <c r="L447" s="39"/>
      <c r="M447" s="259" t="s">
        <v>1</v>
      </c>
      <c r="N447" s="260" t="s">
        <v>43</v>
      </c>
      <c r="O447" s="89"/>
      <c r="P447" s="244">
        <f>O447*H447</f>
        <v>0</v>
      </c>
      <c r="Q447" s="244">
        <v>0.07596</v>
      </c>
      <c r="R447" s="244">
        <f>Q447*H447</f>
        <v>0.5264028</v>
      </c>
      <c r="S447" s="244">
        <v>0</v>
      </c>
      <c r="T447" s="245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46" t="s">
        <v>147</v>
      </c>
      <c r="AT447" s="246" t="s">
        <v>151</v>
      </c>
      <c r="AU447" s="246" t="s">
        <v>86</v>
      </c>
      <c r="AY447" s="13" t="s">
        <v>141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3" t="s">
        <v>86</v>
      </c>
      <c r="BK447" s="141">
        <f>ROUND(I447*H447,2)</f>
        <v>0</v>
      </c>
      <c r="BL447" s="13" t="s">
        <v>147</v>
      </c>
      <c r="BM447" s="246" t="s">
        <v>703</v>
      </c>
    </row>
    <row r="448" spans="1:47" s="2" customFormat="1" ht="12">
      <c r="A448" s="36"/>
      <c r="B448" s="37"/>
      <c r="C448" s="38"/>
      <c r="D448" s="247" t="s">
        <v>149</v>
      </c>
      <c r="E448" s="38"/>
      <c r="F448" s="248" t="s">
        <v>492</v>
      </c>
      <c r="G448" s="38"/>
      <c r="H448" s="38"/>
      <c r="I448" s="204"/>
      <c r="J448" s="38"/>
      <c r="K448" s="38"/>
      <c r="L448" s="39"/>
      <c r="M448" s="249"/>
      <c r="N448" s="250"/>
      <c r="O448" s="89"/>
      <c r="P448" s="89"/>
      <c r="Q448" s="89"/>
      <c r="R448" s="89"/>
      <c r="S448" s="89"/>
      <c r="T448" s="90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3" t="s">
        <v>149</v>
      </c>
      <c r="AU448" s="13" t="s">
        <v>86</v>
      </c>
    </row>
    <row r="449" spans="1:65" s="2" customFormat="1" ht="24.15" customHeight="1">
      <c r="A449" s="36"/>
      <c r="B449" s="37"/>
      <c r="C449" s="251" t="s">
        <v>704</v>
      </c>
      <c r="D449" s="251" t="s">
        <v>151</v>
      </c>
      <c r="E449" s="252" t="s">
        <v>308</v>
      </c>
      <c r="F449" s="253" t="s">
        <v>309</v>
      </c>
      <c r="G449" s="254" t="s">
        <v>294</v>
      </c>
      <c r="H449" s="255">
        <v>2.85</v>
      </c>
      <c r="I449" s="256"/>
      <c r="J449" s="257">
        <f>ROUND(I449*H449,2)</f>
        <v>0</v>
      </c>
      <c r="K449" s="258"/>
      <c r="L449" s="39"/>
      <c r="M449" s="259" t="s">
        <v>1</v>
      </c>
      <c r="N449" s="260" t="s">
        <v>43</v>
      </c>
      <c r="O449" s="89"/>
      <c r="P449" s="244">
        <f>O449*H449</f>
        <v>0</v>
      </c>
      <c r="Q449" s="244">
        <v>0</v>
      </c>
      <c r="R449" s="244">
        <f>Q449*H449</f>
        <v>0</v>
      </c>
      <c r="S449" s="244">
        <v>0</v>
      </c>
      <c r="T449" s="24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46" t="s">
        <v>147</v>
      </c>
      <c r="AT449" s="246" t="s">
        <v>151</v>
      </c>
      <c r="AU449" s="246" t="s">
        <v>86</v>
      </c>
      <c r="AY449" s="13" t="s">
        <v>141</v>
      </c>
      <c r="BE449" s="141">
        <f>IF(N449="základní",J449,0)</f>
        <v>0</v>
      </c>
      <c r="BF449" s="141">
        <f>IF(N449="snížená",J449,0)</f>
        <v>0</v>
      </c>
      <c r="BG449" s="141">
        <f>IF(N449="zákl. přenesená",J449,0)</f>
        <v>0</v>
      </c>
      <c r="BH449" s="141">
        <f>IF(N449="sníž. přenesená",J449,0)</f>
        <v>0</v>
      </c>
      <c r="BI449" s="141">
        <f>IF(N449="nulová",J449,0)</f>
        <v>0</v>
      </c>
      <c r="BJ449" s="13" t="s">
        <v>86</v>
      </c>
      <c r="BK449" s="141">
        <f>ROUND(I449*H449,2)</f>
        <v>0</v>
      </c>
      <c r="BL449" s="13" t="s">
        <v>147</v>
      </c>
      <c r="BM449" s="246" t="s">
        <v>705</v>
      </c>
    </row>
    <row r="450" spans="1:47" s="2" customFormat="1" ht="12">
      <c r="A450" s="36"/>
      <c r="B450" s="37"/>
      <c r="C450" s="38"/>
      <c r="D450" s="247" t="s">
        <v>149</v>
      </c>
      <c r="E450" s="38"/>
      <c r="F450" s="248" t="s">
        <v>311</v>
      </c>
      <c r="G450" s="38"/>
      <c r="H450" s="38"/>
      <c r="I450" s="204"/>
      <c r="J450" s="38"/>
      <c r="K450" s="38"/>
      <c r="L450" s="39"/>
      <c r="M450" s="249"/>
      <c r="N450" s="250"/>
      <c r="O450" s="89"/>
      <c r="P450" s="89"/>
      <c r="Q450" s="89"/>
      <c r="R450" s="89"/>
      <c r="S450" s="89"/>
      <c r="T450" s="90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3" t="s">
        <v>149</v>
      </c>
      <c r="AU450" s="13" t="s">
        <v>86</v>
      </c>
    </row>
    <row r="451" spans="1:63" s="11" customFormat="1" ht="25.9" customHeight="1">
      <c r="A451" s="11"/>
      <c r="B451" s="219"/>
      <c r="C451" s="220"/>
      <c r="D451" s="221" t="s">
        <v>77</v>
      </c>
      <c r="E451" s="222" t="s">
        <v>706</v>
      </c>
      <c r="F451" s="222" t="s">
        <v>707</v>
      </c>
      <c r="G451" s="220"/>
      <c r="H451" s="220"/>
      <c r="I451" s="223"/>
      <c r="J451" s="224">
        <f>BK451</f>
        <v>0</v>
      </c>
      <c r="K451" s="220"/>
      <c r="L451" s="225"/>
      <c r="M451" s="226"/>
      <c r="N451" s="227"/>
      <c r="O451" s="227"/>
      <c r="P451" s="228">
        <f>SUM(P452:P513)</f>
        <v>0</v>
      </c>
      <c r="Q451" s="227"/>
      <c r="R451" s="228">
        <f>SUM(R452:R513)</f>
        <v>35.3477</v>
      </c>
      <c r="S451" s="227"/>
      <c r="T451" s="229">
        <f>SUM(T452:T513)</f>
        <v>6.4799999999999995</v>
      </c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R451" s="230" t="s">
        <v>86</v>
      </c>
      <c r="AT451" s="231" t="s">
        <v>77</v>
      </c>
      <c r="AU451" s="231" t="s">
        <v>78</v>
      </c>
      <c r="AY451" s="230" t="s">
        <v>141</v>
      </c>
      <c r="BK451" s="232">
        <f>SUM(BK452:BK513)</f>
        <v>0</v>
      </c>
    </row>
    <row r="452" spans="1:65" s="2" customFormat="1" ht="24.15" customHeight="1">
      <c r="A452" s="36"/>
      <c r="B452" s="37"/>
      <c r="C452" s="251" t="s">
        <v>708</v>
      </c>
      <c r="D452" s="251" t="s">
        <v>151</v>
      </c>
      <c r="E452" s="252" t="s">
        <v>323</v>
      </c>
      <c r="F452" s="253" t="s">
        <v>324</v>
      </c>
      <c r="G452" s="254" t="s">
        <v>205</v>
      </c>
      <c r="H452" s="255">
        <v>54</v>
      </c>
      <c r="I452" s="256"/>
      <c r="J452" s="257">
        <f>ROUND(I452*H452,2)</f>
        <v>0</v>
      </c>
      <c r="K452" s="258"/>
      <c r="L452" s="39"/>
      <c r="M452" s="259" t="s">
        <v>1</v>
      </c>
      <c r="N452" s="260" t="s">
        <v>43</v>
      </c>
      <c r="O452" s="89"/>
      <c r="P452" s="244">
        <f>O452*H452</f>
        <v>0</v>
      </c>
      <c r="Q452" s="244">
        <v>0</v>
      </c>
      <c r="R452" s="244">
        <f>Q452*H452</f>
        <v>0</v>
      </c>
      <c r="S452" s="244">
        <v>0.12</v>
      </c>
      <c r="T452" s="245">
        <f>S452*H452</f>
        <v>6.4799999999999995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46" t="s">
        <v>147</v>
      </c>
      <c r="AT452" s="246" t="s">
        <v>151</v>
      </c>
      <c r="AU452" s="246" t="s">
        <v>86</v>
      </c>
      <c r="AY452" s="13" t="s">
        <v>141</v>
      </c>
      <c r="BE452" s="141">
        <f>IF(N452="základní",J452,0)</f>
        <v>0</v>
      </c>
      <c r="BF452" s="141">
        <f>IF(N452="snížená",J452,0)</f>
        <v>0</v>
      </c>
      <c r="BG452" s="141">
        <f>IF(N452="zákl. přenesená",J452,0)</f>
        <v>0</v>
      </c>
      <c r="BH452" s="141">
        <f>IF(N452="sníž. přenesená",J452,0)</f>
        <v>0</v>
      </c>
      <c r="BI452" s="141">
        <f>IF(N452="nulová",J452,0)</f>
        <v>0</v>
      </c>
      <c r="BJ452" s="13" t="s">
        <v>86</v>
      </c>
      <c r="BK452" s="141">
        <f>ROUND(I452*H452,2)</f>
        <v>0</v>
      </c>
      <c r="BL452" s="13" t="s">
        <v>147</v>
      </c>
      <c r="BM452" s="246" t="s">
        <v>709</v>
      </c>
    </row>
    <row r="453" spans="1:47" s="2" customFormat="1" ht="12">
      <c r="A453" s="36"/>
      <c r="B453" s="37"/>
      <c r="C453" s="38"/>
      <c r="D453" s="247" t="s">
        <v>149</v>
      </c>
      <c r="E453" s="38"/>
      <c r="F453" s="248" t="s">
        <v>324</v>
      </c>
      <c r="G453" s="38"/>
      <c r="H453" s="38"/>
      <c r="I453" s="204"/>
      <c r="J453" s="38"/>
      <c r="K453" s="38"/>
      <c r="L453" s="39"/>
      <c r="M453" s="249"/>
      <c r="N453" s="250"/>
      <c r="O453" s="89"/>
      <c r="P453" s="89"/>
      <c r="Q453" s="89"/>
      <c r="R453" s="89"/>
      <c r="S453" s="89"/>
      <c r="T453" s="90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3" t="s">
        <v>149</v>
      </c>
      <c r="AU453" s="13" t="s">
        <v>86</v>
      </c>
    </row>
    <row r="454" spans="1:65" s="2" customFormat="1" ht="33" customHeight="1">
      <c r="A454" s="36"/>
      <c r="B454" s="37"/>
      <c r="C454" s="251" t="s">
        <v>710</v>
      </c>
      <c r="D454" s="251" t="s">
        <v>151</v>
      </c>
      <c r="E454" s="252" t="s">
        <v>326</v>
      </c>
      <c r="F454" s="253" t="s">
        <v>327</v>
      </c>
      <c r="G454" s="254" t="s">
        <v>294</v>
      </c>
      <c r="H454" s="255">
        <v>13.06</v>
      </c>
      <c r="I454" s="256"/>
      <c r="J454" s="257">
        <f>ROUND(I454*H454,2)</f>
        <v>0</v>
      </c>
      <c r="K454" s="258"/>
      <c r="L454" s="39"/>
      <c r="M454" s="259" t="s">
        <v>1</v>
      </c>
      <c r="N454" s="260" t="s">
        <v>43</v>
      </c>
      <c r="O454" s="89"/>
      <c r="P454" s="244">
        <f>O454*H454</f>
        <v>0</v>
      </c>
      <c r="Q454" s="244">
        <v>0</v>
      </c>
      <c r="R454" s="244">
        <f>Q454*H454</f>
        <v>0</v>
      </c>
      <c r="S454" s="244">
        <v>0</v>
      </c>
      <c r="T454" s="245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46" t="s">
        <v>147</v>
      </c>
      <c r="AT454" s="246" t="s">
        <v>151</v>
      </c>
      <c r="AU454" s="246" t="s">
        <v>86</v>
      </c>
      <c r="AY454" s="13" t="s">
        <v>141</v>
      </c>
      <c r="BE454" s="141">
        <f>IF(N454="základní",J454,0)</f>
        <v>0</v>
      </c>
      <c r="BF454" s="141">
        <f>IF(N454="snížená",J454,0)</f>
        <v>0</v>
      </c>
      <c r="BG454" s="141">
        <f>IF(N454="zákl. přenesená",J454,0)</f>
        <v>0</v>
      </c>
      <c r="BH454" s="141">
        <f>IF(N454="sníž. přenesená",J454,0)</f>
        <v>0</v>
      </c>
      <c r="BI454" s="141">
        <f>IF(N454="nulová",J454,0)</f>
        <v>0</v>
      </c>
      <c r="BJ454" s="13" t="s">
        <v>86</v>
      </c>
      <c r="BK454" s="141">
        <f>ROUND(I454*H454,2)</f>
        <v>0</v>
      </c>
      <c r="BL454" s="13" t="s">
        <v>147</v>
      </c>
      <c r="BM454" s="246" t="s">
        <v>711</v>
      </c>
    </row>
    <row r="455" spans="1:47" s="2" customFormat="1" ht="12">
      <c r="A455" s="36"/>
      <c r="B455" s="37"/>
      <c r="C455" s="38"/>
      <c r="D455" s="247" t="s">
        <v>149</v>
      </c>
      <c r="E455" s="38"/>
      <c r="F455" s="248" t="s">
        <v>329</v>
      </c>
      <c r="G455" s="38"/>
      <c r="H455" s="38"/>
      <c r="I455" s="204"/>
      <c r="J455" s="38"/>
      <c r="K455" s="38"/>
      <c r="L455" s="39"/>
      <c r="M455" s="249"/>
      <c r="N455" s="250"/>
      <c r="O455" s="89"/>
      <c r="P455" s="89"/>
      <c r="Q455" s="89"/>
      <c r="R455" s="89"/>
      <c r="S455" s="89"/>
      <c r="T455" s="90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3" t="s">
        <v>149</v>
      </c>
      <c r="AU455" s="13" t="s">
        <v>86</v>
      </c>
    </row>
    <row r="456" spans="1:65" s="2" customFormat="1" ht="24.15" customHeight="1">
      <c r="A456" s="36"/>
      <c r="B456" s="37"/>
      <c r="C456" s="251" t="s">
        <v>712</v>
      </c>
      <c r="D456" s="251" t="s">
        <v>151</v>
      </c>
      <c r="E456" s="252" t="s">
        <v>330</v>
      </c>
      <c r="F456" s="253" t="s">
        <v>331</v>
      </c>
      <c r="G456" s="254" t="s">
        <v>215</v>
      </c>
      <c r="H456" s="255">
        <v>27</v>
      </c>
      <c r="I456" s="256"/>
      <c r="J456" s="257">
        <f>ROUND(I456*H456,2)</f>
        <v>0</v>
      </c>
      <c r="K456" s="258"/>
      <c r="L456" s="39"/>
      <c r="M456" s="259" t="s">
        <v>1</v>
      </c>
      <c r="N456" s="260" t="s">
        <v>43</v>
      </c>
      <c r="O456" s="89"/>
      <c r="P456" s="244">
        <f>O456*H456</f>
        <v>0</v>
      </c>
      <c r="Q456" s="244">
        <v>0</v>
      </c>
      <c r="R456" s="244">
        <f>Q456*H456</f>
        <v>0</v>
      </c>
      <c r="S456" s="244">
        <v>0</v>
      </c>
      <c r="T456" s="24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46" t="s">
        <v>147</v>
      </c>
      <c r="AT456" s="246" t="s">
        <v>151</v>
      </c>
      <c r="AU456" s="246" t="s">
        <v>86</v>
      </c>
      <c r="AY456" s="13" t="s">
        <v>141</v>
      </c>
      <c r="BE456" s="141">
        <f>IF(N456="základní",J456,0)</f>
        <v>0</v>
      </c>
      <c r="BF456" s="141">
        <f>IF(N456="snížená",J456,0)</f>
        <v>0</v>
      </c>
      <c r="BG456" s="141">
        <f>IF(N456="zákl. přenesená",J456,0)</f>
        <v>0</v>
      </c>
      <c r="BH456" s="141">
        <f>IF(N456="sníž. přenesená",J456,0)</f>
        <v>0</v>
      </c>
      <c r="BI456" s="141">
        <f>IF(N456="nulová",J456,0)</f>
        <v>0</v>
      </c>
      <c r="BJ456" s="13" t="s">
        <v>86</v>
      </c>
      <c r="BK456" s="141">
        <f>ROUND(I456*H456,2)</f>
        <v>0</v>
      </c>
      <c r="BL456" s="13" t="s">
        <v>147</v>
      </c>
      <c r="BM456" s="246" t="s">
        <v>713</v>
      </c>
    </row>
    <row r="457" spans="1:47" s="2" customFormat="1" ht="12">
      <c r="A457" s="36"/>
      <c r="B457" s="37"/>
      <c r="C457" s="38"/>
      <c r="D457" s="247" t="s">
        <v>149</v>
      </c>
      <c r="E457" s="38"/>
      <c r="F457" s="248" t="s">
        <v>333</v>
      </c>
      <c r="G457" s="38"/>
      <c r="H457" s="38"/>
      <c r="I457" s="204"/>
      <c r="J457" s="38"/>
      <c r="K457" s="38"/>
      <c r="L457" s="39"/>
      <c r="M457" s="249"/>
      <c r="N457" s="250"/>
      <c r="O457" s="89"/>
      <c r="P457" s="89"/>
      <c r="Q457" s="89"/>
      <c r="R457" s="89"/>
      <c r="S457" s="89"/>
      <c r="T457" s="90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3" t="s">
        <v>149</v>
      </c>
      <c r="AU457" s="13" t="s">
        <v>86</v>
      </c>
    </row>
    <row r="458" spans="1:65" s="2" customFormat="1" ht="24.15" customHeight="1">
      <c r="A458" s="36"/>
      <c r="B458" s="37"/>
      <c r="C458" s="251" t="s">
        <v>714</v>
      </c>
      <c r="D458" s="251" t="s">
        <v>151</v>
      </c>
      <c r="E458" s="252" t="s">
        <v>334</v>
      </c>
      <c r="F458" s="253" t="s">
        <v>335</v>
      </c>
      <c r="G458" s="254" t="s">
        <v>215</v>
      </c>
      <c r="H458" s="255">
        <v>9</v>
      </c>
      <c r="I458" s="256"/>
      <c r="J458" s="257">
        <f>ROUND(I458*H458,2)</f>
        <v>0</v>
      </c>
      <c r="K458" s="258"/>
      <c r="L458" s="39"/>
      <c r="M458" s="259" t="s">
        <v>1</v>
      </c>
      <c r="N458" s="260" t="s">
        <v>43</v>
      </c>
      <c r="O458" s="89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46" t="s">
        <v>147</v>
      </c>
      <c r="AT458" s="246" t="s">
        <v>151</v>
      </c>
      <c r="AU458" s="246" t="s">
        <v>86</v>
      </c>
      <c r="AY458" s="13" t="s">
        <v>141</v>
      </c>
      <c r="BE458" s="141">
        <f>IF(N458="základní",J458,0)</f>
        <v>0</v>
      </c>
      <c r="BF458" s="141">
        <f>IF(N458="snížená",J458,0)</f>
        <v>0</v>
      </c>
      <c r="BG458" s="141">
        <f>IF(N458="zákl. přenesená",J458,0)</f>
        <v>0</v>
      </c>
      <c r="BH458" s="141">
        <f>IF(N458="sníž. přenesená",J458,0)</f>
        <v>0</v>
      </c>
      <c r="BI458" s="141">
        <f>IF(N458="nulová",J458,0)</f>
        <v>0</v>
      </c>
      <c r="BJ458" s="13" t="s">
        <v>86</v>
      </c>
      <c r="BK458" s="141">
        <f>ROUND(I458*H458,2)</f>
        <v>0</v>
      </c>
      <c r="BL458" s="13" t="s">
        <v>147</v>
      </c>
      <c r="BM458" s="246" t="s">
        <v>715</v>
      </c>
    </row>
    <row r="459" spans="1:47" s="2" customFormat="1" ht="12">
      <c r="A459" s="36"/>
      <c r="B459" s="37"/>
      <c r="C459" s="38"/>
      <c r="D459" s="247" t="s">
        <v>149</v>
      </c>
      <c r="E459" s="38"/>
      <c r="F459" s="248" t="s">
        <v>337</v>
      </c>
      <c r="G459" s="38"/>
      <c r="H459" s="38"/>
      <c r="I459" s="204"/>
      <c r="J459" s="38"/>
      <c r="K459" s="38"/>
      <c r="L459" s="39"/>
      <c r="M459" s="249"/>
      <c r="N459" s="250"/>
      <c r="O459" s="89"/>
      <c r="P459" s="89"/>
      <c r="Q459" s="89"/>
      <c r="R459" s="89"/>
      <c r="S459" s="89"/>
      <c r="T459" s="90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3" t="s">
        <v>149</v>
      </c>
      <c r="AU459" s="13" t="s">
        <v>86</v>
      </c>
    </row>
    <row r="460" spans="1:65" s="2" customFormat="1" ht="16.5" customHeight="1">
      <c r="A460" s="36"/>
      <c r="B460" s="37"/>
      <c r="C460" s="233" t="s">
        <v>716</v>
      </c>
      <c r="D460" s="233" t="s">
        <v>142</v>
      </c>
      <c r="E460" s="234" t="s">
        <v>248</v>
      </c>
      <c r="F460" s="235" t="s">
        <v>249</v>
      </c>
      <c r="G460" s="236" t="s">
        <v>215</v>
      </c>
      <c r="H460" s="237">
        <v>108</v>
      </c>
      <c r="I460" s="238"/>
      <c r="J460" s="239">
        <f>ROUND(I460*H460,2)</f>
        <v>0</v>
      </c>
      <c r="K460" s="240"/>
      <c r="L460" s="241"/>
      <c r="M460" s="242" t="s">
        <v>1</v>
      </c>
      <c r="N460" s="243" t="s">
        <v>43</v>
      </c>
      <c r="O460" s="89"/>
      <c r="P460" s="244">
        <f>O460*H460</f>
        <v>0</v>
      </c>
      <c r="Q460" s="244">
        <v>0</v>
      </c>
      <c r="R460" s="244">
        <f>Q460*H460</f>
        <v>0</v>
      </c>
      <c r="S460" s="244">
        <v>0</v>
      </c>
      <c r="T460" s="24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46" t="s">
        <v>146</v>
      </c>
      <c r="AT460" s="246" t="s">
        <v>142</v>
      </c>
      <c r="AU460" s="246" t="s">
        <v>86</v>
      </c>
      <c r="AY460" s="13" t="s">
        <v>141</v>
      </c>
      <c r="BE460" s="141">
        <f>IF(N460="základní",J460,0)</f>
        <v>0</v>
      </c>
      <c r="BF460" s="141">
        <f>IF(N460="snížená",J460,0)</f>
        <v>0</v>
      </c>
      <c r="BG460" s="141">
        <f>IF(N460="zákl. přenesená",J460,0)</f>
        <v>0</v>
      </c>
      <c r="BH460" s="141">
        <f>IF(N460="sníž. přenesená",J460,0)</f>
        <v>0</v>
      </c>
      <c r="BI460" s="141">
        <f>IF(N460="nulová",J460,0)</f>
        <v>0</v>
      </c>
      <c r="BJ460" s="13" t="s">
        <v>86</v>
      </c>
      <c r="BK460" s="141">
        <f>ROUND(I460*H460,2)</f>
        <v>0</v>
      </c>
      <c r="BL460" s="13" t="s">
        <v>147</v>
      </c>
      <c r="BM460" s="246" t="s">
        <v>717</v>
      </c>
    </row>
    <row r="461" spans="1:47" s="2" customFormat="1" ht="12">
      <c r="A461" s="36"/>
      <c r="B461" s="37"/>
      <c r="C461" s="38"/>
      <c r="D461" s="247" t="s">
        <v>149</v>
      </c>
      <c r="E461" s="38"/>
      <c r="F461" s="248" t="s">
        <v>249</v>
      </c>
      <c r="G461" s="38"/>
      <c r="H461" s="38"/>
      <c r="I461" s="204"/>
      <c r="J461" s="38"/>
      <c r="K461" s="38"/>
      <c r="L461" s="39"/>
      <c r="M461" s="249"/>
      <c r="N461" s="250"/>
      <c r="O461" s="89"/>
      <c r="P461" s="89"/>
      <c r="Q461" s="89"/>
      <c r="R461" s="89"/>
      <c r="S461" s="89"/>
      <c r="T461" s="90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3" t="s">
        <v>149</v>
      </c>
      <c r="AU461" s="13" t="s">
        <v>86</v>
      </c>
    </row>
    <row r="462" spans="1:65" s="2" customFormat="1" ht="44.25" customHeight="1">
      <c r="A462" s="36"/>
      <c r="B462" s="37"/>
      <c r="C462" s="251" t="s">
        <v>718</v>
      </c>
      <c r="D462" s="251" t="s">
        <v>151</v>
      </c>
      <c r="E462" s="252" t="s">
        <v>288</v>
      </c>
      <c r="F462" s="253" t="s">
        <v>289</v>
      </c>
      <c r="G462" s="254" t="s">
        <v>215</v>
      </c>
      <c r="H462" s="255">
        <v>108</v>
      </c>
      <c r="I462" s="256"/>
      <c r="J462" s="257">
        <f>ROUND(I462*H462,2)</f>
        <v>0</v>
      </c>
      <c r="K462" s="258"/>
      <c r="L462" s="39"/>
      <c r="M462" s="259" t="s">
        <v>1</v>
      </c>
      <c r="N462" s="260" t="s">
        <v>43</v>
      </c>
      <c r="O462" s="89"/>
      <c r="P462" s="244">
        <f>O462*H462</f>
        <v>0</v>
      </c>
      <c r="Q462" s="244">
        <v>0</v>
      </c>
      <c r="R462" s="244">
        <f>Q462*H462</f>
        <v>0</v>
      </c>
      <c r="S462" s="244">
        <v>0</v>
      </c>
      <c r="T462" s="245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46" t="s">
        <v>147</v>
      </c>
      <c r="AT462" s="246" t="s">
        <v>151</v>
      </c>
      <c r="AU462" s="246" t="s">
        <v>86</v>
      </c>
      <c r="AY462" s="13" t="s">
        <v>141</v>
      </c>
      <c r="BE462" s="141">
        <f>IF(N462="základní",J462,0)</f>
        <v>0</v>
      </c>
      <c r="BF462" s="141">
        <f>IF(N462="snížená",J462,0)</f>
        <v>0</v>
      </c>
      <c r="BG462" s="141">
        <f>IF(N462="zákl. přenesená",J462,0)</f>
        <v>0</v>
      </c>
      <c r="BH462" s="141">
        <f>IF(N462="sníž. přenesená",J462,0)</f>
        <v>0</v>
      </c>
      <c r="BI462" s="141">
        <f>IF(N462="nulová",J462,0)</f>
        <v>0</v>
      </c>
      <c r="BJ462" s="13" t="s">
        <v>86</v>
      </c>
      <c r="BK462" s="141">
        <f>ROUND(I462*H462,2)</f>
        <v>0</v>
      </c>
      <c r="BL462" s="13" t="s">
        <v>147</v>
      </c>
      <c r="BM462" s="246" t="s">
        <v>719</v>
      </c>
    </row>
    <row r="463" spans="1:47" s="2" customFormat="1" ht="12">
      <c r="A463" s="36"/>
      <c r="B463" s="37"/>
      <c r="C463" s="38"/>
      <c r="D463" s="247" t="s">
        <v>149</v>
      </c>
      <c r="E463" s="38"/>
      <c r="F463" s="248" t="s">
        <v>291</v>
      </c>
      <c r="G463" s="38"/>
      <c r="H463" s="38"/>
      <c r="I463" s="204"/>
      <c r="J463" s="38"/>
      <c r="K463" s="38"/>
      <c r="L463" s="39"/>
      <c r="M463" s="249"/>
      <c r="N463" s="250"/>
      <c r="O463" s="89"/>
      <c r="P463" s="89"/>
      <c r="Q463" s="89"/>
      <c r="R463" s="89"/>
      <c r="S463" s="89"/>
      <c r="T463" s="90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3" t="s">
        <v>149</v>
      </c>
      <c r="AU463" s="13" t="s">
        <v>86</v>
      </c>
    </row>
    <row r="464" spans="1:65" s="2" customFormat="1" ht="16.5" customHeight="1">
      <c r="A464" s="36"/>
      <c r="B464" s="37"/>
      <c r="C464" s="233" t="s">
        <v>720</v>
      </c>
      <c r="D464" s="233" t="s">
        <v>142</v>
      </c>
      <c r="E464" s="234" t="s">
        <v>292</v>
      </c>
      <c r="F464" s="235" t="s">
        <v>293</v>
      </c>
      <c r="G464" s="236" t="s">
        <v>294</v>
      </c>
      <c r="H464" s="237">
        <v>7.48</v>
      </c>
      <c r="I464" s="238"/>
      <c r="J464" s="239">
        <f>ROUND(I464*H464,2)</f>
        <v>0</v>
      </c>
      <c r="K464" s="240"/>
      <c r="L464" s="241"/>
      <c r="M464" s="242" t="s">
        <v>1</v>
      </c>
      <c r="N464" s="243" t="s">
        <v>43</v>
      </c>
      <c r="O464" s="89"/>
      <c r="P464" s="244">
        <f>O464*H464</f>
        <v>0</v>
      </c>
      <c r="Q464" s="244">
        <v>0</v>
      </c>
      <c r="R464" s="244">
        <f>Q464*H464</f>
        <v>0</v>
      </c>
      <c r="S464" s="244">
        <v>0</v>
      </c>
      <c r="T464" s="245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246" t="s">
        <v>146</v>
      </c>
      <c r="AT464" s="246" t="s">
        <v>142</v>
      </c>
      <c r="AU464" s="246" t="s">
        <v>86</v>
      </c>
      <c r="AY464" s="13" t="s">
        <v>141</v>
      </c>
      <c r="BE464" s="141">
        <f>IF(N464="základní",J464,0)</f>
        <v>0</v>
      </c>
      <c r="BF464" s="141">
        <f>IF(N464="snížená",J464,0)</f>
        <v>0</v>
      </c>
      <c r="BG464" s="141">
        <f>IF(N464="zákl. přenesená",J464,0)</f>
        <v>0</v>
      </c>
      <c r="BH464" s="141">
        <f>IF(N464="sníž. přenesená",J464,0)</f>
        <v>0</v>
      </c>
      <c r="BI464" s="141">
        <f>IF(N464="nulová",J464,0)</f>
        <v>0</v>
      </c>
      <c r="BJ464" s="13" t="s">
        <v>86</v>
      </c>
      <c r="BK464" s="141">
        <f>ROUND(I464*H464,2)</f>
        <v>0</v>
      </c>
      <c r="BL464" s="13" t="s">
        <v>147</v>
      </c>
      <c r="BM464" s="246" t="s">
        <v>721</v>
      </c>
    </row>
    <row r="465" spans="1:47" s="2" customFormat="1" ht="12">
      <c r="A465" s="36"/>
      <c r="B465" s="37"/>
      <c r="C465" s="38"/>
      <c r="D465" s="247" t="s">
        <v>149</v>
      </c>
      <c r="E465" s="38"/>
      <c r="F465" s="248" t="s">
        <v>296</v>
      </c>
      <c r="G465" s="38"/>
      <c r="H465" s="38"/>
      <c r="I465" s="204"/>
      <c r="J465" s="38"/>
      <c r="K465" s="38"/>
      <c r="L465" s="39"/>
      <c r="M465" s="249"/>
      <c r="N465" s="250"/>
      <c r="O465" s="89"/>
      <c r="P465" s="89"/>
      <c r="Q465" s="89"/>
      <c r="R465" s="89"/>
      <c r="S465" s="89"/>
      <c r="T465" s="90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3" t="s">
        <v>149</v>
      </c>
      <c r="AU465" s="13" t="s">
        <v>86</v>
      </c>
    </row>
    <row r="466" spans="1:65" s="2" customFormat="1" ht="16.5" customHeight="1">
      <c r="A466" s="36"/>
      <c r="B466" s="37"/>
      <c r="C466" s="251" t="s">
        <v>722</v>
      </c>
      <c r="D466" s="251" t="s">
        <v>151</v>
      </c>
      <c r="E466" s="252" t="s">
        <v>297</v>
      </c>
      <c r="F466" s="253" t="s">
        <v>298</v>
      </c>
      <c r="G466" s="254" t="s">
        <v>215</v>
      </c>
      <c r="H466" s="255">
        <v>36</v>
      </c>
      <c r="I466" s="256"/>
      <c r="J466" s="257">
        <f>ROUND(I466*H466,2)</f>
        <v>0</v>
      </c>
      <c r="K466" s="258"/>
      <c r="L466" s="39"/>
      <c r="M466" s="259" t="s">
        <v>1</v>
      </c>
      <c r="N466" s="260" t="s">
        <v>43</v>
      </c>
      <c r="O466" s="89"/>
      <c r="P466" s="244">
        <f>O466*H466</f>
        <v>0</v>
      </c>
      <c r="Q466" s="244">
        <v>0.00012</v>
      </c>
      <c r="R466" s="244">
        <f>Q466*H466</f>
        <v>0.00432</v>
      </c>
      <c r="S466" s="244">
        <v>0</v>
      </c>
      <c r="T466" s="245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46" t="s">
        <v>147</v>
      </c>
      <c r="AT466" s="246" t="s">
        <v>151</v>
      </c>
      <c r="AU466" s="246" t="s">
        <v>86</v>
      </c>
      <c r="AY466" s="13" t="s">
        <v>141</v>
      </c>
      <c r="BE466" s="141">
        <f>IF(N466="základní",J466,0)</f>
        <v>0</v>
      </c>
      <c r="BF466" s="141">
        <f>IF(N466="snížená",J466,0)</f>
        <v>0</v>
      </c>
      <c r="BG466" s="141">
        <f>IF(N466="zákl. přenesená",J466,0)</f>
        <v>0</v>
      </c>
      <c r="BH466" s="141">
        <f>IF(N466="sníž. přenesená",J466,0)</f>
        <v>0</v>
      </c>
      <c r="BI466" s="141">
        <f>IF(N466="nulová",J466,0)</f>
        <v>0</v>
      </c>
      <c r="BJ466" s="13" t="s">
        <v>86</v>
      </c>
      <c r="BK466" s="141">
        <f>ROUND(I466*H466,2)</f>
        <v>0</v>
      </c>
      <c r="BL466" s="13" t="s">
        <v>147</v>
      </c>
      <c r="BM466" s="246" t="s">
        <v>723</v>
      </c>
    </row>
    <row r="467" spans="1:47" s="2" customFormat="1" ht="12">
      <c r="A467" s="36"/>
      <c r="B467" s="37"/>
      <c r="C467" s="38"/>
      <c r="D467" s="247" t="s">
        <v>149</v>
      </c>
      <c r="E467" s="38"/>
      <c r="F467" s="248" t="s">
        <v>300</v>
      </c>
      <c r="G467" s="38"/>
      <c r="H467" s="38"/>
      <c r="I467" s="204"/>
      <c r="J467" s="38"/>
      <c r="K467" s="38"/>
      <c r="L467" s="39"/>
      <c r="M467" s="249"/>
      <c r="N467" s="250"/>
      <c r="O467" s="89"/>
      <c r="P467" s="89"/>
      <c r="Q467" s="89"/>
      <c r="R467" s="89"/>
      <c r="S467" s="89"/>
      <c r="T467" s="90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3" t="s">
        <v>149</v>
      </c>
      <c r="AU467" s="13" t="s">
        <v>86</v>
      </c>
    </row>
    <row r="468" spans="1:65" s="2" customFormat="1" ht="21.75" customHeight="1">
      <c r="A468" s="36"/>
      <c r="B468" s="37"/>
      <c r="C468" s="233" t="s">
        <v>724</v>
      </c>
      <c r="D468" s="233" t="s">
        <v>142</v>
      </c>
      <c r="E468" s="234" t="s">
        <v>301</v>
      </c>
      <c r="F468" s="235" t="s">
        <v>302</v>
      </c>
      <c r="G468" s="236" t="s">
        <v>215</v>
      </c>
      <c r="H468" s="237">
        <v>36</v>
      </c>
      <c r="I468" s="238"/>
      <c r="J468" s="239">
        <f>ROUND(I468*H468,2)</f>
        <v>0</v>
      </c>
      <c r="K468" s="240"/>
      <c r="L468" s="241"/>
      <c r="M468" s="242" t="s">
        <v>1</v>
      </c>
      <c r="N468" s="243" t="s">
        <v>43</v>
      </c>
      <c r="O468" s="89"/>
      <c r="P468" s="244">
        <f>O468*H468</f>
        <v>0</v>
      </c>
      <c r="Q468" s="244">
        <v>2E-05</v>
      </c>
      <c r="R468" s="244">
        <f>Q468*H468</f>
        <v>0.00072</v>
      </c>
      <c r="S468" s="244">
        <v>0</v>
      </c>
      <c r="T468" s="24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46" t="s">
        <v>146</v>
      </c>
      <c r="AT468" s="246" t="s">
        <v>142</v>
      </c>
      <c r="AU468" s="246" t="s">
        <v>86</v>
      </c>
      <c r="AY468" s="13" t="s">
        <v>141</v>
      </c>
      <c r="BE468" s="141">
        <f>IF(N468="základní",J468,0)</f>
        <v>0</v>
      </c>
      <c r="BF468" s="141">
        <f>IF(N468="snížená",J468,0)</f>
        <v>0</v>
      </c>
      <c r="BG468" s="141">
        <f>IF(N468="zákl. přenesená",J468,0)</f>
        <v>0</v>
      </c>
      <c r="BH468" s="141">
        <f>IF(N468="sníž. přenesená",J468,0)</f>
        <v>0</v>
      </c>
      <c r="BI468" s="141">
        <f>IF(N468="nulová",J468,0)</f>
        <v>0</v>
      </c>
      <c r="BJ468" s="13" t="s">
        <v>86</v>
      </c>
      <c r="BK468" s="141">
        <f>ROUND(I468*H468,2)</f>
        <v>0</v>
      </c>
      <c r="BL468" s="13" t="s">
        <v>147</v>
      </c>
      <c r="BM468" s="246" t="s">
        <v>725</v>
      </c>
    </row>
    <row r="469" spans="1:47" s="2" customFormat="1" ht="12">
      <c r="A469" s="36"/>
      <c r="B469" s="37"/>
      <c r="C469" s="38"/>
      <c r="D469" s="247" t="s">
        <v>149</v>
      </c>
      <c r="E469" s="38"/>
      <c r="F469" s="248" t="s">
        <v>302</v>
      </c>
      <c r="G469" s="38"/>
      <c r="H469" s="38"/>
      <c r="I469" s="204"/>
      <c r="J469" s="38"/>
      <c r="K469" s="38"/>
      <c r="L469" s="39"/>
      <c r="M469" s="249"/>
      <c r="N469" s="250"/>
      <c r="O469" s="89"/>
      <c r="P469" s="89"/>
      <c r="Q469" s="89"/>
      <c r="R469" s="89"/>
      <c r="S469" s="89"/>
      <c r="T469" s="90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3" t="s">
        <v>149</v>
      </c>
      <c r="AU469" s="13" t="s">
        <v>86</v>
      </c>
    </row>
    <row r="470" spans="1:65" s="2" customFormat="1" ht="24.15" customHeight="1">
      <c r="A470" s="36"/>
      <c r="B470" s="37"/>
      <c r="C470" s="251" t="s">
        <v>726</v>
      </c>
      <c r="D470" s="251" t="s">
        <v>151</v>
      </c>
      <c r="E470" s="252" t="s">
        <v>347</v>
      </c>
      <c r="F470" s="253" t="s">
        <v>348</v>
      </c>
      <c r="G470" s="254" t="s">
        <v>215</v>
      </c>
      <c r="H470" s="255">
        <v>36</v>
      </c>
      <c r="I470" s="256"/>
      <c r="J470" s="257">
        <f>ROUND(I470*H470,2)</f>
        <v>0</v>
      </c>
      <c r="K470" s="258"/>
      <c r="L470" s="39"/>
      <c r="M470" s="259" t="s">
        <v>1</v>
      </c>
      <c r="N470" s="260" t="s">
        <v>43</v>
      </c>
      <c r="O470" s="89"/>
      <c r="P470" s="244">
        <f>O470*H470</f>
        <v>0</v>
      </c>
      <c r="Q470" s="244">
        <v>0</v>
      </c>
      <c r="R470" s="244">
        <f>Q470*H470</f>
        <v>0</v>
      </c>
      <c r="S470" s="244">
        <v>0</v>
      </c>
      <c r="T470" s="245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246" t="s">
        <v>147</v>
      </c>
      <c r="AT470" s="246" t="s">
        <v>151</v>
      </c>
      <c r="AU470" s="246" t="s">
        <v>86</v>
      </c>
      <c r="AY470" s="13" t="s">
        <v>141</v>
      </c>
      <c r="BE470" s="141">
        <f>IF(N470="základní",J470,0)</f>
        <v>0</v>
      </c>
      <c r="BF470" s="141">
        <f>IF(N470="snížená",J470,0)</f>
        <v>0</v>
      </c>
      <c r="BG470" s="141">
        <f>IF(N470="zákl. přenesená",J470,0)</f>
        <v>0</v>
      </c>
      <c r="BH470" s="141">
        <f>IF(N470="sníž. přenesená",J470,0)</f>
        <v>0</v>
      </c>
      <c r="BI470" s="141">
        <f>IF(N470="nulová",J470,0)</f>
        <v>0</v>
      </c>
      <c r="BJ470" s="13" t="s">
        <v>86</v>
      </c>
      <c r="BK470" s="141">
        <f>ROUND(I470*H470,2)</f>
        <v>0</v>
      </c>
      <c r="BL470" s="13" t="s">
        <v>147</v>
      </c>
      <c r="BM470" s="246" t="s">
        <v>727</v>
      </c>
    </row>
    <row r="471" spans="1:47" s="2" customFormat="1" ht="12">
      <c r="A471" s="36"/>
      <c r="B471" s="37"/>
      <c r="C471" s="38"/>
      <c r="D471" s="247" t="s">
        <v>149</v>
      </c>
      <c r="E471" s="38"/>
      <c r="F471" s="248" t="s">
        <v>350</v>
      </c>
      <c r="G471" s="38"/>
      <c r="H471" s="38"/>
      <c r="I471" s="204"/>
      <c r="J471" s="38"/>
      <c r="K471" s="38"/>
      <c r="L471" s="39"/>
      <c r="M471" s="249"/>
      <c r="N471" s="250"/>
      <c r="O471" s="89"/>
      <c r="P471" s="89"/>
      <c r="Q471" s="89"/>
      <c r="R471" s="89"/>
      <c r="S471" s="89"/>
      <c r="T471" s="90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3" t="s">
        <v>149</v>
      </c>
      <c r="AU471" s="13" t="s">
        <v>86</v>
      </c>
    </row>
    <row r="472" spans="1:65" s="2" customFormat="1" ht="24.15" customHeight="1">
      <c r="A472" s="36"/>
      <c r="B472" s="37"/>
      <c r="C472" s="251" t="s">
        <v>728</v>
      </c>
      <c r="D472" s="251" t="s">
        <v>151</v>
      </c>
      <c r="E472" s="252" t="s">
        <v>343</v>
      </c>
      <c r="F472" s="253" t="s">
        <v>344</v>
      </c>
      <c r="G472" s="254" t="s">
        <v>215</v>
      </c>
      <c r="H472" s="255">
        <v>9</v>
      </c>
      <c r="I472" s="256"/>
      <c r="J472" s="257">
        <f>ROUND(I472*H472,2)</f>
        <v>0</v>
      </c>
      <c r="K472" s="258"/>
      <c r="L472" s="39"/>
      <c r="M472" s="259" t="s">
        <v>1</v>
      </c>
      <c r="N472" s="260" t="s">
        <v>43</v>
      </c>
      <c r="O472" s="89"/>
      <c r="P472" s="244">
        <f>O472*H472</f>
        <v>0</v>
      </c>
      <c r="Q472" s="244">
        <v>0</v>
      </c>
      <c r="R472" s="244">
        <f>Q472*H472</f>
        <v>0</v>
      </c>
      <c r="S472" s="244">
        <v>0</v>
      </c>
      <c r="T472" s="24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246" t="s">
        <v>147</v>
      </c>
      <c r="AT472" s="246" t="s">
        <v>151</v>
      </c>
      <c r="AU472" s="246" t="s">
        <v>86</v>
      </c>
      <c r="AY472" s="13" t="s">
        <v>141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3" t="s">
        <v>86</v>
      </c>
      <c r="BK472" s="141">
        <f>ROUND(I472*H472,2)</f>
        <v>0</v>
      </c>
      <c r="BL472" s="13" t="s">
        <v>147</v>
      </c>
      <c r="BM472" s="246" t="s">
        <v>729</v>
      </c>
    </row>
    <row r="473" spans="1:47" s="2" customFormat="1" ht="12">
      <c r="A473" s="36"/>
      <c r="B473" s="37"/>
      <c r="C473" s="38"/>
      <c r="D473" s="247" t="s">
        <v>149</v>
      </c>
      <c r="E473" s="38"/>
      <c r="F473" s="248" t="s">
        <v>346</v>
      </c>
      <c r="G473" s="38"/>
      <c r="H473" s="38"/>
      <c r="I473" s="204"/>
      <c r="J473" s="38"/>
      <c r="K473" s="38"/>
      <c r="L473" s="39"/>
      <c r="M473" s="249"/>
      <c r="N473" s="250"/>
      <c r="O473" s="89"/>
      <c r="P473" s="89"/>
      <c r="Q473" s="89"/>
      <c r="R473" s="89"/>
      <c r="S473" s="89"/>
      <c r="T473" s="90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3" t="s">
        <v>149</v>
      </c>
      <c r="AU473" s="13" t="s">
        <v>86</v>
      </c>
    </row>
    <row r="474" spans="1:65" s="2" customFormat="1" ht="33" customHeight="1">
      <c r="A474" s="36"/>
      <c r="B474" s="37"/>
      <c r="C474" s="251" t="s">
        <v>730</v>
      </c>
      <c r="D474" s="251" t="s">
        <v>151</v>
      </c>
      <c r="E474" s="252" t="s">
        <v>351</v>
      </c>
      <c r="F474" s="253" t="s">
        <v>352</v>
      </c>
      <c r="G474" s="254" t="s">
        <v>215</v>
      </c>
      <c r="H474" s="255">
        <v>9</v>
      </c>
      <c r="I474" s="256"/>
      <c r="J474" s="257">
        <f>ROUND(I474*H474,2)</f>
        <v>0</v>
      </c>
      <c r="K474" s="258"/>
      <c r="L474" s="39"/>
      <c r="M474" s="259" t="s">
        <v>1</v>
      </c>
      <c r="N474" s="260" t="s">
        <v>43</v>
      </c>
      <c r="O474" s="89"/>
      <c r="P474" s="244">
        <f>O474*H474</f>
        <v>0</v>
      </c>
      <c r="Q474" s="244">
        <v>0</v>
      </c>
      <c r="R474" s="244">
        <f>Q474*H474</f>
        <v>0</v>
      </c>
      <c r="S474" s="244">
        <v>0</v>
      </c>
      <c r="T474" s="24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46" t="s">
        <v>147</v>
      </c>
      <c r="AT474" s="246" t="s">
        <v>151</v>
      </c>
      <c r="AU474" s="246" t="s">
        <v>86</v>
      </c>
      <c r="AY474" s="13" t="s">
        <v>141</v>
      </c>
      <c r="BE474" s="141">
        <f>IF(N474="základní",J474,0)</f>
        <v>0</v>
      </c>
      <c r="BF474" s="141">
        <f>IF(N474="snížená",J474,0)</f>
        <v>0</v>
      </c>
      <c r="BG474" s="141">
        <f>IF(N474="zákl. přenesená",J474,0)</f>
        <v>0</v>
      </c>
      <c r="BH474" s="141">
        <f>IF(N474="sníž. přenesená",J474,0)</f>
        <v>0</v>
      </c>
      <c r="BI474" s="141">
        <f>IF(N474="nulová",J474,0)</f>
        <v>0</v>
      </c>
      <c r="BJ474" s="13" t="s">
        <v>86</v>
      </c>
      <c r="BK474" s="141">
        <f>ROUND(I474*H474,2)</f>
        <v>0</v>
      </c>
      <c r="BL474" s="13" t="s">
        <v>147</v>
      </c>
      <c r="BM474" s="246" t="s">
        <v>731</v>
      </c>
    </row>
    <row r="475" spans="1:47" s="2" customFormat="1" ht="12">
      <c r="A475" s="36"/>
      <c r="B475" s="37"/>
      <c r="C475" s="38"/>
      <c r="D475" s="247" t="s">
        <v>149</v>
      </c>
      <c r="E475" s="38"/>
      <c r="F475" s="248" t="s">
        <v>354</v>
      </c>
      <c r="G475" s="38"/>
      <c r="H475" s="38"/>
      <c r="I475" s="204"/>
      <c r="J475" s="38"/>
      <c r="K475" s="38"/>
      <c r="L475" s="39"/>
      <c r="M475" s="249"/>
      <c r="N475" s="250"/>
      <c r="O475" s="89"/>
      <c r="P475" s="89"/>
      <c r="Q475" s="89"/>
      <c r="R475" s="89"/>
      <c r="S475" s="89"/>
      <c r="T475" s="90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3" t="s">
        <v>149</v>
      </c>
      <c r="AU475" s="13" t="s">
        <v>86</v>
      </c>
    </row>
    <row r="476" spans="1:65" s="2" customFormat="1" ht="16.5" customHeight="1">
      <c r="A476" s="36"/>
      <c r="B476" s="37"/>
      <c r="C476" s="233" t="s">
        <v>732</v>
      </c>
      <c r="D476" s="233" t="s">
        <v>142</v>
      </c>
      <c r="E476" s="234" t="s">
        <v>355</v>
      </c>
      <c r="F476" s="235" t="s">
        <v>356</v>
      </c>
      <c r="G476" s="236" t="s">
        <v>145</v>
      </c>
      <c r="H476" s="237">
        <v>9</v>
      </c>
      <c r="I476" s="238"/>
      <c r="J476" s="239">
        <f>ROUND(I476*H476,2)</f>
        <v>0</v>
      </c>
      <c r="K476" s="240"/>
      <c r="L476" s="241"/>
      <c r="M476" s="242" t="s">
        <v>1</v>
      </c>
      <c r="N476" s="243" t="s">
        <v>43</v>
      </c>
      <c r="O476" s="89"/>
      <c r="P476" s="244">
        <f>O476*H476</f>
        <v>0</v>
      </c>
      <c r="Q476" s="244">
        <v>0</v>
      </c>
      <c r="R476" s="244">
        <f>Q476*H476</f>
        <v>0</v>
      </c>
      <c r="S476" s="244">
        <v>0</v>
      </c>
      <c r="T476" s="24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246" t="s">
        <v>146</v>
      </c>
      <c r="AT476" s="246" t="s">
        <v>142</v>
      </c>
      <c r="AU476" s="246" t="s">
        <v>86</v>
      </c>
      <c r="AY476" s="13" t="s">
        <v>141</v>
      </c>
      <c r="BE476" s="141">
        <f>IF(N476="základní",J476,0)</f>
        <v>0</v>
      </c>
      <c r="BF476" s="141">
        <f>IF(N476="snížená",J476,0)</f>
        <v>0</v>
      </c>
      <c r="BG476" s="141">
        <f>IF(N476="zákl. přenesená",J476,0)</f>
        <v>0</v>
      </c>
      <c r="BH476" s="141">
        <f>IF(N476="sníž. přenesená",J476,0)</f>
        <v>0</v>
      </c>
      <c r="BI476" s="141">
        <f>IF(N476="nulová",J476,0)</f>
        <v>0</v>
      </c>
      <c r="BJ476" s="13" t="s">
        <v>86</v>
      </c>
      <c r="BK476" s="141">
        <f>ROUND(I476*H476,2)</f>
        <v>0</v>
      </c>
      <c r="BL476" s="13" t="s">
        <v>147</v>
      </c>
      <c r="BM476" s="246" t="s">
        <v>733</v>
      </c>
    </row>
    <row r="477" spans="1:47" s="2" customFormat="1" ht="12">
      <c r="A477" s="36"/>
      <c r="B477" s="37"/>
      <c r="C477" s="38"/>
      <c r="D477" s="247" t="s">
        <v>149</v>
      </c>
      <c r="E477" s="38"/>
      <c r="F477" s="248" t="s">
        <v>356</v>
      </c>
      <c r="G477" s="38"/>
      <c r="H477" s="38"/>
      <c r="I477" s="204"/>
      <c r="J477" s="38"/>
      <c r="K477" s="38"/>
      <c r="L477" s="39"/>
      <c r="M477" s="249"/>
      <c r="N477" s="250"/>
      <c r="O477" s="89"/>
      <c r="P477" s="89"/>
      <c r="Q477" s="89"/>
      <c r="R477" s="89"/>
      <c r="S477" s="89"/>
      <c r="T477" s="90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3" t="s">
        <v>149</v>
      </c>
      <c r="AU477" s="13" t="s">
        <v>86</v>
      </c>
    </row>
    <row r="478" spans="1:65" s="2" customFormat="1" ht="16.5" customHeight="1">
      <c r="A478" s="36"/>
      <c r="B478" s="37"/>
      <c r="C478" s="233" t="s">
        <v>734</v>
      </c>
      <c r="D478" s="233" t="s">
        <v>142</v>
      </c>
      <c r="E478" s="234" t="s">
        <v>359</v>
      </c>
      <c r="F478" s="235" t="s">
        <v>360</v>
      </c>
      <c r="G478" s="236" t="s">
        <v>145</v>
      </c>
      <c r="H478" s="237">
        <v>9</v>
      </c>
      <c r="I478" s="238"/>
      <c r="J478" s="239">
        <f>ROUND(I478*H478,2)</f>
        <v>0</v>
      </c>
      <c r="K478" s="240"/>
      <c r="L478" s="241"/>
      <c r="M478" s="242" t="s">
        <v>1</v>
      </c>
      <c r="N478" s="243" t="s">
        <v>43</v>
      </c>
      <c r="O478" s="89"/>
      <c r="P478" s="244">
        <f>O478*H478</f>
        <v>0</v>
      </c>
      <c r="Q478" s="244">
        <v>0.007</v>
      </c>
      <c r="R478" s="244">
        <f>Q478*H478</f>
        <v>0.063</v>
      </c>
      <c r="S478" s="244">
        <v>0</v>
      </c>
      <c r="T478" s="245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246" t="s">
        <v>146</v>
      </c>
      <c r="AT478" s="246" t="s">
        <v>142</v>
      </c>
      <c r="AU478" s="246" t="s">
        <v>86</v>
      </c>
      <c r="AY478" s="13" t="s">
        <v>141</v>
      </c>
      <c r="BE478" s="141">
        <f>IF(N478="základní",J478,0)</f>
        <v>0</v>
      </c>
      <c r="BF478" s="141">
        <f>IF(N478="snížená",J478,0)</f>
        <v>0</v>
      </c>
      <c r="BG478" s="141">
        <f>IF(N478="zákl. přenesená",J478,0)</f>
        <v>0</v>
      </c>
      <c r="BH478" s="141">
        <f>IF(N478="sníž. přenesená",J478,0)</f>
        <v>0</v>
      </c>
      <c r="BI478" s="141">
        <f>IF(N478="nulová",J478,0)</f>
        <v>0</v>
      </c>
      <c r="BJ478" s="13" t="s">
        <v>86</v>
      </c>
      <c r="BK478" s="141">
        <f>ROUND(I478*H478,2)</f>
        <v>0</v>
      </c>
      <c r="BL478" s="13" t="s">
        <v>147</v>
      </c>
      <c r="BM478" s="246" t="s">
        <v>735</v>
      </c>
    </row>
    <row r="479" spans="1:47" s="2" customFormat="1" ht="12">
      <c r="A479" s="36"/>
      <c r="B479" s="37"/>
      <c r="C479" s="38"/>
      <c r="D479" s="247" t="s">
        <v>149</v>
      </c>
      <c r="E479" s="38"/>
      <c r="F479" s="248" t="s">
        <v>360</v>
      </c>
      <c r="G479" s="38"/>
      <c r="H479" s="38"/>
      <c r="I479" s="204"/>
      <c r="J479" s="38"/>
      <c r="K479" s="38"/>
      <c r="L479" s="39"/>
      <c r="M479" s="249"/>
      <c r="N479" s="250"/>
      <c r="O479" s="89"/>
      <c r="P479" s="89"/>
      <c r="Q479" s="89"/>
      <c r="R479" s="89"/>
      <c r="S479" s="89"/>
      <c r="T479" s="90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3" t="s">
        <v>149</v>
      </c>
      <c r="AU479" s="13" t="s">
        <v>86</v>
      </c>
    </row>
    <row r="480" spans="1:65" s="2" customFormat="1" ht="24.15" customHeight="1">
      <c r="A480" s="36"/>
      <c r="B480" s="37"/>
      <c r="C480" s="251" t="s">
        <v>736</v>
      </c>
      <c r="D480" s="251" t="s">
        <v>151</v>
      </c>
      <c r="E480" s="252" t="s">
        <v>737</v>
      </c>
      <c r="F480" s="253" t="s">
        <v>738</v>
      </c>
      <c r="G480" s="254" t="s">
        <v>215</v>
      </c>
      <c r="H480" s="255">
        <v>4.2</v>
      </c>
      <c r="I480" s="256"/>
      <c r="J480" s="257">
        <f>ROUND(I480*H480,2)</f>
        <v>0</v>
      </c>
      <c r="K480" s="258"/>
      <c r="L480" s="39"/>
      <c r="M480" s="259" t="s">
        <v>1</v>
      </c>
      <c r="N480" s="260" t="s">
        <v>43</v>
      </c>
      <c r="O480" s="89"/>
      <c r="P480" s="244">
        <f>O480*H480</f>
        <v>0</v>
      </c>
      <c r="Q480" s="244">
        <v>0</v>
      </c>
      <c r="R480" s="244">
        <f>Q480*H480</f>
        <v>0</v>
      </c>
      <c r="S480" s="244">
        <v>0</v>
      </c>
      <c r="T480" s="245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46" t="s">
        <v>147</v>
      </c>
      <c r="AT480" s="246" t="s">
        <v>151</v>
      </c>
      <c r="AU480" s="246" t="s">
        <v>86</v>
      </c>
      <c r="AY480" s="13" t="s">
        <v>141</v>
      </c>
      <c r="BE480" s="141">
        <f>IF(N480="základní",J480,0)</f>
        <v>0</v>
      </c>
      <c r="BF480" s="141">
        <f>IF(N480="snížená",J480,0)</f>
        <v>0</v>
      </c>
      <c r="BG480" s="141">
        <f>IF(N480="zákl. přenesená",J480,0)</f>
        <v>0</v>
      </c>
      <c r="BH480" s="141">
        <f>IF(N480="sníž. přenesená",J480,0)</f>
        <v>0</v>
      </c>
      <c r="BI480" s="141">
        <f>IF(N480="nulová",J480,0)</f>
        <v>0</v>
      </c>
      <c r="BJ480" s="13" t="s">
        <v>86</v>
      </c>
      <c r="BK480" s="141">
        <f>ROUND(I480*H480,2)</f>
        <v>0</v>
      </c>
      <c r="BL480" s="13" t="s">
        <v>147</v>
      </c>
      <c r="BM480" s="246" t="s">
        <v>739</v>
      </c>
    </row>
    <row r="481" spans="1:47" s="2" customFormat="1" ht="12">
      <c r="A481" s="36"/>
      <c r="B481" s="37"/>
      <c r="C481" s="38"/>
      <c r="D481" s="247" t="s">
        <v>149</v>
      </c>
      <c r="E481" s="38"/>
      <c r="F481" s="248" t="s">
        <v>740</v>
      </c>
      <c r="G481" s="38"/>
      <c r="H481" s="38"/>
      <c r="I481" s="204"/>
      <c r="J481" s="38"/>
      <c r="K481" s="38"/>
      <c r="L481" s="39"/>
      <c r="M481" s="249"/>
      <c r="N481" s="250"/>
      <c r="O481" s="89"/>
      <c r="P481" s="89"/>
      <c r="Q481" s="89"/>
      <c r="R481" s="89"/>
      <c r="S481" s="89"/>
      <c r="T481" s="90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3" t="s">
        <v>149</v>
      </c>
      <c r="AU481" s="13" t="s">
        <v>86</v>
      </c>
    </row>
    <row r="482" spans="1:65" s="2" customFormat="1" ht="24.15" customHeight="1">
      <c r="A482" s="36"/>
      <c r="B482" s="37"/>
      <c r="C482" s="251" t="s">
        <v>741</v>
      </c>
      <c r="D482" s="251" t="s">
        <v>151</v>
      </c>
      <c r="E482" s="252" t="s">
        <v>368</v>
      </c>
      <c r="F482" s="253" t="s">
        <v>369</v>
      </c>
      <c r="G482" s="254" t="s">
        <v>205</v>
      </c>
      <c r="H482" s="255">
        <v>108</v>
      </c>
      <c r="I482" s="256"/>
      <c r="J482" s="257">
        <f>ROUND(I482*H482,2)</f>
        <v>0</v>
      </c>
      <c r="K482" s="258"/>
      <c r="L482" s="39"/>
      <c r="M482" s="259" t="s">
        <v>1</v>
      </c>
      <c r="N482" s="260" t="s">
        <v>43</v>
      </c>
      <c r="O482" s="89"/>
      <c r="P482" s="244">
        <f>O482*H482</f>
        <v>0</v>
      </c>
      <c r="Q482" s="244">
        <v>0</v>
      </c>
      <c r="R482" s="244">
        <f>Q482*H482</f>
        <v>0</v>
      </c>
      <c r="S482" s="244">
        <v>0</v>
      </c>
      <c r="T482" s="245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46" t="s">
        <v>147</v>
      </c>
      <c r="AT482" s="246" t="s">
        <v>151</v>
      </c>
      <c r="AU482" s="246" t="s">
        <v>86</v>
      </c>
      <c r="AY482" s="13" t="s">
        <v>141</v>
      </c>
      <c r="BE482" s="141">
        <f>IF(N482="základní",J482,0)</f>
        <v>0</v>
      </c>
      <c r="BF482" s="141">
        <f>IF(N482="snížená",J482,0)</f>
        <v>0</v>
      </c>
      <c r="BG482" s="141">
        <f>IF(N482="zákl. přenesená",J482,0)</f>
        <v>0</v>
      </c>
      <c r="BH482" s="141">
        <f>IF(N482="sníž. přenesená",J482,0)</f>
        <v>0</v>
      </c>
      <c r="BI482" s="141">
        <f>IF(N482="nulová",J482,0)</f>
        <v>0</v>
      </c>
      <c r="BJ482" s="13" t="s">
        <v>86</v>
      </c>
      <c r="BK482" s="141">
        <f>ROUND(I482*H482,2)</f>
        <v>0</v>
      </c>
      <c r="BL482" s="13" t="s">
        <v>147</v>
      </c>
      <c r="BM482" s="246" t="s">
        <v>742</v>
      </c>
    </row>
    <row r="483" spans="1:47" s="2" customFormat="1" ht="12">
      <c r="A483" s="36"/>
      <c r="B483" s="37"/>
      <c r="C483" s="38"/>
      <c r="D483" s="247" t="s">
        <v>149</v>
      </c>
      <c r="E483" s="38"/>
      <c r="F483" s="248" t="s">
        <v>371</v>
      </c>
      <c r="G483" s="38"/>
      <c r="H483" s="38"/>
      <c r="I483" s="204"/>
      <c r="J483" s="38"/>
      <c r="K483" s="38"/>
      <c r="L483" s="39"/>
      <c r="M483" s="249"/>
      <c r="N483" s="250"/>
      <c r="O483" s="89"/>
      <c r="P483" s="89"/>
      <c r="Q483" s="89"/>
      <c r="R483" s="89"/>
      <c r="S483" s="89"/>
      <c r="T483" s="90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3" t="s">
        <v>149</v>
      </c>
      <c r="AU483" s="13" t="s">
        <v>86</v>
      </c>
    </row>
    <row r="484" spans="1:65" s="2" customFormat="1" ht="16.5" customHeight="1">
      <c r="A484" s="36"/>
      <c r="B484" s="37"/>
      <c r="C484" s="233" t="s">
        <v>743</v>
      </c>
      <c r="D484" s="233" t="s">
        <v>142</v>
      </c>
      <c r="E484" s="234" t="s">
        <v>373</v>
      </c>
      <c r="F484" s="235" t="s">
        <v>374</v>
      </c>
      <c r="G484" s="236" t="s">
        <v>294</v>
      </c>
      <c r="H484" s="237">
        <v>1.9</v>
      </c>
      <c r="I484" s="238"/>
      <c r="J484" s="239">
        <f>ROUND(I484*H484,2)</f>
        <v>0</v>
      </c>
      <c r="K484" s="240"/>
      <c r="L484" s="241"/>
      <c r="M484" s="242" t="s">
        <v>1</v>
      </c>
      <c r="N484" s="243" t="s">
        <v>43</v>
      </c>
      <c r="O484" s="89"/>
      <c r="P484" s="244">
        <f>O484*H484</f>
        <v>0</v>
      </c>
      <c r="Q484" s="244">
        <v>1</v>
      </c>
      <c r="R484" s="244">
        <f>Q484*H484</f>
        <v>1.9</v>
      </c>
      <c r="S484" s="244">
        <v>0</v>
      </c>
      <c r="T484" s="24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46" t="s">
        <v>146</v>
      </c>
      <c r="AT484" s="246" t="s">
        <v>142</v>
      </c>
      <c r="AU484" s="246" t="s">
        <v>86</v>
      </c>
      <c r="AY484" s="13" t="s">
        <v>141</v>
      </c>
      <c r="BE484" s="141">
        <f>IF(N484="základní",J484,0)</f>
        <v>0</v>
      </c>
      <c r="BF484" s="141">
        <f>IF(N484="snížená",J484,0)</f>
        <v>0</v>
      </c>
      <c r="BG484" s="141">
        <f>IF(N484="zákl. přenesená",J484,0)</f>
        <v>0</v>
      </c>
      <c r="BH484" s="141">
        <f>IF(N484="sníž. přenesená",J484,0)</f>
        <v>0</v>
      </c>
      <c r="BI484" s="141">
        <f>IF(N484="nulová",J484,0)</f>
        <v>0</v>
      </c>
      <c r="BJ484" s="13" t="s">
        <v>86</v>
      </c>
      <c r="BK484" s="141">
        <f>ROUND(I484*H484,2)</f>
        <v>0</v>
      </c>
      <c r="BL484" s="13" t="s">
        <v>147</v>
      </c>
      <c r="BM484" s="246" t="s">
        <v>744</v>
      </c>
    </row>
    <row r="485" spans="1:47" s="2" customFormat="1" ht="12">
      <c r="A485" s="36"/>
      <c r="B485" s="37"/>
      <c r="C485" s="38"/>
      <c r="D485" s="247" t="s">
        <v>149</v>
      </c>
      <c r="E485" s="38"/>
      <c r="F485" s="248" t="s">
        <v>374</v>
      </c>
      <c r="G485" s="38"/>
      <c r="H485" s="38"/>
      <c r="I485" s="204"/>
      <c r="J485" s="38"/>
      <c r="K485" s="38"/>
      <c r="L485" s="39"/>
      <c r="M485" s="249"/>
      <c r="N485" s="250"/>
      <c r="O485" s="89"/>
      <c r="P485" s="89"/>
      <c r="Q485" s="89"/>
      <c r="R485" s="89"/>
      <c r="S485" s="89"/>
      <c r="T485" s="90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3" t="s">
        <v>149</v>
      </c>
      <c r="AU485" s="13" t="s">
        <v>86</v>
      </c>
    </row>
    <row r="486" spans="1:65" s="2" customFormat="1" ht="24.15" customHeight="1">
      <c r="A486" s="36"/>
      <c r="B486" s="37"/>
      <c r="C486" s="251" t="s">
        <v>745</v>
      </c>
      <c r="D486" s="251" t="s">
        <v>151</v>
      </c>
      <c r="E486" s="252" t="s">
        <v>377</v>
      </c>
      <c r="F486" s="253" t="s">
        <v>378</v>
      </c>
      <c r="G486" s="254" t="s">
        <v>205</v>
      </c>
      <c r="H486" s="255">
        <v>54</v>
      </c>
      <c r="I486" s="256"/>
      <c r="J486" s="257">
        <f>ROUND(I486*H486,2)</f>
        <v>0</v>
      </c>
      <c r="K486" s="258"/>
      <c r="L486" s="39"/>
      <c r="M486" s="259" t="s">
        <v>1</v>
      </c>
      <c r="N486" s="260" t="s">
        <v>43</v>
      </c>
      <c r="O486" s="89"/>
      <c r="P486" s="244">
        <f>O486*H486</f>
        <v>0</v>
      </c>
      <c r="Q486" s="244">
        <v>0</v>
      </c>
      <c r="R486" s="244">
        <f>Q486*H486</f>
        <v>0</v>
      </c>
      <c r="S486" s="244">
        <v>0</v>
      </c>
      <c r="T486" s="245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46" t="s">
        <v>147</v>
      </c>
      <c r="AT486" s="246" t="s">
        <v>151</v>
      </c>
      <c r="AU486" s="246" t="s">
        <v>86</v>
      </c>
      <c r="AY486" s="13" t="s">
        <v>141</v>
      </c>
      <c r="BE486" s="141">
        <f>IF(N486="základní",J486,0)</f>
        <v>0</v>
      </c>
      <c r="BF486" s="141">
        <f>IF(N486="snížená",J486,0)</f>
        <v>0</v>
      </c>
      <c r="BG486" s="141">
        <f>IF(N486="zákl. přenesená",J486,0)</f>
        <v>0</v>
      </c>
      <c r="BH486" s="141">
        <f>IF(N486="sníž. přenesená",J486,0)</f>
        <v>0</v>
      </c>
      <c r="BI486" s="141">
        <f>IF(N486="nulová",J486,0)</f>
        <v>0</v>
      </c>
      <c r="BJ486" s="13" t="s">
        <v>86</v>
      </c>
      <c r="BK486" s="141">
        <f>ROUND(I486*H486,2)</f>
        <v>0</v>
      </c>
      <c r="BL486" s="13" t="s">
        <v>147</v>
      </c>
      <c r="BM486" s="246" t="s">
        <v>746</v>
      </c>
    </row>
    <row r="487" spans="1:47" s="2" customFormat="1" ht="12">
      <c r="A487" s="36"/>
      <c r="B487" s="37"/>
      <c r="C487" s="38"/>
      <c r="D487" s="247" t="s">
        <v>149</v>
      </c>
      <c r="E487" s="38"/>
      <c r="F487" s="248" t="s">
        <v>380</v>
      </c>
      <c r="G487" s="38"/>
      <c r="H487" s="38"/>
      <c r="I487" s="204"/>
      <c r="J487" s="38"/>
      <c r="K487" s="38"/>
      <c r="L487" s="39"/>
      <c r="M487" s="249"/>
      <c r="N487" s="250"/>
      <c r="O487" s="89"/>
      <c r="P487" s="89"/>
      <c r="Q487" s="89"/>
      <c r="R487" s="89"/>
      <c r="S487" s="89"/>
      <c r="T487" s="90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3" t="s">
        <v>149</v>
      </c>
      <c r="AU487" s="13" t="s">
        <v>86</v>
      </c>
    </row>
    <row r="488" spans="1:65" s="2" customFormat="1" ht="16.5" customHeight="1">
      <c r="A488" s="36"/>
      <c r="B488" s="37"/>
      <c r="C488" s="233" t="s">
        <v>747</v>
      </c>
      <c r="D488" s="233" t="s">
        <v>142</v>
      </c>
      <c r="E488" s="234" t="s">
        <v>382</v>
      </c>
      <c r="F488" s="235" t="s">
        <v>383</v>
      </c>
      <c r="G488" s="236" t="s">
        <v>294</v>
      </c>
      <c r="H488" s="237">
        <v>4.32</v>
      </c>
      <c r="I488" s="238"/>
      <c r="J488" s="239">
        <f>ROUND(I488*H488,2)</f>
        <v>0</v>
      </c>
      <c r="K488" s="240"/>
      <c r="L488" s="241"/>
      <c r="M488" s="242" t="s">
        <v>1</v>
      </c>
      <c r="N488" s="243" t="s">
        <v>43</v>
      </c>
      <c r="O488" s="89"/>
      <c r="P488" s="244">
        <f>O488*H488</f>
        <v>0</v>
      </c>
      <c r="Q488" s="244">
        <v>1</v>
      </c>
      <c r="R488" s="244">
        <f>Q488*H488</f>
        <v>4.32</v>
      </c>
      <c r="S488" s="244">
        <v>0</v>
      </c>
      <c r="T488" s="245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46" t="s">
        <v>146</v>
      </c>
      <c r="AT488" s="246" t="s">
        <v>142</v>
      </c>
      <c r="AU488" s="246" t="s">
        <v>86</v>
      </c>
      <c r="AY488" s="13" t="s">
        <v>141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3" t="s">
        <v>86</v>
      </c>
      <c r="BK488" s="141">
        <f>ROUND(I488*H488,2)</f>
        <v>0</v>
      </c>
      <c r="BL488" s="13" t="s">
        <v>147</v>
      </c>
      <c r="BM488" s="246" t="s">
        <v>748</v>
      </c>
    </row>
    <row r="489" spans="1:47" s="2" customFormat="1" ht="12">
      <c r="A489" s="36"/>
      <c r="B489" s="37"/>
      <c r="C489" s="38"/>
      <c r="D489" s="247" t="s">
        <v>149</v>
      </c>
      <c r="E489" s="38"/>
      <c r="F489" s="248" t="s">
        <v>383</v>
      </c>
      <c r="G489" s="38"/>
      <c r="H489" s="38"/>
      <c r="I489" s="204"/>
      <c r="J489" s="38"/>
      <c r="K489" s="38"/>
      <c r="L489" s="39"/>
      <c r="M489" s="249"/>
      <c r="N489" s="250"/>
      <c r="O489" s="89"/>
      <c r="P489" s="89"/>
      <c r="Q489" s="89"/>
      <c r="R489" s="89"/>
      <c r="S489" s="89"/>
      <c r="T489" s="90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3" t="s">
        <v>149</v>
      </c>
      <c r="AU489" s="13" t="s">
        <v>86</v>
      </c>
    </row>
    <row r="490" spans="1:65" s="2" customFormat="1" ht="33" customHeight="1">
      <c r="A490" s="36"/>
      <c r="B490" s="37"/>
      <c r="C490" s="251" t="s">
        <v>749</v>
      </c>
      <c r="D490" s="251" t="s">
        <v>151</v>
      </c>
      <c r="E490" s="252" t="s">
        <v>386</v>
      </c>
      <c r="F490" s="253" t="s">
        <v>387</v>
      </c>
      <c r="G490" s="254" t="s">
        <v>205</v>
      </c>
      <c r="H490" s="255">
        <v>54</v>
      </c>
      <c r="I490" s="256"/>
      <c r="J490" s="257">
        <f>ROUND(I490*H490,2)</f>
        <v>0</v>
      </c>
      <c r="K490" s="258"/>
      <c r="L490" s="39"/>
      <c r="M490" s="259" t="s">
        <v>1</v>
      </c>
      <c r="N490" s="260" t="s">
        <v>43</v>
      </c>
      <c r="O490" s="89"/>
      <c r="P490" s="244">
        <f>O490*H490</f>
        <v>0</v>
      </c>
      <c r="Q490" s="244">
        <v>0</v>
      </c>
      <c r="R490" s="244">
        <f>Q490*H490</f>
        <v>0</v>
      </c>
      <c r="S490" s="244">
        <v>0</v>
      </c>
      <c r="T490" s="24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46" t="s">
        <v>147</v>
      </c>
      <c r="AT490" s="246" t="s">
        <v>151</v>
      </c>
      <c r="AU490" s="246" t="s">
        <v>86</v>
      </c>
      <c r="AY490" s="13" t="s">
        <v>141</v>
      </c>
      <c r="BE490" s="141">
        <f>IF(N490="základní",J490,0)</f>
        <v>0</v>
      </c>
      <c r="BF490" s="141">
        <f>IF(N490="snížená",J490,0)</f>
        <v>0</v>
      </c>
      <c r="BG490" s="141">
        <f>IF(N490="zákl. přenesená",J490,0)</f>
        <v>0</v>
      </c>
      <c r="BH490" s="141">
        <f>IF(N490="sníž. přenesená",J490,0)</f>
        <v>0</v>
      </c>
      <c r="BI490" s="141">
        <f>IF(N490="nulová",J490,0)</f>
        <v>0</v>
      </c>
      <c r="BJ490" s="13" t="s">
        <v>86</v>
      </c>
      <c r="BK490" s="141">
        <f>ROUND(I490*H490,2)</f>
        <v>0</v>
      </c>
      <c r="BL490" s="13" t="s">
        <v>147</v>
      </c>
      <c r="BM490" s="246" t="s">
        <v>750</v>
      </c>
    </row>
    <row r="491" spans="1:47" s="2" customFormat="1" ht="12">
      <c r="A491" s="36"/>
      <c r="B491" s="37"/>
      <c r="C491" s="38"/>
      <c r="D491" s="247" t="s">
        <v>149</v>
      </c>
      <c r="E491" s="38"/>
      <c r="F491" s="248" t="s">
        <v>389</v>
      </c>
      <c r="G491" s="38"/>
      <c r="H491" s="38"/>
      <c r="I491" s="204"/>
      <c r="J491" s="38"/>
      <c r="K491" s="38"/>
      <c r="L491" s="39"/>
      <c r="M491" s="249"/>
      <c r="N491" s="250"/>
      <c r="O491" s="89"/>
      <c r="P491" s="89"/>
      <c r="Q491" s="89"/>
      <c r="R491" s="89"/>
      <c r="S491" s="89"/>
      <c r="T491" s="90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3" t="s">
        <v>149</v>
      </c>
      <c r="AU491" s="13" t="s">
        <v>86</v>
      </c>
    </row>
    <row r="492" spans="1:65" s="2" customFormat="1" ht="16.5" customHeight="1">
      <c r="A492" s="36"/>
      <c r="B492" s="37"/>
      <c r="C492" s="233" t="s">
        <v>751</v>
      </c>
      <c r="D492" s="233" t="s">
        <v>142</v>
      </c>
      <c r="E492" s="234" t="s">
        <v>391</v>
      </c>
      <c r="F492" s="235" t="s">
        <v>392</v>
      </c>
      <c r="G492" s="236" t="s">
        <v>294</v>
      </c>
      <c r="H492" s="237">
        <v>18.36</v>
      </c>
      <c r="I492" s="238"/>
      <c r="J492" s="239">
        <f>ROUND(I492*H492,2)</f>
        <v>0</v>
      </c>
      <c r="K492" s="240"/>
      <c r="L492" s="241"/>
      <c r="M492" s="242" t="s">
        <v>1</v>
      </c>
      <c r="N492" s="243" t="s">
        <v>43</v>
      </c>
      <c r="O492" s="89"/>
      <c r="P492" s="244">
        <f>O492*H492</f>
        <v>0</v>
      </c>
      <c r="Q492" s="244">
        <v>1</v>
      </c>
      <c r="R492" s="244">
        <f>Q492*H492</f>
        <v>18.36</v>
      </c>
      <c r="S492" s="244">
        <v>0</v>
      </c>
      <c r="T492" s="245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46" t="s">
        <v>146</v>
      </c>
      <c r="AT492" s="246" t="s">
        <v>142</v>
      </c>
      <c r="AU492" s="246" t="s">
        <v>86</v>
      </c>
      <c r="AY492" s="13" t="s">
        <v>141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3" t="s">
        <v>86</v>
      </c>
      <c r="BK492" s="141">
        <f>ROUND(I492*H492,2)</f>
        <v>0</v>
      </c>
      <c r="BL492" s="13" t="s">
        <v>147</v>
      </c>
      <c r="BM492" s="246" t="s">
        <v>752</v>
      </c>
    </row>
    <row r="493" spans="1:47" s="2" customFormat="1" ht="12">
      <c r="A493" s="36"/>
      <c r="B493" s="37"/>
      <c r="C493" s="38"/>
      <c r="D493" s="247" t="s">
        <v>149</v>
      </c>
      <c r="E493" s="38"/>
      <c r="F493" s="248" t="s">
        <v>392</v>
      </c>
      <c r="G493" s="38"/>
      <c r="H493" s="38"/>
      <c r="I493" s="204"/>
      <c r="J493" s="38"/>
      <c r="K493" s="38"/>
      <c r="L493" s="39"/>
      <c r="M493" s="249"/>
      <c r="N493" s="250"/>
      <c r="O493" s="89"/>
      <c r="P493" s="89"/>
      <c r="Q493" s="89"/>
      <c r="R493" s="89"/>
      <c r="S493" s="89"/>
      <c r="T493" s="90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3" t="s">
        <v>149</v>
      </c>
      <c r="AU493" s="13" t="s">
        <v>86</v>
      </c>
    </row>
    <row r="494" spans="1:65" s="2" customFormat="1" ht="37.8" customHeight="1">
      <c r="A494" s="36"/>
      <c r="B494" s="37"/>
      <c r="C494" s="251" t="s">
        <v>753</v>
      </c>
      <c r="D494" s="251" t="s">
        <v>151</v>
      </c>
      <c r="E494" s="252" t="s">
        <v>395</v>
      </c>
      <c r="F494" s="253" t="s">
        <v>396</v>
      </c>
      <c r="G494" s="254" t="s">
        <v>205</v>
      </c>
      <c r="H494" s="255">
        <v>60.48</v>
      </c>
      <c r="I494" s="256"/>
      <c r="J494" s="257">
        <f>ROUND(I494*H494,2)</f>
        <v>0</v>
      </c>
      <c r="K494" s="258"/>
      <c r="L494" s="39"/>
      <c r="M494" s="259" t="s">
        <v>1</v>
      </c>
      <c r="N494" s="260" t="s">
        <v>43</v>
      </c>
      <c r="O494" s="89"/>
      <c r="P494" s="244">
        <f>O494*H494</f>
        <v>0</v>
      </c>
      <c r="Q494" s="244">
        <v>0.08425</v>
      </c>
      <c r="R494" s="244">
        <f>Q494*H494</f>
        <v>5.09544</v>
      </c>
      <c r="S494" s="244">
        <v>0</v>
      </c>
      <c r="T494" s="24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46" t="s">
        <v>147</v>
      </c>
      <c r="AT494" s="246" t="s">
        <v>151</v>
      </c>
      <c r="AU494" s="246" t="s">
        <v>86</v>
      </c>
      <c r="AY494" s="13" t="s">
        <v>141</v>
      </c>
      <c r="BE494" s="141">
        <f>IF(N494="základní",J494,0)</f>
        <v>0</v>
      </c>
      <c r="BF494" s="141">
        <f>IF(N494="snížená",J494,0)</f>
        <v>0</v>
      </c>
      <c r="BG494" s="141">
        <f>IF(N494="zákl. přenesená",J494,0)</f>
        <v>0</v>
      </c>
      <c r="BH494" s="141">
        <f>IF(N494="sníž. přenesená",J494,0)</f>
        <v>0</v>
      </c>
      <c r="BI494" s="141">
        <f>IF(N494="nulová",J494,0)</f>
        <v>0</v>
      </c>
      <c r="BJ494" s="13" t="s">
        <v>86</v>
      </c>
      <c r="BK494" s="141">
        <f>ROUND(I494*H494,2)</f>
        <v>0</v>
      </c>
      <c r="BL494" s="13" t="s">
        <v>147</v>
      </c>
      <c r="BM494" s="246" t="s">
        <v>754</v>
      </c>
    </row>
    <row r="495" spans="1:47" s="2" customFormat="1" ht="12">
      <c r="A495" s="36"/>
      <c r="B495" s="37"/>
      <c r="C495" s="38"/>
      <c r="D495" s="247" t="s">
        <v>149</v>
      </c>
      <c r="E495" s="38"/>
      <c r="F495" s="248" t="s">
        <v>398</v>
      </c>
      <c r="G495" s="38"/>
      <c r="H495" s="38"/>
      <c r="I495" s="204"/>
      <c r="J495" s="38"/>
      <c r="K495" s="38"/>
      <c r="L495" s="39"/>
      <c r="M495" s="249"/>
      <c r="N495" s="250"/>
      <c r="O495" s="89"/>
      <c r="P495" s="89"/>
      <c r="Q495" s="89"/>
      <c r="R495" s="89"/>
      <c r="S495" s="89"/>
      <c r="T495" s="90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3" t="s">
        <v>149</v>
      </c>
      <c r="AU495" s="13" t="s">
        <v>86</v>
      </c>
    </row>
    <row r="496" spans="1:65" s="2" customFormat="1" ht="24.15" customHeight="1">
      <c r="A496" s="36"/>
      <c r="B496" s="37"/>
      <c r="C496" s="233" t="s">
        <v>755</v>
      </c>
      <c r="D496" s="233" t="s">
        <v>142</v>
      </c>
      <c r="E496" s="234" t="s">
        <v>400</v>
      </c>
      <c r="F496" s="235" t="s">
        <v>401</v>
      </c>
      <c r="G496" s="236" t="s">
        <v>205</v>
      </c>
      <c r="H496" s="237">
        <v>60.48</v>
      </c>
      <c r="I496" s="238"/>
      <c r="J496" s="239">
        <f>ROUND(I496*H496,2)</f>
        <v>0</v>
      </c>
      <c r="K496" s="240"/>
      <c r="L496" s="241"/>
      <c r="M496" s="242" t="s">
        <v>1</v>
      </c>
      <c r="N496" s="243" t="s">
        <v>43</v>
      </c>
      <c r="O496" s="89"/>
      <c r="P496" s="244">
        <f>O496*H496</f>
        <v>0</v>
      </c>
      <c r="Q496" s="244">
        <v>0.087</v>
      </c>
      <c r="R496" s="244">
        <f>Q496*H496</f>
        <v>5.26176</v>
      </c>
      <c r="S496" s="244">
        <v>0</v>
      </c>
      <c r="T496" s="245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46" t="s">
        <v>146</v>
      </c>
      <c r="AT496" s="246" t="s">
        <v>142</v>
      </c>
      <c r="AU496" s="246" t="s">
        <v>86</v>
      </c>
      <c r="AY496" s="13" t="s">
        <v>141</v>
      </c>
      <c r="BE496" s="141">
        <f>IF(N496="základní",J496,0)</f>
        <v>0</v>
      </c>
      <c r="BF496" s="141">
        <f>IF(N496="snížená",J496,0)</f>
        <v>0</v>
      </c>
      <c r="BG496" s="141">
        <f>IF(N496="zákl. přenesená",J496,0)</f>
        <v>0</v>
      </c>
      <c r="BH496" s="141">
        <f>IF(N496="sníž. přenesená",J496,0)</f>
        <v>0</v>
      </c>
      <c r="BI496" s="141">
        <f>IF(N496="nulová",J496,0)</f>
        <v>0</v>
      </c>
      <c r="BJ496" s="13" t="s">
        <v>86</v>
      </c>
      <c r="BK496" s="141">
        <f>ROUND(I496*H496,2)</f>
        <v>0</v>
      </c>
      <c r="BL496" s="13" t="s">
        <v>147</v>
      </c>
      <c r="BM496" s="246" t="s">
        <v>756</v>
      </c>
    </row>
    <row r="497" spans="1:47" s="2" customFormat="1" ht="12">
      <c r="A497" s="36"/>
      <c r="B497" s="37"/>
      <c r="C497" s="38"/>
      <c r="D497" s="247" t="s">
        <v>149</v>
      </c>
      <c r="E497" s="38"/>
      <c r="F497" s="248" t="s">
        <v>401</v>
      </c>
      <c r="G497" s="38"/>
      <c r="H497" s="38"/>
      <c r="I497" s="204"/>
      <c r="J497" s="38"/>
      <c r="K497" s="38"/>
      <c r="L497" s="39"/>
      <c r="M497" s="249"/>
      <c r="N497" s="250"/>
      <c r="O497" s="89"/>
      <c r="P497" s="89"/>
      <c r="Q497" s="89"/>
      <c r="R497" s="89"/>
      <c r="S497" s="89"/>
      <c r="T497" s="90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3" t="s">
        <v>149</v>
      </c>
      <c r="AU497" s="13" t="s">
        <v>86</v>
      </c>
    </row>
    <row r="498" spans="1:65" s="2" customFormat="1" ht="16.5" customHeight="1">
      <c r="A498" s="36"/>
      <c r="B498" s="37"/>
      <c r="C498" s="233" t="s">
        <v>757</v>
      </c>
      <c r="D498" s="233" t="s">
        <v>142</v>
      </c>
      <c r="E498" s="234" t="s">
        <v>644</v>
      </c>
      <c r="F498" s="235" t="s">
        <v>645</v>
      </c>
      <c r="G498" s="236" t="s">
        <v>145</v>
      </c>
      <c r="H498" s="237">
        <v>2</v>
      </c>
      <c r="I498" s="238"/>
      <c r="J498" s="239">
        <f>ROUND(I498*H498,2)</f>
        <v>0</v>
      </c>
      <c r="K498" s="240"/>
      <c r="L498" s="241"/>
      <c r="M498" s="242" t="s">
        <v>1</v>
      </c>
      <c r="N498" s="243" t="s">
        <v>43</v>
      </c>
      <c r="O498" s="89"/>
      <c r="P498" s="244">
        <f>O498*H498</f>
        <v>0</v>
      </c>
      <c r="Q498" s="244">
        <v>0.043</v>
      </c>
      <c r="R498" s="244">
        <f>Q498*H498</f>
        <v>0.086</v>
      </c>
      <c r="S498" s="244">
        <v>0</v>
      </c>
      <c r="T498" s="245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46" t="s">
        <v>146</v>
      </c>
      <c r="AT498" s="246" t="s">
        <v>142</v>
      </c>
      <c r="AU498" s="246" t="s">
        <v>86</v>
      </c>
      <c r="AY498" s="13" t="s">
        <v>141</v>
      </c>
      <c r="BE498" s="141">
        <f>IF(N498="základní",J498,0)</f>
        <v>0</v>
      </c>
      <c r="BF498" s="141">
        <f>IF(N498="snížená",J498,0)</f>
        <v>0</v>
      </c>
      <c r="BG498" s="141">
        <f>IF(N498="zákl. přenesená",J498,0)</f>
        <v>0</v>
      </c>
      <c r="BH498" s="141">
        <f>IF(N498="sníž. přenesená",J498,0)</f>
        <v>0</v>
      </c>
      <c r="BI498" s="141">
        <f>IF(N498="nulová",J498,0)</f>
        <v>0</v>
      </c>
      <c r="BJ498" s="13" t="s">
        <v>86</v>
      </c>
      <c r="BK498" s="141">
        <f>ROUND(I498*H498,2)</f>
        <v>0</v>
      </c>
      <c r="BL498" s="13" t="s">
        <v>147</v>
      </c>
      <c r="BM498" s="246" t="s">
        <v>758</v>
      </c>
    </row>
    <row r="499" spans="1:47" s="2" customFormat="1" ht="12">
      <c r="A499" s="36"/>
      <c r="B499" s="37"/>
      <c r="C499" s="38"/>
      <c r="D499" s="247" t="s">
        <v>149</v>
      </c>
      <c r="E499" s="38"/>
      <c r="F499" s="248" t="s">
        <v>645</v>
      </c>
      <c r="G499" s="38"/>
      <c r="H499" s="38"/>
      <c r="I499" s="204"/>
      <c r="J499" s="38"/>
      <c r="K499" s="38"/>
      <c r="L499" s="39"/>
      <c r="M499" s="249"/>
      <c r="N499" s="250"/>
      <c r="O499" s="89"/>
      <c r="P499" s="89"/>
      <c r="Q499" s="89"/>
      <c r="R499" s="89"/>
      <c r="S499" s="89"/>
      <c r="T499" s="90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3" t="s">
        <v>149</v>
      </c>
      <c r="AU499" s="13" t="s">
        <v>86</v>
      </c>
    </row>
    <row r="500" spans="1:65" s="2" customFormat="1" ht="24.15" customHeight="1">
      <c r="A500" s="36"/>
      <c r="B500" s="37"/>
      <c r="C500" s="251" t="s">
        <v>759</v>
      </c>
      <c r="D500" s="251" t="s">
        <v>151</v>
      </c>
      <c r="E500" s="252" t="s">
        <v>652</v>
      </c>
      <c r="F500" s="253" t="s">
        <v>653</v>
      </c>
      <c r="G500" s="254" t="s">
        <v>215</v>
      </c>
      <c r="H500" s="255">
        <v>2</v>
      </c>
      <c r="I500" s="256"/>
      <c r="J500" s="257">
        <f>ROUND(I500*H500,2)</f>
        <v>0</v>
      </c>
      <c r="K500" s="258"/>
      <c r="L500" s="39"/>
      <c r="M500" s="259" t="s">
        <v>1</v>
      </c>
      <c r="N500" s="260" t="s">
        <v>43</v>
      </c>
      <c r="O500" s="89"/>
      <c r="P500" s="244">
        <f>O500*H500</f>
        <v>0</v>
      </c>
      <c r="Q500" s="244">
        <v>0.08531</v>
      </c>
      <c r="R500" s="244">
        <f>Q500*H500</f>
        <v>0.17062</v>
      </c>
      <c r="S500" s="244">
        <v>0</v>
      </c>
      <c r="T500" s="245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46" t="s">
        <v>147</v>
      </c>
      <c r="AT500" s="246" t="s">
        <v>151</v>
      </c>
      <c r="AU500" s="246" t="s">
        <v>86</v>
      </c>
      <c r="AY500" s="13" t="s">
        <v>141</v>
      </c>
      <c r="BE500" s="141">
        <f>IF(N500="základní",J500,0)</f>
        <v>0</v>
      </c>
      <c r="BF500" s="141">
        <f>IF(N500="snížená",J500,0)</f>
        <v>0</v>
      </c>
      <c r="BG500" s="141">
        <f>IF(N500="zákl. přenesená",J500,0)</f>
        <v>0</v>
      </c>
      <c r="BH500" s="141">
        <f>IF(N500="sníž. přenesená",J500,0)</f>
        <v>0</v>
      </c>
      <c r="BI500" s="141">
        <f>IF(N500="nulová",J500,0)</f>
        <v>0</v>
      </c>
      <c r="BJ500" s="13" t="s">
        <v>86</v>
      </c>
      <c r="BK500" s="141">
        <f>ROUND(I500*H500,2)</f>
        <v>0</v>
      </c>
      <c r="BL500" s="13" t="s">
        <v>147</v>
      </c>
      <c r="BM500" s="246" t="s">
        <v>760</v>
      </c>
    </row>
    <row r="501" spans="1:47" s="2" customFormat="1" ht="12">
      <c r="A501" s="36"/>
      <c r="B501" s="37"/>
      <c r="C501" s="38"/>
      <c r="D501" s="247" t="s">
        <v>149</v>
      </c>
      <c r="E501" s="38"/>
      <c r="F501" s="248" t="s">
        <v>655</v>
      </c>
      <c r="G501" s="38"/>
      <c r="H501" s="38"/>
      <c r="I501" s="204"/>
      <c r="J501" s="38"/>
      <c r="K501" s="38"/>
      <c r="L501" s="39"/>
      <c r="M501" s="249"/>
      <c r="N501" s="250"/>
      <c r="O501" s="89"/>
      <c r="P501" s="89"/>
      <c r="Q501" s="89"/>
      <c r="R501" s="89"/>
      <c r="S501" s="89"/>
      <c r="T501" s="90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3" t="s">
        <v>149</v>
      </c>
      <c r="AU501" s="13" t="s">
        <v>86</v>
      </c>
    </row>
    <row r="502" spans="1:65" s="2" customFormat="1" ht="16.5" customHeight="1">
      <c r="A502" s="36"/>
      <c r="B502" s="37"/>
      <c r="C502" s="233" t="s">
        <v>761</v>
      </c>
      <c r="D502" s="233" t="s">
        <v>142</v>
      </c>
      <c r="E502" s="234" t="s">
        <v>404</v>
      </c>
      <c r="F502" s="235" t="s">
        <v>405</v>
      </c>
      <c r="G502" s="236" t="s">
        <v>294</v>
      </c>
      <c r="H502" s="237">
        <v>0.6</v>
      </c>
      <c r="I502" s="238"/>
      <c r="J502" s="239">
        <f>ROUND(I502*H502,2)</f>
        <v>0</v>
      </c>
      <c r="K502" s="240"/>
      <c r="L502" s="241"/>
      <c r="M502" s="242" t="s">
        <v>1</v>
      </c>
      <c r="N502" s="243" t="s">
        <v>43</v>
      </c>
      <c r="O502" s="89"/>
      <c r="P502" s="244">
        <f>O502*H502</f>
        <v>0</v>
      </c>
      <c r="Q502" s="244">
        <v>0.001</v>
      </c>
      <c r="R502" s="244">
        <f>Q502*H502</f>
        <v>0.0006</v>
      </c>
      <c r="S502" s="244">
        <v>0</v>
      </c>
      <c r="T502" s="24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46" t="s">
        <v>146</v>
      </c>
      <c r="AT502" s="246" t="s">
        <v>142</v>
      </c>
      <c r="AU502" s="246" t="s">
        <v>86</v>
      </c>
      <c r="AY502" s="13" t="s">
        <v>141</v>
      </c>
      <c r="BE502" s="141">
        <f>IF(N502="základní",J502,0)</f>
        <v>0</v>
      </c>
      <c r="BF502" s="141">
        <f>IF(N502="snížená",J502,0)</f>
        <v>0</v>
      </c>
      <c r="BG502" s="141">
        <f>IF(N502="zákl. přenesená",J502,0)</f>
        <v>0</v>
      </c>
      <c r="BH502" s="141">
        <f>IF(N502="sníž. přenesená",J502,0)</f>
        <v>0</v>
      </c>
      <c r="BI502" s="141">
        <f>IF(N502="nulová",J502,0)</f>
        <v>0</v>
      </c>
      <c r="BJ502" s="13" t="s">
        <v>86</v>
      </c>
      <c r="BK502" s="141">
        <f>ROUND(I502*H502,2)</f>
        <v>0</v>
      </c>
      <c r="BL502" s="13" t="s">
        <v>147</v>
      </c>
      <c r="BM502" s="246" t="s">
        <v>762</v>
      </c>
    </row>
    <row r="503" spans="1:47" s="2" customFormat="1" ht="12">
      <c r="A503" s="36"/>
      <c r="B503" s="37"/>
      <c r="C503" s="38"/>
      <c r="D503" s="247" t="s">
        <v>149</v>
      </c>
      <c r="E503" s="38"/>
      <c r="F503" s="248" t="s">
        <v>405</v>
      </c>
      <c r="G503" s="38"/>
      <c r="H503" s="38"/>
      <c r="I503" s="204"/>
      <c r="J503" s="38"/>
      <c r="K503" s="38"/>
      <c r="L503" s="39"/>
      <c r="M503" s="249"/>
      <c r="N503" s="250"/>
      <c r="O503" s="89"/>
      <c r="P503" s="89"/>
      <c r="Q503" s="89"/>
      <c r="R503" s="89"/>
      <c r="S503" s="89"/>
      <c r="T503" s="90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3" t="s">
        <v>149</v>
      </c>
      <c r="AU503" s="13" t="s">
        <v>86</v>
      </c>
    </row>
    <row r="504" spans="1:65" s="2" customFormat="1" ht="16.5" customHeight="1">
      <c r="A504" s="36"/>
      <c r="B504" s="37"/>
      <c r="C504" s="233" t="s">
        <v>763</v>
      </c>
      <c r="D504" s="233" t="s">
        <v>142</v>
      </c>
      <c r="E504" s="234" t="s">
        <v>417</v>
      </c>
      <c r="F504" s="235" t="s">
        <v>418</v>
      </c>
      <c r="G504" s="236" t="s">
        <v>210</v>
      </c>
      <c r="H504" s="237">
        <v>80</v>
      </c>
      <c r="I504" s="238"/>
      <c r="J504" s="239">
        <f>ROUND(I504*H504,2)</f>
        <v>0</v>
      </c>
      <c r="K504" s="240"/>
      <c r="L504" s="241"/>
      <c r="M504" s="242" t="s">
        <v>1</v>
      </c>
      <c r="N504" s="243" t="s">
        <v>43</v>
      </c>
      <c r="O504" s="89"/>
      <c r="P504" s="244">
        <f>O504*H504</f>
        <v>0</v>
      </c>
      <c r="Q504" s="244">
        <v>0.001</v>
      </c>
      <c r="R504" s="244">
        <f>Q504*H504</f>
        <v>0.08</v>
      </c>
      <c r="S504" s="244">
        <v>0</v>
      </c>
      <c r="T504" s="245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46" t="s">
        <v>146</v>
      </c>
      <c r="AT504" s="246" t="s">
        <v>142</v>
      </c>
      <c r="AU504" s="246" t="s">
        <v>86</v>
      </c>
      <c r="AY504" s="13" t="s">
        <v>141</v>
      </c>
      <c r="BE504" s="141">
        <f>IF(N504="základní",J504,0)</f>
        <v>0</v>
      </c>
      <c r="BF504" s="141">
        <f>IF(N504="snížená",J504,0)</f>
        <v>0</v>
      </c>
      <c r="BG504" s="141">
        <f>IF(N504="zákl. přenesená",J504,0)</f>
        <v>0</v>
      </c>
      <c r="BH504" s="141">
        <f>IF(N504="sníž. přenesená",J504,0)</f>
        <v>0</v>
      </c>
      <c r="BI504" s="141">
        <f>IF(N504="nulová",J504,0)</f>
        <v>0</v>
      </c>
      <c r="BJ504" s="13" t="s">
        <v>86</v>
      </c>
      <c r="BK504" s="141">
        <f>ROUND(I504*H504,2)</f>
        <v>0</v>
      </c>
      <c r="BL504" s="13" t="s">
        <v>147</v>
      </c>
      <c r="BM504" s="246" t="s">
        <v>764</v>
      </c>
    </row>
    <row r="505" spans="1:47" s="2" customFormat="1" ht="12">
      <c r="A505" s="36"/>
      <c r="B505" s="37"/>
      <c r="C505" s="38"/>
      <c r="D505" s="247" t="s">
        <v>149</v>
      </c>
      <c r="E505" s="38"/>
      <c r="F505" s="248" t="s">
        <v>418</v>
      </c>
      <c r="G505" s="38"/>
      <c r="H505" s="38"/>
      <c r="I505" s="204"/>
      <c r="J505" s="38"/>
      <c r="K505" s="38"/>
      <c r="L505" s="39"/>
      <c r="M505" s="249"/>
      <c r="N505" s="250"/>
      <c r="O505" s="89"/>
      <c r="P505" s="89"/>
      <c r="Q505" s="89"/>
      <c r="R505" s="89"/>
      <c r="S505" s="89"/>
      <c r="T505" s="90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3" t="s">
        <v>149</v>
      </c>
      <c r="AU505" s="13" t="s">
        <v>86</v>
      </c>
    </row>
    <row r="506" spans="1:65" s="2" customFormat="1" ht="24.15" customHeight="1">
      <c r="A506" s="36"/>
      <c r="B506" s="37"/>
      <c r="C506" s="251" t="s">
        <v>765</v>
      </c>
      <c r="D506" s="251" t="s">
        <v>151</v>
      </c>
      <c r="E506" s="252" t="s">
        <v>308</v>
      </c>
      <c r="F506" s="253" t="s">
        <v>309</v>
      </c>
      <c r="G506" s="254" t="s">
        <v>294</v>
      </c>
      <c r="H506" s="255">
        <v>22.848</v>
      </c>
      <c r="I506" s="256"/>
      <c r="J506" s="257">
        <f>ROUND(I506*H506,2)</f>
        <v>0</v>
      </c>
      <c r="K506" s="258"/>
      <c r="L506" s="39"/>
      <c r="M506" s="259" t="s">
        <v>1</v>
      </c>
      <c r="N506" s="260" t="s">
        <v>43</v>
      </c>
      <c r="O506" s="89"/>
      <c r="P506" s="244">
        <f>O506*H506</f>
        <v>0</v>
      </c>
      <c r="Q506" s="244">
        <v>0</v>
      </c>
      <c r="R506" s="244">
        <f>Q506*H506</f>
        <v>0</v>
      </c>
      <c r="S506" s="244">
        <v>0</v>
      </c>
      <c r="T506" s="24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46" t="s">
        <v>147</v>
      </c>
      <c r="AT506" s="246" t="s">
        <v>151</v>
      </c>
      <c r="AU506" s="246" t="s">
        <v>86</v>
      </c>
      <c r="AY506" s="13" t="s">
        <v>141</v>
      </c>
      <c r="BE506" s="141">
        <f>IF(N506="základní",J506,0)</f>
        <v>0</v>
      </c>
      <c r="BF506" s="141">
        <f>IF(N506="snížená",J506,0)</f>
        <v>0</v>
      </c>
      <c r="BG506" s="141">
        <f>IF(N506="zákl. přenesená",J506,0)</f>
        <v>0</v>
      </c>
      <c r="BH506" s="141">
        <f>IF(N506="sníž. přenesená",J506,0)</f>
        <v>0</v>
      </c>
      <c r="BI506" s="141">
        <f>IF(N506="nulová",J506,0)</f>
        <v>0</v>
      </c>
      <c r="BJ506" s="13" t="s">
        <v>86</v>
      </c>
      <c r="BK506" s="141">
        <f>ROUND(I506*H506,2)</f>
        <v>0</v>
      </c>
      <c r="BL506" s="13" t="s">
        <v>147</v>
      </c>
      <c r="BM506" s="246" t="s">
        <v>766</v>
      </c>
    </row>
    <row r="507" spans="1:47" s="2" customFormat="1" ht="12">
      <c r="A507" s="36"/>
      <c r="B507" s="37"/>
      <c r="C507" s="38"/>
      <c r="D507" s="247" t="s">
        <v>149</v>
      </c>
      <c r="E507" s="38"/>
      <c r="F507" s="248" t="s">
        <v>311</v>
      </c>
      <c r="G507" s="38"/>
      <c r="H507" s="38"/>
      <c r="I507" s="204"/>
      <c r="J507" s="38"/>
      <c r="K507" s="38"/>
      <c r="L507" s="39"/>
      <c r="M507" s="249"/>
      <c r="N507" s="250"/>
      <c r="O507" s="89"/>
      <c r="P507" s="89"/>
      <c r="Q507" s="89"/>
      <c r="R507" s="89"/>
      <c r="S507" s="89"/>
      <c r="T507" s="90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3" t="s">
        <v>149</v>
      </c>
      <c r="AU507" s="13" t="s">
        <v>86</v>
      </c>
    </row>
    <row r="508" spans="1:65" s="2" customFormat="1" ht="24.15" customHeight="1">
      <c r="A508" s="36"/>
      <c r="B508" s="37"/>
      <c r="C508" s="251" t="s">
        <v>767</v>
      </c>
      <c r="D508" s="251" t="s">
        <v>151</v>
      </c>
      <c r="E508" s="252" t="s">
        <v>768</v>
      </c>
      <c r="F508" s="253" t="s">
        <v>769</v>
      </c>
      <c r="G508" s="254" t="s">
        <v>215</v>
      </c>
      <c r="H508" s="255">
        <v>2</v>
      </c>
      <c r="I508" s="256"/>
      <c r="J508" s="257">
        <f>ROUND(I508*H508,2)</f>
        <v>0</v>
      </c>
      <c r="K508" s="258"/>
      <c r="L508" s="39"/>
      <c r="M508" s="259" t="s">
        <v>1</v>
      </c>
      <c r="N508" s="260" t="s">
        <v>43</v>
      </c>
      <c r="O508" s="89"/>
      <c r="P508" s="244">
        <f>O508*H508</f>
        <v>0</v>
      </c>
      <c r="Q508" s="244">
        <v>2E-05</v>
      </c>
      <c r="R508" s="244">
        <f>Q508*H508</f>
        <v>4E-05</v>
      </c>
      <c r="S508" s="244">
        <v>0</v>
      </c>
      <c r="T508" s="24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46" t="s">
        <v>147</v>
      </c>
      <c r="AT508" s="246" t="s">
        <v>151</v>
      </c>
      <c r="AU508" s="246" t="s">
        <v>86</v>
      </c>
      <c r="AY508" s="13" t="s">
        <v>141</v>
      </c>
      <c r="BE508" s="141">
        <f>IF(N508="základní",J508,0)</f>
        <v>0</v>
      </c>
      <c r="BF508" s="141">
        <f>IF(N508="snížená",J508,0)</f>
        <v>0</v>
      </c>
      <c r="BG508" s="141">
        <f>IF(N508="zákl. přenesená",J508,0)</f>
        <v>0</v>
      </c>
      <c r="BH508" s="141">
        <f>IF(N508="sníž. přenesená",J508,0)</f>
        <v>0</v>
      </c>
      <c r="BI508" s="141">
        <f>IF(N508="nulová",J508,0)</f>
        <v>0</v>
      </c>
      <c r="BJ508" s="13" t="s">
        <v>86</v>
      </c>
      <c r="BK508" s="141">
        <f>ROUND(I508*H508,2)</f>
        <v>0</v>
      </c>
      <c r="BL508" s="13" t="s">
        <v>147</v>
      </c>
      <c r="BM508" s="246" t="s">
        <v>770</v>
      </c>
    </row>
    <row r="509" spans="1:47" s="2" customFormat="1" ht="12">
      <c r="A509" s="36"/>
      <c r="B509" s="37"/>
      <c r="C509" s="38"/>
      <c r="D509" s="247" t="s">
        <v>149</v>
      </c>
      <c r="E509" s="38"/>
      <c r="F509" s="248" t="s">
        <v>771</v>
      </c>
      <c r="G509" s="38"/>
      <c r="H509" s="38"/>
      <c r="I509" s="204"/>
      <c r="J509" s="38"/>
      <c r="K509" s="38"/>
      <c r="L509" s="39"/>
      <c r="M509" s="249"/>
      <c r="N509" s="250"/>
      <c r="O509" s="89"/>
      <c r="P509" s="89"/>
      <c r="Q509" s="89"/>
      <c r="R509" s="89"/>
      <c r="S509" s="89"/>
      <c r="T509" s="90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3" t="s">
        <v>149</v>
      </c>
      <c r="AU509" s="13" t="s">
        <v>86</v>
      </c>
    </row>
    <row r="510" spans="1:65" s="2" customFormat="1" ht="24.15" customHeight="1">
      <c r="A510" s="36"/>
      <c r="B510" s="37"/>
      <c r="C510" s="251" t="s">
        <v>772</v>
      </c>
      <c r="D510" s="251" t="s">
        <v>151</v>
      </c>
      <c r="E510" s="252" t="s">
        <v>773</v>
      </c>
      <c r="F510" s="253" t="s">
        <v>774</v>
      </c>
      <c r="G510" s="254" t="s">
        <v>145</v>
      </c>
      <c r="H510" s="255">
        <v>8</v>
      </c>
      <c r="I510" s="256"/>
      <c r="J510" s="257">
        <f>ROUND(I510*H510,2)</f>
        <v>0</v>
      </c>
      <c r="K510" s="258"/>
      <c r="L510" s="39"/>
      <c r="M510" s="259" t="s">
        <v>1</v>
      </c>
      <c r="N510" s="260" t="s">
        <v>43</v>
      </c>
      <c r="O510" s="89"/>
      <c r="P510" s="244">
        <f>O510*H510</f>
        <v>0</v>
      </c>
      <c r="Q510" s="244">
        <v>0.00065</v>
      </c>
      <c r="R510" s="244">
        <f>Q510*H510</f>
        <v>0.0052</v>
      </c>
      <c r="S510" s="244">
        <v>0</v>
      </c>
      <c r="T510" s="245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46" t="s">
        <v>147</v>
      </c>
      <c r="AT510" s="246" t="s">
        <v>151</v>
      </c>
      <c r="AU510" s="246" t="s">
        <v>86</v>
      </c>
      <c r="AY510" s="13" t="s">
        <v>141</v>
      </c>
      <c r="BE510" s="141">
        <f>IF(N510="základní",J510,0)</f>
        <v>0</v>
      </c>
      <c r="BF510" s="141">
        <f>IF(N510="snížená",J510,0)</f>
        <v>0</v>
      </c>
      <c r="BG510" s="141">
        <f>IF(N510="zákl. přenesená",J510,0)</f>
        <v>0</v>
      </c>
      <c r="BH510" s="141">
        <f>IF(N510="sníž. přenesená",J510,0)</f>
        <v>0</v>
      </c>
      <c r="BI510" s="141">
        <f>IF(N510="nulová",J510,0)</f>
        <v>0</v>
      </c>
      <c r="BJ510" s="13" t="s">
        <v>86</v>
      </c>
      <c r="BK510" s="141">
        <f>ROUND(I510*H510,2)</f>
        <v>0</v>
      </c>
      <c r="BL510" s="13" t="s">
        <v>147</v>
      </c>
      <c r="BM510" s="246" t="s">
        <v>775</v>
      </c>
    </row>
    <row r="511" spans="1:47" s="2" customFormat="1" ht="12">
      <c r="A511" s="36"/>
      <c r="B511" s="37"/>
      <c r="C511" s="38"/>
      <c r="D511" s="247" t="s">
        <v>149</v>
      </c>
      <c r="E511" s="38"/>
      <c r="F511" s="248" t="s">
        <v>776</v>
      </c>
      <c r="G511" s="38"/>
      <c r="H511" s="38"/>
      <c r="I511" s="204"/>
      <c r="J511" s="38"/>
      <c r="K511" s="38"/>
      <c r="L511" s="39"/>
      <c r="M511" s="249"/>
      <c r="N511" s="250"/>
      <c r="O511" s="89"/>
      <c r="P511" s="89"/>
      <c r="Q511" s="89"/>
      <c r="R511" s="89"/>
      <c r="S511" s="89"/>
      <c r="T511" s="90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3" t="s">
        <v>149</v>
      </c>
      <c r="AU511" s="13" t="s">
        <v>86</v>
      </c>
    </row>
    <row r="512" spans="1:65" s="2" customFormat="1" ht="24.15" customHeight="1">
      <c r="A512" s="36"/>
      <c r="B512" s="37"/>
      <c r="C512" s="251" t="s">
        <v>777</v>
      </c>
      <c r="D512" s="251" t="s">
        <v>151</v>
      </c>
      <c r="E512" s="252" t="s">
        <v>778</v>
      </c>
      <c r="F512" s="253" t="s">
        <v>779</v>
      </c>
      <c r="G512" s="254" t="s">
        <v>145</v>
      </c>
      <c r="H512" s="255">
        <v>8</v>
      </c>
      <c r="I512" s="256"/>
      <c r="J512" s="257">
        <f>ROUND(I512*H512,2)</f>
        <v>0</v>
      </c>
      <c r="K512" s="258"/>
      <c r="L512" s="39"/>
      <c r="M512" s="259" t="s">
        <v>1</v>
      </c>
      <c r="N512" s="260" t="s">
        <v>43</v>
      </c>
      <c r="O512" s="89"/>
      <c r="P512" s="244">
        <f>O512*H512</f>
        <v>0</v>
      </c>
      <c r="Q512" s="244">
        <v>0</v>
      </c>
      <c r="R512" s="244">
        <f>Q512*H512</f>
        <v>0</v>
      </c>
      <c r="S512" s="244">
        <v>0</v>
      </c>
      <c r="T512" s="245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46" t="s">
        <v>147</v>
      </c>
      <c r="AT512" s="246" t="s">
        <v>151</v>
      </c>
      <c r="AU512" s="246" t="s">
        <v>86</v>
      </c>
      <c r="AY512" s="13" t="s">
        <v>141</v>
      </c>
      <c r="BE512" s="141">
        <f>IF(N512="základní",J512,0)</f>
        <v>0</v>
      </c>
      <c r="BF512" s="141">
        <f>IF(N512="snížená",J512,0)</f>
        <v>0</v>
      </c>
      <c r="BG512" s="141">
        <f>IF(N512="zákl. přenesená",J512,0)</f>
        <v>0</v>
      </c>
      <c r="BH512" s="141">
        <f>IF(N512="sníž. přenesená",J512,0)</f>
        <v>0</v>
      </c>
      <c r="BI512" s="141">
        <f>IF(N512="nulová",J512,0)</f>
        <v>0</v>
      </c>
      <c r="BJ512" s="13" t="s">
        <v>86</v>
      </c>
      <c r="BK512" s="141">
        <f>ROUND(I512*H512,2)</f>
        <v>0</v>
      </c>
      <c r="BL512" s="13" t="s">
        <v>147</v>
      </c>
      <c r="BM512" s="246" t="s">
        <v>780</v>
      </c>
    </row>
    <row r="513" spans="1:47" s="2" customFormat="1" ht="12">
      <c r="A513" s="36"/>
      <c r="B513" s="37"/>
      <c r="C513" s="38"/>
      <c r="D513" s="247" t="s">
        <v>149</v>
      </c>
      <c r="E513" s="38"/>
      <c r="F513" s="248" t="s">
        <v>781</v>
      </c>
      <c r="G513" s="38"/>
      <c r="H513" s="38"/>
      <c r="I513" s="204"/>
      <c r="J513" s="38"/>
      <c r="K513" s="38"/>
      <c r="L513" s="39"/>
      <c r="M513" s="249"/>
      <c r="N513" s="250"/>
      <c r="O513" s="89"/>
      <c r="P513" s="89"/>
      <c r="Q513" s="89"/>
      <c r="R513" s="89"/>
      <c r="S513" s="89"/>
      <c r="T513" s="90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3" t="s">
        <v>149</v>
      </c>
      <c r="AU513" s="13" t="s">
        <v>86</v>
      </c>
    </row>
    <row r="514" spans="1:63" s="11" customFormat="1" ht="25.9" customHeight="1">
      <c r="A514" s="11"/>
      <c r="B514" s="219"/>
      <c r="C514" s="220"/>
      <c r="D514" s="221" t="s">
        <v>77</v>
      </c>
      <c r="E514" s="222" t="s">
        <v>782</v>
      </c>
      <c r="F514" s="222" t="s">
        <v>783</v>
      </c>
      <c r="G514" s="220"/>
      <c r="H514" s="220"/>
      <c r="I514" s="223"/>
      <c r="J514" s="224">
        <f>BK514</f>
        <v>0</v>
      </c>
      <c r="K514" s="220"/>
      <c r="L514" s="225"/>
      <c r="M514" s="226"/>
      <c r="N514" s="227"/>
      <c r="O514" s="227"/>
      <c r="P514" s="228">
        <f>SUM(P515:P560)</f>
        <v>0</v>
      </c>
      <c r="Q514" s="227"/>
      <c r="R514" s="228">
        <f>SUM(R515:R560)</f>
        <v>67.36432400000001</v>
      </c>
      <c r="S514" s="227"/>
      <c r="T514" s="229">
        <f>SUM(T515:T560)</f>
        <v>12.834</v>
      </c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R514" s="230" t="s">
        <v>86</v>
      </c>
      <c r="AT514" s="231" t="s">
        <v>77</v>
      </c>
      <c r="AU514" s="231" t="s">
        <v>78</v>
      </c>
      <c r="AY514" s="230" t="s">
        <v>141</v>
      </c>
      <c r="BK514" s="232">
        <f>SUM(BK515:BK560)</f>
        <v>0</v>
      </c>
    </row>
    <row r="515" spans="1:65" s="2" customFormat="1" ht="24.15" customHeight="1">
      <c r="A515" s="36"/>
      <c r="B515" s="37"/>
      <c r="C515" s="251" t="s">
        <v>784</v>
      </c>
      <c r="D515" s="251" t="s">
        <v>151</v>
      </c>
      <c r="E515" s="252" t="s">
        <v>323</v>
      </c>
      <c r="F515" s="253" t="s">
        <v>324</v>
      </c>
      <c r="G515" s="254" t="s">
        <v>205</v>
      </c>
      <c r="H515" s="255">
        <v>106.95</v>
      </c>
      <c r="I515" s="256"/>
      <c r="J515" s="257">
        <f>ROUND(I515*H515,2)</f>
        <v>0</v>
      </c>
      <c r="K515" s="258"/>
      <c r="L515" s="39"/>
      <c r="M515" s="259" t="s">
        <v>1</v>
      </c>
      <c r="N515" s="260" t="s">
        <v>43</v>
      </c>
      <c r="O515" s="89"/>
      <c r="P515" s="244">
        <f>O515*H515</f>
        <v>0</v>
      </c>
      <c r="Q515" s="244">
        <v>0</v>
      </c>
      <c r="R515" s="244">
        <f>Q515*H515</f>
        <v>0</v>
      </c>
      <c r="S515" s="244">
        <v>0.12</v>
      </c>
      <c r="T515" s="245">
        <f>S515*H515</f>
        <v>12.834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246" t="s">
        <v>147</v>
      </c>
      <c r="AT515" s="246" t="s">
        <v>151</v>
      </c>
      <c r="AU515" s="246" t="s">
        <v>86</v>
      </c>
      <c r="AY515" s="13" t="s">
        <v>141</v>
      </c>
      <c r="BE515" s="141">
        <f>IF(N515="základní",J515,0)</f>
        <v>0</v>
      </c>
      <c r="BF515" s="141">
        <f>IF(N515="snížená",J515,0)</f>
        <v>0</v>
      </c>
      <c r="BG515" s="141">
        <f>IF(N515="zákl. přenesená",J515,0)</f>
        <v>0</v>
      </c>
      <c r="BH515" s="141">
        <f>IF(N515="sníž. přenesená",J515,0)</f>
        <v>0</v>
      </c>
      <c r="BI515" s="141">
        <f>IF(N515="nulová",J515,0)</f>
        <v>0</v>
      </c>
      <c r="BJ515" s="13" t="s">
        <v>86</v>
      </c>
      <c r="BK515" s="141">
        <f>ROUND(I515*H515,2)</f>
        <v>0</v>
      </c>
      <c r="BL515" s="13" t="s">
        <v>147</v>
      </c>
      <c r="BM515" s="246" t="s">
        <v>785</v>
      </c>
    </row>
    <row r="516" spans="1:47" s="2" customFormat="1" ht="12">
      <c r="A516" s="36"/>
      <c r="B516" s="37"/>
      <c r="C516" s="38"/>
      <c r="D516" s="247" t="s">
        <v>149</v>
      </c>
      <c r="E516" s="38"/>
      <c r="F516" s="248" t="s">
        <v>324</v>
      </c>
      <c r="G516" s="38"/>
      <c r="H516" s="38"/>
      <c r="I516" s="204"/>
      <c r="J516" s="38"/>
      <c r="K516" s="38"/>
      <c r="L516" s="39"/>
      <c r="M516" s="249"/>
      <c r="N516" s="250"/>
      <c r="O516" s="89"/>
      <c r="P516" s="89"/>
      <c r="Q516" s="89"/>
      <c r="R516" s="89"/>
      <c r="S516" s="89"/>
      <c r="T516" s="90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3" t="s">
        <v>149</v>
      </c>
      <c r="AU516" s="13" t="s">
        <v>86</v>
      </c>
    </row>
    <row r="517" spans="1:65" s="2" customFormat="1" ht="24.15" customHeight="1">
      <c r="A517" s="36"/>
      <c r="B517" s="37"/>
      <c r="C517" s="251" t="s">
        <v>786</v>
      </c>
      <c r="D517" s="251" t="s">
        <v>151</v>
      </c>
      <c r="E517" s="252" t="s">
        <v>427</v>
      </c>
      <c r="F517" s="253" t="s">
        <v>428</v>
      </c>
      <c r="G517" s="254" t="s">
        <v>215</v>
      </c>
      <c r="H517" s="255">
        <v>189.3</v>
      </c>
      <c r="I517" s="256"/>
      <c r="J517" s="257">
        <f>ROUND(I517*H517,2)</f>
        <v>0</v>
      </c>
      <c r="K517" s="258"/>
      <c r="L517" s="39"/>
      <c r="M517" s="259" t="s">
        <v>1</v>
      </c>
      <c r="N517" s="260" t="s">
        <v>43</v>
      </c>
      <c r="O517" s="89"/>
      <c r="P517" s="244">
        <f>O517*H517</f>
        <v>0</v>
      </c>
      <c r="Q517" s="244">
        <v>3E-05</v>
      </c>
      <c r="R517" s="244">
        <f>Q517*H517</f>
        <v>0.005679000000000001</v>
      </c>
      <c r="S517" s="244">
        <v>0</v>
      </c>
      <c r="T517" s="245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46" t="s">
        <v>147</v>
      </c>
      <c r="AT517" s="246" t="s">
        <v>151</v>
      </c>
      <c r="AU517" s="246" t="s">
        <v>86</v>
      </c>
      <c r="AY517" s="13" t="s">
        <v>141</v>
      </c>
      <c r="BE517" s="141">
        <f>IF(N517="základní",J517,0)</f>
        <v>0</v>
      </c>
      <c r="BF517" s="141">
        <f>IF(N517="snížená",J517,0)</f>
        <v>0</v>
      </c>
      <c r="BG517" s="141">
        <f>IF(N517="zákl. přenesená",J517,0)</f>
        <v>0</v>
      </c>
      <c r="BH517" s="141">
        <f>IF(N517="sníž. přenesená",J517,0)</f>
        <v>0</v>
      </c>
      <c r="BI517" s="141">
        <f>IF(N517="nulová",J517,0)</f>
        <v>0</v>
      </c>
      <c r="BJ517" s="13" t="s">
        <v>86</v>
      </c>
      <c r="BK517" s="141">
        <f>ROUND(I517*H517,2)</f>
        <v>0</v>
      </c>
      <c r="BL517" s="13" t="s">
        <v>147</v>
      </c>
      <c r="BM517" s="246" t="s">
        <v>787</v>
      </c>
    </row>
    <row r="518" spans="1:47" s="2" customFormat="1" ht="12">
      <c r="A518" s="36"/>
      <c r="B518" s="37"/>
      <c r="C518" s="38"/>
      <c r="D518" s="247" t="s">
        <v>149</v>
      </c>
      <c r="E518" s="38"/>
      <c r="F518" s="248" t="s">
        <v>430</v>
      </c>
      <c r="G518" s="38"/>
      <c r="H518" s="38"/>
      <c r="I518" s="204"/>
      <c r="J518" s="38"/>
      <c r="K518" s="38"/>
      <c r="L518" s="39"/>
      <c r="M518" s="249"/>
      <c r="N518" s="250"/>
      <c r="O518" s="89"/>
      <c r="P518" s="89"/>
      <c r="Q518" s="89"/>
      <c r="R518" s="89"/>
      <c r="S518" s="89"/>
      <c r="T518" s="90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3" t="s">
        <v>149</v>
      </c>
      <c r="AU518" s="13" t="s">
        <v>86</v>
      </c>
    </row>
    <row r="519" spans="1:65" s="2" customFormat="1" ht="24.15" customHeight="1">
      <c r="A519" s="36"/>
      <c r="B519" s="37"/>
      <c r="C519" s="251" t="s">
        <v>788</v>
      </c>
      <c r="D519" s="251" t="s">
        <v>151</v>
      </c>
      <c r="E519" s="252" t="s">
        <v>282</v>
      </c>
      <c r="F519" s="253" t="s">
        <v>283</v>
      </c>
      <c r="G519" s="254" t="s">
        <v>215</v>
      </c>
      <c r="H519" s="255">
        <v>93</v>
      </c>
      <c r="I519" s="256"/>
      <c r="J519" s="257">
        <f>ROUND(I519*H519,2)</f>
        <v>0</v>
      </c>
      <c r="K519" s="258"/>
      <c r="L519" s="39"/>
      <c r="M519" s="259" t="s">
        <v>1</v>
      </c>
      <c r="N519" s="260" t="s">
        <v>43</v>
      </c>
      <c r="O519" s="89"/>
      <c r="P519" s="244">
        <f>O519*H519</f>
        <v>0</v>
      </c>
      <c r="Q519" s="244">
        <v>0</v>
      </c>
      <c r="R519" s="244">
        <f>Q519*H519</f>
        <v>0</v>
      </c>
      <c r="S519" s="244">
        <v>0</v>
      </c>
      <c r="T519" s="245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246" t="s">
        <v>147</v>
      </c>
      <c r="AT519" s="246" t="s">
        <v>151</v>
      </c>
      <c r="AU519" s="246" t="s">
        <v>86</v>
      </c>
      <c r="AY519" s="13" t="s">
        <v>141</v>
      </c>
      <c r="BE519" s="141">
        <f>IF(N519="základní",J519,0)</f>
        <v>0</v>
      </c>
      <c r="BF519" s="141">
        <f>IF(N519="snížená",J519,0)</f>
        <v>0</v>
      </c>
      <c r="BG519" s="141">
        <f>IF(N519="zákl. přenesená",J519,0)</f>
        <v>0</v>
      </c>
      <c r="BH519" s="141">
        <f>IF(N519="sníž. přenesená",J519,0)</f>
        <v>0</v>
      </c>
      <c r="BI519" s="141">
        <f>IF(N519="nulová",J519,0)</f>
        <v>0</v>
      </c>
      <c r="BJ519" s="13" t="s">
        <v>86</v>
      </c>
      <c r="BK519" s="141">
        <f>ROUND(I519*H519,2)</f>
        <v>0</v>
      </c>
      <c r="BL519" s="13" t="s">
        <v>147</v>
      </c>
      <c r="BM519" s="246" t="s">
        <v>789</v>
      </c>
    </row>
    <row r="520" spans="1:47" s="2" customFormat="1" ht="12">
      <c r="A520" s="36"/>
      <c r="B520" s="37"/>
      <c r="C520" s="38"/>
      <c r="D520" s="247" t="s">
        <v>149</v>
      </c>
      <c r="E520" s="38"/>
      <c r="F520" s="248" t="s">
        <v>285</v>
      </c>
      <c r="G520" s="38"/>
      <c r="H520" s="38"/>
      <c r="I520" s="204"/>
      <c r="J520" s="38"/>
      <c r="K520" s="38"/>
      <c r="L520" s="39"/>
      <c r="M520" s="249"/>
      <c r="N520" s="250"/>
      <c r="O520" s="89"/>
      <c r="P520" s="89"/>
      <c r="Q520" s="89"/>
      <c r="R520" s="89"/>
      <c r="S520" s="89"/>
      <c r="T520" s="90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3" t="s">
        <v>149</v>
      </c>
      <c r="AU520" s="13" t="s">
        <v>86</v>
      </c>
    </row>
    <row r="521" spans="1:65" s="2" customFormat="1" ht="24.15" customHeight="1">
      <c r="A521" s="36"/>
      <c r="B521" s="37"/>
      <c r="C521" s="251" t="s">
        <v>790</v>
      </c>
      <c r="D521" s="251" t="s">
        <v>151</v>
      </c>
      <c r="E521" s="252" t="s">
        <v>304</v>
      </c>
      <c r="F521" s="253" t="s">
        <v>305</v>
      </c>
      <c r="G521" s="254" t="s">
        <v>215</v>
      </c>
      <c r="H521" s="255">
        <v>93</v>
      </c>
      <c r="I521" s="256"/>
      <c r="J521" s="257">
        <f>ROUND(I521*H521,2)</f>
        <v>0</v>
      </c>
      <c r="K521" s="258"/>
      <c r="L521" s="39"/>
      <c r="M521" s="259" t="s">
        <v>1</v>
      </c>
      <c r="N521" s="260" t="s">
        <v>43</v>
      </c>
      <c r="O521" s="89"/>
      <c r="P521" s="244">
        <f>O521*H521</f>
        <v>0</v>
      </c>
      <c r="Q521" s="244">
        <v>0</v>
      </c>
      <c r="R521" s="244">
        <f>Q521*H521</f>
        <v>0</v>
      </c>
      <c r="S521" s="244">
        <v>0</v>
      </c>
      <c r="T521" s="245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246" t="s">
        <v>147</v>
      </c>
      <c r="AT521" s="246" t="s">
        <v>151</v>
      </c>
      <c r="AU521" s="246" t="s">
        <v>86</v>
      </c>
      <c r="AY521" s="13" t="s">
        <v>141</v>
      </c>
      <c r="BE521" s="141">
        <f>IF(N521="základní",J521,0)</f>
        <v>0</v>
      </c>
      <c r="BF521" s="141">
        <f>IF(N521="snížená",J521,0)</f>
        <v>0</v>
      </c>
      <c r="BG521" s="141">
        <f>IF(N521="zákl. přenesená",J521,0)</f>
        <v>0</v>
      </c>
      <c r="BH521" s="141">
        <f>IF(N521="sníž. přenesená",J521,0)</f>
        <v>0</v>
      </c>
      <c r="BI521" s="141">
        <f>IF(N521="nulová",J521,0)</f>
        <v>0</v>
      </c>
      <c r="BJ521" s="13" t="s">
        <v>86</v>
      </c>
      <c r="BK521" s="141">
        <f>ROUND(I521*H521,2)</f>
        <v>0</v>
      </c>
      <c r="BL521" s="13" t="s">
        <v>147</v>
      </c>
      <c r="BM521" s="246" t="s">
        <v>791</v>
      </c>
    </row>
    <row r="522" spans="1:47" s="2" customFormat="1" ht="12">
      <c r="A522" s="36"/>
      <c r="B522" s="37"/>
      <c r="C522" s="38"/>
      <c r="D522" s="247" t="s">
        <v>149</v>
      </c>
      <c r="E522" s="38"/>
      <c r="F522" s="248" t="s">
        <v>307</v>
      </c>
      <c r="G522" s="38"/>
      <c r="H522" s="38"/>
      <c r="I522" s="204"/>
      <c r="J522" s="38"/>
      <c r="K522" s="38"/>
      <c r="L522" s="39"/>
      <c r="M522" s="249"/>
      <c r="N522" s="250"/>
      <c r="O522" s="89"/>
      <c r="P522" s="89"/>
      <c r="Q522" s="89"/>
      <c r="R522" s="89"/>
      <c r="S522" s="89"/>
      <c r="T522" s="90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T522" s="13" t="s">
        <v>149</v>
      </c>
      <c r="AU522" s="13" t="s">
        <v>86</v>
      </c>
    </row>
    <row r="523" spans="1:65" s="2" customFormat="1" ht="33" customHeight="1">
      <c r="A523" s="36"/>
      <c r="B523" s="37"/>
      <c r="C523" s="251" t="s">
        <v>792</v>
      </c>
      <c r="D523" s="251" t="s">
        <v>151</v>
      </c>
      <c r="E523" s="252" t="s">
        <v>326</v>
      </c>
      <c r="F523" s="253" t="s">
        <v>327</v>
      </c>
      <c r="G523" s="254" t="s">
        <v>294</v>
      </c>
      <c r="H523" s="255">
        <v>25.8</v>
      </c>
      <c r="I523" s="256"/>
      <c r="J523" s="257">
        <f>ROUND(I523*H523,2)</f>
        <v>0</v>
      </c>
      <c r="K523" s="258"/>
      <c r="L523" s="39"/>
      <c r="M523" s="259" t="s">
        <v>1</v>
      </c>
      <c r="N523" s="260" t="s">
        <v>43</v>
      </c>
      <c r="O523" s="89"/>
      <c r="P523" s="244">
        <f>O523*H523</f>
        <v>0</v>
      </c>
      <c r="Q523" s="244">
        <v>0</v>
      </c>
      <c r="R523" s="244">
        <f>Q523*H523</f>
        <v>0</v>
      </c>
      <c r="S523" s="244">
        <v>0</v>
      </c>
      <c r="T523" s="245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246" t="s">
        <v>147</v>
      </c>
      <c r="AT523" s="246" t="s">
        <v>151</v>
      </c>
      <c r="AU523" s="246" t="s">
        <v>86</v>
      </c>
      <c r="AY523" s="13" t="s">
        <v>141</v>
      </c>
      <c r="BE523" s="141">
        <f>IF(N523="základní",J523,0)</f>
        <v>0</v>
      </c>
      <c r="BF523" s="141">
        <f>IF(N523="snížená",J523,0)</f>
        <v>0</v>
      </c>
      <c r="BG523" s="141">
        <f>IF(N523="zákl. přenesená",J523,0)</f>
        <v>0</v>
      </c>
      <c r="BH523" s="141">
        <f>IF(N523="sníž. přenesená",J523,0)</f>
        <v>0</v>
      </c>
      <c r="BI523" s="141">
        <f>IF(N523="nulová",J523,0)</f>
        <v>0</v>
      </c>
      <c r="BJ523" s="13" t="s">
        <v>86</v>
      </c>
      <c r="BK523" s="141">
        <f>ROUND(I523*H523,2)</f>
        <v>0</v>
      </c>
      <c r="BL523" s="13" t="s">
        <v>147</v>
      </c>
      <c r="BM523" s="246" t="s">
        <v>793</v>
      </c>
    </row>
    <row r="524" spans="1:47" s="2" customFormat="1" ht="12">
      <c r="A524" s="36"/>
      <c r="B524" s="37"/>
      <c r="C524" s="38"/>
      <c r="D524" s="247" t="s">
        <v>149</v>
      </c>
      <c r="E524" s="38"/>
      <c r="F524" s="248" t="s">
        <v>329</v>
      </c>
      <c r="G524" s="38"/>
      <c r="H524" s="38"/>
      <c r="I524" s="204"/>
      <c r="J524" s="38"/>
      <c r="K524" s="38"/>
      <c r="L524" s="39"/>
      <c r="M524" s="249"/>
      <c r="N524" s="250"/>
      <c r="O524" s="89"/>
      <c r="P524" s="89"/>
      <c r="Q524" s="89"/>
      <c r="R524" s="89"/>
      <c r="S524" s="89"/>
      <c r="T524" s="90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3" t="s">
        <v>149</v>
      </c>
      <c r="AU524" s="13" t="s">
        <v>86</v>
      </c>
    </row>
    <row r="525" spans="1:65" s="2" customFormat="1" ht="16.5" customHeight="1">
      <c r="A525" s="36"/>
      <c r="B525" s="37"/>
      <c r="C525" s="233" t="s">
        <v>794</v>
      </c>
      <c r="D525" s="233" t="s">
        <v>142</v>
      </c>
      <c r="E525" s="234" t="s">
        <v>248</v>
      </c>
      <c r="F525" s="235" t="s">
        <v>249</v>
      </c>
      <c r="G525" s="236" t="s">
        <v>215</v>
      </c>
      <c r="H525" s="237">
        <v>285</v>
      </c>
      <c r="I525" s="238"/>
      <c r="J525" s="239">
        <f>ROUND(I525*H525,2)</f>
        <v>0</v>
      </c>
      <c r="K525" s="240"/>
      <c r="L525" s="241"/>
      <c r="M525" s="242" t="s">
        <v>1</v>
      </c>
      <c r="N525" s="243" t="s">
        <v>43</v>
      </c>
      <c r="O525" s="89"/>
      <c r="P525" s="244">
        <f>O525*H525</f>
        <v>0</v>
      </c>
      <c r="Q525" s="244">
        <v>0</v>
      </c>
      <c r="R525" s="244">
        <f>Q525*H525</f>
        <v>0</v>
      </c>
      <c r="S525" s="244">
        <v>0</v>
      </c>
      <c r="T525" s="245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246" t="s">
        <v>146</v>
      </c>
      <c r="AT525" s="246" t="s">
        <v>142</v>
      </c>
      <c r="AU525" s="246" t="s">
        <v>86</v>
      </c>
      <c r="AY525" s="13" t="s">
        <v>141</v>
      </c>
      <c r="BE525" s="141">
        <f>IF(N525="základní",J525,0)</f>
        <v>0</v>
      </c>
      <c r="BF525" s="141">
        <f>IF(N525="snížená",J525,0)</f>
        <v>0</v>
      </c>
      <c r="BG525" s="141">
        <f>IF(N525="zákl. přenesená",J525,0)</f>
        <v>0</v>
      </c>
      <c r="BH525" s="141">
        <f>IF(N525="sníž. přenesená",J525,0)</f>
        <v>0</v>
      </c>
      <c r="BI525" s="141">
        <f>IF(N525="nulová",J525,0)</f>
        <v>0</v>
      </c>
      <c r="BJ525" s="13" t="s">
        <v>86</v>
      </c>
      <c r="BK525" s="141">
        <f>ROUND(I525*H525,2)</f>
        <v>0</v>
      </c>
      <c r="BL525" s="13" t="s">
        <v>147</v>
      </c>
      <c r="BM525" s="246" t="s">
        <v>795</v>
      </c>
    </row>
    <row r="526" spans="1:47" s="2" customFormat="1" ht="12">
      <c r="A526" s="36"/>
      <c r="B526" s="37"/>
      <c r="C526" s="38"/>
      <c r="D526" s="247" t="s">
        <v>149</v>
      </c>
      <c r="E526" s="38"/>
      <c r="F526" s="248" t="s">
        <v>249</v>
      </c>
      <c r="G526" s="38"/>
      <c r="H526" s="38"/>
      <c r="I526" s="204"/>
      <c r="J526" s="38"/>
      <c r="K526" s="38"/>
      <c r="L526" s="39"/>
      <c r="M526" s="249"/>
      <c r="N526" s="250"/>
      <c r="O526" s="89"/>
      <c r="P526" s="89"/>
      <c r="Q526" s="89"/>
      <c r="R526" s="89"/>
      <c r="S526" s="89"/>
      <c r="T526" s="90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3" t="s">
        <v>149</v>
      </c>
      <c r="AU526" s="13" t="s">
        <v>86</v>
      </c>
    </row>
    <row r="527" spans="1:65" s="2" customFormat="1" ht="44.25" customHeight="1">
      <c r="A527" s="36"/>
      <c r="B527" s="37"/>
      <c r="C527" s="251" t="s">
        <v>796</v>
      </c>
      <c r="D527" s="251" t="s">
        <v>151</v>
      </c>
      <c r="E527" s="252" t="s">
        <v>288</v>
      </c>
      <c r="F527" s="253" t="s">
        <v>289</v>
      </c>
      <c r="G527" s="254" t="s">
        <v>215</v>
      </c>
      <c r="H527" s="255">
        <v>285</v>
      </c>
      <c r="I527" s="256"/>
      <c r="J527" s="257">
        <f>ROUND(I527*H527,2)</f>
        <v>0</v>
      </c>
      <c r="K527" s="258"/>
      <c r="L527" s="39"/>
      <c r="M527" s="259" t="s">
        <v>1</v>
      </c>
      <c r="N527" s="260" t="s">
        <v>43</v>
      </c>
      <c r="O527" s="89"/>
      <c r="P527" s="244">
        <f>O527*H527</f>
        <v>0</v>
      </c>
      <c r="Q527" s="244">
        <v>0</v>
      </c>
      <c r="R527" s="244">
        <f>Q527*H527</f>
        <v>0</v>
      </c>
      <c r="S527" s="244">
        <v>0</v>
      </c>
      <c r="T527" s="245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246" t="s">
        <v>147</v>
      </c>
      <c r="AT527" s="246" t="s">
        <v>151</v>
      </c>
      <c r="AU527" s="246" t="s">
        <v>86</v>
      </c>
      <c r="AY527" s="13" t="s">
        <v>141</v>
      </c>
      <c r="BE527" s="141">
        <f>IF(N527="základní",J527,0)</f>
        <v>0</v>
      </c>
      <c r="BF527" s="141">
        <f>IF(N527="snížená",J527,0)</f>
        <v>0</v>
      </c>
      <c r="BG527" s="141">
        <f>IF(N527="zákl. přenesená",J527,0)</f>
        <v>0</v>
      </c>
      <c r="BH527" s="141">
        <f>IF(N527="sníž. přenesená",J527,0)</f>
        <v>0</v>
      </c>
      <c r="BI527" s="141">
        <f>IF(N527="nulová",J527,0)</f>
        <v>0</v>
      </c>
      <c r="BJ527" s="13" t="s">
        <v>86</v>
      </c>
      <c r="BK527" s="141">
        <f>ROUND(I527*H527,2)</f>
        <v>0</v>
      </c>
      <c r="BL527" s="13" t="s">
        <v>147</v>
      </c>
      <c r="BM527" s="246" t="s">
        <v>797</v>
      </c>
    </row>
    <row r="528" spans="1:47" s="2" customFormat="1" ht="12">
      <c r="A528" s="36"/>
      <c r="B528" s="37"/>
      <c r="C528" s="38"/>
      <c r="D528" s="247" t="s">
        <v>149</v>
      </c>
      <c r="E528" s="38"/>
      <c r="F528" s="248" t="s">
        <v>291</v>
      </c>
      <c r="G528" s="38"/>
      <c r="H528" s="38"/>
      <c r="I528" s="204"/>
      <c r="J528" s="38"/>
      <c r="K528" s="38"/>
      <c r="L528" s="39"/>
      <c r="M528" s="249"/>
      <c r="N528" s="250"/>
      <c r="O528" s="89"/>
      <c r="P528" s="89"/>
      <c r="Q528" s="89"/>
      <c r="R528" s="89"/>
      <c r="S528" s="89"/>
      <c r="T528" s="90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3" t="s">
        <v>149</v>
      </c>
      <c r="AU528" s="13" t="s">
        <v>86</v>
      </c>
    </row>
    <row r="529" spans="1:65" s="2" customFormat="1" ht="16.5" customHeight="1">
      <c r="A529" s="36"/>
      <c r="B529" s="37"/>
      <c r="C529" s="233" t="s">
        <v>798</v>
      </c>
      <c r="D529" s="233" t="s">
        <v>142</v>
      </c>
      <c r="E529" s="234" t="s">
        <v>292</v>
      </c>
      <c r="F529" s="235" t="s">
        <v>293</v>
      </c>
      <c r="G529" s="236" t="s">
        <v>294</v>
      </c>
      <c r="H529" s="237">
        <v>19.3</v>
      </c>
      <c r="I529" s="238"/>
      <c r="J529" s="239">
        <f>ROUND(I529*H529,2)</f>
        <v>0</v>
      </c>
      <c r="K529" s="240"/>
      <c r="L529" s="241"/>
      <c r="M529" s="242" t="s">
        <v>1</v>
      </c>
      <c r="N529" s="243" t="s">
        <v>43</v>
      </c>
      <c r="O529" s="89"/>
      <c r="P529" s="244">
        <f>O529*H529</f>
        <v>0</v>
      </c>
      <c r="Q529" s="244">
        <v>0</v>
      </c>
      <c r="R529" s="244">
        <f>Q529*H529</f>
        <v>0</v>
      </c>
      <c r="S529" s="244">
        <v>0</v>
      </c>
      <c r="T529" s="245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246" t="s">
        <v>146</v>
      </c>
      <c r="AT529" s="246" t="s">
        <v>142</v>
      </c>
      <c r="AU529" s="246" t="s">
        <v>86</v>
      </c>
      <c r="AY529" s="13" t="s">
        <v>141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3" t="s">
        <v>86</v>
      </c>
      <c r="BK529" s="141">
        <f>ROUND(I529*H529,2)</f>
        <v>0</v>
      </c>
      <c r="BL529" s="13" t="s">
        <v>147</v>
      </c>
      <c r="BM529" s="246" t="s">
        <v>799</v>
      </c>
    </row>
    <row r="530" spans="1:47" s="2" customFormat="1" ht="12">
      <c r="A530" s="36"/>
      <c r="B530" s="37"/>
      <c r="C530" s="38"/>
      <c r="D530" s="247" t="s">
        <v>149</v>
      </c>
      <c r="E530" s="38"/>
      <c r="F530" s="248" t="s">
        <v>296</v>
      </c>
      <c r="G530" s="38"/>
      <c r="H530" s="38"/>
      <c r="I530" s="204"/>
      <c r="J530" s="38"/>
      <c r="K530" s="38"/>
      <c r="L530" s="39"/>
      <c r="M530" s="249"/>
      <c r="N530" s="250"/>
      <c r="O530" s="89"/>
      <c r="P530" s="89"/>
      <c r="Q530" s="89"/>
      <c r="R530" s="89"/>
      <c r="S530" s="89"/>
      <c r="T530" s="90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3" t="s">
        <v>149</v>
      </c>
      <c r="AU530" s="13" t="s">
        <v>86</v>
      </c>
    </row>
    <row r="531" spans="1:65" s="2" customFormat="1" ht="16.5" customHeight="1">
      <c r="A531" s="36"/>
      <c r="B531" s="37"/>
      <c r="C531" s="251" t="s">
        <v>800</v>
      </c>
      <c r="D531" s="251" t="s">
        <v>151</v>
      </c>
      <c r="E531" s="252" t="s">
        <v>297</v>
      </c>
      <c r="F531" s="253" t="s">
        <v>298</v>
      </c>
      <c r="G531" s="254" t="s">
        <v>215</v>
      </c>
      <c r="H531" s="255">
        <v>93</v>
      </c>
      <c r="I531" s="256"/>
      <c r="J531" s="257">
        <f>ROUND(I531*H531,2)</f>
        <v>0</v>
      </c>
      <c r="K531" s="258"/>
      <c r="L531" s="39"/>
      <c r="M531" s="259" t="s">
        <v>1</v>
      </c>
      <c r="N531" s="260" t="s">
        <v>43</v>
      </c>
      <c r="O531" s="89"/>
      <c r="P531" s="244">
        <f>O531*H531</f>
        <v>0</v>
      </c>
      <c r="Q531" s="244">
        <v>0.00012</v>
      </c>
      <c r="R531" s="244">
        <f>Q531*H531</f>
        <v>0.01116</v>
      </c>
      <c r="S531" s="244">
        <v>0</v>
      </c>
      <c r="T531" s="245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246" t="s">
        <v>147</v>
      </c>
      <c r="AT531" s="246" t="s">
        <v>151</v>
      </c>
      <c r="AU531" s="246" t="s">
        <v>86</v>
      </c>
      <c r="AY531" s="13" t="s">
        <v>141</v>
      </c>
      <c r="BE531" s="141">
        <f>IF(N531="základní",J531,0)</f>
        <v>0</v>
      </c>
      <c r="BF531" s="141">
        <f>IF(N531="snížená",J531,0)</f>
        <v>0</v>
      </c>
      <c r="BG531" s="141">
        <f>IF(N531="zákl. přenesená",J531,0)</f>
        <v>0</v>
      </c>
      <c r="BH531" s="141">
        <f>IF(N531="sníž. přenesená",J531,0)</f>
        <v>0</v>
      </c>
      <c r="BI531" s="141">
        <f>IF(N531="nulová",J531,0)</f>
        <v>0</v>
      </c>
      <c r="BJ531" s="13" t="s">
        <v>86</v>
      </c>
      <c r="BK531" s="141">
        <f>ROUND(I531*H531,2)</f>
        <v>0</v>
      </c>
      <c r="BL531" s="13" t="s">
        <v>147</v>
      </c>
      <c r="BM531" s="246" t="s">
        <v>801</v>
      </c>
    </row>
    <row r="532" spans="1:47" s="2" customFormat="1" ht="12">
      <c r="A532" s="36"/>
      <c r="B532" s="37"/>
      <c r="C532" s="38"/>
      <c r="D532" s="247" t="s">
        <v>149</v>
      </c>
      <c r="E532" s="38"/>
      <c r="F532" s="248" t="s">
        <v>300</v>
      </c>
      <c r="G532" s="38"/>
      <c r="H532" s="38"/>
      <c r="I532" s="204"/>
      <c r="J532" s="38"/>
      <c r="K532" s="38"/>
      <c r="L532" s="39"/>
      <c r="M532" s="249"/>
      <c r="N532" s="250"/>
      <c r="O532" s="89"/>
      <c r="P532" s="89"/>
      <c r="Q532" s="89"/>
      <c r="R532" s="89"/>
      <c r="S532" s="89"/>
      <c r="T532" s="90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3" t="s">
        <v>149</v>
      </c>
      <c r="AU532" s="13" t="s">
        <v>86</v>
      </c>
    </row>
    <row r="533" spans="1:65" s="2" customFormat="1" ht="21.75" customHeight="1">
      <c r="A533" s="36"/>
      <c r="B533" s="37"/>
      <c r="C533" s="233" t="s">
        <v>802</v>
      </c>
      <c r="D533" s="233" t="s">
        <v>142</v>
      </c>
      <c r="E533" s="234" t="s">
        <v>301</v>
      </c>
      <c r="F533" s="235" t="s">
        <v>302</v>
      </c>
      <c r="G533" s="236" t="s">
        <v>215</v>
      </c>
      <c r="H533" s="237">
        <v>93</v>
      </c>
      <c r="I533" s="238"/>
      <c r="J533" s="239">
        <f>ROUND(I533*H533,2)</f>
        <v>0</v>
      </c>
      <c r="K533" s="240"/>
      <c r="L533" s="241"/>
      <c r="M533" s="242" t="s">
        <v>1</v>
      </c>
      <c r="N533" s="243" t="s">
        <v>43</v>
      </c>
      <c r="O533" s="89"/>
      <c r="P533" s="244">
        <f>O533*H533</f>
        <v>0</v>
      </c>
      <c r="Q533" s="244">
        <v>2E-05</v>
      </c>
      <c r="R533" s="244">
        <f>Q533*H533</f>
        <v>0.00186</v>
      </c>
      <c r="S533" s="244">
        <v>0</v>
      </c>
      <c r="T533" s="245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246" t="s">
        <v>146</v>
      </c>
      <c r="AT533" s="246" t="s">
        <v>142</v>
      </c>
      <c r="AU533" s="246" t="s">
        <v>86</v>
      </c>
      <c r="AY533" s="13" t="s">
        <v>141</v>
      </c>
      <c r="BE533" s="141">
        <f>IF(N533="základní",J533,0)</f>
        <v>0</v>
      </c>
      <c r="BF533" s="141">
        <f>IF(N533="snížená",J533,0)</f>
        <v>0</v>
      </c>
      <c r="BG533" s="141">
        <f>IF(N533="zákl. přenesená",J533,0)</f>
        <v>0</v>
      </c>
      <c r="BH533" s="141">
        <f>IF(N533="sníž. přenesená",J533,0)</f>
        <v>0</v>
      </c>
      <c r="BI533" s="141">
        <f>IF(N533="nulová",J533,0)</f>
        <v>0</v>
      </c>
      <c r="BJ533" s="13" t="s">
        <v>86</v>
      </c>
      <c r="BK533" s="141">
        <f>ROUND(I533*H533,2)</f>
        <v>0</v>
      </c>
      <c r="BL533" s="13" t="s">
        <v>147</v>
      </c>
      <c r="BM533" s="246" t="s">
        <v>803</v>
      </c>
    </row>
    <row r="534" spans="1:47" s="2" customFormat="1" ht="12">
      <c r="A534" s="36"/>
      <c r="B534" s="37"/>
      <c r="C534" s="38"/>
      <c r="D534" s="247" t="s">
        <v>149</v>
      </c>
      <c r="E534" s="38"/>
      <c r="F534" s="248" t="s">
        <v>302</v>
      </c>
      <c r="G534" s="38"/>
      <c r="H534" s="38"/>
      <c r="I534" s="204"/>
      <c r="J534" s="38"/>
      <c r="K534" s="38"/>
      <c r="L534" s="39"/>
      <c r="M534" s="249"/>
      <c r="N534" s="250"/>
      <c r="O534" s="89"/>
      <c r="P534" s="89"/>
      <c r="Q534" s="89"/>
      <c r="R534" s="89"/>
      <c r="S534" s="89"/>
      <c r="T534" s="90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3" t="s">
        <v>149</v>
      </c>
      <c r="AU534" s="13" t="s">
        <v>86</v>
      </c>
    </row>
    <row r="535" spans="1:65" s="2" customFormat="1" ht="33" customHeight="1">
      <c r="A535" s="36"/>
      <c r="B535" s="37"/>
      <c r="C535" s="251" t="s">
        <v>804</v>
      </c>
      <c r="D535" s="251" t="s">
        <v>151</v>
      </c>
      <c r="E535" s="252" t="s">
        <v>448</v>
      </c>
      <c r="F535" s="253" t="s">
        <v>449</v>
      </c>
      <c r="G535" s="254" t="s">
        <v>205</v>
      </c>
      <c r="H535" s="255">
        <v>60.45</v>
      </c>
      <c r="I535" s="256"/>
      <c r="J535" s="257">
        <f>ROUND(I535*H535,2)</f>
        <v>0</v>
      </c>
      <c r="K535" s="258"/>
      <c r="L535" s="39"/>
      <c r="M535" s="259" t="s">
        <v>1</v>
      </c>
      <c r="N535" s="260" t="s">
        <v>43</v>
      </c>
      <c r="O535" s="89"/>
      <c r="P535" s="244">
        <f>O535*H535</f>
        <v>0</v>
      </c>
      <c r="Q535" s="244">
        <v>0</v>
      </c>
      <c r="R535" s="244">
        <f>Q535*H535</f>
        <v>0</v>
      </c>
      <c r="S535" s="244">
        <v>0</v>
      </c>
      <c r="T535" s="245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46" t="s">
        <v>147</v>
      </c>
      <c r="AT535" s="246" t="s">
        <v>151</v>
      </c>
      <c r="AU535" s="246" t="s">
        <v>86</v>
      </c>
      <c r="AY535" s="13" t="s">
        <v>141</v>
      </c>
      <c r="BE535" s="141">
        <f>IF(N535="základní",J535,0)</f>
        <v>0</v>
      </c>
      <c r="BF535" s="141">
        <f>IF(N535="snížená",J535,0)</f>
        <v>0</v>
      </c>
      <c r="BG535" s="141">
        <f>IF(N535="zákl. přenesená",J535,0)</f>
        <v>0</v>
      </c>
      <c r="BH535" s="141">
        <f>IF(N535="sníž. přenesená",J535,0)</f>
        <v>0</v>
      </c>
      <c r="BI535" s="141">
        <f>IF(N535="nulová",J535,0)</f>
        <v>0</v>
      </c>
      <c r="BJ535" s="13" t="s">
        <v>86</v>
      </c>
      <c r="BK535" s="141">
        <f>ROUND(I535*H535,2)</f>
        <v>0</v>
      </c>
      <c r="BL535" s="13" t="s">
        <v>147</v>
      </c>
      <c r="BM535" s="246" t="s">
        <v>805</v>
      </c>
    </row>
    <row r="536" spans="1:47" s="2" customFormat="1" ht="12">
      <c r="A536" s="36"/>
      <c r="B536" s="37"/>
      <c r="C536" s="38"/>
      <c r="D536" s="247" t="s">
        <v>149</v>
      </c>
      <c r="E536" s="38"/>
      <c r="F536" s="248" t="s">
        <v>451</v>
      </c>
      <c r="G536" s="38"/>
      <c r="H536" s="38"/>
      <c r="I536" s="204"/>
      <c r="J536" s="38"/>
      <c r="K536" s="38"/>
      <c r="L536" s="39"/>
      <c r="M536" s="249"/>
      <c r="N536" s="250"/>
      <c r="O536" s="89"/>
      <c r="P536" s="89"/>
      <c r="Q536" s="89"/>
      <c r="R536" s="89"/>
      <c r="S536" s="89"/>
      <c r="T536" s="90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T536" s="13" t="s">
        <v>149</v>
      </c>
      <c r="AU536" s="13" t="s">
        <v>86</v>
      </c>
    </row>
    <row r="537" spans="1:65" s="2" customFormat="1" ht="16.5" customHeight="1">
      <c r="A537" s="36"/>
      <c r="B537" s="37"/>
      <c r="C537" s="233" t="s">
        <v>806</v>
      </c>
      <c r="D537" s="233" t="s">
        <v>142</v>
      </c>
      <c r="E537" s="234" t="s">
        <v>453</v>
      </c>
      <c r="F537" s="235" t="s">
        <v>454</v>
      </c>
      <c r="G537" s="236" t="s">
        <v>294</v>
      </c>
      <c r="H537" s="237">
        <v>20.55</v>
      </c>
      <c r="I537" s="238"/>
      <c r="J537" s="239">
        <f>ROUND(I537*H537,2)</f>
        <v>0</v>
      </c>
      <c r="K537" s="240"/>
      <c r="L537" s="241"/>
      <c r="M537" s="242" t="s">
        <v>1</v>
      </c>
      <c r="N537" s="243" t="s">
        <v>43</v>
      </c>
      <c r="O537" s="89"/>
      <c r="P537" s="244">
        <f>O537*H537</f>
        <v>0</v>
      </c>
      <c r="Q537" s="244">
        <v>1</v>
      </c>
      <c r="R537" s="244">
        <f>Q537*H537</f>
        <v>20.55</v>
      </c>
      <c r="S537" s="244">
        <v>0</v>
      </c>
      <c r="T537" s="245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46" t="s">
        <v>146</v>
      </c>
      <c r="AT537" s="246" t="s">
        <v>142</v>
      </c>
      <c r="AU537" s="246" t="s">
        <v>86</v>
      </c>
      <c r="AY537" s="13" t="s">
        <v>141</v>
      </c>
      <c r="BE537" s="141">
        <f>IF(N537="základní",J537,0)</f>
        <v>0</v>
      </c>
      <c r="BF537" s="141">
        <f>IF(N537="snížená",J537,0)</f>
        <v>0</v>
      </c>
      <c r="BG537" s="141">
        <f>IF(N537="zákl. přenesená",J537,0)</f>
        <v>0</v>
      </c>
      <c r="BH537" s="141">
        <f>IF(N537="sníž. přenesená",J537,0)</f>
        <v>0</v>
      </c>
      <c r="BI537" s="141">
        <f>IF(N537="nulová",J537,0)</f>
        <v>0</v>
      </c>
      <c r="BJ537" s="13" t="s">
        <v>86</v>
      </c>
      <c r="BK537" s="141">
        <f>ROUND(I537*H537,2)</f>
        <v>0</v>
      </c>
      <c r="BL537" s="13" t="s">
        <v>147</v>
      </c>
      <c r="BM537" s="246" t="s">
        <v>807</v>
      </c>
    </row>
    <row r="538" spans="1:47" s="2" customFormat="1" ht="12">
      <c r="A538" s="36"/>
      <c r="B538" s="37"/>
      <c r="C538" s="38"/>
      <c r="D538" s="247" t="s">
        <v>149</v>
      </c>
      <c r="E538" s="38"/>
      <c r="F538" s="248" t="s">
        <v>454</v>
      </c>
      <c r="G538" s="38"/>
      <c r="H538" s="38"/>
      <c r="I538" s="204"/>
      <c r="J538" s="38"/>
      <c r="K538" s="38"/>
      <c r="L538" s="39"/>
      <c r="M538" s="249"/>
      <c r="N538" s="250"/>
      <c r="O538" s="89"/>
      <c r="P538" s="89"/>
      <c r="Q538" s="89"/>
      <c r="R538" s="89"/>
      <c r="S538" s="89"/>
      <c r="T538" s="90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3" t="s">
        <v>149</v>
      </c>
      <c r="AU538" s="13" t="s">
        <v>86</v>
      </c>
    </row>
    <row r="539" spans="1:65" s="2" customFormat="1" ht="16.5" customHeight="1">
      <c r="A539" s="36"/>
      <c r="B539" s="37"/>
      <c r="C539" s="233" t="s">
        <v>808</v>
      </c>
      <c r="D539" s="233" t="s">
        <v>142</v>
      </c>
      <c r="E539" s="234" t="s">
        <v>457</v>
      </c>
      <c r="F539" s="235" t="s">
        <v>458</v>
      </c>
      <c r="G539" s="236" t="s">
        <v>459</v>
      </c>
      <c r="H539" s="237">
        <v>7.85</v>
      </c>
      <c r="I539" s="238"/>
      <c r="J539" s="239">
        <f>ROUND(I539*H539,2)</f>
        <v>0</v>
      </c>
      <c r="K539" s="240"/>
      <c r="L539" s="241"/>
      <c r="M539" s="242" t="s">
        <v>1</v>
      </c>
      <c r="N539" s="243" t="s">
        <v>43</v>
      </c>
      <c r="O539" s="89"/>
      <c r="P539" s="244">
        <f>O539*H539</f>
        <v>0</v>
      </c>
      <c r="Q539" s="244">
        <v>0</v>
      </c>
      <c r="R539" s="244">
        <f>Q539*H539</f>
        <v>0</v>
      </c>
      <c r="S539" s="244">
        <v>0</v>
      </c>
      <c r="T539" s="245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246" t="s">
        <v>146</v>
      </c>
      <c r="AT539" s="246" t="s">
        <v>142</v>
      </c>
      <c r="AU539" s="246" t="s">
        <v>86</v>
      </c>
      <c r="AY539" s="13" t="s">
        <v>141</v>
      </c>
      <c r="BE539" s="141">
        <f>IF(N539="základní",J539,0)</f>
        <v>0</v>
      </c>
      <c r="BF539" s="141">
        <f>IF(N539="snížená",J539,0)</f>
        <v>0</v>
      </c>
      <c r="BG539" s="141">
        <f>IF(N539="zákl. přenesená",J539,0)</f>
        <v>0</v>
      </c>
      <c r="BH539" s="141">
        <f>IF(N539="sníž. přenesená",J539,0)</f>
        <v>0</v>
      </c>
      <c r="BI539" s="141">
        <f>IF(N539="nulová",J539,0)</f>
        <v>0</v>
      </c>
      <c r="BJ539" s="13" t="s">
        <v>86</v>
      </c>
      <c r="BK539" s="141">
        <f>ROUND(I539*H539,2)</f>
        <v>0</v>
      </c>
      <c r="BL539" s="13" t="s">
        <v>147</v>
      </c>
      <c r="BM539" s="246" t="s">
        <v>809</v>
      </c>
    </row>
    <row r="540" spans="1:47" s="2" customFormat="1" ht="12">
      <c r="A540" s="36"/>
      <c r="B540" s="37"/>
      <c r="C540" s="38"/>
      <c r="D540" s="247" t="s">
        <v>149</v>
      </c>
      <c r="E540" s="38"/>
      <c r="F540" s="248" t="s">
        <v>458</v>
      </c>
      <c r="G540" s="38"/>
      <c r="H540" s="38"/>
      <c r="I540" s="204"/>
      <c r="J540" s="38"/>
      <c r="K540" s="38"/>
      <c r="L540" s="39"/>
      <c r="M540" s="249"/>
      <c r="N540" s="250"/>
      <c r="O540" s="89"/>
      <c r="P540" s="89"/>
      <c r="Q540" s="89"/>
      <c r="R540" s="89"/>
      <c r="S540" s="89"/>
      <c r="T540" s="90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3" t="s">
        <v>149</v>
      </c>
      <c r="AU540" s="13" t="s">
        <v>86</v>
      </c>
    </row>
    <row r="541" spans="1:65" s="2" customFormat="1" ht="24.15" customHeight="1">
      <c r="A541" s="36"/>
      <c r="B541" s="37"/>
      <c r="C541" s="251" t="s">
        <v>810</v>
      </c>
      <c r="D541" s="251" t="s">
        <v>151</v>
      </c>
      <c r="E541" s="252" t="s">
        <v>462</v>
      </c>
      <c r="F541" s="253" t="s">
        <v>463</v>
      </c>
      <c r="G541" s="254" t="s">
        <v>205</v>
      </c>
      <c r="H541" s="255">
        <v>120.9</v>
      </c>
      <c r="I541" s="256"/>
      <c r="J541" s="257">
        <f>ROUND(I541*H541,2)</f>
        <v>0</v>
      </c>
      <c r="K541" s="258"/>
      <c r="L541" s="39"/>
      <c r="M541" s="259" t="s">
        <v>1</v>
      </c>
      <c r="N541" s="260" t="s">
        <v>43</v>
      </c>
      <c r="O541" s="89"/>
      <c r="P541" s="244">
        <f>O541*H541</f>
        <v>0</v>
      </c>
      <c r="Q541" s="244">
        <v>0.15192</v>
      </c>
      <c r="R541" s="244">
        <f>Q541*H541</f>
        <v>18.367128</v>
      </c>
      <c r="S541" s="244">
        <v>0</v>
      </c>
      <c r="T541" s="245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46" t="s">
        <v>147</v>
      </c>
      <c r="AT541" s="246" t="s">
        <v>151</v>
      </c>
      <c r="AU541" s="246" t="s">
        <v>86</v>
      </c>
      <c r="AY541" s="13" t="s">
        <v>141</v>
      </c>
      <c r="BE541" s="141">
        <f>IF(N541="základní",J541,0)</f>
        <v>0</v>
      </c>
      <c r="BF541" s="141">
        <f>IF(N541="snížená",J541,0)</f>
        <v>0</v>
      </c>
      <c r="BG541" s="141">
        <f>IF(N541="zákl. přenesená",J541,0)</f>
        <v>0</v>
      </c>
      <c r="BH541" s="141">
        <f>IF(N541="sníž. přenesená",J541,0)</f>
        <v>0</v>
      </c>
      <c r="BI541" s="141">
        <f>IF(N541="nulová",J541,0)</f>
        <v>0</v>
      </c>
      <c r="BJ541" s="13" t="s">
        <v>86</v>
      </c>
      <c r="BK541" s="141">
        <f>ROUND(I541*H541,2)</f>
        <v>0</v>
      </c>
      <c r="BL541" s="13" t="s">
        <v>147</v>
      </c>
      <c r="BM541" s="246" t="s">
        <v>811</v>
      </c>
    </row>
    <row r="542" spans="1:47" s="2" customFormat="1" ht="12">
      <c r="A542" s="36"/>
      <c r="B542" s="37"/>
      <c r="C542" s="38"/>
      <c r="D542" s="247" t="s">
        <v>149</v>
      </c>
      <c r="E542" s="38"/>
      <c r="F542" s="248" t="s">
        <v>465</v>
      </c>
      <c r="G542" s="38"/>
      <c r="H542" s="38"/>
      <c r="I542" s="204"/>
      <c r="J542" s="38"/>
      <c r="K542" s="38"/>
      <c r="L542" s="39"/>
      <c r="M542" s="249"/>
      <c r="N542" s="250"/>
      <c r="O542" s="89"/>
      <c r="P542" s="89"/>
      <c r="Q542" s="89"/>
      <c r="R542" s="89"/>
      <c r="S542" s="89"/>
      <c r="T542" s="90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3" t="s">
        <v>149</v>
      </c>
      <c r="AU542" s="13" t="s">
        <v>86</v>
      </c>
    </row>
    <row r="543" spans="1:65" s="2" customFormat="1" ht="24.15" customHeight="1">
      <c r="A543" s="36"/>
      <c r="B543" s="37"/>
      <c r="C543" s="233" t="s">
        <v>812</v>
      </c>
      <c r="D543" s="233" t="s">
        <v>142</v>
      </c>
      <c r="E543" s="234" t="s">
        <v>467</v>
      </c>
      <c r="F543" s="235" t="s">
        <v>468</v>
      </c>
      <c r="G543" s="236" t="s">
        <v>469</v>
      </c>
      <c r="H543" s="237">
        <v>60.5</v>
      </c>
      <c r="I543" s="238"/>
      <c r="J543" s="239">
        <f>ROUND(I543*H543,2)</f>
        <v>0</v>
      </c>
      <c r="K543" s="240"/>
      <c r="L543" s="241"/>
      <c r="M543" s="242" t="s">
        <v>1</v>
      </c>
      <c r="N543" s="243" t="s">
        <v>43</v>
      </c>
      <c r="O543" s="89"/>
      <c r="P543" s="244">
        <f>O543*H543</f>
        <v>0</v>
      </c>
      <c r="Q543" s="244">
        <v>0.025</v>
      </c>
      <c r="R543" s="244">
        <f>Q543*H543</f>
        <v>1.5125000000000002</v>
      </c>
      <c r="S543" s="244">
        <v>0</v>
      </c>
      <c r="T543" s="245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46" t="s">
        <v>146</v>
      </c>
      <c r="AT543" s="246" t="s">
        <v>142</v>
      </c>
      <c r="AU543" s="246" t="s">
        <v>86</v>
      </c>
      <c r="AY543" s="13" t="s">
        <v>141</v>
      </c>
      <c r="BE543" s="141">
        <f>IF(N543="základní",J543,0)</f>
        <v>0</v>
      </c>
      <c r="BF543" s="141">
        <f>IF(N543="snížená",J543,0)</f>
        <v>0</v>
      </c>
      <c r="BG543" s="141">
        <f>IF(N543="zákl. přenesená",J543,0)</f>
        <v>0</v>
      </c>
      <c r="BH543" s="141">
        <f>IF(N543="sníž. přenesená",J543,0)</f>
        <v>0</v>
      </c>
      <c r="BI543" s="141">
        <f>IF(N543="nulová",J543,0)</f>
        <v>0</v>
      </c>
      <c r="BJ543" s="13" t="s">
        <v>86</v>
      </c>
      <c r="BK543" s="141">
        <f>ROUND(I543*H543,2)</f>
        <v>0</v>
      </c>
      <c r="BL543" s="13" t="s">
        <v>147</v>
      </c>
      <c r="BM543" s="246" t="s">
        <v>813</v>
      </c>
    </row>
    <row r="544" spans="1:47" s="2" customFormat="1" ht="12">
      <c r="A544" s="36"/>
      <c r="B544" s="37"/>
      <c r="C544" s="38"/>
      <c r="D544" s="247" t="s">
        <v>149</v>
      </c>
      <c r="E544" s="38"/>
      <c r="F544" s="248" t="s">
        <v>468</v>
      </c>
      <c r="G544" s="38"/>
      <c r="H544" s="38"/>
      <c r="I544" s="204"/>
      <c r="J544" s="38"/>
      <c r="K544" s="38"/>
      <c r="L544" s="39"/>
      <c r="M544" s="249"/>
      <c r="N544" s="250"/>
      <c r="O544" s="89"/>
      <c r="P544" s="89"/>
      <c r="Q544" s="89"/>
      <c r="R544" s="89"/>
      <c r="S544" s="89"/>
      <c r="T544" s="90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3" t="s">
        <v>149</v>
      </c>
      <c r="AU544" s="13" t="s">
        <v>86</v>
      </c>
    </row>
    <row r="545" spans="1:65" s="2" customFormat="1" ht="24.15" customHeight="1">
      <c r="A545" s="36"/>
      <c r="B545" s="37"/>
      <c r="C545" s="251" t="s">
        <v>814</v>
      </c>
      <c r="D545" s="251" t="s">
        <v>151</v>
      </c>
      <c r="E545" s="252" t="s">
        <v>472</v>
      </c>
      <c r="F545" s="253" t="s">
        <v>473</v>
      </c>
      <c r="G545" s="254" t="s">
        <v>205</v>
      </c>
      <c r="H545" s="255">
        <v>60.45</v>
      </c>
      <c r="I545" s="256"/>
      <c r="J545" s="257">
        <f>ROUND(I545*H545,2)</f>
        <v>0</v>
      </c>
      <c r="K545" s="258"/>
      <c r="L545" s="39"/>
      <c r="M545" s="259" t="s">
        <v>1</v>
      </c>
      <c r="N545" s="260" t="s">
        <v>43</v>
      </c>
      <c r="O545" s="89"/>
      <c r="P545" s="244">
        <f>O545*H545</f>
        <v>0</v>
      </c>
      <c r="Q545" s="244">
        <v>0</v>
      </c>
      <c r="R545" s="244">
        <f>Q545*H545</f>
        <v>0</v>
      </c>
      <c r="S545" s="244">
        <v>0</v>
      </c>
      <c r="T545" s="245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46" t="s">
        <v>147</v>
      </c>
      <c r="AT545" s="246" t="s">
        <v>151</v>
      </c>
      <c r="AU545" s="246" t="s">
        <v>86</v>
      </c>
      <c r="AY545" s="13" t="s">
        <v>141</v>
      </c>
      <c r="BE545" s="141">
        <f>IF(N545="základní",J545,0)</f>
        <v>0</v>
      </c>
      <c r="BF545" s="141">
        <f>IF(N545="snížená",J545,0)</f>
        <v>0</v>
      </c>
      <c r="BG545" s="141">
        <f>IF(N545="zákl. přenesená",J545,0)</f>
        <v>0</v>
      </c>
      <c r="BH545" s="141">
        <f>IF(N545="sníž. přenesená",J545,0)</f>
        <v>0</v>
      </c>
      <c r="BI545" s="141">
        <f>IF(N545="nulová",J545,0)</f>
        <v>0</v>
      </c>
      <c r="BJ545" s="13" t="s">
        <v>86</v>
      </c>
      <c r="BK545" s="141">
        <f>ROUND(I545*H545,2)</f>
        <v>0</v>
      </c>
      <c r="BL545" s="13" t="s">
        <v>147</v>
      </c>
      <c r="BM545" s="246" t="s">
        <v>815</v>
      </c>
    </row>
    <row r="546" spans="1:47" s="2" customFormat="1" ht="12">
      <c r="A546" s="36"/>
      <c r="B546" s="37"/>
      <c r="C546" s="38"/>
      <c r="D546" s="247" t="s">
        <v>149</v>
      </c>
      <c r="E546" s="38"/>
      <c r="F546" s="248" t="s">
        <v>475</v>
      </c>
      <c r="G546" s="38"/>
      <c r="H546" s="38"/>
      <c r="I546" s="204"/>
      <c r="J546" s="38"/>
      <c r="K546" s="38"/>
      <c r="L546" s="39"/>
      <c r="M546" s="249"/>
      <c r="N546" s="250"/>
      <c r="O546" s="89"/>
      <c r="P546" s="89"/>
      <c r="Q546" s="89"/>
      <c r="R546" s="89"/>
      <c r="S546" s="89"/>
      <c r="T546" s="90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3" t="s">
        <v>149</v>
      </c>
      <c r="AU546" s="13" t="s">
        <v>86</v>
      </c>
    </row>
    <row r="547" spans="1:65" s="2" customFormat="1" ht="21.75" customHeight="1">
      <c r="A547" s="36"/>
      <c r="B547" s="37"/>
      <c r="C547" s="233" t="s">
        <v>816</v>
      </c>
      <c r="D547" s="233" t="s">
        <v>142</v>
      </c>
      <c r="E547" s="234" t="s">
        <v>477</v>
      </c>
      <c r="F547" s="235" t="s">
        <v>478</v>
      </c>
      <c r="G547" s="236" t="s">
        <v>294</v>
      </c>
      <c r="H547" s="237">
        <v>9.3</v>
      </c>
      <c r="I547" s="238"/>
      <c r="J547" s="239">
        <f>ROUND(I547*H547,2)</f>
        <v>0</v>
      </c>
      <c r="K547" s="240"/>
      <c r="L547" s="241"/>
      <c r="M547" s="242" t="s">
        <v>1</v>
      </c>
      <c r="N547" s="243" t="s">
        <v>43</v>
      </c>
      <c r="O547" s="89"/>
      <c r="P547" s="244">
        <f>O547*H547</f>
        <v>0</v>
      </c>
      <c r="Q547" s="244">
        <v>1</v>
      </c>
      <c r="R547" s="244">
        <f>Q547*H547</f>
        <v>9.3</v>
      </c>
      <c r="S547" s="244">
        <v>0</v>
      </c>
      <c r="T547" s="245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246" t="s">
        <v>146</v>
      </c>
      <c r="AT547" s="246" t="s">
        <v>142</v>
      </c>
      <c r="AU547" s="246" t="s">
        <v>86</v>
      </c>
      <c r="AY547" s="13" t="s">
        <v>141</v>
      </c>
      <c r="BE547" s="141">
        <f>IF(N547="základní",J547,0)</f>
        <v>0</v>
      </c>
      <c r="BF547" s="141">
        <f>IF(N547="snížená",J547,0)</f>
        <v>0</v>
      </c>
      <c r="BG547" s="141">
        <f>IF(N547="zákl. přenesená",J547,0)</f>
        <v>0</v>
      </c>
      <c r="BH547" s="141">
        <f>IF(N547="sníž. přenesená",J547,0)</f>
        <v>0</v>
      </c>
      <c r="BI547" s="141">
        <f>IF(N547="nulová",J547,0)</f>
        <v>0</v>
      </c>
      <c r="BJ547" s="13" t="s">
        <v>86</v>
      </c>
      <c r="BK547" s="141">
        <f>ROUND(I547*H547,2)</f>
        <v>0</v>
      </c>
      <c r="BL547" s="13" t="s">
        <v>147</v>
      </c>
      <c r="BM547" s="246" t="s">
        <v>817</v>
      </c>
    </row>
    <row r="548" spans="1:47" s="2" customFormat="1" ht="12">
      <c r="A548" s="36"/>
      <c r="B548" s="37"/>
      <c r="C548" s="38"/>
      <c r="D548" s="247" t="s">
        <v>149</v>
      </c>
      <c r="E548" s="38"/>
      <c r="F548" s="248" t="s">
        <v>478</v>
      </c>
      <c r="G548" s="38"/>
      <c r="H548" s="38"/>
      <c r="I548" s="204"/>
      <c r="J548" s="38"/>
      <c r="K548" s="38"/>
      <c r="L548" s="39"/>
      <c r="M548" s="249"/>
      <c r="N548" s="250"/>
      <c r="O548" s="89"/>
      <c r="P548" s="89"/>
      <c r="Q548" s="89"/>
      <c r="R548" s="89"/>
      <c r="S548" s="89"/>
      <c r="T548" s="90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3" t="s">
        <v>149</v>
      </c>
      <c r="AU548" s="13" t="s">
        <v>86</v>
      </c>
    </row>
    <row r="549" spans="1:65" s="2" customFormat="1" ht="16.5" customHeight="1">
      <c r="A549" s="36"/>
      <c r="B549" s="37"/>
      <c r="C549" s="233" t="s">
        <v>818</v>
      </c>
      <c r="D549" s="233" t="s">
        <v>142</v>
      </c>
      <c r="E549" s="234" t="s">
        <v>481</v>
      </c>
      <c r="F549" s="235" t="s">
        <v>482</v>
      </c>
      <c r="G549" s="236" t="s">
        <v>210</v>
      </c>
      <c r="H549" s="237">
        <v>53.475</v>
      </c>
      <c r="I549" s="238"/>
      <c r="J549" s="239">
        <f>ROUND(I549*H549,2)</f>
        <v>0</v>
      </c>
      <c r="K549" s="240"/>
      <c r="L549" s="241"/>
      <c r="M549" s="242" t="s">
        <v>1</v>
      </c>
      <c r="N549" s="243" t="s">
        <v>43</v>
      </c>
      <c r="O549" s="89"/>
      <c r="P549" s="244">
        <f>O549*H549</f>
        <v>0</v>
      </c>
      <c r="Q549" s="244">
        <v>0.001</v>
      </c>
      <c r="R549" s="244">
        <f>Q549*H549</f>
        <v>0.053475</v>
      </c>
      <c r="S549" s="244">
        <v>0</v>
      </c>
      <c r="T549" s="245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246" t="s">
        <v>146</v>
      </c>
      <c r="AT549" s="246" t="s">
        <v>142</v>
      </c>
      <c r="AU549" s="246" t="s">
        <v>86</v>
      </c>
      <c r="AY549" s="13" t="s">
        <v>141</v>
      </c>
      <c r="BE549" s="141">
        <f>IF(N549="základní",J549,0)</f>
        <v>0</v>
      </c>
      <c r="BF549" s="141">
        <f>IF(N549="snížená",J549,0)</f>
        <v>0</v>
      </c>
      <c r="BG549" s="141">
        <f>IF(N549="zákl. přenesená",J549,0)</f>
        <v>0</v>
      </c>
      <c r="BH549" s="141">
        <f>IF(N549="sníž. přenesená",J549,0)</f>
        <v>0</v>
      </c>
      <c r="BI549" s="141">
        <f>IF(N549="nulová",J549,0)</f>
        <v>0</v>
      </c>
      <c r="BJ549" s="13" t="s">
        <v>86</v>
      </c>
      <c r="BK549" s="141">
        <f>ROUND(I549*H549,2)</f>
        <v>0</v>
      </c>
      <c r="BL549" s="13" t="s">
        <v>147</v>
      </c>
      <c r="BM549" s="246" t="s">
        <v>819</v>
      </c>
    </row>
    <row r="550" spans="1:47" s="2" customFormat="1" ht="12">
      <c r="A550" s="36"/>
      <c r="B550" s="37"/>
      <c r="C550" s="38"/>
      <c r="D550" s="247" t="s">
        <v>149</v>
      </c>
      <c r="E550" s="38"/>
      <c r="F550" s="248" t="s">
        <v>482</v>
      </c>
      <c r="G550" s="38"/>
      <c r="H550" s="38"/>
      <c r="I550" s="204"/>
      <c r="J550" s="38"/>
      <c r="K550" s="38"/>
      <c r="L550" s="39"/>
      <c r="M550" s="249"/>
      <c r="N550" s="250"/>
      <c r="O550" s="89"/>
      <c r="P550" s="89"/>
      <c r="Q550" s="89"/>
      <c r="R550" s="89"/>
      <c r="S550" s="89"/>
      <c r="T550" s="90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3" t="s">
        <v>149</v>
      </c>
      <c r="AU550" s="13" t="s">
        <v>86</v>
      </c>
    </row>
    <row r="551" spans="1:65" s="2" customFormat="1" ht="24.15" customHeight="1">
      <c r="A551" s="36"/>
      <c r="B551" s="37"/>
      <c r="C551" s="233" t="s">
        <v>820</v>
      </c>
      <c r="D551" s="233" t="s">
        <v>142</v>
      </c>
      <c r="E551" s="234" t="s">
        <v>485</v>
      </c>
      <c r="F551" s="235" t="s">
        <v>486</v>
      </c>
      <c r="G551" s="236" t="s">
        <v>294</v>
      </c>
      <c r="H551" s="237">
        <v>9.41</v>
      </c>
      <c r="I551" s="238"/>
      <c r="J551" s="239">
        <f>ROUND(I551*H551,2)</f>
        <v>0</v>
      </c>
      <c r="K551" s="240"/>
      <c r="L551" s="241"/>
      <c r="M551" s="242" t="s">
        <v>1</v>
      </c>
      <c r="N551" s="243" t="s">
        <v>43</v>
      </c>
      <c r="O551" s="89"/>
      <c r="P551" s="244">
        <f>O551*H551</f>
        <v>0</v>
      </c>
      <c r="Q551" s="244">
        <v>1</v>
      </c>
      <c r="R551" s="244">
        <f>Q551*H551</f>
        <v>9.41</v>
      </c>
      <c r="S551" s="244">
        <v>0</v>
      </c>
      <c r="T551" s="245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246" t="s">
        <v>146</v>
      </c>
      <c r="AT551" s="246" t="s">
        <v>142</v>
      </c>
      <c r="AU551" s="246" t="s">
        <v>86</v>
      </c>
      <c r="AY551" s="13" t="s">
        <v>141</v>
      </c>
      <c r="BE551" s="141">
        <f>IF(N551="základní",J551,0)</f>
        <v>0</v>
      </c>
      <c r="BF551" s="141">
        <f>IF(N551="snížená",J551,0)</f>
        <v>0</v>
      </c>
      <c r="BG551" s="141">
        <f>IF(N551="zákl. přenesená",J551,0)</f>
        <v>0</v>
      </c>
      <c r="BH551" s="141">
        <f>IF(N551="sníž. přenesená",J551,0)</f>
        <v>0</v>
      </c>
      <c r="BI551" s="141">
        <f>IF(N551="nulová",J551,0)</f>
        <v>0</v>
      </c>
      <c r="BJ551" s="13" t="s">
        <v>86</v>
      </c>
      <c r="BK551" s="141">
        <f>ROUND(I551*H551,2)</f>
        <v>0</v>
      </c>
      <c r="BL551" s="13" t="s">
        <v>147</v>
      </c>
      <c r="BM551" s="246" t="s">
        <v>821</v>
      </c>
    </row>
    <row r="552" spans="1:47" s="2" customFormat="1" ht="12">
      <c r="A552" s="36"/>
      <c r="B552" s="37"/>
      <c r="C552" s="38"/>
      <c r="D552" s="247" t="s">
        <v>149</v>
      </c>
      <c r="E552" s="38"/>
      <c r="F552" s="248" t="s">
        <v>486</v>
      </c>
      <c r="G552" s="38"/>
      <c r="H552" s="38"/>
      <c r="I552" s="204"/>
      <c r="J552" s="38"/>
      <c r="K552" s="38"/>
      <c r="L552" s="39"/>
      <c r="M552" s="249"/>
      <c r="N552" s="250"/>
      <c r="O552" s="89"/>
      <c r="P552" s="89"/>
      <c r="Q552" s="89"/>
      <c r="R552" s="89"/>
      <c r="S552" s="89"/>
      <c r="T552" s="90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3" t="s">
        <v>149</v>
      </c>
      <c r="AU552" s="13" t="s">
        <v>86</v>
      </c>
    </row>
    <row r="553" spans="1:65" s="2" customFormat="1" ht="24.15" customHeight="1">
      <c r="A553" s="36"/>
      <c r="B553" s="37"/>
      <c r="C553" s="251" t="s">
        <v>822</v>
      </c>
      <c r="D553" s="251" t="s">
        <v>151</v>
      </c>
      <c r="E553" s="252" t="s">
        <v>489</v>
      </c>
      <c r="F553" s="253" t="s">
        <v>490</v>
      </c>
      <c r="G553" s="254" t="s">
        <v>205</v>
      </c>
      <c r="H553" s="255">
        <v>106.95</v>
      </c>
      <c r="I553" s="256"/>
      <c r="J553" s="257">
        <f>ROUND(I553*H553,2)</f>
        <v>0</v>
      </c>
      <c r="K553" s="258"/>
      <c r="L553" s="39"/>
      <c r="M553" s="259" t="s">
        <v>1</v>
      </c>
      <c r="N553" s="260" t="s">
        <v>43</v>
      </c>
      <c r="O553" s="89"/>
      <c r="P553" s="244">
        <f>O553*H553</f>
        <v>0</v>
      </c>
      <c r="Q553" s="244">
        <v>0.07596</v>
      </c>
      <c r="R553" s="244">
        <f>Q553*H553</f>
        <v>8.123922</v>
      </c>
      <c r="S553" s="244">
        <v>0</v>
      </c>
      <c r="T553" s="245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46" t="s">
        <v>147</v>
      </c>
      <c r="AT553" s="246" t="s">
        <v>151</v>
      </c>
      <c r="AU553" s="246" t="s">
        <v>86</v>
      </c>
      <c r="AY553" s="13" t="s">
        <v>141</v>
      </c>
      <c r="BE553" s="141">
        <f>IF(N553="základní",J553,0)</f>
        <v>0</v>
      </c>
      <c r="BF553" s="141">
        <f>IF(N553="snížená",J553,0)</f>
        <v>0</v>
      </c>
      <c r="BG553" s="141">
        <f>IF(N553="zákl. přenesená",J553,0)</f>
        <v>0</v>
      </c>
      <c r="BH553" s="141">
        <f>IF(N553="sníž. přenesená",J553,0)</f>
        <v>0</v>
      </c>
      <c r="BI553" s="141">
        <f>IF(N553="nulová",J553,0)</f>
        <v>0</v>
      </c>
      <c r="BJ553" s="13" t="s">
        <v>86</v>
      </c>
      <c r="BK553" s="141">
        <f>ROUND(I553*H553,2)</f>
        <v>0</v>
      </c>
      <c r="BL553" s="13" t="s">
        <v>147</v>
      </c>
      <c r="BM553" s="246" t="s">
        <v>823</v>
      </c>
    </row>
    <row r="554" spans="1:47" s="2" customFormat="1" ht="12">
      <c r="A554" s="36"/>
      <c r="B554" s="37"/>
      <c r="C554" s="38"/>
      <c r="D554" s="247" t="s">
        <v>149</v>
      </c>
      <c r="E554" s="38"/>
      <c r="F554" s="248" t="s">
        <v>492</v>
      </c>
      <c r="G554" s="38"/>
      <c r="H554" s="38"/>
      <c r="I554" s="204"/>
      <c r="J554" s="38"/>
      <c r="K554" s="38"/>
      <c r="L554" s="39"/>
      <c r="M554" s="249"/>
      <c r="N554" s="250"/>
      <c r="O554" s="89"/>
      <c r="P554" s="89"/>
      <c r="Q554" s="89"/>
      <c r="R554" s="89"/>
      <c r="S554" s="89"/>
      <c r="T554" s="90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3" t="s">
        <v>149</v>
      </c>
      <c r="AU554" s="13" t="s">
        <v>86</v>
      </c>
    </row>
    <row r="555" spans="1:65" s="2" customFormat="1" ht="24.15" customHeight="1">
      <c r="A555" s="36"/>
      <c r="B555" s="37"/>
      <c r="C555" s="251" t="s">
        <v>824</v>
      </c>
      <c r="D555" s="251" t="s">
        <v>151</v>
      </c>
      <c r="E555" s="252" t="s">
        <v>308</v>
      </c>
      <c r="F555" s="253" t="s">
        <v>309</v>
      </c>
      <c r="G555" s="254" t="s">
        <v>294</v>
      </c>
      <c r="H555" s="255">
        <v>88.37</v>
      </c>
      <c r="I555" s="256"/>
      <c r="J555" s="257">
        <f>ROUND(I555*H555,2)</f>
        <v>0</v>
      </c>
      <c r="K555" s="258"/>
      <c r="L555" s="39"/>
      <c r="M555" s="259" t="s">
        <v>1</v>
      </c>
      <c r="N555" s="260" t="s">
        <v>43</v>
      </c>
      <c r="O555" s="89"/>
      <c r="P555" s="244">
        <f>O555*H555</f>
        <v>0</v>
      </c>
      <c r="Q555" s="244">
        <v>0</v>
      </c>
      <c r="R555" s="244">
        <f>Q555*H555</f>
        <v>0</v>
      </c>
      <c r="S555" s="244">
        <v>0</v>
      </c>
      <c r="T555" s="245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46" t="s">
        <v>147</v>
      </c>
      <c r="AT555" s="246" t="s">
        <v>151</v>
      </c>
      <c r="AU555" s="246" t="s">
        <v>86</v>
      </c>
      <c r="AY555" s="13" t="s">
        <v>141</v>
      </c>
      <c r="BE555" s="141">
        <f>IF(N555="základní",J555,0)</f>
        <v>0</v>
      </c>
      <c r="BF555" s="141">
        <f>IF(N555="snížená",J555,0)</f>
        <v>0</v>
      </c>
      <c r="BG555" s="141">
        <f>IF(N555="zákl. přenesená",J555,0)</f>
        <v>0</v>
      </c>
      <c r="BH555" s="141">
        <f>IF(N555="sníž. přenesená",J555,0)</f>
        <v>0</v>
      </c>
      <c r="BI555" s="141">
        <f>IF(N555="nulová",J555,0)</f>
        <v>0</v>
      </c>
      <c r="BJ555" s="13" t="s">
        <v>86</v>
      </c>
      <c r="BK555" s="141">
        <f>ROUND(I555*H555,2)</f>
        <v>0</v>
      </c>
      <c r="BL555" s="13" t="s">
        <v>147</v>
      </c>
      <c r="BM555" s="246" t="s">
        <v>825</v>
      </c>
    </row>
    <row r="556" spans="1:47" s="2" customFormat="1" ht="12">
      <c r="A556" s="36"/>
      <c r="B556" s="37"/>
      <c r="C556" s="38"/>
      <c r="D556" s="247" t="s">
        <v>149</v>
      </c>
      <c r="E556" s="38"/>
      <c r="F556" s="248" t="s">
        <v>311</v>
      </c>
      <c r="G556" s="38"/>
      <c r="H556" s="38"/>
      <c r="I556" s="204"/>
      <c r="J556" s="38"/>
      <c r="K556" s="38"/>
      <c r="L556" s="39"/>
      <c r="M556" s="249"/>
      <c r="N556" s="250"/>
      <c r="O556" s="89"/>
      <c r="P556" s="89"/>
      <c r="Q556" s="89"/>
      <c r="R556" s="89"/>
      <c r="S556" s="89"/>
      <c r="T556" s="90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3" t="s">
        <v>149</v>
      </c>
      <c r="AU556" s="13" t="s">
        <v>86</v>
      </c>
    </row>
    <row r="557" spans="1:65" s="2" customFormat="1" ht="24.15" customHeight="1">
      <c r="A557" s="36"/>
      <c r="B557" s="37"/>
      <c r="C557" s="251" t="s">
        <v>826</v>
      </c>
      <c r="D557" s="251" t="s">
        <v>151</v>
      </c>
      <c r="E557" s="252" t="s">
        <v>773</v>
      </c>
      <c r="F557" s="253" t="s">
        <v>774</v>
      </c>
      <c r="G557" s="254" t="s">
        <v>145</v>
      </c>
      <c r="H557" s="255">
        <v>44</v>
      </c>
      <c r="I557" s="256"/>
      <c r="J557" s="257">
        <f>ROUND(I557*H557,2)</f>
        <v>0</v>
      </c>
      <c r="K557" s="258"/>
      <c r="L557" s="39"/>
      <c r="M557" s="259" t="s">
        <v>1</v>
      </c>
      <c r="N557" s="260" t="s">
        <v>43</v>
      </c>
      <c r="O557" s="89"/>
      <c r="P557" s="244">
        <f>O557*H557</f>
        <v>0</v>
      </c>
      <c r="Q557" s="244">
        <v>0.00065</v>
      </c>
      <c r="R557" s="244">
        <f>Q557*H557</f>
        <v>0.0286</v>
      </c>
      <c r="S557" s="244">
        <v>0</v>
      </c>
      <c r="T557" s="245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46" t="s">
        <v>147</v>
      </c>
      <c r="AT557" s="246" t="s">
        <v>151</v>
      </c>
      <c r="AU557" s="246" t="s">
        <v>86</v>
      </c>
      <c r="AY557" s="13" t="s">
        <v>141</v>
      </c>
      <c r="BE557" s="141">
        <f>IF(N557="základní",J557,0)</f>
        <v>0</v>
      </c>
      <c r="BF557" s="141">
        <f>IF(N557="snížená",J557,0)</f>
        <v>0</v>
      </c>
      <c r="BG557" s="141">
        <f>IF(N557="zákl. přenesená",J557,0)</f>
        <v>0</v>
      </c>
      <c r="BH557" s="141">
        <f>IF(N557="sníž. přenesená",J557,0)</f>
        <v>0</v>
      </c>
      <c r="BI557" s="141">
        <f>IF(N557="nulová",J557,0)</f>
        <v>0</v>
      </c>
      <c r="BJ557" s="13" t="s">
        <v>86</v>
      </c>
      <c r="BK557" s="141">
        <f>ROUND(I557*H557,2)</f>
        <v>0</v>
      </c>
      <c r="BL557" s="13" t="s">
        <v>147</v>
      </c>
      <c r="BM557" s="246" t="s">
        <v>827</v>
      </c>
    </row>
    <row r="558" spans="1:47" s="2" customFormat="1" ht="12">
      <c r="A558" s="36"/>
      <c r="B558" s="37"/>
      <c r="C558" s="38"/>
      <c r="D558" s="247" t="s">
        <v>149</v>
      </c>
      <c r="E558" s="38"/>
      <c r="F558" s="248" t="s">
        <v>776</v>
      </c>
      <c r="G558" s="38"/>
      <c r="H558" s="38"/>
      <c r="I558" s="204"/>
      <c r="J558" s="38"/>
      <c r="K558" s="38"/>
      <c r="L558" s="39"/>
      <c r="M558" s="249"/>
      <c r="N558" s="250"/>
      <c r="O558" s="89"/>
      <c r="P558" s="89"/>
      <c r="Q558" s="89"/>
      <c r="R558" s="89"/>
      <c r="S558" s="89"/>
      <c r="T558" s="90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3" t="s">
        <v>149</v>
      </c>
      <c r="AU558" s="13" t="s">
        <v>86</v>
      </c>
    </row>
    <row r="559" spans="1:65" s="2" customFormat="1" ht="24.15" customHeight="1">
      <c r="A559" s="36"/>
      <c r="B559" s="37"/>
      <c r="C559" s="251" t="s">
        <v>828</v>
      </c>
      <c r="D559" s="251" t="s">
        <v>151</v>
      </c>
      <c r="E559" s="252" t="s">
        <v>778</v>
      </c>
      <c r="F559" s="253" t="s">
        <v>779</v>
      </c>
      <c r="G559" s="254" t="s">
        <v>145</v>
      </c>
      <c r="H559" s="255">
        <v>44</v>
      </c>
      <c r="I559" s="256"/>
      <c r="J559" s="257">
        <f>ROUND(I559*H559,2)</f>
        <v>0</v>
      </c>
      <c r="K559" s="258"/>
      <c r="L559" s="39"/>
      <c r="M559" s="259" t="s">
        <v>1</v>
      </c>
      <c r="N559" s="260" t="s">
        <v>43</v>
      </c>
      <c r="O559" s="89"/>
      <c r="P559" s="244">
        <f>O559*H559</f>
        <v>0</v>
      </c>
      <c r="Q559" s="244">
        <v>0</v>
      </c>
      <c r="R559" s="244">
        <f>Q559*H559</f>
        <v>0</v>
      </c>
      <c r="S559" s="244">
        <v>0</v>
      </c>
      <c r="T559" s="245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246" t="s">
        <v>147</v>
      </c>
      <c r="AT559" s="246" t="s">
        <v>151</v>
      </c>
      <c r="AU559" s="246" t="s">
        <v>86</v>
      </c>
      <c r="AY559" s="13" t="s">
        <v>141</v>
      </c>
      <c r="BE559" s="141">
        <f>IF(N559="základní",J559,0)</f>
        <v>0</v>
      </c>
      <c r="BF559" s="141">
        <f>IF(N559="snížená",J559,0)</f>
        <v>0</v>
      </c>
      <c r="BG559" s="141">
        <f>IF(N559="zákl. přenesená",J559,0)</f>
        <v>0</v>
      </c>
      <c r="BH559" s="141">
        <f>IF(N559="sníž. přenesená",J559,0)</f>
        <v>0</v>
      </c>
      <c r="BI559" s="141">
        <f>IF(N559="nulová",J559,0)</f>
        <v>0</v>
      </c>
      <c r="BJ559" s="13" t="s">
        <v>86</v>
      </c>
      <c r="BK559" s="141">
        <f>ROUND(I559*H559,2)</f>
        <v>0</v>
      </c>
      <c r="BL559" s="13" t="s">
        <v>147</v>
      </c>
      <c r="BM559" s="246" t="s">
        <v>829</v>
      </c>
    </row>
    <row r="560" spans="1:47" s="2" customFormat="1" ht="12">
      <c r="A560" s="36"/>
      <c r="B560" s="37"/>
      <c r="C560" s="38"/>
      <c r="D560" s="247" t="s">
        <v>149</v>
      </c>
      <c r="E560" s="38"/>
      <c r="F560" s="248" t="s">
        <v>781</v>
      </c>
      <c r="G560" s="38"/>
      <c r="H560" s="38"/>
      <c r="I560" s="204"/>
      <c r="J560" s="38"/>
      <c r="K560" s="38"/>
      <c r="L560" s="39"/>
      <c r="M560" s="249"/>
      <c r="N560" s="250"/>
      <c r="O560" s="89"/>
      <c r="P560" s="89"/>
      <c r="Q560" s="89"/>
      <c r="R560" s="89"/>
      <c r="S560" s="89"/>
      <c r="T560" s="90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T560" s="13" t="s">
        <v>149</v>
      </c>
      <c r="AU560" s="13" t="s">
        <v>86</v>
      </c>
    </row>
    <row r="561" spans="1:63" s="11" customFormat="1" ht="25.9" customHeight="1">
      <c r="A561" s="11"/>
      <c r="B561" s="219"/>
      <c r="C561" s="220"/>
      <c r="D561" s="221" t="s">
        <v>77</v>
      </c>
      <c r="E561" s="222" t="s">
        <v>830</v>
      </c>
      <c r="F561" s="222" t="s">
        <v>831</v>
      </c>
      <c r="G561" s="220"/>
      <c r="H561" s="220"/>
      <c r="I561" s="223"/>
      <c r="J561" s="224">
        <f>BK561</f>
        <v>0</v>
      </c>
      <c r="K561" s="220"/>
      <c r="L561" s="225"/>
      <c r="M561" s="226"/>
      <c r="N561" s="227"/>
      <c r="O561" s="227"/>
      <c r="P561" s="228">
        <f>SUM(P562:P597)</f>
        <v>0</v>
      </c>
      <c r="Q561" s="227"/>
      <c r="R561" s="228">
        <f>SUM(R562:R597)</f>
        <v>0.008818</v>
      </c>
      <c r="S561" s="227"/>
      <c r="T561" s="229">
        <f>SUM(T562:T597)</f>
        <v>0.262</v>
      </c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R561" s="230" t="s">
        <v>86</v>
      </c>
      <c r="AT561" s="231" t="s">
        <v>77</v>
      </c>
      <c r="AU561" s="231" t="s">
        <v>78</v>
      </c>
      <c r="AY561" s="230" t="s">
        <v>141</v>
      </c>
      <c r="BK561" s="232">
        <f>SUM(BK562:BK597)</f>
        <v>0</v>
      </c>
    </row>
    <row r="562" spans="1:65" s="2" customFormat="1" ht="21.75" customHeight="1">
      <c r="A562" s="36"/>
      <c r="B562" s="37"/>
      <c r="C562" s="251" t="s">
        <v>832</v>
      </c>
      <c r="D562" s="251" t="s">
        <v>151</v>
      </c>
      <c r="E562" s="252" t="s">
        <v>278</v>
      </c>
      <c r="F562" s="253" t="s">
        <v>279</v>
      </c>
      <c r="G562" s="254" t="s">
        <v>205</v>
      </c>
      <c r="H562" s="255">
        <v>6.5</v>
      </c>
      <c r="I562" s="256"/>
      <c r="J562" s="257">
        <f>ROUND(I562*H562,2)</f>
        <v>0</v>
      </c>
      <c r="K562" s="258"/>
      <c r="L562" s="39"/>
      <c r="M562" s="259" t="s">
        <v>1</v>
      </c>
      <c r="N562" s="260" t="s">
        <v>43</v>
      </c>
      <c r="O562" s="89"/>
      <c r="P562" s="244">
        <f>O562*H562</f>
        <v>0</v>
      </c>
      <c r="Q562" s="244">
        <v>0</v>
      </c>
      <c r="R562" s="244">
        <f>Q562*H562</f>
        <v>0</v>
      </c>
      <c r="S562" s="244">
        <v>0</v>
      </c>
      <c r="T562" s="245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46" t="s">
        <v>147</v>
      </c>
      <c r="AT562" s="246" t="s">
        <v>151</v>
      </c>
      <c r="AU562" s="246" t="s">
        <v>86</v>
      </c>
      <c r="AY562" s="13" t="s">
        <v>141</v>
      </c>
      <c r="BE562" s="141">
        <f>IF(N562="základní",J562,0)</f>
        <v>0</v>
      </c>
      <c r="BF562" s="141">
        <f>IF(N562="snížená",J562,0)</f>
        <v>0</v>
      </c>
      <c r="BG562" s="141">
        <f>IF(N562="zákl. přenesená",J562,0)</f>
        <v>0</v>
      </c>
      <c r="BH562" s="141">
        <f>IF(N562="sníž. přenesená",J562,0)</f>
        <v>0</v>
      </c>
      <c r="BI562" s="141">
        <f>IF(N562="nulová",J562,0)</f>
        <v>0</v>
      </c>
      <c r="BJ562" s="13" t="s">
        <v>86</v>
      </c>
      <c r="BK562" s="141">
        <f>ROUND(I562*H562,2)</f>
        <v>0</v>
      </c>
      <c r="BL562" s="13" t="s">
        <v>147</v>
      </c>
      <c r="BM562" s="246" t="s">
        <v>833</v>
      </c>
    </row>
    <row r="563" spans="1:47" s="2" customFormat="1" ht="12">
      <c r="A563" s="36"/>
      <c r="B563" s="37"/>
      <c r="C563" s="38"/>
      <c r="D563" s="247" t="s">
        <v>149</v>
      </c>
      <c r="E563" s="38"/>
      <c r="F563" s="248" t="s">
        <v>281</v>
      </c>
      <c r="G563" s="38"/>
      <c r="H563" s="38"/>
      <c r="I563" s="204"/>
      <c r="J563" s="38"/>
      <c r="K563" s="38"/>
      <c r="L563" s="39"/>
      <c r="M563" s="249"/>
      <c r="N563" s="250"/>
      <c r="O563" s="89"/>
      <c r="P563" s="89"/>
      <c r="Q563" s="89"/>
      <c r="R563" s="89"/>
      <c r="S563" s="89"/>
      <c r="T563" s="90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3" t="s">
        <v>149</v>
      </c>
      <c r="AU563" s="13" t="s">
        <v>86</v>
      </c>
    </row>
    <row r="564" spans="1:65" s="2" customFormat="1" ht="24.15" customHeight="1">
      <c r="A564" s="36"/>
      <c r="B564" s="37"/>
      <c r="C564" s="251" t="s">
        <v>834</v>
      </c>
      <c r="D564" s="251" t="s">
        <v>151</v>
      </c>
      <c r="E564" s="252" t="s">
        <v>282</v>
      </c>
      <c r="F564" s="253" t="s">
        <v>283</v>
      </c>
      <c r="G564" s="254" t="s">
        <v>215</v>
      </c>
      <c r="H564" s="255">
        <v>10</v>
      </c>
      <c r="I564" s="256"/>
      <c r="J564" s="257">
        <f>ROUND(I564*H564,2)</f>
        <v>0</v>
      </c>
      <c r="K564" s="258"/>
      <c r="L564" s="39"/>
      <c r="M564" s="259" t="s">
        <v>1</v>
      </c>
      <c r="N564" s="260" t="s">
        <v>43</v>
      </c>
      <c r="O564" s="89"/>
      <c r="P564" s="244">
        <f>O564*H564</f>
        <v>0</v>
      </c>
      <c r="Q564" s="244">
        <v>0</v>
      </c>
      <c r="R564" s="244">
        <f>Q564*H564</f>
        <v>0</v>
      </c>
      <c r="S564" s="244">
        <v>0</v>
      </c>
      <c r="T564" s="245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46" t="s">
        <v>147</v>
      </c>
      <c r="AT564" s="246" t="s">
        <v>151</v>
      </c>
      <c r="AU564" s="246" t="s">
        <v>86</v>
      </c>
      <c r="AY564" s="13" t="s">
        <v>141</v>
      </c>
      <c r="BE564" s="141">
        <f>IF(N564="základní",J564,0)</f>
        <v>0</v>
      </c>
      <c r="BF564" s="141">
        <f>IF(N564="snížená",J564,0)</f>
        <v>0</v>
      </c>
      <c r="BG564" s="141">
        <f>IF(N564="zákl. přenesená",J564,0)</f>
        <v>0</v>
      </c>
      <c r="BH564" s="141">
        <f>IF(N564="sníž. přenesená",J564,0)</f>
        <v>0</v>
      </c>
      <c r="BI564" s="141">
        <f>IF(N564="nulová",J564,0)</f>
        <v>0</v>
      </c>
      <c r="BJ564" s="13" t="s">
        <v>86</v>
      </c>
      <c r="BK564" s="141">
        <f>ROUND(I564*H564,2)</f>
        <v>0</v>
      </c>
      <c r="BL564" s="13" t="s">
        <v>147</v>
      </c>
      <c r="BM564" s="246" t="s">
        <v>835</v>
      </c>
    </row>
    <row r="565" spans="1:47" s="2" customFormat="1" ht="12">
      <c r="A565" s="36"/>
      <c r="B565" s="37"/>
      <c r="C565" s="38"/>
      <c r="D565" s="247" t="s">
        <v>149</v>
      </c>
      <c r="E565" s="38"/>
      <c r="F565" s="248" t="s">
        <v>285</v>
      </c>
      <c r="G565" s="38"/>
      <c r="H565" s="38"/>
      <c r="I565" s="204"/>
      <c r="J565" s="38"/>
      <c r="K565" s="38"/>
      <c r="L565" s="39"/>
      <c r="M565" s="249"/>
      <c r="N565" s="250"/>
      <c r="O565" s="89"/>
      <c r="P565" s="89"/>
      <c r="Q565" s="89"/>
      <c r="R565" s="89"/>
      <c r="S565" s="89"/>
      <c r="T565" s="90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3" t="s">
        <v>149</v>
      </c>
      <c r="AU565" s="13" t="s">
        <v>86</v>
      </c>
    </row>
    <row r="566" spans="1:65" s="2" customFormat="1" ht="16.5" customHeight="1">
      <c r="A566" s="36"/>
      <c r="B566" s="37"/>
      <c r="C566" s="233" t="s">
        <v>836</v>
      </c>
      <c r="D566" s="233" t="s">
        <v>142</v>
      </c>
      <c r="E566" s="234" t="s">
        <v>248</v>
      </c>
      <c r="F566" s="235" t="s">
        <v>249</v>
      </c>
      <c r="G566" s="236" t="s">
        <v>215</v>
      </c>
      <c r="H566" s="237">
        <v>43</v>
      </c>
      <c r="I566" s="238"/>
      <c r="J566" s="239">
        <f>ROUND(I566*H566,2)</f>
        <v>0</v>
      </c>
      <c r="K566" s="240"/>
      <c r="L566" s="241"/>
      <c r="M566" s="242" t="s">
        <v>1</v>
      </c>
      <c r="N566" s="243" t="s">
        <v>43</v>
      </c>
      <c r="O566" s="89"/>
      <c r="P566" s="244">
        <f>O566*H566</f>
        <v>0</v>
      </c>
      <c r="Q566" s="244">
        <v>0</v>
      </c>
      <c r="R566" s="244">
        <f>Q566*H566</f>
        <v>0</v>
      </c>
      <c r="S566" s="244">
        <v>0</v>
      </c>
      <c r="T566" s="245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46" t="s">
        <v>146</v>
      </c>
      <c r="AT566" s="246" t="s">
        <v>142</v>
      </c>
      <c r="AU566" s="246" t="s">
        <v>86</v>
      </c>
      <c r="AY566" s="13" t="s">
        <v>141</v>
      </c>
      <c r="BE566" s="141">
        <f>IF(N566="základní",J566,0)</f>
        <v>0</v>
      </c>
      <c r="BF566" s="141">
        <f>IF(N566="snížená",J566,0)</f>
        <v>0</v>
      </c>
      <c r="BG566" s="141">
        <f>IF(N566="zákl. přenesená",J566,0)</f>
        <v>0</v>
      </c>
      <c r="BH566" s="141">
        <f>IF(N566="sníž. přenesená",J566,0)</f>
        <v>0</v>
      </c>
      <c r="BI566" s="141">
        <f>IF(N566="nulová",J566,0)</f>
        <v>0</v>
      </c>
      <c r="BJ566" s="13" t="s">
        <v>86</v>
      </c>
      <c r="BK566" s="141">
        <f>ROUND(I566*H566,2)</f>
        <v>0</v>
      </c>
      <c r="BL566" s="13" t="s">
        <v>147</v>
      </c>
      <c r="BM566" s="246" t="s">
        <v>837</v>
      </c>
    </row>
    <row r="567" spans="1:47" s="2" customFormat="1" ht="12">
      <c r="A567" s="36"/>
      <c r="B567" s="37"/>
      <c r="C567" s="38"/>
      <c r="D567" s="247" t="s">
        <v>149</v>
      </c>
      <c r="E567" s="38"/>
      <c r="F567" s="248" t="s">
        <v>249</v>
      </c>
      <c r="G567" s="38"/>
      <c r="H567" s="38"/>
      <c r="I567" s="204"/>
      <c r="J567" s="38"/>
      <c r="K567" s="38"/>
      <c r="L567" s="39"/>
      <c r="M567" s="249"/>
      <c r="N567" s="250"/>
      <c r="O567" s="89"/>
      <c r="P567" s="89"/>
      <c r="Q567" s="89"/>
      <c r="R567" s="89"/>
      <c r="S567" s="89"/>
      <c r="T567" s="90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3" t="s">
        <v>149</v>
      </c>
      <c r="AU567" s="13" t="s">
        <v>86</v>
      </c>
    </row>
    <row r="568" spans="1:65" s="2" customFormat="1" ht="44.25" customHeight="1">
      <c r="A568" s="36"/>
      <c r="B568" s="37"/>
      <c r="C568" s="251" t="s">
        <v>838</v>
      </c>
      <c r="D568" s="251" t="s">
        <v>151</v>
      </c>
      <c r="E568" s="252" t="s">
        <v>288</v>
      </c>
      <c r="F568" s="253" t="s">
        <v>289</v>
      </c>
      <c r="G568" s="254" t="s">
        <v>215</v>
      </c>
      <c r="H568" s="255">
        <v>33</v>
      </c>
      <c r="I568" s="256"/>
      <c r="J568" s="257">
        <f>ROUND(I568*H568,2)</f>
        <v>0</v>
      </c>
      <c r="K568" s="258"/>
      <c r="L568" s="39"/>
      <c r="M568" s="259" t="s">
        <v>1</v>
      </c>
      <c r="N568" s="260" t="s">
        <v>43</v>
      </c>
      <c r="O568" s="89"/>
      <c r="P568" s="244">
        <f>O568*H568</f>
        <v>0</v>
      </c>
      <c r="Q568" s="244">
        <v>0</v>
      </c>
      <c r="R568" s="244">
        <f>Q568*H568</f>
        <v>0</v>
      </c>
      <c r="S568" s="244">
        <v>0</v>
      </c>
      <c r="T568" s="245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46" t="s">
        <v>147</v>
      </c>
      <c r="AT568" s="246" t="s">
        <v>151</v>
      </c>
      <c r="AU568" s="246" t="s">
        <v>86</v>
      </c>
      <c r="AY568" s="13" t="s">
        <v>141</v>
      </c>
      <c r="BE568" s="141">
        <f>IF(N568="základní",J568,0)</f>
        <v>0</v>
      </c>
      <c r="BF568" s="141">
        <f>IF(N568="snížená",J568,0)</f>
        <v>0</v>
      </c>
      <c r="BG568" s="141">
        <f>IF(N568="zákl. přenesená",J568,0)</f>
        <v>0</v>
      </c>
      <c r="BH568" s="141">
        <f>IF(N568="sníž. přenesená",J568,0)</f>
        <v>0</v>
      </c>
      <c r="BI568" s="141">
        <f>IF(N568="nulová",J568,0)</f>
        <v>0</v>
      </c>
      <c r="BJ568" s="13" t="s">
        <v>86</v>
      </c>
      <c r="BK568" s="141">
        <f>ROUND(I568*H568,2)</f>
        <v>0</v>
      </c>
      <c r="BL568" s="13" t="s">
        <v>147</v>
      </c>
      <c r="BM568" s="246" t="s">
        <v>839</v>
      </c>
    </row>
    <row r="569" spans="1:47" s="2" customFormat="1" ht="12">
      <c r="A569" s="36"/>
      <c r="B569" s="37"/>
      <c r="C569" s="38"/>
      <c r="D569" s="247" t="s">
        <v>149</v>
      </c>
      <c r="E569" s="38"/>
      <c r="F569" s="248" t="s">
        <v>291</v>
      </c>
      <c r="G569" s="38"/>
      <c r="H569" s="38"/>
      <c r="I569" s="204"/>
      <c r="J569" s="38"/>
      <c r="K569" s="38"/>
      <c r="L569" s="39"/>
      <c r="M569" s="249"/>
      <c r="N569" s="250"/>
      <c r="O569" s="89"/>
      <c r="P569" s="89"/>
      <c r="Q569" s="89"/>
      <c r="R569" s="89"/>
      <c r="S569" s="89"/>
      <c r="T569" s="90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3" t="s">
        <v>149</v>
      </c>
      <c r="AU569" s="13" t="s">
        <v>86</v>
      </c>
    </row>
    <row r="570" spans="1:65" s="2" customFormat="1" ht="16.5" customHeight="1">
      <c r="A570" s="36"/>
      <c r="B570" s="37"/>
      <c r="C570" s="233" t="s">
        <v>840</v>
      </c>
      <c r="D570" s="233" t="s">
        <v>142</v>
      </c>
      <c r="E570" s="234" t="s">
        <v>292</v>
      </c>
      <c r="F570" s="235" t="s">
        <v>293</v>
      </c>
      <c r="G570" s="236" t="s">
        <v>294</v>
      </c>
      <c r="H570" s="237">
        <v>2.08</v>
      </c>
      <c r="I570" s="238"/>
      <c r="J570" s="239">
        <f>ROUND(I570*H570,2)</f>
        <v>0</v>
      </c>
      <c r="K570" s="240"/>
      <c r="L570" s="241"/>
      <c r="M570" s="242" t="s">
        <v>1</v>
      </c>
      <c r="N570" s="243" t="s">
        <v>43</v>
      </c>
      <c r="O570" s="89"/>
      <c r="P570" s="244">
        <f>O570*H570</f>
        <v>0</v>
      </c>
      <c r="Q570" s="244">
        <v>0</v>
      </c>
      <c r="R570" s="244">
        <f>Q570*H570</f>
        <v>0</v>
      </c>
      <c r="S570" s="244">
        <v>0</v>
      </c>
      <c r="T570" s="245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46" t="s">
        <v>146</v>
      </c>
      <c r="AT570" s="246" t="s">
        <v>142</v>
      </c>
      <c r="AU570" s="246" t="s">
        <v>86</v>
      </c>
      <c r="AY570" s="13" t="s">
        <v>141</v>
      </c>
      <c r="BE570" s="141">
        <f>IF(N570="základní",J570,0)</f>
        <v>0</v>
      </c>
      <c r="BF570" s="141">
        <f>IF(N570="snížená",J570,0)</f>
        <v>0</v>
      </c>
      <c r="BG570" s="141">
        <f>IF(N570="zákl. přenesená",J570,0)</f>
        <v>0</v>
      </c>
      <c r="BH570" s="141">
        <f>IF(N570="sníž. přenesená",J570,0)</f>
        <v>0</v>
      </c>
      <c r="BI570" s="141">
        <f>IF(N570="nulová",J570,0)</f>
        <v>0</v>
      </c>
      <c r="BJ570" s="13" t="s">
        <v>86</v>
      </c>
      <c r="BK570" s="141">
        <f>ROUND(I570*H570,2)</f>
        <v>0</v>
      </c>
      <c r="BL570" s="13" t="s">
        <v>147</v>
      </c>
      <c r="BM570" s="246" t="s">
        <v>841</v>
      </c>
    </row>
    <row r="571" spans="1:47" s="2" customFormat="1" ht="12">
      <c r="A571" s="36"/>
      <c r="B571" s="37"/>
      <c r="C571" s="38"/>
      <c r="D571" s="247" t="s">
        <v>149</v>
      </c>
      <c r="E571" s="38"/>
      <c r="F571" s="248" t="s">
        <v>296</v>
      </c>
      <c r="G571" s="38"/>
      <c r="H571" s="38"/>
      <c r="I571" s="204"/>
      <c r="J571" s="38"/>
      <c r="K571" s="38"/>
      <c r="L571" s="39"/>
      <c r="M571" s="249"/>
      <c r="N571" s="250"/>
      <c r="O571" s="89"/>
      <c r="P571" s="89"/>
      <c r="Q571" s="89"/>
      <c r="R571" s="89"/>
      <c r="S571" s="89"/>
      <c r="T571" s="90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3" t="s">
        <v>149</v>
      </c>
      <c r="AU571" s="13" t="s">
        <v>86</v>
      </c>
    </row>
    <row r="572" spans="1:65" s="2" customFormat="1" ht="16.5" customHeight="1">
      <c r="A572" s="36"/>
      <c r="B572" s="37"/>
      <c r="C572" s="251" t="s">
        <v>842</v>
      </c>
      <c r="D572" s="251" t="s">
        <v>151</v>
      </c>
      <c r="E572" s="252" t="s">
        <v>297</v>
      </c>
      <c r="F572" s="253" t="s">
        <v>298</v>
      </c>
      <c r="G572" s="254" t="s">
        <v>215</v>
      </c>
      <c r="H572" s="255">
        <v>10</v>
      </c>
      <c r="I572" s="256"/>
      <c r="J572" s="257">
        <f>ROUND(I572*H572,2)</f>
        <v>0</v>
      </c>
      <c r="K572" s="258"/>
      <c r="L572" s="39"/>
      <c r="M572" s="259" t="s">
        <v>1</v>
      </c>
      <c r="N572" s="260" t="s">
        <v>43</v>
      </c>
      <c r="O572" s="89"/>
      <c r="P572" s="244">
        <f>O572*H572</f>
        <v>0</v>
      </c>
      <c r="Q572" s="244">
        <v>0.00012</v>
      </c>
      <c r="R572" s="244">
        <f>Q572*H572</f>
        <v>0.0012000000000000001</v>
      </c>
      <c r="S572" s="244">
        <v>0</v>
      </c>
      <c r="T572" s="245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46" t="s">
        <v>147</v>
      </c>
      <c r="AT572" s="246" t="s">
        <v>151</v>
      </c>
      <c r="AU572" s="246" t="s">
        <v>86</v>
      </c>
      <c r="AY572" s="13" t="s">
        <v>141</v>
      </c>
      <c r="BE572" s="141">
        <f>IF(N572="základní",J572,0)</f>
        <v>0</v>
      </c>
      <c r="BF572" s="141">
        <f>IF(N572="snížená",J572,0)</f>
        <v>0</v>
      </c>
      <c r="BG572" s="141">
        <f>IF(N572="zákl. přenesená",J572,0)</f>
        <v>0</v>
      </c>
      <c r="BH572" s="141">
        <f>IF(N572="sníž. přenesená",J572,0)</f>
        <v>0</v>
      </c>
      <c r="BI572" s="141">
        <f>IF(N572="nulová",J572,0)</f>
        <v>0</v>
      </c>
      <c r="BJ572" s="13" t="s">
        <v>86</v>
      </c>
      <c r="BK572" s="141">
        <f>ROUND(I572*H572,2)</f>
        <v>0</v>
      </c>
      <c r="BL572" s="13" t="s">
        <v>147</v>
      </c>
      <c r="BM572" s="246" t="s">
        <v>843</v>
      </c>
    </row>
    <row r="573" spans="1:47" s="2" customFormat="1" ht="12">
      <c r="A573" s="36"/>
      <c r="B573" s="37"/>
      <c r="C573" s="38"/>
      <c r="D573" s="247" t="s">
        <v>149</v>
      </c>
      <c r="E573" s="38"/>
      <c r="F573" s="248" t="s">
        <v>300</v>
      </c>
      <c r="G573" s="38"/>
      <c r="H573" s="38"/>
      <c r="I573" s="204"/>
      <c r="J573" s="38"/>
      <c r="K573" s="38"/>
      <c r="L573" s="39"/>
      <c r="M573" s="249"/>
      <c r="N573" s="250"/>
      <c r="O573" s="89"/>
      <c r="P573" s="89"/>
      <c r="Q573" s="89"/>
      <c r="R573" s="89"/>
      <c r="S573" s="89"/>
      <c r="T573" s="90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3" t="s">
        <v>149</v>
      </c>
      <c r="AU573" s="13" t="s">
        <v>86</v>
      </c>
    </row>
    <row r="574" spans="1:65" s="2" customFormat="1" ht="21.75" customHeight="1">
      <c r="A574" s="36"/>
      <c r="B574" s="37"/>
      <c r="C574" s="233" t="s">
        <v>844</v>
      </c>
      <c r="D574" s="233" t="s">
        <v>142</v>
      </c>
      <c r="E574" s="234" t="s">
        <v>301</v>
      </c>
      <c r="F574" s="235" t="s">
        <v>302</v>
      </c>
      <c r="G574" s="236" t="s">
        <v>215</v>
      </c>
      <c r="H574" s="237">
        <v>10</v>
      </c>
      <c r="I574" s="238"/>
      <c r="J574" s="239">
        <f>ROUND(I574*H574,2)</f>
        <v>0</v>
      </c>
      <c r="K574" s="240"/>
      <c r="L574" s="241"/>
      <c r="M574" s="242" t="s">
        <v>1</v>
      </c>
      <c r="N574" s="243" t="s">
        <v>43</v>
      </c>
      <c r="O574" s="89"/>
      <c r="P574" s="244">
        <f>O574*H574</f>
        <v>0</v>
      </c>
      <c r="Q574" s="244">
        <v>2E-05</v>
      </c>
      <c r="R574" s="244">
        <f>Q574*H574</f>
        <v>0.0002</v>
      </c>
      <c r="S574" s="244">
        <v>0</v>
      </c>
      <c r="T574" s="245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46" t="s">
        <v>146</v>
      </c>
      <c r="AT574" s="246" t="s">
        <v>142</v>
      </c>
      <c r="AU574" s="246" t="s">
        <v>86</v>
      </c>
      <c r="AY574" s="13" t="s">
        <v>141</v>
      </c>
      <c r="BE574" s="141">
        <f>IF(N574="základní",J574,0)</f>
        <v>0</v>
      </c>
      <c r="BF574" s="141">
        <f>IF(N574="snížená",J574,0)</f>
        <v>0</v>
      </c>
      <c r="BG574" s="141">
        <f>IF(N574="zákl. přenesená",J574,0)</f>
        <v>0</v>
      </c>
      <c r="BH574" s="141">
        <f>IF(N574="sníž. přenesená",J574,0)</f>
        <v>0</v>
      </c>
      <c r="BI574" s="141">
        <f>IF(N574="nulová",J574,0)</f>
        <v>0</v>
      </c>
      <c r="BJ574" s="13" t="s">
        <v>86</v>
      </c>
      <c r="BK574" s="141">
        <f>ROUND(I574*H574,2)</f>
        <v>0</v>
      </c>
      <c r="BL574" s="13" t="s">
        <v>147</v>
      </c>
      <c r="BM574" s="246" t="s">
        <v>845</v>
      </c>
    </row>
    <row r="575" spans="1:47" s="2" customFormat="1" ht="12">
      <c r="A575" s="36"/>
      <c r="B575" s="37"/>
      <c r="C575" s="38"/>
      <c r="D575" s="247" t="s">
        <v>149</v>
      </c>
      <c r="E575" s="38"/>
      <c r="F575" s="248" t="s">
        <v>302</v>
      </c>
      <c r="G575" s="38"/>
      <c r="H575" s="38"/>
      <c r="I575" s="204"/>
      <c r="J575" s="38"/>
      <c r="K575" s="38"/>
      <c r="L575" s="39"/>
      <c r="M575" s="249"/>
      <c r="N575" s="250"/>
      <c r="O575" s="89"/>
      <c r="P575" s="89"/>
      <c r="Q575" s="89"/>
      <c r="R575" s="89"/>
      <c r="S575" s="89"/>
      <c r="T575" s="90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3" t="s">
        <v>149</v>
      </c>
      <c r="AU575" s="13" t="s">
        <v>86</v>
      </c>
    </row>
    <row r="576" spans="1:65" s="2" customFormat="1" ht="24.15" customHeight="1">
      <c r="A576" s="36"/>
      <c r="B576" s="37"/>
      <c r="C576" s="251" t="s">
        <v>846</v>
      </c>
      <c r="D576" s="251" t="s">
        <v>151</v>
      </c>
      <c r="E576" s="252" t="s">
        <v>304</v>
      </c>
      <c r="F576" s="253" t="s">
        <v>305</v>
      </c>
      <c r="G576" s="254" t="s">
        <v>215</v>
      </c>
      <c r="H576" s="255">
        <v>10</v>
      </c>
      <c r="I576" s="256"/>
      <c r="J576" s="257">
        <f>ROUND(I576*H576,2)</f>
        <v>0</v>
      </c>
      <c r="K576" s="258"/>
      <c r="L576" s="39"/>
      <c r="M576" s="259" t="s">
        <v>1</v>
      </c>
      <c r="N576" s="260" t="s">
        <v>43</v>
      </c>
      <c r="O576" s="89"/>
      <c r="P576" s="244">
        <f>O576*H576</f>
        <v>0</v>
      </c>
      <c r="Q576" s="244">
        <v>0</v>
      </c>
      <c r="R576" s="244">
        <f>Q576*H576</f>
        <v>0</v>
      </c>
      <c r="S576" s="244">
        <v>0</v>
      </c>
      <c r="T576" s="245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46" t="s">
        <v>147</v>
      </c>
      <c r="AT576" s="246" t="s">
        <v>151</v>
      </c>
      <c r="AU576" s="246" t="s">
        <v>86</v>
      </c>
      <c r="AY576" s="13" t="s">
        <v>141</v>
      </c>
      <c r="BE576" s="141">
        <f>IF(N576="základní",J576,0)</f>
        <v>0</v>
      </c>
      <c r="BF576" s="141">
        <f>IF(N576="snížená",J576,0)</f>
        <v>0</v>
      </c>
      <c r="BG576" s="141">
        <f>IF(N576="zákl. přenesená",J576,0)</f>
        <v>0</v>
      </c>
      <c r="BH576" s="141">
        <f>IF(N576="sníž. přenesená",J576,0)</f>
        <v>0</v>
      </c>
      <c r="BI576" s="141">
        <f>IF(N576="nulová",J576,0)</f>
        <v>0</v>
      </c>
      <c r="BJ576" s="13" t="s">
        <v>86</v>
      </c>
      <c r="BK576" s="141">
        <f>ROUND(I576*H576,2)</f>
        <v>0</v>
      </c>
      <c r="BL576" s="13" t="s">
        <v>147</v>
      </c>
      <c r="BM576" s="246" t="s">
        <v>847</v>
      </c>
    </row>
    <row r="577" spans="1:47" s="2" customFormat="1" ht="12">
      <c r="A577" s="36"/>
      <c r="B577" s="37"/>
      <c r="C577" s="38"/>
      <c r="D577" s="247" t="s">
        <v>149</v>
      </c>
      <c r="E577" s="38"/>
      <c r="F577" s="248" t="s">
        <v>307</v>
      </c>
      <c r="G577" s="38"/>
      <c r="H577" s="38"/>
      <c r="I577" s="204"/>
      <c r="J577" s="38"/>
      <c r="K577" s="38"/>
      <c r="L577" s="39"/>
      <c r="M577" s="249"/>
      <c r="N577" s="250"/>
      <c r="O577" s="89"/>
      <c r="P577" s="89"/>
      <c r="Q577" s="89"/>
      <c r="R577" s="89"/>
      <c r="S577" s="89"/>
      <c r="T577" s="90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3" t="s">
        <v>149</v>
      </c>
      <c r="AU577" s="13" t="s">
        <v>86</v>
      </c>
    </row>
    <row r="578" spans="1:65" s="2" customFormat="1" ht="24.15" customHeight="1">
      <c r="A578" s="36"/>
      <c r="B578" s="37"/>
      <c r="C578" s="251" t="s">
        <v>848</v>
      </c>
      <c r="D578" s="251" t="s">
        <v>151</v>
      </c>
      <c r="E578" s="252" t="s">
        <v>308</v>
      </c>
      <c r="F578" s="253" t="s">
        <v>309</v>
      </c>
      <c r="G578" s="254" t="s">
        <v>294</v>
      </c>
      <c r="H578" s="255">
        <v>2.21</v>
      </c>
      <c r="I578" s="256"/>
      <c r="J578" s="257">
        <f>ROUND(I578*H578,2)</f>
        <v>0</v>
      </c>
      <c r="K578" s="258"/>
      <c r="L578" s="39"/>
      <c r="M578" s="259" t="s">
        <v>1</v>
      </c>
      <c r="N578" s="260" t="s">
        <v>43</v>
      </c>
      <c r="O578" s="89"/>
      <c r="P578" s="244">
        <f>O578*H578</f>
        <v>0</v>
      </c>
      <c r="Q578" s="244">
        <v>0</v>
      </c>
      <c r="R578" s="244">
        <f>Q578*H578</f>
        <v>0</v>
      </c>
      <c r="S578" s="244">
        <v>0</v>
      </c>
      <c r="T578" s="245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46" t="s">
        <v>147</v>
      </c>
      <c r="AT578" s="246" t="s">
        <v>151</v>
      </c>
      <c r="AU578" s="246" t="s">
        <v>86</v>
      </c>
      <c r="AY578" s="13" t="s">
        <v>141</v>
      </c>
      <c r="BE578" s="141">
        <f>IF(N578="základní",J578,0)</f>
        <v>0</v>
      </c>
      <c r="BF578" s="141">
        <f>IF(N578="snížená",J578,0)</f>
        <v>0</v>
      </c>
      <c r="BG578" s="141">
        <f>IF(N578="zákl. přenesená",J578,0)</f>
        <v>0</v>
      </c>
      <c r="BH578" s="141">
        <f>IF(N578="sníž. přenesená",J578,0)</f>
        <v>0</v>
      </c>
      <c r="BI578" s="141">
        <f>IF(N578="nulová",J578,0)</f>
        <v>0</v>
      </c>
      <c r="BJ578" s="13" t="s">
        <v>86</v>
      </c>
      <c r="BK578" s="141">
        <f>ROUND(I578*H578,2)</f>
        <v>0</v>
      </c>
      <c r="BL578" s="13" t="s">
        <v>147</v>
      </c>
      <c r="BM578" s="246" t="s">
        <v>849</v>
      </c>
    </row>
    <row r="579" spans="1:47" s="2" customFormat="1" ht="12">
      <c r="A579" s="36"/>
      <c r="B579" s="37"/>
      <c r="C579" s="38"/>
      <c r="D579" s="247" t="s">
        <v>149</v>
      </c>
      <c r="E579" s="38"/>
      <c r="F579" s="248" t="s">
        <v>311</v>
      </c>
      <c r="G579" s="38"/>
      <c r="H579" s="38"/>
      <c r="I579" s="204"/>
      <c r="J579" s="38"/>
      <c r="K579" s="38"/>
      <c r="L579" s="39"/>
      <c r="M579" s="249"/>
      <c r="N579" s="250"/>
      <c r="O579" s="89"/>
      <c r="P579" s="89"/>
      <c r="Q579" s="89"/>
      <c r="R579" s="89"/>
      <c r="S579" s="89"/>
      <c r="T579" s="90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3" t="s">
        <v>149</v>
      </c>
      <c r="AU579" s="13" t="s">
        <v>86</v>
      </c>
    </row>
    <row r="580" spans="1:65" s="2" customFormat="1" ht="16.5" customHeight="1">
      <c r="A580" s="36"/>
      <c r="B580" s="37"/>
      <c r="C580" s="251" t="s">
        <v>850</v>
      </c>
      <c r="D580" s="251" t="s">
        <v>151</v>
      </c>
      <c r="E580" s="252" t="s">
        <v>312</v>
      </c>
      <c r="F580" s="253" t="s">
        <v>313</v>
      </c>
      <c r="G580" s="254" t="s">
        <v>205</v>
      </c>
      <c r="H580" s="255">
        <v>6.5</v>
      </c>
      <c r="I580" s="256"/>
      <c r="J580" s="257">
        <f>ROUND(I580*H580,2)</f>
        <v>0</v>
      </c>
      <c r="K580" s="258"/>
      <c r="L580" s="39"/>
      <c r="M580" s="259" t="s">
        <v>1</v>
      </c>
      <c r="N580" s="260" t="s">
        <v>43</v>
      </c>
      <c r="O580" s="89"/>
      <c r="P580" s="244">
        <f>O580*H580</f>
        <v>0</v>
      </c>
      <c r="Q580" s="244">
        <v>0</v>
      </c>
      <c r="R580" s="244">
        <f>Q580*H580</f>
        <v>0</v>
      </c>
      <c r="S580" s="244">
        <v>0</v>
      </c>
      <c r="T580" s="245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46" t="s">
        <v>147</v>
      </c>
      <c r="AT580" s="246" t="s">
        <v>151</v>
      </c>
      <c r="AU580" s="246" t="s">
        <v>86</v>
      </c>
      <c r="AY580" s="13" t="s">
        <v>141</v>
      </c>
      <c r="BE580" s="141">
        <f>IF(N580="základní",J580,0)</f>
        <v>0</v>
      </c>
      <c r="BF580" s="141">
        <f>IF(N580="snížená",J580,0)</f>
        <v>0</v>
      </c>
      <c r="BG580" s="141">
        <f>IF(N580="zákl. přenesená",J580,0)</f>
        <v>0</v>
      </c>
      <c r="BH580" s="141">
        <f>IF(N580="sníž. přenesená",J580,0)</f>
        <v>0</v>
      </c>
      <c r="BI580" s="141">
        <f>IF(N580="nulová",J580,0)</f>
        <v>0</v>
      </c>
      <c r="BJ580" s="13" t="s">
        <v>86</v>
      </c>
      <c r="BK580" s="141">
        <f>ROUND(I580*H580,2)</f>
        <v>0</v>
      </c>
      <c r="BL580" s="13" t="s">
        <v>147</v>
      </c>
      <c r="BM580" s="246" t="s">
        <v>851</v>
      </c>
    </row>
    <row r="581" spans="1:47" s="2" customFormat="1" ht="12">
      <c r="A581" s="36"/>
      <c r="B581" s="37"/>
      <c r="C581" s="38"/>
      <c r="D581" s="247" t="s">
        <v>149</v>
      </c>
      <c r="E581" s="38"/>
      <c r="F581" s="248" t="s">
        <v>315</v>
      </c>
      <c r="G581" s="38"/>
      <c r="H581" s="38"/>
      <c r="I581" s="204"/>
      <c r="J581" s="38"/>
      <c r="K581" s="38"/>
      <c r="L581" s="39"/>
      <c r="M581" s="249"/>
      <c r="N581" s="250"/>
      <c r="O581" s="89"/>
      <c r="P581" s="89"/>
      <c r="Q581" s="89"/>
      <c r="R581" s="89"/>
      <c r="S581" s="89"/>
      <c r="T581" s="90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3" t="s">
        <v>149</v>
      </c>
      <c r="AU581" s="13" t="s">
        <v>86</v>
      </c>
    </row>
    <row r="582" spans="1:65" s="2" customFormat="1" ht="44.25" customHeight="1">
      <c r="A582" s="36"/>
      <c r="B582" s="37"/>
      <c r="C582" s="251" t="s">
        <v>852</v>
      </c>
      <c r="D582" s="251" t="s">
        <v>151</v>
      </c>
      <c r="E582" s="252" t="s">
        <v>316</v>
      </c>
      <c r="F582" s="253" t="s">
        <v>317</v>
      </c>
      <c r="G582" s="254" t="s">
        <v>205</v>
      </c>
      <c r="H582" s="255">
        <v>6.5</v>
      </c>
      <c r="I582" s="256"/>
      <c r="J582" s="257">
        <f>ROUND(I582*H582,2)</f>
        <v>0</v>
      </c>
      <c r="K582" s="258"/>
      <c r="L582" s="39"/>
      <c r="M582" s="259" t="s">
        <v>1</v>
      </c>
      <c r="N582" s="260" t="s">
        <v>43</v>
      </c>
      <c r="O582" s="89"/>
      <c r="P582" s="244">
        <f>O582*H582</f>
        <v>0</v>
      </c>
      <c r="Q582" s="244">
        <v>2E-05</v>
      </c>
      <c r="R582" s="244">
        <f>Q582*H582</f>
        <v>0.00013000000000000002</v>
      </c>
      <c r="S582" s="244">
        <v>0</v>
      </c>
      <c r="T582" s="245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46" t="s">
        <v>147</v>
      </c>
      <c r="AT582" s="246" t="s">
        <v>151</v>
      </c>
      <c r="AU582" s="246" t="s">
        <v>86</v>
      </c>
      <c r="AY582" s="13" t="s">
        <v>141</v>
      </c>
      <c r="BE582" s="141">
        <f>IF(N582="základní",J582,0)</f>
        <v>0</v>
      </c>
      <c r="BF582" s="141">
        <f>IF(N582="snížená",J582,0)</f>
        <v>0</v>
      </c>
      <c r="BG582" s="141">
        <f>IF(N582="zákl. přenesená",J582,0)</f>
        <v>0</v>
      </c>
      <c r="BH582" s="141">
        <f>IF(N582="sníž. přenesená",J582,0)</f>
        <v>0</v>
      </c>
      <c r="BI582" s="141">
        <f>IF(N582="nulová",J582,0)</f>
        <v>0</v>
      </c>
      <c r="BJ582" s="13" t="s">
        <v>86</v>
      </c>
      <c r="BK582" s="141">
        <f>ROUND(I582*H582,2)</f>
        <v>0</v>
      </c>
      <c r="BL582" s="13" t="s">
        <v>147</v>
      </c>
      <c r="BM582" s="246" t="s">
        <v>853</v>
      </c>
    </row>
    <row r="583" spans="1:47" s="2" customFormat="1" ht="12">
      <c r="A583" s="36"/>
      <c r="B583" s="37"/>
      <c r="C583" s="38"/>
      <c r="D583" s="247" t="s">
        <v>149</v>
      </c>
      <c r="E583" s="38"/>
      <c r="F583" s="248" t="s">
        <v>319</v>
      </c>
      <c r="G583" s="38"/>
      <c r="H583" s="38"/>
      <c r="I583" s="204"/>
      <c r="J583" s="38"/>
      <c r="K583" s="38"/>
      <c r="L583" s="39"/>
      <c r="M583" s="249"/>
      <c r="N583" s="250"/>
      <c r="O583" s="89"/>
      <c r="P583" s="89"/>
      <c r="Q583" s="89"/>
      <c r="R583" s="89"/>
      <c r="S583" s="89"/>
      <c r="T583" s="90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3" t="s">
        <v>149</v>
      </c>
      <c r="AU583" s="13" t="s">
        <v>86</v>
      </c>
    </row>
    <row r="584" spans="1:65" s="2" customFormat="1" ht="24.15" customHeight="1">
      <c r="A584" s="36"/>
      <c r="B584" s="37"/>
      <c r="C584" s="251" t="s">
        <v>854</v>
      </c>
      <c r="D584" s="251" t="s">
        <v>151</v>
      </c>
      <c r="E584" s="252" t="s">
        <v>855</v>
      </c>
      <c r="F584" s="253" t="s">
        <v>856</v>
      </c>
      <c r="G584" s="254" t="s">
        <v>145</v>
      </c>
      <c r="H584" s="255">
        <v>1</v>
      </c>
      <c r="I584" s="256"/>
      <c r="J584" s="257">
        <f>ROUND(I584*H584,2)</f>
        <v>0</v>
      </c>
      <c r="K584" s="258"/>
      <c r="L584" s="39"/>
      <c r="M584" s="259" t="s">
        <v>1</v>
      </c>
      <c r="N584" s="260" t="s">
        <v>43</v>
      </c>
      <c r="O584" s="89"/>
      <c r="P584" s="244">
        <f>O584*H584</f>
        <v>0</v>
      </c>
      <c r="Q584" s="244">
        <v>0</v>
      </c>
      <c r="R584" s="244">
        <f>Q584*H584</f>
        <v>0</v>
      </c>
      <c r="S584" s="244">
        <v>0.262</v>
      </c>
      <c r="T584" s="245">
        <f>S584*H584</f>
        <v>0.262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46" t="s">
        <v>271</v>
      </c>
      <c r="AT584" s="246" t="s">
        <v>151</v>
      </c>
      <c r="AU584" s="246" t="s">
        <v>86</v>
      </c>
      <c r="AY584" s="13" t="s">
        <v>141</v>
      </c>
      <c r="BE584" s="141">
        <f>IF(N584="základní",J584,0)</f>
        <v>0</v>
      </c>
      <c r="BF584" s="141">
        <f>IF(N584="snížená",J584,0)</f>
        <v>0</v>
      </c>
      <c r="BG584" s="141">
        <f>IF(N584="zákl. přenesená",J584,0)</f>
        <v>0</v>
      </c>
      <c r="BH584" s="141">
        <f>IF(N584="sníž. přenesená",J584,0)</f>
        <v>0</v>
      </c>
      <c r="BI584" s="141">
        <f>IF(N584="nulová",J584,0)</f>
        <v>0</v>
      </c>
      <c r="BJ584" s="13" t="s">
        <v>86</v>
      </c>
      <c r="BK584" s="141">
        <f>ROUND(I584*H584,2)</f>
        <v>0</v>
      </c>
      <c r="BL584" s="13" t="s">
        <v>271</v>
      </c>
      <c r="BM584" s="246" t="s">
        <v>857</v>
      </c>
    </row>
    <row r="585" spans="1:47" s="2" customFormat="1" ht="12">
      <c r="A585" s="36"/>
      <c r="B585" s="37"/>
      <c r="C585" s="38"/>
      <c r="D585" s="247" t="s">
        <v>149</v>
      </c>
      <c r="E585" s="38"/>
      <c r="F585" s="248" t="s">
        <v>858</v>
      </c>
      <c r="G585" s="38"/>
      <c r="H585" s="38"/>
      <c r="I585" s="204"/>
      <c r="J585" s="38"/>
      <c r="K585" s="38"/>
      <c r="L585" s="39"/>
      <c r="M585" s="249"/>
      <c r="N585" s="250"/>
      <c r="O585" s="89"/>
      <c r="P585" s="89"/>
      <c r="Q585" s="89"/>
      <c r="R585" s="89"/>
      <c r="S585" s="89"/>
      <c r="T585" s="90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3" t="s">
        <v>149</v>
      </c>
      <c r="AU585" s="13" t="s">
        <v>86</v>
      </c>
    </row>
    <row r="586" spans="1:65" s="2" customFormat="1" ht="33" customHeight="1">
      <c r="A586" s="36"/>
      <c r="B586" s="37"/>
      <c r="C586" s="251" t="s">
        <v>859</v>
      </c>
      <c r="D586" s="251" t="s">
        <v>151</v>
      </c>
      <c r="E586" s="252" t="s">
        <v>860</v>
      </c>
      <c r="F586" s="253" t="s">
        <v>861</v>
      </c>
      <c r="G586" s="254" t="s">
        <v>215</v>
      </c>
      <c r="H586" s="255">
        <v>0.3</v>
      </c>
      <c r="I586" s="256"/>
      <c r="J586" s="257">
        <f>ROUND(I586*H586,2)</f>
        <v>0</v>
      </c>
      <c r="K586" s="258"/>
      <c r="L586" s="39"/>
      <c r="M586" s="259" t="s">
        <v>1</v>
      </c>
      <c r="N586" s="260" t="s">
        <v>43</v>
      </c>
      <c r="O586" s="89"/>
      <c r="P586" s="244">
        <f>O586*H586</f>
        <v>0</v>
      </c>
      <c r="Q586" s="244">
        <v>0</v>
      </c>
      <c r="R586" s="244">
        <f>Q586*H586</f>
        <v>0</v>
      </c>
      <c r="S586" s="244">
        <v>0</v>
      </c>
      <c r="T586" s="245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46" t="s">
        <v>271</v>
      </c>
      <c r="AT586" s="246" t="s">
        <v>151</v>
      </c>
      <c r="AU586" s="246" t="s">
        <v>86</v>
      </c>
      <c r="AY586" s="13" t="s">
        <v>141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3" t="s">
        <v>86</v>
      </c>
      <c r="BK586" s="141">
        <f>ROUND(I586*H586,2)</f>
        <v>0</v>
      </c>
      <c r="BL586" s="13" t="s">
        <v>271</v>
      </c>
      <c r="BM586" s="246" t="s">
        <v>862</v>
      </c>
    </row>
    <row r="587" spans="1:47" s="2" customFormat="1" ht="12">
      <c r="A587" s="36"/>
      <c r="B587" s="37"/>
      <c r="C587" s="38"/>
      <c r="D587" s="247" t="s">
        <v>149</v>
      </c>
      <c r="E587" s="38"/>
      <c r="F587" s="248" t="s">
        <v>863</v>
      </c>
      <c r="G587" s="38"/>
      <c r="H587" s="38"/>
      <c r="I587" s="204"/>
      <c r="J587" s="38"/>
      <c r="K587" s="38"/>
      <c r="L587" s="39"/>
      <c r="M587" s="249"/>
      <c r="N587" s="250"/>
      <c r="O587" s="89"/>
      <c r="P587" s="89"/>
      <c r="Q587" s="89"/>
      <c r="R587" s="89"/>
      <c r="S587" s="89"/>
      <c r="T587" s="90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3" t="s">
        <v>149</v>
      </c>
      <c r="AU587" s="13" t="s">
        <v>86</v>
      </c>
    </row>
    <row r="588" spans="1:65" s="2" customFormat="1" ht="24.15" customHeight="1">
      <c r="A588" s="36"/>
      <c r="B588" s="37"/>
      <c r="C588" s="233" t="s">
        <v>864</v>
      </c>
      <c r="D588" s="233" t="s">
        <v>142</v>
      </c>
      <c r="E588" s="234" t="s">
        <v>865</v>
      </c>
      <c r="F588" s="235" t="s">
        <v>866</v>
      </c>
      <c r="G588" s="236" t="s">
        <v>215</v>
      </c>
      <c r="H588" s="237">
        <v>0.4</v>
      </c>
      <c r="I588" s="238"/>
      <c r="J588" s="239">
        <f>ROUND(I588*H588,2)</f>
        <v>0</v>
      </c>
      <c r="K588" s="240"/>
      <c r="L588" s="241"/>
      <c r="M588" s="242" t="s">
        <v>1</v>
      </c>
      <c r="N588" s="243" t="s">
        <v>43</v>
      </c>
      <c r="O588" s="89"/>
      <c r="P588" s="244">
        <f>O588*H588</f>
        <v>0</v>
      </c>
      <c r="Q588" s="244">
        <v>0.01822</v>
      </c>
      <c r="R588" s="244">
        <f>Q588*H588</f>
        <v>0.007288</v>
      </c>
      <c r="S588" s="244">
        <v>0</v>
      </c>
      <c r="T588" s="245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46" t="s">
        <v>286</v>
      </c>
      <c r="AT588" s="246" t="s">
        <v>142</v>
      </c>
      <c r="AU588" s="246" t="s">
        <v>86</v>
      </c>
      <c r="AY588" s="13" t="s">
        <v>141</v>
      </c>
      <c r="BE588" s="141">
        <f>IF(N588="základní",J588,0)</f>
        <v>0</v>
      </c>
      <c r="BF588" s="141">
        <f>IF(N588="snížená",J588,0)</f>
        <v>0</v>
      </c>
      <c r="BG588" s="141">
        <f>IF(N588="zákl. přenesená",J588,0)</f>
        <v>0</v>
      </c>
      <c r="BH588" s="141">
        <f>IF(N588="sníž. přenesená",J588,0)</f>
        <v>0</v>
      </c>
      <c r="BI588" s="141">
        <f>IF(N588="nulová",J588,0)</f>
        <v>0</v>
      </c>
      <c r="BJ588" s="13" t="s">
        <v>86</v>
      </c>
      <c r="BK588" s="141">
        <f>ROUND(I588*H588,2)</f>
        <v>0</v>
      </c>
      <c r="BL588" s="13" t="s">
        <v>271</v>
      </c>
      <c r="BM588" s="246" t="s">
        <v>867</v>
      </c>
    </row>
    <row r="589" spans="1:47" s="2" customFormat="1" ht="12">
      <c r="A589" s="36"/>
      <c r="B589" s="37"/>
      <c r="C589" s="38"/>
      <c r="D589" s="247" t="s">
        <v>149</v>
      </c>
      <c r="E589" s="38"/>
      <c r="F589" s="248" t="s">
        <v>866</v>
      </c>
      <c r="G589" s="38"/>
      <c r="H589" s="38"/>
      <c r="I589" s="204"/>
      <c r="J589" s="38"/>
      <c r="K589" s="38"/>
      <c r="L589" s="39"/>
      <c r="M589" s="249"/>
      <c r="N589" s="250"/>
      <c r="O589" s="89"/>
      <c r="P589" s="89"/>
      <c r="Q589" s="89"/>
      <c r="R589" s="89"/>
      <c r="S589" s="89"/>
      <c r="T589" s="90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3" t="s">
        <v>149</v>
      </c>
      <c r="AU589" s="13" t="s">
        <v>86</v>
      </c>
    </row>
    <row r="590" spans="1:65" s="2" customFormat="1" ht="24.15" customHeight="1">
      <c r="A590" s="36"/>
      <c r="B590" s="37"/>
      <c r="C590" s="233" t="s">
        <v>868</v>
      </c>
      <c r="D590" s="233" t="s">
        <v>142</v>
      </c>
      <c r="E590" s="234" t="s">
        <v>869</v>
      </c>
      <c r="F590" s="235" t="s">
        <v>870</v>
      </c>
      <c r="G590" s="236" t="s">
        <v>244</v>
      </c>
      <c r="H590" s="237">
        <v>1</v>
      </c>
      <c r="I590" s="238"/>
      <c r="J590" s="239">
        <f>ROUND(I590*H590,2)</f>
        <v>0</v>
      </c>
      <c r="K590" s="240"/>
      <c r="L590" s="241"/>
      <c r="M590" s="242" t="s">
        <v>1</v>
      </c>
      <c r="N590" s="243" t="s">
        <v>43</v>
      </c>
      <c r="O590" s="89"/>
      <c r="P590" s="244">
        <f>O590*H590</f>
        <v>0</v>
      </c>
      <c r="Q590" s="244">
        <v>0</v>
      </c>
      <c r="R590" s="244">
        <f>Q590*H590</f>
        <v>0</v>
      </c>
      <c r="S590" s="244">
        <v>0</v>
      </c>
      <c r="T590" s="245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46" t="s">
        <v>146</v>
      </c>
      <c r="AT590" s="246" t="s">
        <v>142</v>
      </c>
      <c r="AU590" s="246" t="s">
        <v>86</v>
      </c>
      <c r="AY590" s="13" t="s">
        <v>141</v>
      </c>
      <c r="BE590" s="141">
        <f>IF(N590="základní",J590,0)</f>
        <v>0</v>
      </c>
      <c r="BF590" s="141">
        <f>IF(N590="snížená",J590,0)</f>
        <v>0</v>
      </c>
      <c r="BG590" s="141">
        <f>IF(N590="zákl. přenesená",J590,0)</f>
        <v>0</v>
      </c>
      <c r="BH590" s="141">
        <f>IF(N590="sníž. přenesená",J590,0)</f>
        <v>0</v>
      </c>
      <c r="BI590" s="141">
        <f>IF(N590="nulová",J590,0)</f>
        <v>0</v>
      </c>
      <c r="BJ590" s="13" t="s">
        <v>86</v>
      </c>
      <c r="BK590" s="141">
        <f>ROUND(I590*H590,2)</f>
        <v>0</v>
      </c>
      <c r="BL590" s="13" t="s">
        <v>147</v>
      </c>
      <c r="BM590" s="246" t="s">
        <v>871</v>
      </c>
    </row>
    <row r="591" spans="1:47" s="2" customFormat="1" ht="12">
      <c r="A591" s="36"/>
      <c r="B591" s="37"/>
      <c r="C591" s="38"/>
      <c r="D591" s="247" t="s">
        <v>149</v>
      </c>
      <c r="E591" s="38"/>
      <c r="F591" s="248" t="s">
        <v>870</v>
      </c>
      <c r="G591" s="38"/>
      <c r="H591" s="38"/>
      <c r="I591" s="204"/>
      <c r="J591" s="38"/>
      <c r="K591" s="38"/>
      <c r="L591" s="39"/>
      <c r="M591" s="249"/>
      <c r="N591" s="250"/>
      <c r="O591" s="89"/>
      <c r="P591" s="89"/>
      <c r="Q591" s="89"/>
      <c r="R591" s="89"/>
      <c r="S591" s="89"/>
      <c r="T591" s="90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3" t="s">
        <v>149</v>
      </c>
      <c r="AU591" s="13" t="s">
        <v>86</v>
      </c>
    </row>
    <row r="592" spans="1:65" s="2" customFormat="1" ht="21.75" customHeight="1">
      <c r="A592" s="36"/>
      <c r="B592" s="37"/>
      <c r="C592" s="233" t="s">
        <v>872</v>
      </c>
      <c r="D592" s="233" t="s">
        <v>142</v>
      </c>
      <c r="E592" s="234" t="s">
        <v>873</v>
      </c>
      <c r="F592" s="235" t="s">
        <v>874</v>
      </c>
      <c r="G592" s="236" t="s">
        <v>244</v>
      </c>
      <c r="H592" s="237">
        <v>1</v>
      </c>
      <c r="I592" s="238"/>
      <c r="J592" s="239">
        <f>ROUND(I592*H592,2)</f>
        <v>0</v>
      </c>
      <c r="K592" s="240"/>
      <c r="L592" s="241"/>
      <c r="M592" s="242" t="s">
        <v>1</v>
      </c>
      <c r="N592" s="243" t="s">
        <v>43</v>
      </c>
      <c r="O592" s="89"/>
      <c r="P592" s="244">
        <f>O592*H592</f>
        <v>0</v>
      </c>
      <c r="Q592" s="244">
        <v>0</v>
      </c>
      <c r="R592" s="244">
        <f>Q592*H592</f>
        <v>0</v>
      </c>
      <c r="S592" s="244">
        <v>0</v>
      </c>
      <c r="T592" s="245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46" t="s">
        <v>146</v>
      </c>
      <c r="AT592" s="246" t="s">
        <v>142</v>
      </c>
      <c r="AU592" s="246" t="s">
        <v>86</v>
      </c>
      <c r="AY592" s="13" t="s">
        <v>141</v>
      </c>
      <c r="BE592" s="141">
        <f>IF(N592="základní",J592,0)</f>
        <v>0</v>
      </c>
      <c r="BF592" s="141">
        <f>IF(N592="snížená",J592,0)</f>
        <v>0</v>
      </c>
      <c r="BG592" s="141">
        <f>IF(N592="zákl. přenesená",J592,0)</f>
        <v>0</v>
      </c>
      <c r="BH592" s="141">
        <f>IF(N592="sníž. přenesená",J592,0)</f>
        <v>0</v>
      </c>
      <c r="BI592" s="141">
        <f>IF(N592="nulová",J592,0)</f>
        <v>0</v>
      </c>
      <c r="BJ592" s="13" t="s">
        <v>86</v>
      </c>
      <c r="BK592" s="141">
        <f>ROUND(I592*H592,2)</f>
        <v>0</v>
      </c>
      <c r="BL592" s="13" t="s">
        <v>147</v>
      </c>
      <c r="BM592" s="246" t="s">
        <v>875</v>
      </c>
    </row>
    <row r="593" spans="1:47" s="2" customFormat="1" ht="12">
      <c r="A593" s="36"/>
      <c r="B593" s="37"/>
      <c r="C593" s="38"/>
      <c r="D593" s="247" t="s">
        <v>149</v>
      </c>
      <c r="E593" s="38"/>
      <c r="F593" s="248" t="s">
        <v>870</v>
      </c>
      <c r="G593" s="38"/>
      <c r="H593" s="38"/>
      <c r="I593" s="204"/>
      <c r="J593" s="38"/>
      <c r="K593" s="38"/>
      <c r="L593" s="39"/>
      <c r="M593" s="249"/>
      <c r="N593" s="250"/>
      <c r="O593" s="89"/>
      <c r="P593" s="89"/>
      <c r="Q593" s="89"/>
      <c r="R593" s="89"/>
      <c r="S593" s="89"/>
      <c r="T593" s="90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3" t="s">
        <v>149</v>
      </c>
      <c r="AU593" s="13" t="s">
        <v>86</v>
      </c>
    </row>
    <row r="594" spans="1:65" s="2" customFormat="1" ht="16.5" customHeight="1">
      <c r="A594" s="36"/>
      <c r="B594" s="37"/>
      <c r="C594" s="233" t="s">
        <v>876</v>
      </c>
      <c r="D594" s="233" t="s">
        <v>142</v>
      </c>
      <c r="E594" s="234" t="s">
        <v>877</v>
      </c>
      <c r="F594" s="235" t="s">
        <v>878</v>
      </c>
      <c r="G594" s="236" t="s">
        <v>244</v>
      </c>
      <c r="H594" s="237">
        <v>1</v>
      </c>
      <c r="I594" s="238"/>
      <c r="J594" s="239">
        <f>ROUND(I594*H594,2)</f>
        <v>0</v>
      </c>
      <c r="K594" s="240"/>
      <c r="L594" s="241"/>
      <c r="M594" s="242" t="s">
        <v>1</v>
      </c>
      <c r="N594" s="243" t="s">
        <v>43</v>
      </c>
      <c r="O594" s="89"/>
      <c r="P594" s="244">
        <f>O594*H594</f>
        <v>0</v>
      </c>
      <c r="Q594" s="244">
        <v>0</v>
      </c>
      <c r="R594" s="244">
        <f>Q594*H594</f>
        <v>0</v>
      </c>
      <c r="S594" s="244">
        <v>0</v>
      </c>
      <c r="T594" s="245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46" t="s">
        <v>146</v>
      </c>
      <c r="AT594" s="246" t="s">
        <v>142</v>
      </c>
      <c r="AU594" s="246" t="s">
        <v>86</v>
      </c>
      <c r="AY594" s="13" t="s">
        <v>141</v>
      </c>
      <c r="BE594" s="141">
        <f>IF(N594="základní",J594,0)</f>
        <v>0</v>
      </c>
      <c r="BF594" s="141">
        <f>IF(N594="snížená",J594,0)</f>
        <v>0</v>
      </c>
      <c r="BG594" s="141">
        <f>IF(N594="zákl. přenesená",J594,0)</f>
        <v>0</v>
      </c>
      <c r="BH594" s="141">
        <f>IF(N594="sníž. přenesená",J594,0)</f>
        <v>0</v>
      </c>
      <c r="BI594" s="141">
        <f>IF(N594="nulová",J594,0)</f>
        <v>0</v>
      </c>
      <c r="BJ594" s="13" t="s">
        <v>86</v>
      </c>
      <c r="BK594" s="141">
        <f>ROUND(I594*H594,2)</f>
        <v>0</v>
      </c>
      <c r="BL594" s="13" t="s">
        <v>147</v>
      </c>
      <c r="BM594" s="246" t="s">
        <v>879</v>
      </c>
    </row>
    <row r="595" spans="1:47" s="2" customFormat="1" ht="12">
      <c r="A595" s="36"/>
      <c r="B595" s="37"/>
      <c r="C595" s="38"/>
      <c r="D595" s="247" t="s">
        <v>149</v>
      </c>
      <c r="E595" s="38"/>
      <c r="F595" s="248" t="s">
        <v>878</v>
      </c>
      <c r="G595" s="38"/>
      <c r="H595" s="38"/>
      <c r="I595" s="204"/>
      <c r="J595" s="38"/>
      <c r="K595" s="38"/>
      <c r="L595" s="39"/>
      <c r="M595" s="249"/>
      <c r="N595" s="250"/>
      <c r="O595" s="89"/>
      <c r="P595" s="89"/>
      <c r="Q595" s="89"/>
      <c r="R595" s="89"/>
      <c r="S595" s="89"/>
      <c r="T595" s="90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3" t="s">
        <v>149</v>
      </c>
      <c r="AU595" s="13" t="s">
        <v>86</v>
      </c>
    </row>
    <row r="596" spans="1:65" s="2" customFormat="1" ht="24.15" customHeight="1">
      <c r="A596" s="36"/>
      <c r="B596" s="37"/>
      <c r="C596" s="251" t="s">
        <v>880</v>
      </c>
      <c r="D596" s="251" t="s">
        <v>151</v>
      </c>
      <c r="E596" s="252" t="s">
        <v>881</v>
      </c>
      <c r="F596" s="253" t="s">
        <v>882</v>
      </c>
      <c r="G596" s="254" t="s">
        <v>145</v>
      </c>
      <c r="H596" s="255">
        <v>6</v>
      </c>
      <c r="I596" s="256"/>
      <c r="J596" s="257">
        <f>ROUND(I596*H596,2)</f>
        <v>0</v>
      </c>
      <c r="K596" s="258"/>
      <c r="L596" s="39"/>
      <c r="M596" s="259" t="s">
        <v>1</v>
      </c>
      <c r="N596" s="260" t="s">
        <v>43</v>
      </c>
      <c r="O596" s="89"/>
      <c r="P596" s="244">
        <f>O596*H596</f>
        <v>0</v>
      </c>
      <c r="Q596" s="244">
        <v>0</v>
      </c>
      <c r="R596" s="244">
        <f>Q596*H596</f>
        <v>0</v>
      </c>
      <c r="S596" s="244">
        <v>0</v>
      </c>
      <c r="T596" s="245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46" t="s">
        <v>147</v>
      </c>
      <c r="AT596" s="246" t="s">
        <v>151</v>
      </c>
      <c r="AU596" s="246" t="s">
        <v>86</v>
      </c>
      <c r="AY596" s="13" t="s">
        <v>141</v>
      </c>
      <c r="BE596" s="141">
        <f>IF(N596="základní",J596,0)</f>
        <v>0</v>
      </c>
      <c r="BF596" s="141">
        <f>IF(N596="snížená",J596,0)</f>
        <v>0</v>
      </c>
      <c r="BG596" s="141">
        <f>IF(N596="zákl. přenesená",J596,0)</f>
        <v>0</v>
      </c>
      <c r="BH596" s="141">
        <f>IF(N596="sníž. přenesená",J596,0)</f>
        <v>0</v>
      </c>
      <c r="BI596" s="141">
        <f>IF(N596="nulová",J596,0)</f>
        <v>0</v>
      </c>
      <c r="BJ596" s="13" t="s">
        <v>86</v>
      </c>
      <c r="BK596" s="141">
        <f>ROUND(I596*H596,2)</f>
        <v>0</v>
      </c>
      <c r="BL596" s="13" t="s">
        <v>147</v>
      </c>
      <c r="BM596" s="246" t="s">
        <v>883</v>
      </c>
    </row>
    <row r="597" spans="1:47" s="2" customFormat="1" ht="12">
      <c r="A597" s="36"/>
      <c r="B597" s="37"/>
      <c r="C597" s="38"/>
      <c r="D597" s="247" t="s">
        <v>149</v>
      </c>
      <c r="E597" s="38"/>
      <c r="F597" s="248" t="s">
        <v>884</v>
      </c>
      <c r="G597" s="38"/>
      <c r="H597" s="38"/>
      <c r="I597" s="204"/>
      <c r="J597" s="38"/>
      <c r="K597" s="38"/>
      <c r="L597" s="39"/>
      <c r="M597" s="249"/>
      <c r="N597" s="250"/>
      <c r="O597" s="89"/>
      <c r="P597" s="89"/>
      <c r="Q597" s="89"/>
      <c r="R597" s="89"/>
      <c r="S597" s="89"/>
      <c r="T597" s="90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3" t="s">
        <v>149</v>
      </c>
      <c r="AU597" s="13" t="s">
        <v>86</v>
      </c>
    </row>
    <row r="598" spans="1:63" s="11" customFormat="1" ht="25.9" customHeight="1">
      <c r="A598" s="11"/>
      <c r="B598" s="219"/>
      <c r="C598" s="220"/>
      <c r="D598" s="221" t="s">
        <v>77</v>
      </c>
      <c r="E598" s="222" t="s">
        <v>885</v>
      </c>
      <c r="F598" s="222" t="s">
        <v>886</v>
      </c>
      <c r="G598" s="220"/>
      <c r="H598" s="220"/>
      <c r="I598" s="223"/>
      <c r="J598" s="224">
        <f>BK598</f>
        <v>0</v>
      </c>
      <c r="K598" s="220"/>
      <c r="L598" s="225"/>
      <c r="M598" s="226"/>
      <c r="N598" s="227"/>
      <c r="O598" s="227"/>
      <c r="P598" s="228">
        <f>SUM(P599:P612)</f>
        <v>0</v>
      </c>
      <c r="Q598" s="227"/>
      <c r="R598" s="228">
        <f>SUM(R599:R612)</f>
        <v>0.10542</v>
      </c>
      <c r="S598" s="227"/>
      <c r="T598" s="229">
        <f>SUM(T599:T612)</f>
        <v>0</v>
      </c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R598" s="230" t="s">
        <v>86</v>
      </c>
      <c r="AT598" s="231" t="s">
        <v>77</v>
      </c>
      <c r="AU598" s="231" t="s">
        <v>78</v>
      </c>
      <c r="AY598" s="230" t="s">
        <v>141</v>
      </c>
      <c r="BK598" s="232">
        <f>SUM(BK599:BK612)</f>
        <v>0</v>
      </c>
    </row>
    <row r="599" spans="1:65" s="2" customFormat="1" ht="21.75" customHeight="1">
      <c r="A599" s="36"/>
      <c r="B599" s="37"/>
      <c r="C599" s="251" t="s">
        <v>887</v>
      </c>
      <c r="D599" s="251" t="s">
        <v>151</v>
      </c>
      <c r="E599" s="252" t="s">
        <v>888</v>
      </c>
      <c r="F599" s="253" t="s">
        <v>889</v>
      </c>
      <c r="G599" s="254" t="s">
        <v>145</v>
      </c>
      <c r="H599" s="255">
        <v>7</v>
      </c>
      <c r="I599" s="256"/>
      <c r="J599" s="257">
        <f>ROUND(I599*H599,2)</f>
        <v>0</v>
      </c>
      <c r="K599" s="258"/>
      <c r="L599" s="39"/>
      <c r="M599" s="259" t="s">
        <v>1</v>
      </c>
      <c r="N599" s="260" t="s">
        <v>43</v>
      </c>
      <c r="O599" s="89"/>
      <c r="P599" s="244">
        <f>O599*H599</f>
        <v>0</v>
      </c>
      <c r="Q599" s="244">
        <v>0.0076</v>
      </c>
      <c r="R599" s="244">
        <f>Q599*H599</f>
        <v>0.0532</v>
      </c>
      <c r="S599" s="244">
        <v>0</v>
      </c>
      <c r="T599" s="245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246" t="s">
        <v>271</v>
      </c>
      <c r="AT599" s="246" t="s">
        <v>151</v>
      </c>
      <c r="AU599" s="246" t="s">
        <v>86</v>
      </c>
      <c r="AY599" s="13" t="s">
        <v>141</v>
      </c>
      <c r="BE599" s="141">
        <f>IF(N599="základní",J599,0)</f>
        <v>0</v>
      </c>
      <c r="BF599" s="141">
        <f>IF(N599="snížená",J599,0)</f>
        <v>0</v>
      </c>
      <c r="BG599" s="141">
        <f>IF(N599="zákl. přenesená",J599,0)</f>
        <v>0</v>
      </c>
      <c r="BH599" s="141">
        <f>IF(N599="sníž. přenesená",J599,0)</f>
        <v>0</v>
      </c>
      <c r="BI599" s="141">
        <f>IF(N599="nulová",J599,0)</f>
        <v>0</v>
      </c>
      <c r="BJ599" s="13" t="s">
        <v>86</v>
      </c>
      <c r="BK599" s="141">
        <f>ROUND(I599*H599,2)</f>
        <v>0</v>
      </c>
      <c r="BL599" s="13" t="s">
        <v>271</v>
      </c>
      <c r="BM599" s="246" t="s">
        <v>890</v>
      </c>
    </row>
    <row r="600" spans="1:47" s="2" customFormat="1" ht="12">
      <c r="A600" s="36"/>
      <c r="B600" s="37"/>
      <c r="C600" s="38"/>
      <c r="D600" s="247" t="s">
        <v>149</v>
      </c>
      <c r="E600" s="38"/>
      <c r="F600" s="248" t="s">
        <v>891</v>
      </c>
      <c r="G600" s="38"/>
      <c r="H600" s="38"/>
      <c r="I600" s="204"/>
      <c r="J600" s="38"/>
      <c r="K600" s="38"/>
      <c r="L600" s="39"/>
      <c r="M600" s="249"/>
      <c r="N600" s="250"/>
      <c r="O600" s="89"/>
      <c r="P600" s="89"/>
      <c r="Q600" s="89"/>
      <c r="R600" s="89"/>
      <c r="S600" s="89"/>
      <c r="T600" s="90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3" t="s">
        <v>149</v>
      </c>
      <c r="AU600" s="13" t="s">
        <v>86</v>
      </c>
    </row>
    <row r="601" spans="1:65" s="2" customFormat="1" ht="24.15" customHeight="1">
      <c r="A601" s="36"/>
      <c r="B601" s="37"/>
      <c r="C601" s="251" t="s">
        <v>892</v>
      </c>
      <c r="D601" s="251" t="s">
        <v>151</v>
      </c>
      <c r="E601" s="252" t="s">
        <v>893</v>
      </c>
      <c r="F601" s="253" t="s">
        <v>894</v>
      </c>
      <c r="G601" s="254" t="s">
        <v>145</v>
      </c>
      <c r="H601" s="255">
        <v>5</v>
      </c>
      <c r="I601" s="256"/>
      <c r="J601" s="257">
        <f>ROUND(I601*H601,2)</f>
        <v>0</v>
      </c>
      <c r="K601" s="258"/>
      <c r="L601" s="39"/>
      <c r="M601" s="259" t="s">
        <v>1</v>
      </c>
      <c r="N601" s="260" t="s">
        <v>43</v>
      </c>
      <c r="O601" s="89"/>
      <c r="P601" s="244">
        <f>O601*H601</f>
        <v>0</v>
      </c>
      <c r="Q601" s="244">
        <v>0.0038</v>
      </c>
      <c r="R601" s="244">
        <f>Q601*H601</f>
        <v>0.019</v>
      </c>
      <c r="S601" s="244">
        <v>0</v>
      </c>
      <c r="T601" s="245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246" t="s">
        <v>271</v>
      </c>
      <c r="AT601" s="246" t="s">
        <v>151</v>
      </c>
      <c r="AU601" s="246" t="s">
        <v>86</v>
      </c>
      <c r="AY601" s="13" t="s">
        <v>141</v>
      </c>
      <c r="BE601" s="141">
        <f>IF(N601="základní",J601,0)</f>
        <v>0</v>
      </c>
      <c r="BF601" s="141">
        <f>IF(N601="snížená",J601,0)</f>
        <v>0</v>
      </c>
      <c r="BG601" s="141">
        <f>IF(N601="zákl. přenesená",J601,0)</f>
        <v>0</v>
      </c>
      <c r="BH601" s="141">
        <f>IF(N601="sníž. přenesená",J601,0)</f>
        <v>0</v>
      </c>
      <c r="BI601" s="141">
        <f>IF(N601="nulová",J601,0)</f>
        <v>0</v>
      </c>
      <c r="BJ601" s="13" t="s">
        <v>86</v>
      </c>
      <c r="BK601" s="141">
        <f>ROUND(I601*H601,2)</f>
        <v>0</v>
      </c>
      <c r="BL601" s="13" t="s">
        <v>271</v>
      </c>
      <c r="BM601" s="246" t="s">
        <v>895</v>
      </c>
    </row>
    <row r="602" spans="1:47" s="2" customFormat="1" ht="12">
      <c r="A602" s="36"/>
      <c r="B602" s="37"/>
      <c r="C602" s="38"/>
      <c r="D602" s="247" t="s">
        <v>149</v>
      </c>
      <c r="E602" s="38"/>
      <c r="F602" s="248" t="s">
        <v>896</v>
      </c>
      <c r="G602" s="38"/>
      <c r="H602" s="38"/>
      <c r="I602" s="204"/>
      <c r="J602" s="38"/>
      <c r="K602" s="38"/>
      <c r="L602" s="39"/>
      <c r="M602" s="249"/>
      <c r="N602" s="250"/>
      <c r="O602" s="89"/>
      <c r="P602" s="89"/>
      <c r="Q602" s="89"/>
      <c r="R602" s="89"/>
      <c r="S602" s="89"/>
      <c r="T602" s="90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3" t="s">
        <v>149</v>
      </c>
      <c r="AU602" s="13" t="s">
        <v>86</v>
      </c>
    </row>
    <row r="603" spans="1:65" s="2" customFormat="1" ht="24.15" customHeight="1">
      <c r="A603" s="36"/>
      <c r="B603" s="37"/>
      <c r="C603" s="251" t="s">
        <v>897</v>
      </c>
      <c r="D603" s="251" t="s">
        <v>151</v>
      </c>
      <c r="E603" s="252" t="s">
        <v>898</v>
      </c>
      <c r="F603" s="253" t="s">
        <v>899</v>
      </c>
      <c r="G603" s="254" t="s">
        <v>900</v>
      </c>
      <c r="H603" s="255">
        <v>0.4</v>
      </c>
      <c r="I603" s="256"/>
      <c r="J603" s="257">
        <f>ROUND(I603*H603,2)</f>
        <v>0</v>
      </c>
      <c r="K603" s="258"/>
      <c r="L603" s="39"/>
      <c r="M603" s="259" t="s">
        <v>1</v>
      </c>
      <c r="N603" s="260" t="s">
        <v>43</v>
      </c>
      <c r="O603" s="89"/>
      <c r="P603" s="244">
        <f>O603*H603</f>
        <v>0</v>
      </c>
      <c r="Q603" s="244">
        <v>0.0088</v>
      </c>
      <c r="R603" s="244">
        <f>Q603*H603</f>
        <v>0.0035200000000000006</v>
      </c>
      <c r="S603" s="244">
        <v>0</v>
      </c>
      <c r="T603" s="245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246" t="s">
        <v>271</v>
      </c>
      <c r="AT603" s="246" t="s">
        <v>151</v>
      </c>
      <c r="AU603" s="246" t="s">
        <v>86</v>
      </c>
      <c r="AY603" s="13" t="s">
        <v>141</v>
      </c>
      <c r="BE603" s="141">
        <f>IF(N603="základní",J603,0)</f>
        <v>0</v>
      </c>
      <c r="BF603" s="141">
        <f>IF(N603="snížená",J603,0)</f>
        <v>0</v>
      </c>
      <c r="BG603" s="141">
        <f>IF(N603="zákl. přenesená",J603,0)</f>
        <v>0</v>
      </c>
      <c r="BH603" s="141">
        <f>IF(N603="sníž. přenesená",J603,0)</f>
        <v>0</v>
      </c>
      <c r="BI603" s="141">
        <f>IF(N603="nulová",J603,0)</f>
        <v>0</v>
      </c>
      <c r="BJ603" s="13" t="s">
        <v>86</v>
      </c>
      <c r="BK603" s="141">
        <f>ROUND(I603*H603,2)</f>
        <v>0</v>
      </c>
      <c r="BL603" s="13" t="s">
        <v>271</v>
      </c>
      <c r="BM603" s="246" t="s">
        <v>901</v>
      </c>
    </row>
    <row r="604" spans="1:47" s="2" customFormat="1" ht="12">
      <c r="A604" s="36"/>
      <c r="B604" s="37"/>
      <c r="C604" s="38"/>
      <c r="D604" s="247" t="s">
        <v>149</v>
      </c>
      <c r="E604" s="38"/>
      <c r="F604" s="248" t="s">
        <v>902</v>
      </c>
      <c r="G604" s="38"/>
      <c r="H604" s="38"/>
      <c r="I604" s="204"/>
      <c r="J604" s="38"/>
      <c r="K604" s="38"/>
      <c r="L604" s="39"/>
      <c r="M604" s="249"/>
      <c r="N604" s="250"/>
      <c r="O604" s="89"/>
      <c r="P604" s="89"/>
      <c r="Q604" s="89"/>
      <c r="R604" s="89"/>
      <c r="S604" s="89"/>
      <c r="T604" s="90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3" t="s">
        <v>149</v>
      </c>
      <c r="AU604" s="13" t="s">
        <v>86</v>
      </c>
    </row>
    <row r="605" spans="1:65" s="2" customFormat="1" ht="24.15" customHeight="1">
      <c r="A605" s="36"/>
      <c r="B605" s="37"/>
      <c r="C605" s="251" t="s">
        <v>903</v>
      </c>
      <c r="D605" s="251" t="s">
        <v>151</v>
      </c>
      <c r="E605" s="252" t="s">
        <v>904</v>
      </c>
      <c r="F605" s="253" t="s">
        <v>905</v>
      </c>
      <c r="G605" s="254" t="s">
        <v>145</v>
      </c>
      <c r="H605" s="255">
        <v>1</v>
      </c>
      <c r="I605" s="256"/>
      <c r="J605" s="257">
        <f>ROUND(I605*H605,2)</f>
        <v>0</v>
      </c>
      <c r="K605" s="258"/>
      <c r="L605" s="39"/>
      <c r="M605" s="259" t="s">
        <v>1</v>
      </c>
      <c r="N605" s="260" t="s">
        <v>43</v>
      </c>
      <c r="O605" s="89"/>
      <c r="P605" s="244">
        <f>O605*H605</f>
        <v>0</v>
      </c>
      <c r="Q605" s="244">
        <v>0.0099</v>
      </c>
      <c r="R605" s="244">
        <f>Q605*H605</f>
        <v>0.0099</v>
      </c>
      <c r="S605" s="244">
        <v>0</v>
      </c>
      <c r="T605" s="245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246" t="s">
        <v>271</v>
      </c>
      <c r="AT605" s="246" t="s">
        <v>151</v>
      </c>
      <c r="AU605" s="246" t="s">
        <v>86</v>
      </c>
      <c r="AY605" s="13" t="s">
        <v>141</v>
      </c>
      <c r="BE605" s="141">
        <f>IF(N605="základní",J605,0)</f>
        <v>0</v>
      </c>
      <c r="BF605" s="141">
        <f>IF(N605="snížená",J605,0)</f>
        <v>0</v>
      </c>
      <c r="BG605" s="141">
        <f>IF(N605="zákl. přenesená",J605,0)</f>
        <v>0</v>
      </c>
      <c r="BH605" s="141">
        <f>IF(N605="sníž. přenesená",J605,0)</f>
        <v>0</v>
      </c>
      <c r="BI605" s="141">
        <f>IF(N605="nulová",J605,0)</f>
        <v>0</v>
      </c>
      <c r="BJ605" s="13" t="s">
        <v>86</v>
      </c>
      <c r="BK605" s="141">
        <f>ROUND(I605*H605,2)</f>
        <v>0</v>
      </c>
      <c r="BL605" s="13" t="s">
        <v>271</v>
      </c>
      <c r="BM605" s="246" t="s">
        <v>906</v>
      </c>
    </row>
    <row r="606" spans="1:47" s="2" customFormat="1" ht="12">
      <c r="A606" s="36"/>
      <c r="B606" s="37"/>
      <c r="C606" s="38"/>
      <c r="D606" s="247" t="s">
        <v>149</v>
      </c>
      <c r="E606" s="38"/>
      <c r="F606" s="248" t="s">
        <v>907</v>
      </c>
      <c r="G606" s="38"/>
      <c r="H606" s="38"/>
      <c r="I606" s="204"/>
      <c r="J606" s="38"/>
      <c r="K606" s="38"/>
      <c r="L606" s="39"/>
      <c r="M606" s="249"/>
      <c r="N606" s="250"/>
      <c r="O606" s="89"/>
      <c r="P606" s="89"/>
      <c r="Q606" s="89"/>
      <c r="R606" s="89"/>
      <c r="S606" s="89"/>
      <c r="T606" s="90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3" t="s">
        <v>149</v>
      </c>
      <c r="AU606" s="13" t="s">
        <v>86</v>
      </c>
    </row>
    <row r="607" spans="1:65" s="2" customFormat="1" ht="24.15" customHeight="1">
      <c r="A607" s="36"/>
      <c r="B607" s="37"/>
      <c r="C607" s="251" t="s">
        <v>908</v>
      </c>
      <c r="D607" s="251" t="s">
        <v>151</v>
      </c>
      <c r="E607" s="252" t="s">
        <v>909</v>
      </c>
      <c r="F607" s="253" t="s">
        <v>910</v>
      </c>
      <c r="G607" s="254" t="s">
        <v>145</v>
      </c>
      <c r="H607" s="255">
        <v>1</v>
      </c>
      <c r="I607" s="256"/>
      <c r="J607" s="257">
        <f>ROUND(I607*H607,2)</f>
        <v>0</v>
      </c>
      <c r="K607" s="258"/>
      <c r="L607" s="39"/>
      <c r="M607" s="259" t="s">
        <v>1</v>
      </c>
      <c r="N607" s="260" t="s">
        <v>43</v>
      </c>
      <c r="O607" s="89"/>
      <c r="P607" s="244">
        <f>O607*H607</f>
        <v>0</v>
      </c>
      <c r="Q607" s="244">
        <v>0.0099</v>
      </c>
      <c r="R607" s="244">
        <f>Q607*H607</f>
        <v>0.0099</v>
      </c>
      <c r="S607" s="244">
        <v>0</v>
      </c>
      <c r="T607" s="245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246" t="s">
        <v>271</v>
      </c>
      <c r="AT607" s="246" t="s">
        <v>151</v>
      </c>
      <c r="AU607" s="246" t="s">
        <v>86</v>
      </c>
      <c r="AY607" s="13" t="s">
        <v>141</v>
      </c>
      <c r="BE607" s="141">
        <f>IF(N607="základní",J607,0)</f>
        <v>0</v>
      </c>
      <c r="BF607" s="141">
        <f>IF(N607="snížená",J607,0)</f>
        <v>0</v>
      </c>
      <c r="BG607" s="141">
        <f>IF(N607="zákl. přenesená",J607,0)</f>
        <v>0</v>
      </c>
      <c r="BH607" s="141">
        <f>IF(N607="sníž. přenesená",J607,0)</f>
        <v>0</v>
      </c>
      <c r="BI607" s="141">
        <f>IF(N607="nulová",J607,0)</f>
        <v>0</v>
      </c>
      <c r="BJ607" s="13" t="s">
        <v>86</v>
      </c>
      <c r="BK607" s="141">
        <f>ROUND(I607*H607,2)</f>
        <v>0</v>
      </c>
      <c r="BL607" s="13" t="s">
        <v>271</v>
      </c>
      <c r="BM607" s="246" t="s">
        <v>911</v>
      </c>
    </row>
    <row r="608" spans="1:47" s="2" customFormat="1" ht="12">
      <c r="A608" s="36"/>
      <c r="B608" s="37"/>
      <c r="C608" s="38"/>
      <c r="D608" s="247" t="s">
        <v>149</v>
      </c>
      <c r="E608" s="38"/>
      <c r="F608" s="248" t="s">
        <v>907</v>
      </c>
      <c r="G608" s="38"/>
      <c r="H608" s="38"/>
      <c r="I608" s="204"/>
      <c r="J608" s="38"/>
      <c r="K608" s="38"/>
      <c r="L608" s="39"/>
      <c r="M608" s="249"/>
      <c r="N608" s="250"/>
      <c r="O608" s="89"/>
      <c r="P608" s="89"/>
      <c r="Q608" s="89"/>
      <c r="R608" s="89"/>
      <c r="S608" s="89"/>
      <c r="T608" s="90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T608" s="13" t="s">
        <v>149</v>
      </c>
      <c r="AU608" s="13" t="s">
        <v>86</v>
      </c>
    </row>
    <row r="609" spans="1:65" s="2" customFormat="1" ht="24.15" customHeight="1">
      <c r="A609" s="36"/>
      <c r="B609" s="37"/>
      <c r="C609" s="251" t="s">
        <v>912</v>
      </c>
      <c r="D609" s="251" t="s">
        <v>151</v>
      </c>
      <c r="E609" s="252" t="s">
        <v>913</v>
      </c>
      <c r="F609" s="253" t="s">
        <v>914</v>
      </c>
      <c r="G609" s="254" t="s">
        <v>145</v>
      </c>
      <c r="H609" s="255">
        <v>1</v>
      </c>
      <c r="I609" s="256"/>
      <c r="J609" s="257">
        <f>ROUND(I609*H609,2)</f>
        <v>0</v>
      </c>
      <c r="K609" s="258"/>
      <c r="L609" s="39"/>
      <c r="M609" s="259" t="s">
        <v>1</v>
      </c>
      <c r="N609" s="260" t="s">
        <v>43</v>
      </c>
      <c r="O609" s="89"/>
      <c r="P609" s="244">
        <f>O609*H609</f>
        <v>0</v>
      </c>
      <c r="Q609" s="244">
        <v>0.0099</v>
      </c>
      <c r="R609" s="244">
        <f>Q609*H609</f>
        <v>0.0099</v>
      </c>
      <c r="S609" s="244">
        <v>0</v>
      </c>
      <c r="T609" s="245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46" t="s">
        <v>271</v>
      </c>
      <c r="AT609" s="246" t="s">
        <v>151</v>
      </c>
      <c r="AU609" s="246" t="s">
        <v>86</v>
      </c>
      <c r="AY609" s="13" t="s">
        <v>141</v>
      </c>
      <c r="BE609" s="141">
        <f>IF(N609="základní",J609,0)</f>
        <v>0</v>
      </c>
      <c r="BF609" s="141">
        <f>IF(N609="snížená",J609,0)</f>
        <v>0</v>
      </c>
      <c r="BG609" s="141">
        <f>IF(N609="zákl. přenesená",J609,0)</f>
        <v>0</v>
      </c>
      <c r="BH609" s="141">
        <f>IF(N609="sníž. přenesená",J609,0)</f>
        <v>0</v>
      </c>
      <c r="BI609" s="141">
        <f>IF(N609="nulová",J609,0)</f>
        <v>0</v>
      </c>
      <c r="BJ609" s="13" t="s">
        <v>86</v>
      </c>
      <c r="BK609" s="141">
        <f>ROUND(I609*H609,2)</f>
        <v>0</v>
      </c>
      <c r="BL609" s="13" t="s">
        <v>271</v>
      </c>
      <c r="BM609" s="246" t="s">
        <v>915</v>
      </c>
    </row>
    <row r="610" spans="1:47" s="2" customFormat="1" ht="12">
      <c r="A610" s="36"/>
      <c r="B610" s="37"/>
      <c r="C610" s="38"/>
      <c r="D610" s="247" t="s">
        <v>149</v>
      </c>
      <c r="E610" s="38"/>
      <c r="F610" s="248" t="s">
        <v>907</v>
      </c>
      <c r="G610" s="38"/>
      <c r="H610" s="38"/>
      <c r="I610" s="204"/>
      <c r="J610" s="38"/>
      <c r="K610" s="38"/>
      <c r="L610" s="39"/>
      <c r="M610" s="249"/>
      <c r="N610" s="250"/>
      <c r="O610" s="89"/>
      <c r="P610" s="89"/>
      <c r="Q610" s="89"/>
      <c r="R610" s="89"/>
      <c r="S610" s="89"/>
      <c r="T610" s="90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3" t="s">
        <v>149</v>
      </c>
      <c r="AU610" s="13" t="s">
        <v>86</v>
      </c>
    </row>
    <row r="611" spans="1:65" s="2" customFormat="1" ht="24.15" customHeight="1">
      <c r="A611" s="36"/>
      <c r="B611" s="37"/>
      <c r="C611" s="251" t="s">
        <v>916</v>
      </c>
      <c r="D611" s="251" t="s">
        <v>151</v>
      </c>
      <c r="E611" s="252" t="s">
        <v>917</v>
      </c>
      <c r="F611" s="253" t="s">
        <v>918</v>
      </c>
      <c r="G611" s="254" t="s">
        <v>145</v>
      </c>
      <c r="H611" s="255">
        <v>1</v>
      </c>
      <c r="I611" s="256"/>
      <c r="J611" s="257">
        <f>ROUND(I611*H611,2)</f>
        <v>0</v>
      </c>
      <c r="K611" s="258"/>
      <c r="L611" s="39"/>
      <c r="M611" s="259" t="s">
        <v>1</v>
      </c>
      <c r="N611" s="260" t="s">
        <v>43</v>
      </c>
      <c r="O611" s="89"/>
      <c r="P611" s="244">
        <f>O611*H611</f>
        <v>0</v>
      </c>
      <c r="Q611" s="244">
        <v>0</v>
      </c>
      <c r="R611" s="244">
        <f>Q611*H611</f>
        <v>0</v>
      </c>
      <c r="S611" s="244">
        <v>0</v>
      </c>
      <c r="T611" s="245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46" t="s">
        <v>271</v>
      </c>
      <c r="AT611" s="246" t="s">
        <v>151</v>
      </c>
      <c r="AU611" s="246" t="s">
        <v>86</v>
      </c>
      <c r="AY611" s="13" t="s">
        <v>141</v>
      </c>
      <c r="BE611" s="141">
        <f>IF(N611="základní",J611,0)</f>
        <v>0</v>
      </c>
      <c r="BF611" s="141">
        <f>IF(N611="snížená",J611,0)</f>
        <v>0</v>
      </c>
      <c r="BG611" s="141">
        <f>IF(N611="zákl. přenesená",J611,0)</f>
        <v>0</v>
      </c>
      <c r="BH611" s="141">
        <f>IF(N611="sníž. přenesená",J611,0)</f>
        <v>0</v>
      </c>
      <c r="BI611" s="141">
        <f>IF(N611="nulová",J611,0)</f>
        <v>0</v>
      </c>
      <c r="BJ611" s="13" t="s">
        <v>86</v>
      </c>
      <c r="BK611" s="141">
        <f>ROUND(I611*H611,2)</f>
        <v>0</v>
      </c>
      <c r="BL611" s="13" t="s">
        <v>271</v>
      </c>
      <c r="BM611" s="246" t="s">
        <v>919</v>
      </c>
    </row>
    <row r="612" spans="1:47" s="2" customFormat="1" ht="12">
      <c r="A612" s="36"/>
      <c r="B612" s="37"/>
      <c r="C612" s="38"/>
      <c r="D612" s="247" t="s">
        <v>149</v>
      </c>
      <c r="E612" s="38"/>
      <c r="F612" s="248" t="s">
        <v>920</v>
      </c>
      <c r="G612" s="38"/>
      <c r="H612" s="38"/>
      <c r="I612" s="204"/>
      <c r="J612" s="38"/>
      <c r="K612" s="38"/>
      <c r="L612" s="39"/>
      <c r="M612" s="261"/>
      <c r="N612" s="262"/>
      <c r="O612" s="263"/>
      <c r="P612" s="263"/>
      <c r="Q612" s="263"/>
      <c r="R612" s="263"/>
      <c r="S612" s="263"/>
      <c r="T612" s="264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T612" s="13" t="s">
        <v>149</v>
      </c>
      <c r="AU612" s="13" t="s">
        <v>86</v>
      </c>
    </row>
    <row r="613" spans="1:31" s="2" customFormat="1" ht="6.95" customHeight="1">
      <c r="A613" s="36"/>
      <c r="B613" s="64"/>
      <c r="C613" s="65"/>
      <c r="D613" s="65"/>
      <c r="E613" s="65"/>
      <c r="F613" s="65"/>
      <c r="G613" s="65"/>
      <c r="H613" s="65"/>
      <c r="I613" s="65"/>
      <c r="J613" s="65"/>
      <c r="K613" s="65"/>
      <c r="L613" s="39"/>
      <c r="M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</row>
  </sheetData>
  <sheetProtection password="CC35" sheet="1" objects="1" scenarios="1" formatColumns="0" formatRows="0" autoFilter="0"/>
  <autoFilter ref="C136:K612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DESKTOP-V6JU39B\DAN</dc:creator>
  <cp:keywords/>
  <dc:description/>
  <cp:lastModifiedBy>DESKTOP-V6JU39B\DAN</cp:lastModifiedBy>
  <dcterms:created xsi:type="dcterms:W3CDTF">2023-02-24T06:29:16Z</dcterms:created>
  <dcterms:modified xsi:type="dcterms:W3CDTF">2023-02-24T06:29:21Z</dcterms:modified>
  <cp:category/>
  <cp:version/>
  <cp:contentType/>
  <cp:contentStatus/>
</cp:coreProperties>
</file>