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16" yWindow="65416" windowWidth="25440" windowHeight="15540" activeTab="0"/>
  </bookViews>
  <sheets>
    <sheet name="Rekapitulace stavby" sheetId="1" r:id="rId1"/>
    <sheet name="SO 01-A - Pavilon A" sheetId="2" r:id="rId2"/>
    <sheet name="VRN - Vedlejší a ostatní ..." sheetId="3" r:id="rId3"/>
    <sheet name="Seznam figur" sheetId="4" r:id="rId4"/>
  </sheets>
  <definedNames>
    <definedName name="_xlnm._FilterDatabase" localSheetId="1" hidden="1">'SO 01-A - Pavilon A'!$C$126:$K$364</definedName>
    <definedName name="_xlnm._FilterDatabase" localSheetId="2" hidden="1">'VRN - Vedlejší a ostatní ...'!$C$119:$K$127</definedName>
    <definedName name="_xlnm.Print_Area" localSheetId="0">'Rekapitulace stavby'!$D$4:$AO$76,'Rekapitulace stavby'!$C$82:$AQ$97</definedName>
    <definedName name="_xlnm.Print_Area" localSheetId="3">'Seznam figur'!$C$4:$G$91</definedName>
    <definedName name="_xlnm.Print_Area" localSheetId="1">'SO 01-A - Pavilon A'!$C$4:$J$76,'SO 01-A - Pavilon A'!$C$82:$J$108,'SO 01-A - Pavilon A'!$C$114:$J$364</definedName>
    <definedName name="_xlnm.Print_Area" localSheetId="2">'VRN - Vedlejší a ostatní ...'!$C$4:$J$76,'VRN - Vedlejší a ostatní ...'!$C$82:$J$101,'VRN - Vedlejší a ostatní ...'!$C$107:$J$127</definedName>
    <definedName name="_xlnm.Print_Titles" localSheetId="0">'Rekapitulace stavby'!$92:$92</definedName>
    <definedName name="_xlnm.Print_Titles" localSheetId="1">'SO 01-A - Pavilon A'!$126:$126</definedName>
    <definedName name="_xlnm.Print_Titles" localSheetId="2">'VRN - Vedlejší a ostatní ...'!$119:$119</definedName>
    <definedName name="_xlnm.Print_Titles" localSheetId="3">'Seznam figur'!$9:$9</definedName>
  </definedNames>
  <calcPr calcId="191029"/>
  <extLst/>
</workbook>
</file>

<file path=xl/sharedStrings.xml><?xml version="1.0" encoding="utf-8"?>
<sst xmlns="http://schemas.openxmlformats.org/spreadsheetml/2006/main" count="3110" uniqueCount="445">
  <si>
    <t>Export Komplet</t>
  </si>
  <si>
    <t/>
  </si>
  <si>
    <t>2.0</t>
  </si>
  <si>
    <t>False</t>
  </si>
  <si>
    <t>{96a4e8dd-30fa-47ec-8e0d-2a5296966831}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</si>
  <si>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</si>
  <si>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</si>
  <si>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</si>
  <si>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</si>
  <si>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</si>
  <si>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</si>
  <si>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</si>
  <si>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</si>
  <si>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22-12-A</t>
  </si>
  <si>
    <t>Stavba:</t>
  </si>
  <si>
    <t>Výměna fasádních výplní pavilonu A na ZŠ Vojanova</t>
  </si>
  <si>
    <t>KSO:</t>
  </si>
  <si>
    <t>CC-CZ:</t>
  </si>
  <si>
    <t>Místo:</t>
  </si>
  <si>
    <t>st.p.č. 711</t>
  </si>
  <si>
    <t>Datum:</t>
  </si>
  <si>
    <t>8. 2. 2022</t>
  </si>
  <si>
    <t>Zadavatel:</t>
  </si>
  <si>
    <t>IČ:</t>
  </si>
  <si>
    <t>Statutární město Děčín</t>
  </si>
  <si>
    <t>DIČ:</t>
  </si>
  <si>
    <t>Zhotovitel:</t>
  </si>
  <si>
    <t xml:space="preserve"> </t>
  </si>
  <si>
    <t>Projektant:</t>
  </si>
  <si>
    <t>NORDARCH s.r.o.</t>
  </si>
  <si>
    <t>True</t>
  </si>
  <si>
    <t>Zpracovatel:</t>
  </si>
  <si>
    <t>Ing. Jan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</si>
  <si>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</si>
  <si>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</si>
  <si>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</si>
  <si>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</si>
  <si>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</si>
  <si>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</si>
  <si>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</si>
  <si>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</si>
  <si>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</si>
  <si>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</si>
  <si>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</si>
  <si>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</si>
  <si>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</si>
  <si>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</si>
  <si>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</si>
  <si>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</si>
  <si>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</si>
  <si>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</si>
  <si>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</si>
  <si>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</si>
  <si>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</si>
  <si>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</si>
  <si>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</si>
  <si>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</si>
  <si>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</si>
  <si>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</si>
  <si>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</si>
  <si>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</si>
  <si>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</si>
  <si>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</si>
  <si>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</si>
  <si>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</si>
  <si>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</si>
  <si>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</si>
  <si>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</si>
  <si>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</si>
  <si>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</si>
  <si>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</si>
  <si>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</si>
  <si>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</si>
  <si>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</si>
  <si>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</si>
  <si>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</si>
  <si>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</si>
  <si>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</si>
  <si>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</si>
  <si>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01-A</t>
  </si>
  <si>
    <t>Pavilon A</t>
  </si>
  <si>
    <t>STA</t>
  </si>
  <si>
    <t>1</t>
  </si>
  <si>
    <t>{c47a3ae0-d6ce-48d3-b2e9-ed1edeb8d12b}</t>
  </si>
  <si>
    <t>2</t>
  </si>
  <si>
    <t>VRN</t>
  </si>
  <si>
    <t>Vedlejší a ostatní rozpočtové náklady</t>
  </si>
  <si>
    <t>{704ae76a-e567-4c16-9ca7-4b7e73bb53b6}</t>
  </si>
  <si>
    <t>leseni</t>
  </si>
  <si>
    <t>560</t>
  </si>
  <si>
    <t>osten</t>
  </si>
  <si>
    <t>290,16</t>
  </si>
  <si>
    <t>KRYCÍ LIST SOUPISU PRACÍ</t>
  </si>
  <si>
    <t>par1</t>
  </si>
  <si>
    <t>156,6</t>
  </si>
  <si>
    <t>par2</t>
  </si>
  <si>
    <t>5,4</t>
  </si>
  <si>
    <t>parvni1</t>
  </si>
  <si>
    <t>24</t>
  </si>
  <si>
    <t>parvni2</t>
  </si>
  <si>
    <t>47</t>
  </si>
  <si>
    <t>Objekt:</t>
  </si>
  <si>
    <t>parvni3</t>
  </si>
  <si>
    <t>36</t>
  </si>
  <si>
    <t>SO 01-A - Pavilon A</t>
  </si>
  <si>
    <t>zazdivka</t>
  </si>
  <si>
    <t>30,96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</si>
  <si>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</si>
  <si>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</si>
  <si>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</si>
  <si>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</si>
  <si>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</si>
  <si>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</si>
  <si>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</si>
  <si>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</si>
  <si>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</si>
  <si>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</si>
  <si>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</si>
  <si>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</si>
  <si>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</si>
  <si>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</si>
  <si>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</si>
  <si>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</si>
  <si>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</si>
  <si>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</si>
  <si>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</si>
  <si>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</si>
  <si>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</si>
  <si>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</si>
  <si>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</si>
  <si>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</si>
  <si>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</si>
  <si>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</si>
  <si>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</si>
  <si>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</si>
  <si>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</si>
  <si>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</si>
  <si>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</si>
  <si>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</si>
  <si>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</si>
  <si>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</si>
  <si>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</si>
  <si>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311272221</t>
  </si>
  <si>
    <t>Zdivo z pórobetonových tvárnic na pero a drážku do P2 do 450 kg/m3 na tenkovrstvou maltu tl 300 mm</t>
  </si>
  <si>
    <t>m2</t>
  </si>
  <si>
    <t>4</t>
  </si>
  <si>
    <t>733972457</t>
  </si>
  <si>
    <t>VV</t>
  </si>
  <si>
    <t>"zazdívka prvků před vnitřními sloupy" 10*0,6*2,1+10*0,6*0,96+10*0,6*2,1</t>
  </si>
  <si>
    <t>6</t>
  </si>
  <si>
    <t>Úpravy povrchů, podlahy a osazování výplní</t>
  </si>
  <si>
    <t>612142001</t>
  </si>
  <si>
    <t>Potažení vnitřních stěn sklovláknitým pletivem vtlačeným do tenkovrstvé hmoty</t>
  </si>
  <si>
    <t>-1090153157</t>
  </si>
  <si>
    <t>"ostění" osten*0,1</t>
  </si>
  <si>
    <t>Součet</t>
  </si>
  <si>
    <t>612381016</t>
  </si>
  <si>
    <t>Tenkovrstvá minerální zatíraná (škrábaná) omítka zrnitost 1,5 mm vnitřních stěn</t>
  </si>
  <si>
    <t>399771819</t>
  </si>
  <si>
    <t>622142001</t>
  </si>
  <si>
    <t>Potažení vnějších stěn sklovláknitým pletivem vtlačeným do tenkovrstvé hmoty</t>
  </si>
  <si>
    <t>-2040938896</t>
  </si>
  <si>
    <t>5</t>
  </si>
  <si>
    <t>622212001</t>
  </si>
  <si>
    <t>Montáž kontaktního zateplení vnějšího ostění, nadpraží nebo parapetu hl. špalety do 200 mm lepením desek z polystyrenu tl do 40 mm</t>
  </si>
  <si>
    <t>m</t>
  </si>
  <si>
    <t>-1932037112</t>
  </si>
  <si>
    <t>par1+par2</t>
  </si>
  <si>
    <t>M</t>
  </si>
  <si>
    <t>28375931</t>
  </si>
  <si>
    <t>deska EPS 70 fasádní λ=0,039 tl 30mm</t>
  </si>
  <si>
    <t>8</t>
  </si>
  <si>
    <t>-64466077</t>
  </si>
  <si>
    <t>par1*0,08+par2*0,16</t>
  </si>
  <si>
    <t>7</t>
  </si>
  <si>
    <t>622521022</t>
  </si>
  <si>
    <t>Tenkovrstvá silikátová zatíraná omítka zrnitost 2,0 mm vnějších stěn</t>
  </si>
  <si>
    <t>224449360</t>
  </si>
  <si>
    <t>9</t>
  </si>
  <si>
    <t>Ostatní konstrukce a práce, bourání</t>
  </si>
  <si>
    <t>941111111</t>
  </si>
  <si>
    <t>Montáž lešení řadového trubkového lehkého s podlahami zatížení do 200 kg/m2 š do 0,9 m v do 10 m</t>
  </si>
  <si>
    <t>1513512246</t>
  </si>
  <si>
    <t>180+360+20</t>
  </si>
  <si>
    <t>94111121R</t>
  </si>
  <si>
    <t>Příplatek k lešení řadovému trubkovému lehkému s podlahami š 0,9 m v 10 m za první a ZKD den použití po dobu realizace stavby</t>
  </si>
  <si>
    <t>-448221642</t>
  </si>
  <si>
    <t>10</t>
  </si>
  <si>
    <t>941111811</t>
  </si>
  <si>
    <t>Demontáž lešení řadového trubkového lehkého s podlahami zatížení do 200 kg/m2 š do 0,9 m v do 10 m</t>
  </si>
  <si>
    <t>1883947484</t>
  </si>
  <si>
    <t>11</t>
  </si>
  <si>
    <t>952901105</t>
  </si>
  <si>
    <t>Čištění budov omytí dvojitých nebo zdvojených oken nebo balkonových dveří plochy do 0,6 m2</t>
  </si>
  <si>
    <t>1550112607</t>
  </si>
  <si>
    <t>"dle knihy fasádních výplní ozn.18" 18*0,6*0,96</t>
  </si>
  <si>
    <t>12</t>
  </si>
  <si>
    <t>952901106</t>
  </si>
  <si>
    <t>Čištění budov omytí dvojitých nebo zdvojených oken nebo balkonových dveří plochy do 1,5 m2</t>
  </si>
  <si>
    <t>-1671860502</t>
  </si>
  <si>
    <t>"dle knihy fasádních výplní ozn.17" 21*1,2*0,96</t>
  </si>
  <si>
    <t>"prvky před vnitřními sloupy" zazdivka</t>
  </si>
  <si>
    <t>13</t>
  </si>
  <si>
    <t>952901108</t>
  </si>
  <si>
    <t>Čištění budov omytí dvojitých nebo zdvojených oken nebo balkonových dveří plochy přes 2,5 m2</t>
  </si>
  <si>
    <t>-913688241</t>
  </si>
  <si>
    <t>"dle knihy fasádních výplní ozn.5" (9+9)*1,8*2,1</t>
  </si>
  <si>
    <t>"dle knihy fasádních výplní ozn.2" (3+3)*1,2*2,1</t>
  </si>
  <si>
    <t>"dle knihy fasádních výplní ozn.15" (3+3)*1,6*2,1</t>
  </si>
  <si>
    <t>"dle knihy fasádních výplní ozn.13" 3*1*2,1</t>
  </si>
  <si>
    <t>"dle knihy fasádních výplní ozn.16" (3+3)*1,6*2,1</t>
  </si>
  <si>
    <t>"dle knihy fasádních výplní ozn.1" (3+3)*1,2*2,1</t>
  </si>
  <si>
    <t>"dle knihy fasádních výplní ozn.6" (9+9)*1,8*2,1</t>
  </si>
  <si>
    <t>"dle knihy fasádních výplní ozn.14" 3*1*2,1</t>
  </si>
  <si>
    <t>"dle knihy fasádních výplní ozn.22,17" 3*1,2*3</t>
  </si>
  <si>
    <t>"dle knihy fasádních výplní ozn.19" 2*1,5*1,5</t>
  </si>
  <si>
    <t>"dle knihy fasádních výplní ozn.FV" 3*4,2*3</t>
  </si>
  <si>
    <t>"dle knihy fasádních výplní ozn.231" 2,4*2,4</t>
  </si>
  <si>
    <t>14</t>
  </si>
  <si>
    <t>968062374</t>
  </si>
  <si>
    <t>Vybourání dřevěných rámů oken zdvojených včetně křídel pl do 1 m2</t>
  </si>
  <si>
    <t>-37290420</t>
  </si>
  <si>
    <t>968062375</t>
  </si>
  <si>
    <t>Vybourání dřevěných rámů oken zdvojených včetně křídel pl do 2 m2</t>
  </si>
  <si>
    <t>-1553947416</t>
  </si>
  <si>
    <t>16</t>
  </si>
  <si>
    <t>968062376</t>
  </si>
  <si>
    <t>Vybourání dřevěných rámů oken zdvojených včetně křídel pl do 4 m2</t>
  </si>
  <si>
    <t>771400711</t>
  </si>
  <si>
    <t>17</t>
  </si>
  <si>
    <t>968062377</t>
  </si>
  <si>
    <t>Vybourání dřevěných rámů oken zdvojených včetně křídel pl přes 4 m2</t>
  </si>
  <si>
    <t>-1998595997</t>
  </si>
  <si>
    <t>18</t>
  </si>
  <si>
    <t>968062456</t>
  </si>
  <si>
    <t>Vybourání dřevěných dveřních zárubní pl přes 2 m2</t>
  </si>
  <si>
    <t>895933716</t>
  </si>
  <si>
    <t>997</t>
  </si>
  <si>
    <t>Přesun sutě</t>
  </si>
  <si>
    <t>19</t>
  </si>
  <si>
    <t>997013211</t>
  </si>
  <si>
    <t>Vnitrostaveništní doprava suti a vybouraných hmot pro budovy v do 6 m ručně</t>
  </si>
  <si>
    <t>t</t>
  </si>
  <si>
    <t>1590170896</t>
  </si>
  <si>
    <t>20</t>
  </si>
  <si>
    <t>997013501</t>
  </si>
  <si>
    <t>Odvoz suti a vybouraných hmot na skládku nebo meziskládku do 1 km se složením</t>
  </si>
  <si>
    <t>613128406</t>
  </si>
  <si>
    <t>997013509</t>
  </si>
  <si>
    <t>Příplatek k odvozu suti a vybouraných hmot na skládku ZKD 1 km přes 1 km</t>
  </si>
  <si>
    <t>-1652732422</t>
  </si>
  <si>
    <t>13,23*11 'Přepočtené koeficientem množství</t>
  </si>
  <si>
    <t>22</t>
  </si>
  <si>
    <t>997013631</t>
  </si>
  <si>
    <t>Poplatek za uložení na skládce (skládkovné) stavebního odpadu směsného kód odpadu 17 09 04</t>
  </si>
  <si>
    <t>-1855272914</t>
  </si>
  <si>
    <t>PSV</t>
  </si>
  <si>
    <t>Práce a dodávky PSV</t>
  </si>
  <si>
    <t>764</t>
  </si>
  <si>
    <t>Konstrukce klempířské</t>
  </si>
  <si>
    <t>23</t>
  </si>
  <si>
    <t>764002851</t>
  </si>
  <si>
    <t>Demontáž oplechování parapetů do suti</t>
  </si>
  <si>
    <t>-1944167061</t>
  </si>
  <si>
    <t>764246440</t>
  </si>
  <si>
    <t>Oplechování parapetů rovných celoplošně lepené z TiZn předzvětralého plechu rš 100 mm</t>
  </si>
  <si>
    <t>16747204</t>
  </si>
  <si>
    <t>"dle knihy fasádních výplní ozn.5" (9+9)*1,8</t>
  </si>
  <si>
    <t>"dle knihy fasádních výplní ozn.2" (3+3)*1,2</t>
  </si>
  <si>
    <t>"dle knihy fasádních výplní ozn.15" (3+3)*1,6</t>
  </si>
  <si>
    <t>"dle knihy fasádních výplní ozn.13" 3*1</t>
  </si>
  <si>
    <t>"dle knihy fasádních výplní ozn.16" (3+3)*1,6</t>
  </si>
  <si>
    <t>"dle knihy fasádních výplní ozn.1" (3+3)*1,2</t>
  </si>
  <si>
    <t>"dle knihy fasádních výplní ozn.6" (9+9)*1,8</t>
  </si>
  <si>
    <t>"dle knihy fasádních výplní ozn.FV" 3*4,2</t>
  </si>
  <si>
    <t>"dle knihy fasádních výplní ozn.14" 3*1</t>
  </si>
  <si>
    <t>"dle knihy fasádních výplní ozn.22,17" 3*1,2</t>
  </si>
  <si>
    <t>"dle knihy fasádních výplní ozn.18" 18*0,6</t>
  </si>
  <si>
    <t>"dle knihy fasádních výplní ozn.17" 21*1,2</t>
  </si>
  <si>
    <t>25</t>
  </si>
  <si>
    <t>764246442</t>
  </si>
  <si>
    <t>Oplechování parapetů rovných celoplošně lepené z TiZn předzvětralého plechu rš 200 mm</t>
  </si>
  <si>
    <t>109516030</t>
  </si>
  <si>
    <t>"dle knihy fasádních výplní ozn.19" 2*1,5</t>
  </si>
  <si>
    <t>"dle knihy fasádních výplní ozn.231" 2,4</t>
  </si>
  <si>
    <t>26</t>
  </si>
  <si>
    <t>998764101</t>
  </si>
  <si>
    <t>Přesun hmot tonážní pro konstrukce klempířské v objektech v do 6 m</t>
  </si>
  <si>
    <t>-361507219</t>
  </si>
  <si>
    <t>766</t>
  </si>
  <si>
    <t>Konstrukce truhlářské</t>
  </si>
  <si>
    <t>27</t>
  </si>
  <si>
    <t>766441811</t>
  </si>
  <si>
    <t>Demontáž parapetních desek dřevěných nebo plastových šířky do 30 cm délky do 1,0 m</t>
  </si>
  <si>
    <t>kus</t>
  </si>
  <si>
    <t>-897136233</t>
  </si>
  <si>
    <t>28</t>
  </si>
  <si>
    <t>766441821</t>
  </si>
  <si>
    <t>Demontáž parapetních desek dřevěných nebo plastových šířky do 30 cm délky přes 1,0 m</t>
  </si>
  <si>
    <t>-1286460395</t>
  </si>
  <si>
    <t>parvni2+parvni3</t>
  </si>
  <si>
    <t>29</t>
  </si>
  <si>
    <t>766622131</t>
  </si>
  <si>
    <t>Montáž plastových oken plochy přes 1 m2 otevíravých výšky do 1,5 m s rámem do zdiva</t>
  </si>
  <si>
    <t>-1505005195</t>
  </si>
  <si>
    <t>30</t>
  </si>
  <si>
    <t>61140052</t>
  </si>
  <si>
    <t>okno plastové otevíravé/sklopné trojsklo přes plochu 1m2 do v 1,5m</t>
  </si>
  <si>
    <t>32</t>
  </si>
  <si>
    <t>2111844617</t>
  </si>
  <si>
    <t>31</t>
  </si>
  <si>
    <t>766622132</t>
  </si>
  <si>
    <t>Montáž plastových oken plochy přes 1 m2 otevíravých výšky do 2,5 m s rámem do zdiva</t>
  </si>
  <si>
    <t>1089062909</t>
  </si>
  <si>
    <t>61140054</t>
  </si>
  <si>
    <t>okno plastové otevíravé/sklopné trojsklo přes plochu 1m2 v 1,5-2,5m</t>
  </si>
  <si>
    <t>599305939</t>
  </si>
  <si>
    <t>33</t>
  </si>
  <si>
    <t>766622133</t>
  </si>
  <si>
    <t>Montáž plastových oken plochy přes 1 m2 otevíravých výšky přes 2,5 m s rámem do zdiva</t>
  </si>
  <si>
    <t>992013934</t>
  </si>
  <si>
    <t>34</t>
  </si>
  <si>
    <t>61140056</t>
  </si>
  <si>
    <t>okno plastové otevíravé/sklopné trojsklo přes plochu 1m2 přes v 2,5m</t>
  </si>
  <si>
    <t>-502869282</t>
  </si>
  <si>
    <t>35</t>
  </si>
  <si>
    <t>766622212</t>
  </si>
  <si>
    <t>Montáž plastových oken plochy do 1 m2 pevných s rámem do zdiva</t>
  </si>
  <si>
    <t>565119467</t>
  </si>
  <si>
    <t>"dle knihy fasádních výplní ozn.18" 18</t>
  </si>
  <si>
    <t>61140042</t>
  </si>
  <si>
    <t>okno plastové s fixním zasklením trojsklo do plochy 1m2</t>
  </si>
  <si>
    <t>-1897180881</t>
  </si>
  <si>
    <t>37</t>
  </si>
  <si>
    <t>766660481</t>
  </si>
  <si>
    <t>Montáž vchodových dveří dvoukřídlových s díly a nadsvětlíkem do zdiva</t>
  </si>
  <si>
    <t>1548626997</t>
  </si>
  <si>
    <t>"dle knihy fasádních výplní ozn.231" 1</t>
  </si>
  <si>
    <t>38</t>
  </si>
  <si>
    <t>6114006R</t>
  </si>
  <si>
    <t>dveře plastové vchodové jednokřídlové s bočním pevným dílem a nadsvětlíky trojsklo</t>
  </si>
  <si>
    <t>801223599</t>
  </si>
  <si>
    <t>39</t>
  </si>
  <si>
    <t>766694111</t>
  </si>
  <si>
    <t>Montáž parapetních desek dřevěných nebo plastových šířky do 30 cm délky do 1,0 m</t>
  </si>
  <si>
    <t>1754512073</t>
  </si>
  <si>
    <t>"dle knihy fasádních výplní ozn.13" 3</t>
  </si>
  <si>
    <t>"dle knihy fasádních výplní ozn.14" 3</t>
  </si>
  <si>
    <t>40</t>
  </si>
  <si>
    <t>61140077</t>
  </si>
  <si>
    <t>parapet plastový vnitřní – š 150mm, barva bílá</t>
  </si>
  <si>
    <t>-1976967030</t>
  </si>
  <si>
    <t>41</t>
  </si>
  <si>
    <t>61144019</t>
  </si>
  <si>
    <t>koncovka k parapetu plastovému vnitřnímu 1 pár</t>
  </si>
  <si>
    <t>sada</t>
  </si>
  <si>
    <t>-569157619</t>
  </si>
  <si>
    <t>42</t>
  </si>
  <si>
    <t>766694112</t>
  </si>
  <si>
    <t>Montáž parapetních desek dřevěných nebo plastových šířky do 30 cm délky do 1,6 m</t>
  </si>
  <si>
    <t>-619969305</t>
  </si>
  <si>
    <t>"dle knihy fasádních výplní ozn.2" (3+3)</t>
  </si>
  <si>
    <t>"dle knihy fasádních výplní ozn.16" (3+3)</t>
  </si>
  <si>
    <t>"dle knihy fasádních výplní ozn.15" (3+3)</t>
  </si>
  <si>
    <t>"dle knihy fasádních výplní ozn.1" (3+3)</t>
  </si>
  <si>
    <t>"dle knihy fasádních výplní ozn.17" 21</t>
  </si>
  <si>
    <t>"dle knihy fasádních výplní ozn.19" 2</t>
  </si>
  <si>
    <t>43</t>
  </si>
  <si>
    <t>-1550510835</t>
  </si>
  <si>
    <t>44</t>
  </si>
  <si>
    <t>61140078</t>
  </si>
  <si>
    <t>parapet plastový vnitřní – š 200mm, barva bílá</t>
  </si>
  <si>
    <t>302548785</t>
  </si>
  <si>
    <t>45</t>
  </si>
  <si>
    <t>-845972341</t>
  </si>
  <si>
    <t>46</t>
  </si>
  <si>
    <t>766694113</t>
  </si>
  <si>
    <t>Montáž parapetních desek dřevěných nebo plastových šířky do 30 cm délky do 2,6 m</t>
  </si>
  <si>
    <t>1572733738</t>
  </si>
  <si>
    <t>"dle knihy fasádních výplní ozn.5" (9+9)</t>
  </si>
  <si>
    <t>"dle knihy fasádních výplní ozn.6" (9+9)</t>
  </si>
  <si>
    <t>1673119127</t>
  </si>
  <si>
    <t>48</t>
  </si>
  <si>
    <t>690601941</t>
  </si>
  <si>
    <t>49</t>
  </si>
  <si>
    <t>998766101</t>
  </si>
  <si>
    <t>Přesun hmot tonážní pro konstrukce truhlářské v objektech v do 6 m</t>
  </si>
  <si>
    <t>-1459961057</t>
  </si>
  <si>
    <t>767</t>
  </si>
  <si>
    <t>Konstrukce zámečnické</t>
  </si>
  <si>
    <t>50</t>
  </si>
  <si>
    <t>767627306</t>
  </si>
  <si>
    <t>Příplatek k montáži oken za připojovací spáru parotěsnou páskou interiérovou</t>
  </si>
  <si>
    <t>933621563</t>
  </si>
  <si>
    <t>2,1*18+6,6*6+4,2*3+2,1*18+6,6*6+4,2*3+0,96*6+3*12+6,6*6+4,2*3+2,4*3+1,5*3*2</t>
  </si>
  <si>
    <t>51</t>
  </si>
  <si>
    <t>767627307</t>
  </si>
  <si>
    <t>Příplatek k montáži oken za připojovací spáru paropropustnou páskou exteriérovou</t>
  </si>
  <si>
    <t>-1011028165</t>
  </si>
  <si>
    <t>784</t>
  </si>
  <si>
    <t>Dokončovací práce - malby a tapety</t>
  </si>
  <si>
    <t>52</t>
  </si>
  <si>
    <t>784221101</t>
  </si>
  <si>
    <t>Dvojnásobné bílé malby ze směsí za sucha dobře otěruvzdorných v místnostech do 3,80 m</t>
  </si>
  <si>
    <t>-1996736503</t>
  </si>
  <si>
    <t>786</t>
  </si>
  <si>
    <t>Dokončovací práce - čalounické úpravy</t>
  </si>
  <si>
    <t>53</t>
  </si>
  <si>
    <t>786624121</t>
  </si>
  <si>
    <t>Montáž lamelové žaluzie do oken zdvojených kovových otevíravých, sklápěcích a vyklápěcích</t>
  </si>
  <si>
    <t>1419578602</t>
  </si>
  <si>
    <t>54</t>
  </si>
  <si>
    <t>6112434R</t>
  </si>
  <si>
    <t xml:space="preserve">žaluzie interiérová Al bílá </t>
  </si>
  <si>
    <t>559251336</t>
  </si>
  <si>
    <t>55</t>
  </si>
  <si>
    <t>998786101</t>
  </si>
  <si>
    <t>Přesun hmot tonážní pro čalounické úpravy v objektech v do 6 m</t>
  </si>
  <si>
    <t>-2080772550</t>
  </si>
  <si>
    <t>VRN - Vedlejší a ostatní rozpočtové náklady</t>
  </si>
  <si>
    <t>VRN - Vedlejší rozpočtové náklady</t>
  </si>
  <si>
    <t xml:space="preserve">    VRN3 - Zařízení staveniště</t>
  </si>
  <si>
    <t xml:space="preserve">    VRN7 - Provozní vlivy</t>
  </si>
  <si>
    <t xml:space="preserve">    VRN9 - Ostatní náklady</t>
  </si>
  <si>
    <t>Vedlejší rozpočtové náklady</t>
  </si>
  <si>
    <t>VRN3</t>
  </si>
  <si>
    <t>Zařízení staveniště</t>
  </si>
  <si>
    <t>030001000</t>
  </si>
  <si>
    <t>Kč</t>
  </si>
  <si>
    <t>1024</t>
  </si>
  <si>
    <t>-1725843181</t>
  </si>
  <si>
    <t>VRN7</t>
  </si>
  <si>
    <t>Provozní vlivy</t>
  </si>
  <si>
    <t>070001000</t>
  </si>
  <si>
    <t>Provozní vlivy - provoz školy</t>
  </si>
  <si>
    <t>1799366122</t>
  </si>
  <si>
    <t>VRN9</t>
  </si>
  <si>
    <t>Ostatní náklady</t>
  </si>
  <si>
    <t>094103000</t>
  </si>
  <si>
    <t>Náklady na plánované vyklizení objektu - vyklizení objektů po dobu realizace (včetně demontáže a následné montáže dřevěného obložení topení)</t>
  </si>
  <si>
    <t>-1537364549</t>
  </si>
  <si>
    <t>SEZNAM FIGUR</t>
  </si>
  <si>
    <t>Výměra</t>
  </si>
  <si>
    <t xml:space="preserve"> SO 01-A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</si>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</sst>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7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/>
    </xf>
    <xf numFmtId="167" fontId="36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0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94" t="s">
        <v>5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s="1" customFormat="1" ht="12" customHeight="1">
      <c r="B5" s="19"/>
      <c r="D5" s="22" t="s">
        <v>12</v>
      </c>
      <c r="K5" s="222" t="s">
        <v>13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R5" s="19"/>
      <c r="BS5" s="16" t="s">
        <v>6</v>
      </c>
    </row>
    <row r="6" spans="2:71" s="1" customFormat="1" ht="36.95" customHeight="1">
      <c r="B6" s="19"/>
      <c r="D6" s="24" t="s">
        <v>14</v>
      </c>
      <c r="K6" s="223" t="s">
        <v>15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R6" s="19"/>
      <c r="BS6" s="16" t="s">
        <v>6</v>
      </c>
    </row>
    <row r="7" spans="2:71" s="1" customFormat="1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S7" s="16" t="s">
        <v>6</v>
      </c>
    </row>
    <row r="8" spans="2:71" s="1" customFormat="1" ht="12" customHeight="1">
      <c r="B8" s="19"/>
      <c r="D8" s="25" t="s">
        <v>18</v>
      </c>
      <c r="K8" s="23" t="s">
        <v>19</v>
      </c>
      <c r="AK8" s="25" t="s">
        <v>20</v>
      </c>
      <c r="AN8" s="23" t="s">
        <v>21</v>
      </c>
      <c r="AR8" s="19"/>
      <c r="BS8" s="16" t="s">
        <v>6</v>
      </c>
    </row>
    <row r="9" spans="2:71" s="1" customFormat="1" ht="14.45" customHeight="1">
      <c r="B9" s="19"/>
      <c r="AR9" s="19"/>
      <c r="BS9" s="16" t="s">
        <v>6</v>
      </c>
    </row>
    <row r="10" spans="2:71" s="1" customFormat="1" ht="12" customHeight="1">
      <c r="B10" s="19"/>
      <c r="D10" s="25" t="s">
        <v>22</v>
      </c>
      <c r="AK10" s="25" t="s">
        <v>23</v>
      </c>
      <c r="AN10" s="23" t="s">
        <v>1</v>
      </c>
      <c r="AR10" s="19"/>
      <c r="BS10" s="16" t="s">
        <v>6</v>
      </c>
    </row>
    <row r="11" spans="2:71" s="1" customFormat="1" ht="18.4" customHeight="1">
      <c r="B11" s="19"/>
      <c r="E11" s="23" t="s">
        <v>24</v>
      </c>
      <c r="AK11" s="25" t="s">
        <v>25</v>
      </c>
      <c r="AN11" s="23" t="s">
        <v>1</v>
      </c>
      <c r="AR11" s="19"/>
      <c r="BS11" s="16" t="s">
        <v>6</v>
      </c>
    </row>
    <row r="12" spans="2:71" s="1" customFormat="1" ht="6.95" customHeight="1">
      <c r="B12" s="19"/>
      <c r="AR12" s="19"/>
      <c r="BS12" s="16" t="s">
        <v>6</v>
      </c>
    </row>
    <row r="13" spans="2:71" s="1" customFormat="1" ht="12" customHeight="1">
      <c r="B13" s="19"/>
      <c r="D13" s="25" t="s">
        <v>26</v>
      </c>
      <c r="AK13" s="25" t="s">
        <v>23</v>
      </c>
      <c r="AN13" s="23" t="s">
        <v>1</v>
      </c>
      <c r="AR13" s="19"/>
      <c r="BS13" s="16" t="s">
        <v>6</v>
      </c>
    </row>
    <row r="14" spans="2:71" ht="12.75">
      <c r="B14" s="19"/>
      <c r="E14" s="23" t="s">
        <v>27</v>
      </c>
      <c r="AK14" s="25" t="s">
        <v>25</v>
      </c>
      <c r="AN14" s="23" t="s">
        <v>1</v>
      </c>
      <c r="AR14" s="19"/>
      <c r="BS14" s="16" t="s">
        <v>6</v>
      </c>
    </row>
    <row r="15" spans="2:71" s="1" customFormat="1" ht="6.95" customHeight="1">
      <c r="B15" s="19"/>
      <c r="AR15" s="19"/>
      <c r="BS15" s="16" t="s">
        <v>3</v>
      </c>
    </row>
    <row r="16" spans="2:71" s="1" customFormat="1" ht="12" customHeight="1">
      <c r="B16" s="19"/>
      <c r="D16" s="25" t="s">
        <v>28</v>
      </c>
      <c r="AK16" s="25" t="s">
        <v>23</v>
      </c>
      <c r="AN16" s="23" t="s">
        <v>1</v>
      </c>
      <c r="AR16" s="19"/>
      <c r="BS16" s="16" t="s">
        <v>3</v>
      </c>
    </row>
    <row r="17" spans="2:71" s="1" customFormat="1" ht="18.4" customHeight="1">
      <c r="B17" s="19"/>
      <c r="E17" s="23" t="s">
        <v>29</v>
      </c>
      <c r="AK17" s="25" t="s">
        <v>25</v>
      </c>
      <c r="AN17" s="23" t="s">
        <v>1</v>
      </c>
      <c r="AR17" s="19"/>
      <c r="BS17" s="16" t="s">
        <v>30</v>
      </c>
    </row>
    <row r="18" spans="2:71" s="1" customFormat="1" ht="6.95" customHeight="1">
      <c r="B18" s="19"/>
      <c r="AR18" s="19"/>
      <c r="BS18" s="16" t="s">
        <v>6</v>
      </c>
    </row>
    <row r="19" spans="2:71" s="1" customFormat="1" ht="12" customHeight="1">
      <c r="B19" s="19"/>
      <c r="D19" s="25" t="s">
        <v>31</v>
      </c>
      <c r="AK19" s="25" t="s">
        <v>23</v>
      </c>
      <c r="AN19" s="23" t="s">
        <v>1</v>
      </c>
      <c r="AR19" s="19"/>
      <c r="BS19" s="16" t="s">
        <v>6</v>
      </c>
    </row>
    <row r="20" spans="2:71" s="1" customFormat="1" ht="18.4" customHeight="1">
      <c r="B20" s="19"/>
      <c r="E20" s="23" t="s">
        <v>32</v>
      </c>
      <c r="AK20" s="25" t="s">
        <v>25</v>
      </c>
      <c r="AN20" s="23" t="s">
        <v>1</v>
      </c>
      <c r="AR20" s="19"/>
      <c r="BS20" s="16" t="s">
        <v>30</v>
      </c>
    </row>
    <row r="21" spans="2:44" s="1" customFormat="1" ht="6.95" customHeight="1">
      <c r="B21" s="19"/>
      <c r="AR21" s="19"/>
    </row>
    <row r="22" spans="2:44" s="1" customFormat="1" ht="12" customHeight="1">
      <c r="B22" s="19"/>
      <c r="D22" s="25" t="s">
        <v>33</v>
      </c>
      <c r="AR22" s="19"/>
    </row>
    <row r="23" spans="2:44" s="1" customFormat="1" ht="16.5" customHeight="1">
      <c r="B23" s="19"/>
      <c r="E23" s="224" t="s">
        <v>1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19"/>
    </row>
    <row r="24" spans="2:44" s="1" customFormat="1" ht="6.95" customHeight="1">
      <c r="B24" s="19"/>
      <c r="AR24" s="19"/>
    </row>
    <row r="25" spans="2:44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57" s="2" customFormat="1" ht="25.9" customHeight="1">
      <c r="A26" s="28"/>
      <c r="B26" s="29"/>
      <c r="C26" s="28"/>
      <c r="D26" s="30" t="s">
        <v>34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5">
        <f>ROUND(AG94,2)</f>
        <v>0</v>
      </c>
      <c r="AL26" s="226"/>
      <c r="AM26" s="226"/>
      <c r="AN26" s="226"/>
      <c r="AO26" s="226"/>
      <c r="AP26" s="28"/>
      <c r="AQ26" s="28"/>
      <c r="AR26" s="29"/>
      <c r="BE26" s="28"/>
    </row>
    <row r="27" spans="1:57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27" t="s">
        <v>35</v>
      </c>
      <c r="M28" s="227"/>
      <c r="N28" s="227"/>
      <c r="O28" s="227"/>
      <c r="P28" s="227"/>
      <c r="Q28" s="28"/>
      <c r="R28" s="28"/>
      <c r="S28" s="28"/>
      <c r="T28" s="28"/>
      <c r="U28" s="28"/>
      <c r="V28" s="28"/>
      <c r="W28" s="227" t="s">
        <v>36</v>
      </c>
      <c r="X28" s="227"/>
      <c r="Y28" s="227"/>
      <c r="Z28" s="227"/>
      <c r="AA28" s="227"/>
      <c r="AB28" s="227"/>
      <c r="AC28" s="227"/>
      <c r="AD28" s="227"/>
      <c r="AE28" s="227"/>
      <c r="AF28" s="28"/>
      <c r="AG28" s="28"/>
      <c r="AH28" s="28"/>
      <c r="AI28" s="28"/>
      <c r="AJ28" s="28"/>
      <c r="AK28" s="227" t="s">
        <v>37</v>
      </c>
      <c r="AL28" s="227"/>
      <c r="AM28" s="227"/>
      <c r="AN28" s="227"/>
      <c r="AO28" s="227"/>
      <c r="AP28" s="28"/>
      <c r="AQ28" s="28"/>
      <c r="AR28" s="29"/>
      <c r="BE28" s="28"/>
    </row>
    <row r="29" spans="2:44" s="3" customFormat="1" ht="14.45" customHeight="1">
      <c r="B29" s="33"/>
      <c r="D29" s="25" t="s">
        <v>38</v>
      </c>
      <c r="F29" s="25" t="s">
        <v>39</v>
      </c>
      <c r="L29" s="217">
        <v>0.21</v>
      </c>
      <c r="M29" s="216"/>
      <c r="N29" s="216"/>
      <c r="O29" s="216"/>
      <c r="P29" s="216"/>
      <c r="W29" s="215">
        <f>ROUND(AZ94,2)</f>
        <v>0</v>
      </c>
      <c r="X29" s="216"/>
      <c r="Y29" s="216"/>
      <c r="Z29" s="216"/>
      <c r="AA29" s="216"/>
      <c r="AB29" s="216"/>
      <c r="AC29" s="216"/>
      <c r="AD29" s="216"/>
      <c r="AE29" s="216"/>
      <c r="AK29" s="215">
        <f>ROUND(AV94,2)</f>
        <v>0</v>
      </c>
      <c r="AL29" s="216"/>
      <c r="AM29" s="216"/>
      <c r="AN29" s="216"/>
      <c r="AO29" s="216"/>
      <c r="AR29" s="33"/>
    </row>
    <row r="30" spans="2:44" s="3" customFormat="1" ht="14.45" customHeight="1">
      <c r="B30" s="33"/>
      <c r="F30" s="25" t="s">
        <v>40</v>
      </c>
      <c r="L30" s="217">
        <v>0.15</v>
      </c>
      <c r="M30" s="216"/>
      <c r="N30" s="216"/>
      <c r="O30" s="216"/>
      <c r="P30" s="216"/>
      <c r="W30" s="215">
        <f>ROUND(BA94,2)</f>
        <v>0</v>
      </c>
      <c r="X30" s="216"/>
      <c r="Y30" s="216"/>
      <c r="Z30" s="216"/>
      <c r="AA30" s="216"/>
      <c r="AB30" s="216"/>
      <c r="AC30" s="216"/>
      <c r="AD30" s="216"/>
      <c r="AE30" s="216"/>
      <c r="AK30" s="215">
        <f>ROUND(AW94,2)</f>
        <v>0</v>
      </c>
      <c r="AL30" s="216"/>
      <c r="AM30" s="216"/>
      <c r="AN30" s="216"/>
      <c r="AO30" s="216"/>
      <c r="AR30" s="33"/>
    </row>
    <row r="31" spans="2:44" s="3" customFormat="1" ht="14.45" customHeight="1" hidden="1">
      <c r="B31" s="33"/>
      <c r="F31" s="25" t="s">
        <v>41</v>
      </c>
      <c r="L31" s="217">
        <v>0.21</v>
      </c>
      <c r="M31" s="216"/>
      <c r="N31" s="216"/>
      <c r="O31" s="216"/>
      <c r="P31" s="216"/>
      <c r="W31" s="215">
        <f>ROUND(BB94,2)</f>
        <v>0</v>
      </c>
      <c r="X31" s="216"/>
      <c r="Y31" s="216"/>
      <c r="Z31" s="216"/>
      <c r="AA31" s="216"/>
      <c r="AB31" s="216"/>
      <c r="AC31" s="216"/>
      <c r="AD31" s="216"/>
      <c r="AE31" s="216"/>
      <c r="AK31" s="215">
        <v>0</v>
      </c>
      <c r="AL31" s="216"/>
      <c r="AM31" s="216"/>
      <c r="AN31" s="216"/>
      <c r="AO31" s="216"/>
      <c r="AR31" s="33"/>
    </row>
    <row r="32" spans="2:44" s="3" customFormat="1" ht="14.45" customHeight="1" hidden="1">
      <c r="B32" s="33"/>
      <c r="F32" s="25" t="s">
        <v>42</v>
      </c>
      <c r="L32" s="217">
        <v>0.15</v>
      </c>
      <c r="M32" s="216"/>
      <c r="N32" s="216"/>
      <c r="O32" s="216"/>
      <c r="P32" s="216"/>
      <c r="W32" s="215">
        <f>ROUND(BC94,2)</f>
        <v>0</v>
      </c>
      <c r="X32" s="216"/>
      <c r="Y32" s="216"/>
      <c r="Z32" s="216"/>
      <c r="AA32" s="216"/>
      <c r="AB32" s="216"/>
      <c r="AC32" s="216"/>
      <c r="AD32" s="216"/>
      <c r="AE32" s="216"/>
      <c r="AK32" s="215">
        <v>0</v>
      </c>
      <c r="AL32" s="216"/>
      <c r="AM32" s="216"/>
      <c r="AN32" s="216"/>
      <c r="AO32" s="216"/>
      <c r="AR32" s="33"/>
    </row>
    <row r="33" spans="2:44" s="3" customFormat="1" ht="14.45" customHeight="1" hidden="1">
      <c r="B33" s="33"/>
      <c r="F33" s="25" t="s">
        <v>43</v>
      </c>
      <c r="L33" s="217">
        <v>0</v>
      </c>
      <c r="M33" s="216"/>
      <c r="N33" s="216"/>
      <c r="O33" s="216"/>
      <c r="P33" s="216"/>
      <c r="W33" s="215">
        <f>ROUND(BD94,2)</f>
        <v>0</v>
      </c>
      <c r="X33" s="216"/>
      <c r="Y33" s="216"/>
      <c r="Z33" s="216"/>
      <c r="AA33" s="216"/>
      <c r="AB33" s="216"/>
      <c r="AC33" s="216"/>
      <c r="AD33" s="216"/>
      <c r="AE33" s="216"/>
      <c r="AK33" s="215">
        <v>0</v>
      </c>
      <c r="AL33" s="216"/>
      <c r="AM33" s="216"/>
      <c r="AN33" s="216"/>
      <c r="AO33" s="216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4"/>
      <c r="D35" s="35" t="s">
        <v>44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45</v>
      </c>
      <c r="U35" s="36"/>
      <c r="V35" s="36"/>
      <c r="W35" s="36"/>
      <c r="X35" s="218" t="s">
        <v>46</v>
      </c>
      <c r="Y35" s="219"/>
      <c r="Z35" s="219"/>
      <c r="AA35" s="219"/>
      <c r="AB35" s="219"/>
      <c r="AC35" s="36"/>
      <c r="AD35" s="36"/>
      <c r="AE35" s="36"/>
      <c r="AF35" s="36"/>
      <c r="AG35" s="36"/>
      <c r="AH35" s="36"/>
      <c r="AI35" s="36"/>
      <c r="AJ35" s="36"/>
      <c r="AK35" s="220">
        <f>SUM(AK26:AK33)</f>
        <v>0</v>
      </c>
      <c r="AL35" s="219"/>
      <c r="AM35" s="219"/>
      <c r="AN35" s="219"/>
      <c r="AO35" s="221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38"/>
      <c r="D49" s="39" t="s">
        <v>47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48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28"/>
      <c r="B60" s="29"/>
      <c r="C60" s="28"/>
      <c r="D60" s="41" t="s">
        <v>49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50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49</v>
      </c>
      <c r="AI60" s="31"/>
      <c r="AJ60" s="31"/>
      <c r="AK60" s="31"/>
      <c r="AL60" s="31"/>
      <c r="AM60" s="41" t="s">
        <v>50</v>
      </c>
      <c r="AN60" s="31"/>
      <c r="AO60" s="31"/>
      <c r="AP60" s="28"/>
      <c r="AQ60" s="28"/>
      <c r="AR60" s="29"/>
      <c r="BE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28"/>
      <c r="B64" s="29"/>
      <c r="C64" s="28"/>
      <c r="D64" s="39" t="s">
        <v>51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52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28"/>
      <c r="B75" s="29"/>
      <c r="C75" s="28"/>
      <c r="D75" s="41" t="s">
        <v>49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50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49</v>
      </c>
      <c r="AI75" s="31"/>
      <c r="AJ75" s="31"/>
      <c r="AK75" s="31"/>
      <c r="AL75" s="31"/>
      <c r="AM75" s="41" t="s">
        <v>50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20" t="s">
        <v>53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5" t="s">
        <v>12</v>
      </c>
      <c r="L84" s="4" t="str">
        <f>K5</f>
        <v>22-12-A</v>
      </c>
      <c r="AR84" s="47"/>
    </row>
    <row r="85" spans="2:44" s="5" customFormat="1" ht="36.95" customHeight="1">
      <c r="B85" s="48"/>
      <c r="C85" s="49" t="s">
        <v>14</v>
      </c>
      <c r="L85" s="206" t="str">
        <f>K6</f>
        <v>Výměna fasádních výplní pavilonu A na ZŠ Vojanova</v>
      </c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5" t="s">
        <v>18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st.p.č. 711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20</v>
      </c>
      <c r="AJ87" s="28"/>
      <c r="AK87" s="28"/>
      <c r="AL87" s="28"/>
      <c r="AM87" s="208" t="str">
        <f>IF(AN8="","",AN8)</f>
        <v>8. 2. 2022</v>
      </c>
      <c r="AN87" s="208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5" t="s">
        <v>22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>Statutární město Děčín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28</v>
      </c>
      <c r="AJ89" s="28"/>
      <c r="AK89" s="28"/>
      <c r="AL89" s="28"/>
      <c r="AM89" s="209" t="str">
        <f>IF(E17="","",E17)</f>
        <v>NORDARCH s.r.o.</v>
      </c>
      <c r="AN89" s="210"/>
      <c r="AO89" s="210"/>
      <c r="AP89" s="210"/>
      <c r="AQ89" s="28"/>
      <c r="AR89" s="29"/>
      <c r="AS89" s="211" t="s">
        <v>54</v>
      </c>
      <c r="AT89" s="212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5" t="s">
        <v>26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31</v>
      </c>
      <c r="AJ90" s="28"/>
      <c r="AK90" s="28"/>
      <c r="AL90" s="28"/>
      <c r="AM90" s="209" t="str">
        <f>IF(E20="","",E20)</f>
        <v>Ing. Jan Duben</v>
      </c>
      <c r="AN90" s="210"/>
      <c r="AO90" s="210"/>
      <c r="AP90" s="210"/>
      <c r="AQ90" s="28"/>
      <c r="AR90" s="29"/>
      <c r="AS90" s="213"/>
      <c r="AT90" s="214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13"/>
      <c r="AT91" s="214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201" t="s">
        <v>55</v>
      </c>
      <c r="D92" s="202"/>
      <c r="E92" s="202"/>
      <c r="F92" s="202"/>
      <c r="G92" s="202"/>
      <c r="H92" s="56"/>
      <c r="I92" s="203" t="s">
        <v>56</v>
      </c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4" t="s">
        <v>57</v>
      </c>
      <c r="AH92" s="202"/>
      <c r="AI92" s="202"/>
      <c r="AJ92" s="202"/>
      <c r="AK92" s="202"/>
      <c r="AL92" s="202"/>
      <c r="AM92" s="202"/>
      <c r="AN92" s="203" t="s">
        <v>58</v>
      </c>
      <c r="AO92" s="202"/>
      <c r="AP92" s="205"/>
      <c r="AQ92" s="57" t="s">
        <v>59</v>
      </c>
      <c r="AR92" s="29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72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99">
        <f>ROUND(SUM(AG95:AG96),2)</f>
        <v>0</v>
      </c>
      <c r="AH94" s="199"/>
      <c r="AI94" s="199"/>
      <c r="AJ94" s="199"/>
      <c r="AK94" s="199"/>
      <c r="AL94" s="199"/>
      <c r="AM94" s="199"/>
      <c r="AN94" s="200">
        <f>SUM(AG94,AT94)</f>
        <v>0</v>
      </c>
      <c r="AO94" s="200"/>
      <c r="AP94" s="200"/>
      <c r="AQ94" s="68" t="s">
        <v>1</v>
      </c>
      <c r="AR94" s="64"/>
      <c r="AS94" s="69">
        <f>ROUND(SUM(AS95:AS96),2)</f>
        <v>0</v>
      </c>
      <c r="AT94" s="70">
        <f>ROUND(SUM(AV94:AW94),2)</f>
        <v>0</v>
      </c>
      <c r="AU94" s="71">
        <f>ROUND(SUM(AU95:AU96),5)</f>
        <v>1392.88297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ROUND(SUM(AZ95:AZ96),2)</f>
        <v>0</v>
      </c>
      <c r="BA94" s="70">
        <f>ROUND(SUM(BA95:BA96),2)</f>
        <v>0</v>
      </c>
      <c r="BB94" s="70">
        <f>ROUND(SUM(BB95:BB96),2)</f>
        <v>0</v>
      </c>
      <c r="BC94" s="70">
        <f>ROUND(SUM(BC95:BC96),2)</f>
        <v>0</v>
      </c>
      <c r="BD94" s="72">
        <f>ROUND(SUM(BD95:BD96),2)</f>
        <v>0</v>
      </c>
      <c r="BS94" s="73" t="s">
        <v>73</v>
      </c>
      <c r="BT94" s="73" t="s">
        <v>74</v>
      </c>
      <c r="BU94" s="74" t="s">
        <v>75</v>
      </c>
      <c r="BV94" s="73" t="s">
        <v>76</v>
      </c>
      <c r="BW94" s="73" t="s">
        <v>4</v>
      </c>
      <c r="BX94" s="73" t="s">
        <v>77</v>
      </c>
      <c r="CL94" s="73" t="s">
        <v>1</v>
      </c>
    </row>
    <row r="95" spans="1:91" s="7" customFormat="1" ht="24.75" customHeight="1">
      <c r="A95" s="75" t="s">
        <v>78</v>
      </c>
      <c r="B95" s="76"/>
      <c r="C95" s="77"/>
      <c r="D95" s="198" t="s">
        <v>79</v>
      </c>
      <c r="E95" s="198"/>
      <c r="F95" s="198"/>
      <c r="G95" s="198"/>
      <c r="H95" s="198"/>
      <c r="I95" s="78"/>
      <c r="J95" s="198" t="s">
        <v>80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6">
        <f>'SO 01-A - Pavilon A'!J30</f>
        <v>0</v>
      </c>
      <c r="AH95" s="197"/>
      <c r="AI95" s="197"/>
      <c r="AJ95" s="197"/>
      <c r="AK95" s="197"/>
      <c r="AL95" s="197"/>
      <c r="AM95" s="197"/>
      <c r="AN95" s="196">
        <f>SUM(AG95,AT95)</f>
        <v>0</v>
      </c>
      <c r="AO95" s="197"/>
      <c r="AP95" s="197"/>
      <c r="AQ95" s="79" t="s">
        <v>81</v>
      </c>
      <c r="AR95" s="76"/>
      <c r="AS95" s="80">
        <v>0</v>
      </c>
      <c r="AT95" s="81">
        <f>ROUND(SUM(AV95:AW95),2)</f>
        <v>0</v>
      </c>
      <c r="AU95" s="82">
        <f>'SO 01-A - Pavilon A'!P127</f>
        <v>1392.8829719999999</v>
      </c>
      <c r="AV95" s="81">
        <f>'SO 01-A - Pavilon A'!J33</f>
        <v>0</v>
      </c>
      <c r="AW95" s="81">
        <f>'SO 01-A - Pavilon A'!J34</f>
        <v>0</v>
      </c>
      <c r="AX95" s="81">
        <f>'SO 01-A - Pavilon A'!J35</f>
        <v>0</v>
      </c>
      <c r="AY95" s="81">
        <f>'SO 01-A - Pavilon A'!J36</f>
        <v>0</v>
      </c>
      <c r="AZ95" s="81">
        <f>'SO 01-A - Pavilon A'!F33</f>
        <v>0</v>
      </c>
      <c r="BA95" s="81">
        <f>'SO 01-A - Pavilon A'!F34</f>
        <v>0</v>
      </c>
      <c r="BB95" s="81">
        <f>'SO 01-A - Pavilon A'!F35</f>
        <v>0</v>
      </c>
      <c r="BC95" s="81">
        <f>'SO 01-A - Pavilon A'!F36</f>
        <v>0</v>
      </c>
      <c r="BD95" s="83">
        <f>'SO 01-A - Pavilon A'!F37</f>
        <v>0</v>
      </c>
      <c r="BT95" s="84" t="s">
        <v>82</v>
      </c>
      <c r="BV95" s="84" t="s">
        <v>76</v>
      </c>
      <c r="BW95" s="84" t="s">
        <v>83</v>
      </c>
      <c r="BX95" s="84" t="s">
        <v>4</v>
      </c>
      <c r="CL95" s="84" t="s">
        <v>1</v>
      </c>
      <c r="CM95" s="84" t="s">
        <v>84</v>
      </c>
    </row>
    <row r="96" spans="1:91" s="7" customFormat="1" ht="16.5" customHeight="1">
      <c r="A96" s="75" t="s">
        <v>78</v>
      </c>
      <c r="B96" s="76"/>
      <c r="C96" s="77"/>
      <c r="D96" s="198" t="s">
        <v>85</v>
      </c>
      <c r="E96" s="198"/>
      <c r="F96" s="198"/>
      <c r="G96" s="198"/>
      <c r="H96" s="198"/>
      <c r="I96" s="78"/>
      <c r="J96" s="198" t="s">
        <v>86</v>
      </c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6">
        <f>'VRN - Vedlejší a ostatní ...'!J30</f>
        <v>0</v>
      </c>
      <c r="AH96" s="197"/>
      <c r="AI96" s="197"/>
      <c r="AJ96" s="197"/>
      <c r="AK96" s="197"/>
      <c r="AL96" s="197"/>
      <c r="AM96" s="197"/>
      <c r="AN96" s="196">
        <f>SUM(AG96,AT96)</f>
        <v>0</v>
      </c>
      <c r="AO96" s="197"/>
      <c r="AP96" s="197"/>
      <c r="AQ96" s="79" t="s">
        <v>81</v>
      </c>
      <c r="AR96" s="76"/>
      <c r="AS96" s="85">
        <v>0</v>
      </c>
      <c r="AT96" s="86">
        <f>ROUND(SUM(AV96:AW96),2)</f>
        <v>0</v>
      </c>
      <c r="AU96" s="87">
        <f>'VRN - Vedlejší a ostatní ...'!P120</f>
        <v>0</v>
      </c>
      <c r="AV96" s="86">
        <f>'VRN - Vedlejší a ostatní ...'!J33</f>
        <v>0</v>
      </c>
      <c r="AW96" s="86">
        <f>'VRN - Vedlejší a ostatní ...'!J34</f>
        <v>0</v>
      </c>
      <c r="AX96" s="86">
        <f>'VRN - Vedlejší a ostatní ...'!J35</f>
        <v>0</v>
      </c>
      <c r="AY96" s="86">
        <f>'VRN - Vedlejší a ostatní ...'!J36</f>
        <v>0</v>
      </c>
      <c r="AZ96" s="86">
        <f>'VRN - Vedlejší a ostatní ...'!F33</f>
        <v>0</v>
      </c>
      <c r="BA96" s="86">
        <f>'VRN - Vedlejší a ostatní ...'!F34</f>
        <v>0</v>
      </c>
      <c r="BB96" s="86">
        <f>'VRN - Vedlejší a ostatní ...'!F35</f>
        <v>0</v>
      </c>
      <c r="BC96" s="86">
        <f>'VRN - Vedlejší a ostatní ...'!F36</f>
        <v>0</v>
      </c>
      <c r="BD96" s="88">
        <f>'VRN - Vedlejší a ostatní ...'!F37</f>
        <v>0</v>
      </c>
      <c r="BT96" s="84" t="s">
        <v>82</v>
      </c>
      <c r="BV96" s="84" t="s">
        <v>76</v>
      </c>
      <c r="BW96" s="84" t="s">
        <v>87</v>
      </c>
      <c r="BX96" s="84" t="s">
        <v>4</v>
      </c>
      <c r="CL96" s="84" t="s">
        <v>1</v>
      </c>
      <c r="CM96" s="84" t="s">
        <v>84</v>
      </c>
    </row>
    <row r="97" spans="1:57" s="2" customFormat="1" ht="30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6.95" customHeight="1">
      <c r="A98" s="28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SO 01-A - Pavilon A'!C2" display="/"/>
    <hyperlink ref="A96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65"/>
  <sheetViews>
    <sheetView showGridLines="0" workbookViewId="0" topLeftCell="A171">
      <selection activeCell="Y111" sqref="Y11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56" s="1" customFormat="1" ht="36.95" customHeight="1"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6" t="s">
        <v>83</v>
      </c>
      <c r="AZ2" s="90" t="s">
        <v>88</v>
      </c>
      <c r="BA2" s="90" t="s">
        <v>1</v>
      </c>
      <c r="BB2" s="90" t="s">
        <v>1</v>
      </c>
      <c r="BC2" s="90" t="s">
        <v>89</v>
      </c>
      <c r="BD2" s="90" t="s">
        <v>84</v>
      </c>
    </row>
    <row r="3" spans="2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  <c r="AZ3" s="90" t="s">
        <v>90</v>
      </c>
      <c r="BA3" s="90" t="s">
        <v>1</v>
      </c>
      <c r="BB3" s="90" t="s">
        <v>1</v>
      </c>
      <c r="BC3" s="90" t="s">
        <v>91</v>
      </c>
      <c r="BD3" s="90" t="s">
        <v>84</v>
      </c>
    </row>
    <row r="4" spans="2:56" s="1" customFormat="1" ht="24.95" customHeight="1">
      <c r="B4" s="19"/>
      <c r="D4" s="20" t="s">
        <v>92</v>
      </c>
      <c r="L4" s="19"/>
      <c r="M4" s="91" t="s">
        <v>10</v>
      </c>
      <c r="AT4" s="16" t="s">
        <v>3</v>
      </c>
      <c r="AZ4" s="90" t="s">
        <v>93</v>
      </c>
      <c r="BA4" s="90" t="s">
        <v>1</v>
      </c>
      <c r="BB4" s="90" t="s">
        <v>1</v>
      </c>
      <c r="BC4" s="90" t="s">
        <v>94</v>
      </c>
      <c r="BD4" s="90" t="s">
        <v>84</v>
      </c>
    </row>
    <row r="5" spans="2:56" s="1" customFormat="1" ht="6.95" customHeight="1">
      <c r="B5" s="19"/>
      <c r="L5" s="19"/>
      <c r="AZ5" s="90" t="s">
        <v>95</v>
      </c>
      <c r="BA5" s="90" t="s">
        <v>1</v>
      </c>
      <c r="BB5" s="90" t="s">
        <v>1</v>
      </c>
      <c r="BC5" s="90" t="s">
        <v>96</v>
      </c>
      <c r="BD5" s="90" t="s">
        <v>84</v>
      </c>
    </row>
    <row r="6" spans="2:56" s="1" customFormat="1" ht="12" customHeight="1">
      <c r="B6" s="19"/>
      <c r="D6" s="25" t="s">
        <v>14</v>
      </c>
      <c r="L6" s="19"/>
      <c r="AZ6" s="90" t="s">
        <v>97</v>
      </c>
      <c r="BA6" s="90" t="s">
        <v>1</v>
      </c>
      <c r="BB6" s="90" t="s">
        <v>1</v>
      </c>
      <c r="BC6" s="90" t="s">
        <v>98</v>
      </c>
      <c r="BD6" s="90" t="s">
        <v>84</v>
      </c>
    </row>
    <row r="7" spans="2:56" s="1" customFormat="1" ht="16.5" customHeight="1">
      <c r="B7" s="19"/>
      <c r="E7" s="229" t="str">
        <f>'Rekapitulace stavby'!K6</f>
        <v>Výměna fasádních výplní pavilonu A na ZŠ Vojanova</v>
      </c>
      <c r="F7" s="230"/>
      <c r="G7" s="230"/>
      <c r="H7" s="230"/>
      <c r="L7" s="19"/>
      <c r="AZ7" s="90" t="s">
        <v>99</v>
      </c>
      <c r="BA7" s="90" t="s">
        <v>1</v>
      </c>
      <c r="BB7" s="90" t="s">
        <v>1</v>
      </c>
      <c r="BC7" s="90" t="s">
        <v>100</v>
      </c>
      <c r="BD7" s="90" t="s">
        <v>84</v>
      </c>
    </row>
    <row r="8" spans="1:56" s="2" customFormat="1" ht="12" customHeight="1">
      <c r="A8" s="28"/>
      <c r="B8" s="29"/>
      <c r="C8" s="28"/>
      <c r="D8" s="25" t="s">
        <v>101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Z8" s="90" t="s">
        <v>102</v>
      </c>
      <c r="BA8" s="90" t="s">
        <v>1</v>
      </c>
      <c r="BB8" s="90" t="s">
        <v>1</v>
      </c>
      <c r="BC8" s="90" t="s">
        <v>103</v>
      </c>
      <c r="BD8" s="90" t="s">
        <v>84</v>
      </c>
    </row>
    <row r="9" spans="1:56" s="2" customFormat="1" ht="16.5" customHeight="1">
      <c r="A9" s="28"/>
      <c r="B9" s="29"/>
      <c r="C9" s="28"/>
      <c r="D9" s="28"/>
      <c r="E9" s="206" t="s">
        <v>104</v>
      </c>
      <c r="F9" s="228"/>
      <c r="G9" s="228"/>
      <c r="H9" s="228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Z9" s="90" t="s">
        <v>105</v>
      </c>
      <c r="BA9" s="90" t="s">
        <v>1</v>
      </c>
      <c r="BB9" s="90" t="s">
        <v>1</v>
      </c>
      <c r="BC9" s="90" t="s">
        <v>106</v>
      </c>
      <c r="BD9" s="90" t="s">
        <v>84</v>
      </c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193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18</v>
      </c>
      <c r="E12" s="28"/>
      <c r="F12" s="23" t="s">
        <v>19</v>
      </c>
      <c r="G12" s="28"/>
      <c r="H12" s="28"/>
      <c r="I12" s="193" t="s">
        <v>20</v>
      </c>
      <c r="J12" s="51" t="str">
        <f>'Rekapitulace stavby'!AN8</f>
        <v>8. 2. 2022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22</v>
      </c>
      <c r="E14" s="28"/>
      <c r="F14" s="28"/>
      <c r="G14" s="28"/>
      <c r="H14" s="28"/>
      <c r="I14" s="193" t="s">
        <v>23</v>
      </c>
      <c r="J14" s="23" t="s">
        <v>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">
        <v>24</v>
      </c>
      <c r="F15" s="28"/>
      <c r="G15" s="28"/>
      <c r="H15" s="28"/>
      <c r="I15" s="193" t="s">
        <v>25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26</v>
      </c>
      <c r="E17" s="28"/>
      <c r="F17" s="28"/>
      <c r="G17" s="28"/>
      <c r="H17" s="28"/>
      <c r="I17" s="193" t="s">
        <v>23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22" t="str">
        <f>'Rekapitulace stavby'!E14</f>
        <v xml:space="preserve"> </v>
      </c>
      <c r="F18" s="222"/>
      <c r="G18" s="222"/>
      <c r="H18" s="222"/>
      <c r="I18" s="193" t="s">
        <v>25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28</v>
      </c>
      <c r="E20" s="28"/>
      <c r="F20" s="28"/>
      <c r="G20" s="28"/>
      <c r="H20" s="28"/>
      <c r="I20" s="193" t="s">
        <v>23</v>
      </c>
      <c r="J20" s="23" t="s">
        <v>1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29</v>
      </c>
      <c r="F21" s="28"/>
      <c r="G21" s="28"/>
      <c r="H21" s="28"/>
      <c r="I21" s="193" t="s">
        <v>25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31</v>
      </c>
      <c r="E23" s="28"/>
      <c r="F23" s="28"/>
      <c r="G23" s="28"/>
      <c r="H23" s="28"/>
      <c r="I23" s="193" t="s">
        <v>23</v>
      </c>
      <c r="J23" s="23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">
        <v>32</v>
      </c>
      <c r="F24" s="28"/>
      <c r="G24" s="28"/>
      <c r="H24" s="28"/>
      <c r="I24" s="193" t="s">
        <v>25</v>
      </c>
      <c r="J24" s="23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33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2"/>
      <c r="B27" s="93"/>
      <c r="C27" s="92"/>
      <c r="D27" s="92"/>
      <c r="E27" s="224" t="s">
        <v>1</v>
      </c>
      <c r="F27" s="224"/>
      <c r="G27" s="224"/>
      <c r="H27" s="22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5" t="s">
        <v>34</v>
      </c>
      <c r="E30" s="28"/>
      <c r="F30" s="28"/>
      <c r="G30" s="28"/>
      <c r="H30" s="28"/>
      <c r="I30" s="28"/>
      <c r="J30" s="67">
        <f>ROUND(J127,2)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36</v>
      </c>
      <c r="G32" s="28"/>
      <c r="H32" s="28"/>
      <c r="I32" s="192" t="s">
        <v>35</v>
      </c>
      <c r="J32" s="32" t="s">
        <v>37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6" t="s">
        <v>38</v>
      </c>
      <c r="E33" s="25" t="s">
        <v>39</v>
      </c>
      <c r="F33" s="97">
        <f>ROUND((SUM(BE127:BE364)),2)</f>
        <v>0</v>
      </c>
      <c r="G33" s="28"/>
      <c r="H33" s="28"/>
      <c r="I33" s="98">
        <v>0.21</v>
      </c>
      <c r="J33" s="97">
        <f>ROUND(((SUM(BE127:BE364))*I33),2)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5" t="s">
        <v>40</v>
      </c>
      <c r="F34" s="97">
        <f>ROUND((SUM(BF127:BF364)),2)</f>
        <v>0</v>
      </c>
      <c r="G34" s="28"/>
      <c r="H34" s="28"/>
      <c r="I34" s="98">
        <v>0.15</v>
      </c>
      <c r="J34" s="97">
        <f>ROUND(((SUM(BF127:BF364))*I34),2)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41</v>
      </c>
      <c r="F35" s="97">
        <f>ROUND((SUM(BG127:BG364)),2)</f>
        <v>0</v>
      </c>
      <c r="G35" s="28"/>
      <c r="H35" s="28"/>
      <c r="I35" s="98"/>
      <c r="J35" s="97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42</v>
      </c>
      <c r="F36" s="97">
        <f>ROUND((SUM(BH127:BH364)),2)</f>
        <v>0</v>
      </c>
      <c r="G36" s="28"/>
      <c r="H36" s="28"/>
      <c r="I36" s="98"/>
      <c r="J36" s="97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43</v>
      </c>
      <c r="F37" s="97">
        <f>ROUND((SUM(BI127:BI364)),2)</f>
        <v>0</v>
      </c>
      <c r="G37" s="28"/>
      <c r="H37" s="28"/>
      <c r="I37" s="98"/>
      <c r="J37" s="97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9"/>
      <c r="D39" s="100" t="s">
        <v>44</v>
      </c>
      <c r="E39" s="56"/>
      <c r="F39" s="56"/>
      <c r="G39" s="101" t="s">
        <v>45</v>
      </c>
      <c r="H39" s="102" t="s">
        <v>46</v>
      </c>
      <c r="I39" s="56"/>
      <c r="J39" s="103">
        <f>SUM(J30:J37)</f>
        <v>0</v>
      </c>
      <c r="K39" s="104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38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28"/>
      <c r="B61" s="29"/>
      <c r="C61" s="28"/>
      <c r="D61" s="41" t="s">
        <v>49</v>
      </c>
      <c r="E61" s="31"/>
      <c r="F61" s="105" t="s">
        <v>50</v>
      </c>
      <c r="G61" s="41" t="s">
        <v>49</v>
      </c>
      <c r="H61" s="31"/>
      <c r="I61" s="31"/>
      <c r="J61" s="106" t="s">
        <v>50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28"/>
      <c r="B65" s="29"/>
      <c r="C65" s="28"/>
      <c r="D65" s="39" t="s">
        <v>51</v>
      </c>
      <c r="E65" s="42"/>
      <c r="F65" s="42"/>
      <c r="G65" s="39" t="s">
        <v>52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28"/>
      <c r="B76" s="29"/>
      <c r="C76" s="28"/>
      <c r="D76" s="41" t="s">
        <v>49</v>
      </c>
      <c r="E76" s="31"/>
      <c r="F76" s="105" t="s">
        <v>50</v>
      </c>
      <c r="G76" s="41" t="s">
        <v>49</v>
      </c>
      <c r="H76" s="31"/>
      <c r="I76" s="31"/>
      <c r="J76" s="106" t="s">
        <v>50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20" t="s">
        <v>107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29" t="str">
        <f>E7</f>
        <v>Výměna fasádních výplní pavilonu A na ZŠ Vojanova</v>
      </c>
      <c r="F85" s="230"/>
      <c r="G85" s="230"/>
      <c r="H85" s="230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101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206" t="str">
        <f>E9</f>
        <v>SO 01-A - Pavilon A</v>
      </c>
      <c r="F87" s="228"/>
      <c r="G87" s="228"/>
      <c r="H87" s="228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18</v>
      </c>
      <c r="D89" s="28"/>
      <c r="E89" s="28"/>
      <c r="F89" s="23" t="str">
        <f>F12</f>
        <v>st.p.č. 711</v>
      </c>
      <c r="G89" s="28"/>
      <c r="H89" s="28"/>
      <c r="I89" s="193" t="s">
        <v>20</v>
      </c>
      <c r="J89" s="51" t="str">
        <f>IF(J12="","",J12)</f>
        <v>8. 2. 2022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5" t="s">
        <v>22</v>
      </c>
      <c r="D91" s="28"/>
      <c r="E91" s="28"/>
      <c r="F91" s="23" t="str">
        <f>E15</f>
        <v>Statutární město Děčín</v>
      </c>
      <c r="G91" s="28"/>
      <c r="H91" s="28"/>
      <c r="I91" s="193" t="s">
        <v>28</v>
      </c>
      <c r="J91" s="26" t="str">
        <f>E21</f>
        <v>NORDARCH s.r.o.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5" t="s">
        <v>26</v>
      </c>
      <c r="D92" s="28"/>
      <c r="E92" s="28"/>
      <c r="F92" s="23" t="str">
        <f>IF(E18="","",E18)</f>
        <v xml:space="preserve"> </v>
      </c>
      <c r="G92" s="28"/>
      <c r="H92" s="28"/>
      <c r="I92" s="193" t="s">
        <v>31</v>
      </c>
      <c r="J92" s="26" t="str">
        <f>E24</f>
        <v>Ing. Jan Duben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7" t="s">
        <v>108</v>
      </c>
      <c r="D94" s="99"/>
      <c r="E94" s="99"/>
      <c r="F94" s="99"/>
      <c r="G94" s="99"/>
      <c r="H94" s="99"/>
      <c r="I94" s="99"/>
      <c r="J94" s="108" t="s">
        <v>109</v>
      </c>
      <c r="K94" s="99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9" t="s">
        <v>110</v>
      </c>
      <c r="D96" s="28"/>
      <c r="E96" s="28"/>
      <c r="F96" s="28"/>
      <c r="G96" s="28"/>
      <c r="H96" s="28"/>
      <c r="I96" s="28"/>
      <c r="J96" s="67">
        <f>J127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111</v>
      </c>
    </row>
    <row r="97" spans="2:12" s="9" customFormat="1" ht="24.95" customHeight="1">
      <c r="B97" s="110"/>
      <c r="D97" s="111" t="s">
        <v>112</v>
      </c>
      <c r="E97" s="112"/>
      <c r="F97" s="112"/>
      <c r="G97" s="112"/>
      <c r="H97" s="112"/>
      <c r="I97" s="112"/>
      <c r="J97" s="113">
        <f>J128</f>
        <v>0</v>
      </c>
      <c r="L97" s="110"/>
    </row>
    <row r="98" spans="2:12" s="10" customFormat="1" ht="19.9" customHeight="1">
      <c r="B98" s="114"/>
      <c r="D98" s="115" t="s">
        <v>113</v>
      </c>
      <c r="E98" s="116"/>
      <c r="F98" s="116"/>
      <c r="G98" s="116"/>
      <c r="H98" s="116"/>
      <c r="I98" s="116"/>
      <c r="J98" s="117">
        <f>J129</f>
        <v>0</v>
      </c>
      <c r="L98" s="114"/>
    </row>
    <row r="99" spans="2:12" s="10" customFormat="1" ht="19.9" customHeight="1">
      <c r="B99" s="114"/>
      <c r="D99" s="115" t="s">
        <v>114</v>
      </c>
      <c r="E99" s="116"/>
      <c r="F99" s="116"/>
      <c r="G99" s="116"/>
      <c r="H99" s="116"/>
      <c r="I99" s="116"/>
      <c r="J99" s="117">
        <f>J132</f>
        <v>0</v>
      </c>
      <c r="L99" s="114"/>
    </row>
    <row r="100" spans="2:12" s="10" customFormat="1" ht="19.9" customHeight="1">
      <c r="B100" s="114"/>
      <c r="D100" s="115" t="s">
        <v>115</v>
      </c>
      <c r="E100" s="116"/>
      <c r="F100" s="116"/>
      <c r="G100" s="116"/>
      <c r="H100" s="116"/>
      <c r="I100" s="116"/>
      <c r="J100" s="117">
        <f>J153</f>
        <v>0</v>
      </c>
      <c r="L100" s="114"/>
    </row>
    <row r="101" spans="2:12" s="10" customFormat="1" ht="19.9" customHeight="1">
      <c r="B101" s="114"/>
      <c r="D101" s="115" t="s">
        <v>116</v>
      </c>
      <c r="E101" s="116"/>
      <c r="F101" s="116"/>
      <c r="G101" s="116"/>
      <c r="H101" s="116"/>
      <c r="I101" s="116"/>
      <c r="J101" s="117">
        <f>J202</f>
        <v>0</v>
      </c>
      <c r="L101" s="114"/>
    </row>
    <row r="102" spans="2:12" s="9" customFormat="1" ht="24.95" customHeight="1">
      <c r="B102" s="110"/>
      <c r="D102" s="111" t="s">
        <v>117</v>
      </c>
      <c r="E102" s="112"/>
      <c r="F102" s="112"/>
      <c r="G102" s="112"/>
      <c r="H102" s="112"/>
      <c r="I102" s="112"/>
      <c r="J102" s="113">
        <f>J208</f>
        <v>0</v>
      </c>
      <c r="L102" s="110"/>
    </row>
    <row r="103" spans="2:12" s="10" customFormat="1" ht="19.9" customHeight="1">
      <c r="B103" s="114"/>
      <c r="D103" s="115" t="s">
        <v>118</v>
      </c>
      <c r="E103" s="116"/>
      <c r="F103" s="116"/>
      <c r="G103" s="116"/>
      <c r="H103" s="116"/>
      <c r="I103" s="116"/>
      <c r="J103" s="117">
        <f>J209</f>
        <v>0</v>
      </c>
      <c r="L103" s="114"/>
    </row>
    <row r="104" spans="2:12" s="10" customFormat="1" ht="19.9" customHeight="1">
      <c r="B104" s="114"/>
      <c r="D104" s="115" t="s">
        <v>119</v>
      </c>
      <c r="E104" s="116"/>
      <c r="F104" s="116"/>
      <c r="G104" s="116"/>
      <c r="H104" s="116"/>
      <c r="I104" s="116"/>
      <c r="J104" s="117">
        <f>J231</f>
        <v>0</v>
      </c>
      <c r="L104" s="114"/>
    </row>
    <row r="105" spans="2:12" s="10" customFormat="1" ht="19.9" customHeight="1">
      <c r="B105" s="114"/>
      <c r="D105" s="115" t="s">
        <v>120</v>
      </c>
      <c r="E105" s="116"/>
      <c r="F105" s="116"/>
      <c r="G105" s="116"/>
      <c r="H105" s="116"/>
      <c r="I105" s="116"/>
      <c r="J105" s="117">
        <f>J333</f>
        <v>0</v>
      </c>
      <c r="L105" s="114"/>
    </row>
    <row r="106" spans="2:12" s="10" customFormat="1" ht="19.9" customHeight="1">
      <c r="B106" s="114"/>
      <c r="D106" s="115" t="s">
        <v>121</v>
      </c>
      <c r="E106" s="116"/>
      <c r="F106" s="116"/>
      <c r="G106" s="116"/>
      <c r="H106" s="116"/>
      <c r="I106" s="116"/>
      <c r="J106" s="117">
        <f>J338</f>
        <v>0</v>
      </c>
      <c r="L106" s="114"/>
    </row>
    <row r="107" spans="2:12" s="10" customFormat="1" ht="19.9" customHeight="1">
      <c r="B107" s="114"/>
      <c r="D107" s="115" t="s">
        <v>122</v>
      </c>
      <c r="E107" s="116"/>
      <c r="F107" s="116"/>
      <c r="G107" s="116"/>
      <c r="H107" s="116"/>
      <c r="I107" s="116"/>
      <c r="J107" s="117">
        <f>J343</f>
        <v>0</v>
      </c>
      <c r="L107" s="114"/>
    </row>
    <row r="108" spans="1:31" s="2" customFormat="1" ht="21.75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>
      <c r="A109" s="28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3" spans="1:31" s="2" customFormat="1" ht="6.95" customHeight="1">
      <c r="A113" s="28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24.95" customHeight="1">
      <c r="A114" s="28"/>
      <c r="B114" s="29"/>
      <c r="C114" s="20" t="s">
        <v>123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6.9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2" customHeight="1">
      <c r="A116" s="28"/>
      <c r="B116" s="29"/>
      <c r="C116" s="25" t="s">
        <v>14</v>
      </c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6.5" customHeight="1">
      <c r="A117" s="28"/>
      <c r="B117" s="29"/>
      <c r="C117" s="28"/>
      <c r="D117" s="28"/>
      <c r="E117" s="229" t="str">
        <f>E7</f>
        <v>Výměna fasádních výplní pavilonu A na ZŠ Vojanova</v>
      </c>
      <c r="F117" s="230"/>
      <c r="G117" s="230"/>
      <c r="H117" s="230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2" customHeight="1">
      <c r="A118" s="28"/>
      <c r="B118" s="29"/>
      <c r="C118" s="25" t="s">
        <v>101</v>
      </c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6.5" customHeight="1">
      <c r="A119" s="28"/>
      <c r="B119" s="29"/>
      <c r="C119" s="28"/>
      <c r="D119" s="28"/>
      <c r="E119" s="206" t="str">
        <f>E9</f>
        <v>SO 01-A - Pavilon A</v>
      </c>
      <c r="F119" s="228"/>
      <c r="G119" s="228"/>
      <c r="H119" s="2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6.9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2" customHeight="1">
      <c r="A121" s="28"/>
      <c r="B121" s="29"/>
      <c r="C121" s="25" t="s">
        <v>18</v>
      </c>
      <c r="D121" s="28"/>
      <c r="E121" s="28"/>
      <c r="F121" s="23" t="str">
        <f>F12</f>
        <v>st.p.č. 711</v>
      </c>
      <c r="G121" s="28"/>
      <c r="H121" s="28"/>
      <c r="I121" s="193" t="s">
        <v>20</v>
      </c>
      <c r="J121" s="51" t="str">
        <f>IF(J12="","",J12)</f>
        <v>8. 2. 2022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6.95" customHeight="1">
      <c r="A122" s="28"/>
      <c r="B122" s="29"/>
      <c r="C122" s="28"/>
      <c r="D122" s="28"/>
      <c r="E122" s="28"/>
      <c r="F122" s="28"/>
      <c r="G122" s="28"/>
      <c r="H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5.2" customHeight="1">
      <c r="A123" s="28"/>
      <c r="B123" s="29"/>
      <c r="C123" s="25" t="s">
        <v>22</v>
      </c>
      <c r="D123" s="28"/>
      <c r="E123" s="28"/>
      <c r="F123" s="23" t="str">
        <f>E15</f>
        <v>Statutární město Děčín</v>
      </c>
      <c r="G123" s="28"/>
      <c r="H123" s="28"/>
      <c r="I123" s="193" t="s">
        <v>28</v>
      </c>
      <c r="J123" s="26" t="str">
        <f>E21</f>
        <v>NORDARCH s.r.o.</v>
      </c>
      <c r="K123" s="28"/>
      <c r="L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5.2" customHeight="1">
      <c r="A124" s="28"/>
      <c r="B124" s="29"/>
      <c r="C124" s="25" t="s">
        <v>26</v>
      </c>
      <c r="D124" s="28"/>
      <c r="E124" s="28"/>
      <c r="F124" s="23" t="str">
        <f>IF(E18="","",E18)</f>
        <v xml:space="preserve"> </v>
      </c>
      <c r="G124" s="28"/>
      <c r="H124" s="28"/>
      <c r="I124" s="193" t="s">
        <v>31</v>
      </c>
      <c r="J124" s="26" t="str">
        <f>E24</f>
        <v>Ing. Jan Duben</v>
      </c>
      <c r="K124" s="28"/>
      <c r="L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10.35" customHeight="1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11" customFormat="1" ht="29.25" customHeight="1">
      <c r="A126" s="118"/>
      <c r="B126" s="119"/>
      <c r="C126" s="120" t="s">
        <v>124</v>
      </c>
      <c r="D126" s="121" t="s">
        <v>59</v>
      </c>
      <c r="E126" s="121" t="s">
        <v>55</v>
      </c>
      <c r="F126" s="121" t="s">
        <v>56</v>
      </c>
      <c r="G126" s="121" t="s">
        <v>125</v>
      </c>
      <c r="H126" s="121" t="s">
        <v>126</v>
      </c>
      <c r="I126" s="121"/>
      <c r="J126" s="122" t="s">
        <v>109</v>
      </c>
      <c r="K126" s="123" t="s">
        <v>128</v>
      </c>
      <c r="L126" s="124"/>
      <c r="M126" s="58" t="s">
        <v>1</v>
      </c>
      <c r="N126" s="59" t="s">
        <v>38</v>
      </c>
      <c r="O126" s="59" t="s">
        <v>129</v>
      </c>
      <c r="P126" s="59" t="s">
        <v>130</v>
      </c>
      <c r="Q126" s="59" t="s">
        <v>131</v>
      </c>
      <c r="R126" s="59" t="s">
        <v>132</v>
      </c>
      <c r="S126" s="59" t="s">
        <v>133</v>
      </c>
      <c r="T126" s="60" t="s">
        <v>134</v>
      </c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</row>
    <row r="127" spans="1:63" s="2" customFormat="1" ht="22.9" customHeight="1">
      <c r="A127" s="28"/>
      <c r="B127" s="29"/>
      <c r="C127" s="65" t="s">
        <v>135</v>
      </c>
      <c r="D127" s="28"/>
      <c r="E127" s="28"/>
      <c r="F127" s="28"/>
      <c r="G127" s="28"/>
      <c r="H127" s="28"/>
      <c r="I127" s="28"/>
      <c r="J127" s="125">
        <f>BK127</f>
        <v>0</v>
      </c>
      <c r="K127" s="28"/>
      <c r="L127" s="29"/>
      <c r="M127" s="61"/>
      <c r="N127" s="52"/>
      <c r="O127" s="62"/>
      <c r="P127" s="126">
        <f>P128+P208</f>
        <v>1392.8829719999999</v>
      </c>
      <c r="Q127" s="62"/>
      <c r="R127" s="126">
        <f>R128+R208</f>
        <v>18.4757124</v>
      </c>
      <c r="S127" s="62"/>
      <c r="T127" s="127">
        <f>T128+T208</f>
        <v>13.23046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T127" s="16" t="s">
        <v>73</v>
      </c>
      <c r="AU127" s="16" t="s">
        <v>111</v>
      </c>
      <c r="BK127" s="128">
        <f>BK128+BK208</f>
        <v>0</v>
      </c>
    </row>
    <row r="128" spans="2:63" s="12" customFormat="1" ht="25.9" customHeight="1">
      <c r="B128" s="129"/>
      <c r="D128" s="130" t="s">
        <v>73</v>
      </c>
      <c r="E128" s="131" t="s">
        <v>136</v>
      </c>
      <c r="F128" s="131" t="s">
        <v>137</v>
      </c>
      <c r="J128" s="132">
        <f>BK128</f>
        <v>0</v>
      </c>
      <c r="L128" s="129"/>
      <c r="M128" s="133"/>
      <c r="N128" s="134"/>
      <c r="O128" s="134"/>
      <c r="P128" s="135">
        <f>P129+P132+P153+P202</f>
        <v>482.91845800000004</v>
      </c>
      <c r="Q128" s="134"/>
      <c r="R128" s="135">
        <f>R129+R132+R153+R202</f>
        <v>6.5319804</v>
      </c>
      <c r="S128" s="134"/>
      <c r="T128" s="136">
        <f>T129+T132+T153+T202</f>
        <v>12.47292</v>
      </c>
      <c r="AR128" s="130" t="s">
        <v>82</v>
      </c>
      <c r="AT128" s="137" t="s">
        <v>73</v>
      </c>
      <c r="AU128" s="137" t="s">
        <v>74</v>
      </c>
      <c r="AY128" s="130" t="s">
        <v>138</v>
      </c>
      <c r="BK128" s="138">
        <f>BK129+BK132+BK153+BK202</f>
        <v>0</v>
      </c>
    </row>
    <row r="129" spans="2:63" s="12" customFormat="1" ht="22.9" customHeight="1">
      <c r="B129" s="129"/>
      <c r="D129" s="130" t="s">
        <v>73</v>
      </c>
      <c r="E129" s="139" t="s">
        <v>139</v>
      </c>
      <c r="F129" s="139" t="s">
        <v>140</v>
      </c>
      <c r="J129" s="140">
        <f>BK129</f>
        <v>0</v>
      </c>
      <c r="L129" s="129"/>
      <c r="M129" s="133"/>
      <c r="N129" s="134"/>
      <c r="O129" s="134"/>
      <c r="P129" s="135">
        <f>SUM(P130:P131)</f>
        <v>20.464560000000002</v>
      </c>
      <c r="Q129" s="134"/>
      <c r="R129" s="135">
        <f>SUM(R130:R131)</f>
        <v>5.3347176</v>
      </c>
      <c r="S129" s="134"/>
      <c r="T129" s="136">
        <f>SUM(T130:T131)</f>
        <v>0</v>
      </c>
      <c r="AR129" s="130" t="s">
        <v>82</v>
      </c>
      <c r="AT129" s="137" t="s">
        <v>73</v>
      </c>
      <c r="AU129" s="137" t="s">
        <v>82</v>
      </c>
      <c r="AY129" s="130" t="s">
        <v>138</v>
      </c>
      <c r="BK129" s="138">
        <f>SUM(BK130:BK131)</f>
        <v>0</v>
      </c>
    </row>
    <row r="130" spans="1:65" s="2" customFormat="1" ht="33" customHeight="1">
      <c r="A130" s="28"/>
      <c r="B130" s="141"/>
      <c r="C130" s="142" t="s">
        <v>82</v>
      </c>
      <c r="D130" s="142" t="s">
        <v>141</v>
      </c>
      <c r="E130" s="143" t="s">
        <v>142</v>
      </c>
      <c r="F130" s="144" t="s">
        <v>143</v>
      </c>
      <c r="G130" s="145" t="s">
        <v>144</v>
      </c>
      <c r="H130" s="146">
        <v>30.96</v>
      </c>
      <c r="I130" s="147"/>
      <c r="J130" s="147">
        <f>ROUND(I130*H130,2)</f>
        <v>0</v>
      </c>
      <c r="K130" s="148"/>
      <c r="L130" s="29"/>
      <c r="M130" s="149" t="s">
        <v>1</v>
      </c>
      <c r="N130" s="150" t="s">
        <v>39</v>
      </c>
      <c r="O130" s="151">
        <v>0.661</v>
      </c>
      <c r="P130" s="151">
        <f>O130*H130</f>
        <v>20.464560000000002</v>
      </c>
      <c r="Q130" s="151">
        <v>0.17231</v>
      </c>
      <c r="R130" s="151">
        <f>Q130*H130</f>
        <v>5.3347176</v>
      </c>
      <c r="S130" s="151">
        <v>0</v>
      </c>
      <c r="T130" s="152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3" t="s">
        <v>145</v>
      </c>
      <c r="AT130" s="153" t="s">
        <v>141</v>
      </c>
      <c r="AU130" s="153" t="s">
        <v>84</v>
      </c>
      <c r="AY130" s="16" t="s">
        <v>138</v>
      </c>
      <c r="BE130" s="154">
        <f>IF(N130="základní",J130,0)</f>
        <v>0</v>
      </c>
      <c r="BF130" s="154">
        <f>IF(N130="snížená",J130,0)</f>
        <v>0</v>
      </c>
      <c r="BG130" s="154">
        <f>IF(N130="zákl. přenesená",J130,0)</f>
        <v>0</v>
      </c>
      <c r="BH130" s="154">
        <f>IF(N130="sníž. přenesená",J130,0)</f>
        <v>0</v>
      </c>
      <c r="BI130" s="154">
        <f>IF(N130="nulová",J130,0)</f>
        <v>0</v>
      </c>
      <c r="BJ130" s="16" t="s">
        <v>82</v>
      </c>
      <c r="BK130" s="154">
        <f>ROUND(I130*H130,2)</f>
        <v>0</v>
      </c>
      <c r="BL130" s="16" t="s">
        <v>145</v>
      </c>
      <c r="BM130" s="153" t="s">
        <v>146</v>
      </c>
    </row>
    <row r="131" spans="2:51" s="13" customFormat="1" ht="22.5">
      <c r="B131" s="155"/>
      <c r="D131" s="156" t="s">
        <v>147</v>
      </c>
      <c r="E131" s="157" t="s">
        <v>105</v>
      </c>
      <c r="F131" s="158" t="s">
        <v>148</v>
      </c>
      <c r="H131" s="159">
        <v>30.96</v>
      </c>
      <c r="L131" s="155"/>
      <c r="M131" s="160"/>
      <c r="N131" s="161"/>
      <c r="O131" s="161"/>
      <c r="P131" s="161"/>
      <c r="Q131" s="161"/>
      <c r="R131" s="161"/>
      <c r="S131" s="161"/>
      <c r="T131" s="162"/>
      <c r="AT131" s="157" t="s">
        <v>147</v>
      </c>
      <c r="AU131" s="157" t="s">
        <v>84</v>
      </c>
      <c r="AV131" s="13" t="s">
        <v>84</v>
      </c>
      <c r="AW131" s="13" t="s">
        <v>30</v>
      </c>
      <c r="AX131" s="13" t="s">
        <v>82</v>
      </c>
      <c r="AY131" s="157" t="s">
        <v>138</v>
      </c>
    </row>
    <row r="132" spans="2:63" s="12" customFormat="1" ht="22.9" customHeight="1">
      <c r="B132" s="129"/>
      <c r="D132" s="130" t="s">
        <v>73</v>
      </c>
      <c r="E132" s="139" t="s">
        <v>149</v>
      </c>
      <c r="F132" s="139" t="s">
        <v>150</v>
      </c>
      <c r="J132" s="140">
        <f>BK132</f>
        <v>0</v>
      </c>
      <c r="L132" s="129"/>
      <c r="M132" s="133"/>
      <c r="N132" s="134"/>
      <c r="O132" s="134"/>
      <c r="P132" s="135">
        <f>SUM(P133:P152)</f>
        <v>125.18935199999999</v>
      </c>
      <c r="Q132" s="134"/>
      <c r="R132" s="135">
        <f>SUM(R133:R152)</f>
        <v>1.1903904</v>
      </c>
      <c r="S132" s="134"/>
      <c r="T132" s="136">
        <f>SUM(T133:T152)</f>
        <v>0</v>
      </c>
      <c r="AR132" s="130" t="s">
        <v>82</v>
      </c>
      <c r="AT132" s="137" t="s">
        <v>73</v>
      </c>
      <c r="AU132" s="137" t="s">
        <v>82</v>
      </c>
      <c r="AY132" s="130" t="s">
        <v>138</v>
      </c>
      <c r="BK132" s="138">
        <f>SUM(BK133:BK152)</f>
        <v>0</v>
      </c>
    </row>
    <row r="133" spans="1:65" s="2" customFormat="1" ht="24.2" customHeight="1">
      <c r="A133" s="28"/>
      <c r="B133" s="141"/>
      <c r="C133" s="142" t="s">
        <v>84</v>
      </c>
      <c r="D133" s="142" t="s">
        <v>141</v>
      </c>
      <c r="E133" s="143" t="s">
        <v>151</v>
      </c>
      <c r="F133" s="144" t="s">
        <v>152</v>
      </c>
      <c r="G133" s="145" t="s">
        <v>144</v>
      </c>
      <c r="H133" s="146">
        <v>59.976</v>
      </c>
      <c r="I133" s="147"/>
      <c r="J133" s="147">
        <f>ROUND(I133*H133,2)</f>
        <v>0</v>
      </c>
      <c r="K133" s="148"/>
      <c r="L133" s="29"/>
      <c r="M133" s="149" t="s">
        <v>1</v>
      </c>
      <c r="N133" s="150" t="s">
        <v>39</v>
      </c>
      <c r="O133" s="151">
        <v>0.36</v>
      </c>
      <c r="P133" s="151">
        <f>O133*H133</f>
        <v>21.591359999999998</v>
      </c>
      <c r="Q133" s="151">
        <v>0.00438</v>
      </c>
      <c r="R133" s="151">
        <f>Q133*H133</f>
        <v>0.26269488</v>
      </c>
      <c r="S133" s="151">
        <v>0</v>
      </c>
      <c r="T133" s="152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3" t="s">
        <v>145</v>
      </c>
      <c r="AT133" s="153" t="s">
        <v>141</v>
      </c>
      <c r="AU133" s="153" t="s">
        <v>84</v>
      </c>
      <c r="AY133" s="16" t="s">
        <v>138</v>
      </c>
      <c r="BE133" s="154">
        <f>IF(N133="základní",J133,0)</f>
        <v>0</v>
      </c>
      <c r="BF133" s="154">
        <f>IF(N133="snížená",J133,0)</f>
        <v>0</v>
      </c>
      <c r="BG133" s="154">
        <f>IF(N133="zákl. přenesená",J133,0)</f>
        <v>0</v>
      </c>
      <c r="BH133" s="154">
        <f>IF(N133="sníž. přenesená",J133,0)</f>
        <v>0</v>
      </c>
      <c r="BI133" s="154">
        <f>IF(N133="nulová",J133,0)</f>
        <v>0</v>
      </c>
      <c r="BJ133" s="16" t="s">
        <v>82</v>
      </c>
      <c r="BK133" s="154">
        <f>ROUND(I133*H133,2)</f>
        <v>0</v>
      </c>
      <c r="BL133" s="16" t="s">
        <v>145</v>
      </c>
      <c r="BM133" s="153" t="s">
        <v>153</v>
      </c>
    </row>
    <row r="134" spans="2:51" s="13" customFormat="1" ht="12">
      <c r="B134" s="155"/>
      <c r="D134" s="156" t="s">
        <v>147</v>
      </c>
      <c r="E134" s="157" t="s">
        <v>1</v>
      </c>
      <c r="F134" s="158" t="s">
        <v>105</v>
      </c>
      <c r="H134" s="159">
        <v>30.96</v>
      </c>
      <c r="L134" s="155"/>
      <c r="M134" s="160"/>
      <c r="N134" s="161"/>
      <c r="O134" s="161"/>
      <c r="P134" s="161"/>
      <c r="Q134" s="161"/>
      <c r="R134" s="161"/>
      <c r="S134" s="161"/>
      <c r="T134" s="162"/>
      <c r="AT134" s="157" t="s">
        <v>147</v>
      </c>
      <c r="AU134" s="157" t="s">
        <v>84</v>
      </c>
      <c r="AV134" s="13" t="s">
        <v>84</v>
      </c>
      <c r="AW134" s="13" t="s">
        <v>30</v>
      </c>
      <c r="AX134" s="13" t="s">
        <v>74</v>
      </c>
      <c r="AY134" s="157" t="s">
        <v>138</v>
      </c>
    </row>
    <row r="135" spans="2:51" s="13" customFormat="1" ht="12">
      <c r="B135" s="155"/>
      <c r="D135" s="156" t="s">
        <v>147</v>
      </c>
      <c r="E135" s="157" t="s">
        <v>1</v>
      </c>
      <c r="F135" s="158" t="s">
        <v>154</v>
      </c>
      <c r="H135" s="159">
        <v>29.016</v>
      </c>
      <c r="L135" s="155"/>
      <c r="M135" s="160"/>
      <c r="N135" s="161"/>
      <c r="O135" s="161"/>
      <c r="P135" s="161"/>
      <c r="Q135" s="161"/>
      <c r="R135" s="161"/>
      <c r="S135" s="161"/>
      <c r="T135" s="162"/>
      <c r="AT135" s="157" t="s">
        <v>147</v>
      </c>
      <c r="AU135" s="157" t="s">
        <v>84</v>
      </c>
      <c r="AV135" s="13" t="s">
        <v>84</v>
      </c>
      <c r="AW135" s="13" t="s">
        <v>30</v>
      </c>
      <c r="AX135" s="13" t="s">
        <v>74</v>
      </c>
      <c r="AY135" s="157" t="s">
        <v>138</v>
      </c>
    </row>
    <row r="136" spans="2:51" s="14" customFormat="1" ht="12">
      <c r="B136" s="163"/>
      <c r="D136" s="156" t="s">
        <v>147</v>
      </c>
      <c r="E136" s="164" t="s">
        <v>1</v>
      </c>
      <c r="F136" s="165" t="s">
        <v>155</v>
      </c>
      <c r="H136" s="166">
        <v>59.976</v>
      </c>
      <c r="L136" s="163"/>
      <c r="M136" s="167"/>
      <c r="N136" s="168"/>
      <c r="O136" s="168"/>
      <c r="P136" s="168"/>
      <c r="Q136" s="168"/>
      <c r="R136" s="168"/>
      <c r="S136" s="168"/>
      <c r="T136" s="169"/>
      <c r="AT136" s="164" t="s">
        <v>147</v>
      </c>
      <c r="AU136" s="164" t="s">
        <v>84</v>
      </c>
      <c r="AV136" s="14" t="s">
        <v>145</v>
      </c>
      <c r="AW136" s="14" t="s">
        <v>30</v>
      </c>
      <c r="AX136" s="14" t="s">
        <v>82</v>
      </c>
      <c r="AY136" s="164" t="s">
        <v>138</v>
      </c>
    </row>
    <row r="137" spans="1:65" s="2" customFormat="1" ht="24.2" customHeight="1">
      <c r="A137" s="28"/>
      <c r="B137" s="141"/>
      <c r="C137" s="142" t="s">
        <v>139</v>
      </c>
      <c r="D137" s="142" t="s">
        <v>141</v>
      </c>
      <c r="E137" s="143" t="s">
        <v>156</v>
      </c>
      <c r="F137" s="144" t="s">
        <v>157</v>
      </c>
      <c r="G137" s="145" t="s">
        <v>144</v>
      </c>
      <c r="H137" s="146">
        <v>59.976</v>
      </c>
      <c r="I137" s="147"/>
      <c r="J137" s="147">
        <f>ROUND(I137*H137,2)</f>
        <v>0</v>
      </c>
      <c r="K137" s="148"/>
      <c r="L137" s="29"/>
      <c r="M137" s="149" t="s">
        <v>1</v>
      </c>
      <c r="N137" s="150" t="s">
        <v>39</v>
      </c>
      <c r="O137" s="151">
        <v>0.342</v>
      </c>
      <c r="P137" s="151">
        <f>O137*H137</f>
        <v>20.511792</v>
      </c>
      <c r="Q137" s="151">
        <v>0.00284</v>
      </c>
      <c r="R137" s="151">
        <f>Q137*H137</f>
        <v>0.17033184</v>
      </c>
      <c r="S137" s="151">
        <v>0</v>
      </c>
      <c r="T137" s="152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3" t="s">
        <v>145</v>
      </c>
      <c r="AT137" s="153" t="s">
        <v>141</v>
      </c>
      <c r="AU137" s="153" t="s">
        <v>84</v>
      </c>
      <c r="AY137" s="16" t="s">
        <v>138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6" t="s">
        <v>82</v>
      </c>
      <c r="BK137" s="154">
        <f>ROUND(I137*H137,2)</f>
        <v>0</v>
      </c>
      <c r="BL137" s="16" t="s">
        <v>145</v>
      </c>
      <c r="BM137" s="153" t="s">
        <v>158</v>
      </c>
    </row>
    <row r="138" spans="2:51" s="13" customFormat="1" ht="12">
      <c r="B138" s="155"/>
      <c r="D138" s="156" t="s">
        <v>147</v>
      </c>
      <c r="E138" s="157" t="s">
        <v>1</v>
      </c>
      <c r="F138" s="158" t="s">
        <v>105</v>
      </c>
      <c r="H138" s="159">
        <v>30.96</v>
      </c>
      <c r="L138" s="155"/>
      <c r="M138" s="160"/>
      <c r="N138" s="161"/>
      <c r="O138" s="161"/>
      <c r="P138" s="161"/>
      <c r="Q138" s="161"/>
      <c r="R138" s="161"/>
      <c r="S138" s="161"/>
      <c r="T138" s="162"/>
      <c r="AT138" s="157" t="s">
        <v>147</v>
      </c>
      <c r="AU138" s="157" t="s">
        <v>84</v>
      </c>
      <c r="AV138" s="13" t="s">
        <v>84</v>
      </c>
      <c r="AW138" s="13" t="s">
        <v>30</v>
      </c>
      <c r="AX138" s="13" t="s">
        <v>74</v>
      </c>
      <c r="AY138" s="157" t="s">
        <v>138</v>
      </c>
    </row>
    <row r="139" spans="2:51" s="13" customFormat="1" ht="12">
      <c r="B139" s="155"/>
      <c r="D139" s="156" t="s">
        <v>147</v>
      </c>
      <c r="E139" s="157" t="s">
        <v>1</v>
      </c>
      <c r="F139" s="158" t="s">
        <v>154</v>
      </c>
      <c r="H139" s="159">
        <v>29.016</v>
      </c>
      <c r="L139" s="155"/>
      <c r="M139" s="160"/>
      <c r="N139" s="161"/>
      <c r="O139" s="161"/>
      <c r="P139" s="161"/>
      <c r="Q139" s="161"/>
      <c r="R139" s="161"/>
      <c r="S139" s="161"/>
      <c r="T139" s="162"/>
      <c r="AT139" s="157" t="s">
        <v>147</v>
      </c>
      <c r="AU139" s="157" t="s">
        <v>84</v>
      </c>
      <c r="AV139" s="13" t="s">
        <v>84</v>
      </c>
      <c r="AW139" s="13" t="s">
        <v>30</v>
      </c>
      <c r="AX139" s="13" t="s">
        <v>74</v>
      </c>
      <c r="AY139" s="157" t="s">
        <v>138</v>
      </c>
    </row>
    <row r="140" spans="2:51" s="14" customFormat="1" ht="12">
      <c r="B140" s="163"/>
      <c r="D140" s="156" t="s">
        <v>147</v>
      </c>
      <c r="E140" s="164" t="s">
        <v>1</v>
      </c>
      <c r="F140" s="165" t="s">
        <v>155</v>
      </c>
      <c r="H140" s="166">
        <v>59.976</v>
      </c>
      <c r="L140" s="163"/>
      <c r="M140" s="167"/>
      <c r="N140" s="168"/>
      <c r="O140" s="168"/>
      <c r="P140" s="168"/>
      <c r="Q140" s="168"/>
      <c r="R140" s="168"/>
      <c r="S140" s="168"/>
      <c r="T140" s="169"/>
      <c r="AT140" s="164" t="s">
        <v>147</v>
      </c>
      <c r="AU140" s="164" t="s">
        <v>84</v>
      </c>
      <c r="AV140" s="14" t="s">
        <v>145</v>
      </c>
      <c r="AW140" s="14" t="s">
        <v>30</v>
      </c>
      <c r="AX140" s="14" t="s">
        <v>82</v>
      </c>
      <c r="AY140" s="164" t="s">
        <v>138</v>
      </c>
    </row>
    <row r="141" spans="1:65" s="2" customFormat="1" ht="24.2" customHeight="1">
      <c r="A141" s="28"/>
      <c r="B141" s="141"/>
      <c r="C141" s="142" t="s">
        <v>145</v>
      </c>
      <c r="D141" s="142" t="s">
        <v>141</v>
      </c>
      <c r="E141" s="143" t="s">
        <v>159</v>
      </c>
      <c r="F141" s="144" t="s">
        <v>160</v>
      </c>
      <c r="G141" s="145" t="s">
        <v>144</v>
      </c>
      <c r="H141" s="146">
        <v>59.976</v>
      </c>
      <c r="I141" s="147"/>
      <c r="J141" s="147">
        <f>ROUND(I141*H141,2)</f>
        <v>0</v>
      </c>
      <c r="K141" s="148"/>
      <c r="L141" s="29"/>
      <c r="M141" s="149" t="s">
        <v>1</v>
      </c>
      <c r="N141" s="150" t="s">
        <v>39</v>
      </c>
      <c r="O141" s="151">
        <v>0.33</v>
      </c>
      <c r="P141" s="151">
        <f>O141*H141</f>
        <v>19.792080000000002</v>
      </c>
      <c r="Q141" s="151">
        <v>0.00438</v>
      </c>
      <c r="R141" s="151">
        <f>Q141*H141</f>
        <v>0.26269488</v>
      </c>
      <c r="S141" s="151">
        <v>0</v>
      </c>
      <c r="T141" s="152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3" t="s">
        <v>145</v>
      </c>
      <c r="AT141" s="153" t="s">
        <v>141</v>
      </c>
      <c r="AU141" s="153" t="s">
        <v>84</v>
      </c>
      <c r="AY141" s="16" t="s">
        <v>138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6" t="s">
        <v>82</v>
      </c>
      <c r="BK141" s="154">
        <f>ROUND(I141*H141,2)</f>
        <v>0</v>
      </c>
      <c r="BL141" s="16" t="s">
        <v>145</v>
      </c>
      <c r="BM141" s="153" t="s">
        <v>161</v>
      </c>
    </row>
    <row r="142" spans="2:51" s="13" customFormat="1" ht="12">
      <c r="B142" s="155"/>
      <c r="D142" s="156" t="s">
        <v>147</v>
      </c>
      <c r="E142" s="157" t="s">
        <v>1</v>
      </c>
      <c r="F142" s="158" t="s">
        <v>105</v>
      </c>
      <c r="H142" s="159">
        <v>30.96</v>
      </c>
      <c r="L142" s="155"/>
      <c r="M142" s="160"/>
      <c r="N142" s="161"/>
      <c r="O142" s="161"/>
      <c r="P142" s="161"/>
      <c r="Q142" s="161"/>
      <c r="R142" s="161"/>
      <c r="S142" s="161"/>
      <c r="T142" s="162"/>
      <c r="AT142" s="157" t="s">
        <v>147</v>
      </c>
      <c r="AU142" s="157" t="s">
        <v>84</v>
      </c>
      <c r="AV142" s="13" t="s">
        <v>84</v>
      </c>
      <c r="AW142" s="13" t="s">
        <v>30</v>
      </c>
      <c r="AX142" s="13" t="s">
        <v>74</v>
      </c>
      <c r="AY142" s="157" t="s">
        <v>138</v>
      </c>
    </row>
    <row r="143" spans="2:51" s="13" customFormat="1" ht="12">
      <c r="B143" s="155"/>
      <c r="D143" s="156" t="s">
        <v>147</v>
      </c>
      <c r="E143" s="157" t="s">
        <v>1</v>
      </c>
      <c r="F143" s="158" t="s">
        <v>154</v>
      </c>
      <c r="H143" s="159">
        <v>29.016</v>
      </c>
      <c r="L143" s="155"/>
      <c r="M143" s="160"/>
      <c r="N143" s="161"/>
      <c r="O143" s="161"/>
      <c r="P143" s="161"/>
      <c r="Q143" s="161"/>
      <c r="R143" s="161"/>
      <c r="S143" s="161"/>
      <c r="T143" s="162"/>
      <c r="AT143" s="157" t="s">
        <v>147</v>
      </c>
      <c r="AU143" s="157" t="s">
        <v>84</v>
      </c>
      <c r="AV143" s="13" t="s">
        <v>84</v>
      </c>
      <c r="AW143" s="13" t="s">
        <v>30</v>
      </c>
      <c r="AX143" s="13" t="s">
        <v>74</v>
      </c>
      <c r="AY143" s="157" t="s">
        <v>138</v>
      </c>
    </row>
    <row r="144" spans="2:51" s="14" customFormat="1" ht="12">
      <c r="B144" s="163"/>
      <c r="D144" s="156" t="s">
        <v>147</v>
      </c>
      <c r="E144" s="164" t="s">
        <v>1</v>
      </c>
      <c r="F144" s="165" t="s">
        <v>155</v>
      </c>
      <c r="H144" s="166">
        <v>59.976</v>
      </c>
      <c r="L144" s="163"/>
      <c r="M144" s="167"/>
      <c r="N144" s="168"/>
      <c r="O144" s="168"/>
      <c r="P144" s="168"/>
      <c r="Q144" s="168"/>
      <c r="R144" s="168"/>
      <c r="S144" s="168"/>
      <c r="T144" s="169"/>
      <c r="AT144" s="164" t="s">
        <v>147</v>
      </c>
      <c r="AU144" s="164" t="s">
        <v>84</v>
      </c>
      <c r="AV144" s="14" t="s">
        <v>145</v>
      </c>
      <c r="AW144" s="14" t="s">
        <v>30</v>
      </c>
      <c r="AX144" s="14" t="s">
        <v>82</v>
      </c>
      <c r="AY144" s="164" t="s">
        <v>138</v>
      </c>
    </row>
    <row r="145" spans="1:65" s="2" customFormat="1" ht="37.9" customHeight="1">
      <c r="A145" s="28"/>
      <c r="B145" s="141"/>
      <c r="C145" s="142" t="s">
        <v>162</v>
      </c>
      <c r="D145" s="142" t="s">
        <v>141</v>
      </c>
      <c r="E145" s="143" t="s">
        <v>163</v>
      </c>
      <c r="F145" s="144" t="s">
        <v>164</v>
      </c>
      <c r="G145" s="145" t="s">
        <v>165</v>
      </c>
      <c r="H145" s="146">
        <v>162</v>
      </c>
      <c r="I145" s="147"/>
      <c r="J145" s="147">
        <f>ROUND(I145*H145,2)</f>
        <v>0</v>
      </c>
      <c r="K145" s="148"/>
      <c r="L145" s="29"/>
      <c r="M145" s="149" t="s">
        <v>1</v>
      </c>
      <c r="N145" s="150" t="s">
        <v>39</v>
      </c>
      <c r="O145" s="151">
        <v>0.3</v>
      </c>
      <c r="P145" s="151">
        <f>O145*H145</f>
        <v>48.6</v>
      </c>
      <c r="Q145" s="151">
        <v>0.00176</v>
      </c>
      <c r="R145" s="151">
        <f>Q145*H145</f>
        <v>0.28512</v>
      </c>
      <c r="S145" s="151">
        <v>0</v>
      </c>
      <c r="T145" s="152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3" t="s">
        <v>145</v>
      </c>
      <c r="AT145" s="153" t="s">
        <v>141</v>
      </c>
      <c r="AU145" s="153" t="s">
        <v>84</v>
      </c>
      <c r="AY145" s="16" t="s">
        <v>138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6" t="s">
        <v>82</v>
      </c>
      <c r="BK145" s="154">
        <f>ROUND(I145*H145,2)</f>
        <v>0</v>
      </c>
      <c r="BL145" s="16" t="s">
        <v>145</v>
      </c>
      <c r="BM145" s="153" t="s">
        <v>166</v>
      </c>
    </row>
    <row r="146" spans="2:51" s="13" customFormat="1" ht="12">
      <c r="B146" s="155"/>
      <c r="D146" s="156" t="s">
        <v>147</v>
      </c>
      <c r="E146" s="157" t="s">
        <v>1</v>
      </c>
      <c r="F146" s="158" t="s">
        <v>167</v>
      </c>
      <c r="H146" s="159">
        <v>162</v>
      </c>
      <c r="L146" s="155"/>
      <c r="M146" s="160"/>
      <c r="N146" s="161"/>
      <c r="O146" s="161"/>
      <c r="P146" s="161"/>
      <c r="Q146" s="161"/>
      <c r="R146" s="161"/>
      <c r="S146" s="161"/>
      <c r="T146" s="162"/>
      <c r="AT146" s="157" t="s">
        <v>147</v>
      </c>
      <c r="AU146" s="157" t="s">
        <v>84</v>
      </c>
      <c r="AV146" s="13" t="s">
        <v>84</v>
      </c>
      <c r="AW146" s="13" t="s">
        <v>30</v>
      </c>
      <c r="AX146" s="13" t="s">
        <v>82</v>
      </c>
      <c r="AY146" s="157" t="s">
        <v>138</v>
      </c>
    </row>
    <row r="147" spans="1:65" s="2" customFormat="1" ht="16.5" customHeight="1">
      <c r="A147" s="28"/>
      <c r="B147" s="141"/>
      <c r="C147" s="170" t="s">
        <v>149</v>
      </c>
      <c r="D147" s="170" t="s">
        <v>168</v>
      </c>
      <c r="E147" s="171" t="s">
        <v>169</v>
      </c>
      <c r="F147" s="172" t="s">
        <v>170</v>
      </c>
      <c r="G147" s="173" t="s">
        <v>144</v>
      </c>
      <c r="H147" s="174">
        <v>13.392</v>
      </c>
      <c r="I147" s="175"/>
      <c r="J147" s="175">
        <f>ROUND(I147*H147,2)</f>
        <v>0</v>
      </c>
      <c r="K147" s="176"/>
      <c r="L147" s="177"/>
      <c r="M147" s="178" t="s">
        <v>1</v>
      </c>
      <c r="N147" s="179" t="s">
        <v>39</v>
      </c>
      <c r="O147" s="151">
        <v>0</v>
      </c>
      <c r="P147" s="151">
        <f>O147*H147</f>
        <v>0</v>
      </c>
      <c r="Q147" s="151">
        <v>0.00051</v>
      </c>
      <c r="R147" s="151">
        <f>Q147*H147</f>
        <v>0.006829920000000001</v>
      </c>
      <c r="S147" s="151">
        <v>0</v>
      </c>
      <c r="T147" s="152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3" t="s">
        <v>171</v>
      </c>
      <c r="AT147" s="153" t="s">
        <v>168</v>
      </c>
      <c r="AU147" s="153" t="s">
        <v>84</v>
      </c>
      <c r="AY147" s="16" t="s">
        <v>138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6" t="s">
        <v>82</v>
      </c>
      <c r="BK147" s="154">
        <f>ROUND(I147*H147,2)</f>
        <v>0</v>
      </c>
      <c r="BL147" s="16" t="s">
        <v>145</v>
      </c>
      <c r="BM147" s="153" t="s">
        <v>172</v>
      </c>
    </row>
    <row r="148" spans="2:51" s="13" customFormat="1" ht="12">
      <c r="B148" s="155"/>
      <c r="D148" s="156" t="s">
        <v>147</v>
      </c>
      <c r="E148" s="157" t="s">
        <v>1</v>
      </c>
      <c r="F148" s="158" t="s">
        <v>173</v>
      </c>
      <c r="H148" s="159">
        <v>13.392</v>
      </c>
      <c r="L148" s="155"/>
      <c r="M148" s="160"/>
      <c r="N148" s="161"/>
      <c r="O148" s="161"/>
      <c r="P148" s="161"/>
      <c r="Q148" s="161"/>
      <c r="R148" s="161"/>
      <c r="S148" s="161"/>
      <c r="T148" s="162"/>
      <c r="AT148" s="157" t="s">
        <v>147</v>
      </c>
      <c r="AU148" s="157" t="s">
        <v>84</v>
      </c>
      <c r="AV148" s="13" t="s">
        <v>84</v>
      </c>
      <c r="AW148" s="13" t="s">
        <v>30</v>
      </c>
      <c r="AX148" s="13" t="s">
        <v>82</v>
      </c>
      <c r="AY148" s="157" t="s">
        <v>138</v>
      </c>
    </row>
    <row r="149" spans="1:65" s="2" customFormat="1" ht="24.2" customHeight="1">
      <c r="A149" s="28"/>
      <c r="B149" s="141"/>
      <c r="C149" s="142" t="s">
        <v>174</v>
      </c>
      <c r="D149" s="142" t="s">
        <v>141</v>
      </c>
      <c r="E149" s="143" t="s">
        <v>175</v>
      </c>
      <c r="F149" s="144" t="s">
        <v>176</v>
      </c>
      <c r="G149" s="145" t="s">
        <v>144</v>
      </c>
      <c r="H149" s="146">
        <v>59.976</v>
      </c>
      <c r="I149" s="147"/>
      <c r="J149" s="147">
        <f>ROUND(I149*H149,2)</f>
        <v>0</v>
      </c>
      <c r="K149" s="148"/>
      <c r="L149" s="29"/>
      <c r="M149" s="149" t="s">
        <v>1</v>
      </c>
      <c r="N149" s="150" t="s">
        <v>39</v>
      </c>
      <c r="O149" s="151">
        <v>0.245</v>
      </c>
      <c r="P149" s="151">
        <f>O149*H149</f>
        <v>14.69412</v>
      </c>
      <c r="Q149" s="151">
        <v>0.00338</v>
      </c>
      <c r="R149" s="151">
        <f>Q149*H149</f>
        <v>0.20271888000000002</v>
      </c>
      <c r="S149" s="151">
        <v>0</v>
      </c>
      <c r="T149" s="152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3" t="s">
        <v>145</v>
      </c>
      <c r="AT149" s="153" t="s">
        <v>141</v>
      </c>
      <c r="AU149" s="153" t="s">
        <v>84</v>
      </c>
      <c r="AY149" s="16" t="s">
        <v>138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6" t="s">
        <v>82</v>
      </c>
      <c r="BK149" s="154">
        <f>ROUND(I149*H149,2)</f>
        <v>0</v>
      </c>
      <c r="BL149" s="16" t="s">
        <v>145</v>
      </c>
      <c r="BM149" s="153" t="s">
        <v>177</v>
      </c>
    </row>
    <row r="150" spans="2:51" s="13" customFormat="1" ht="12">
      <c r="B150" s="155"/>
      <c r="D150" s="156" t="s">
        <v>147</v>
      </c>
      <c r="E150" s="157" t="s">
        <v>1</v>
      </c>
      <c r="F150" s="158" t="s">
        <v>105</v>
      </c>
      <c r="H150" s="159">
        <v>30.96</v>
      </c>
      <c r="L150" s="155"/>
      <c r="M150" s="160"/>
      <c r="N150" s="161"/>
      <c r="O150" s="161"/>
      <c r="P150" s="161"/>
      <c r="Q150" s="161"/>
      <c r="R150" s="161"/>
      <c r="S150" s="161"/>
      <c r="T150" s="162"/>
      <c r="AT150" s="157" t="s">
        <v>147</v>
      </c>
      <c r="AU150" s="157" t="s">
        <v>84</v>
      </c>
      <c r="AV150" s="13" t="s">
        <v>84</v>
      </c>
      <c r="AW150" s="13" t="s">
        <v>30</v>
      </c>
      <c r="AX150" s="13" t="s">
        <v>74</v>
      </c>
      <c r="AY150" s="157" t="s">
        <v>138</v>
      </c>
    </row>
    <row r="151" spans="2:51" s="13" customFormat="1" ht="12">
      <c r="B151" s="155"/>
      <c r="D151" s="156" t="s">
        <v>147</v>
      </c>
      <c r="E151" s="157" t="s">
        <v>1</v>
      </c>
      <c r="F151" s="158" t="s">
        <v>154</v>
      </c>
      <c r="H151" s="159">
        <v>29.016</v>
      </c>
      <c r="L151" s="155"/>
      <c r="M151" s="160"/>
      <c r="N151" s="161"/>
      <c r="O151" s="161"/>
      <c r="P151" s="161"/>
      <c r="Q151" s="161"/>
      <c r="R151" s="161"/>
      <c r="S151" s="161"/>
      <c r="T151" s="162"/>
      <c r="AT151" s="157" t="s">
        <v>147</v>
      </c>
      <c r="AU151" s="157" t="s">
        <v>84</v>
      </c>
      <c r="AV151" s="13" t="s">
        <v>84</v>
      </c>
      <c r="AW151" s="13" t="s">
        <v>30</v>
      </c>
      <c r="AX151" s="13" t="s">
        <v>74</v>
      </c>
      <c r="AY151" s="157" t="s">
        <v>138</v>
      </c>
    </row>
    <row r="152" spans="2:51" s="14" customFormat="1" ht="12">
      <c r="B152" s="163"/>
      <c r="D152" s="156" t="s">
        <v>147</v>
      </c>
      <c r="E152" s="164" t="s">
        <v>1</v>
      </c>
      <c r="F152" s="165" t="s">
        <v>155</v>
      </c>
      <c r="H152" s="166">
        <v>59.976</v>
      </c>
      <c r="L152" s="163"/>
      <c r="M152" s="167"/>
      <c r="N152" s="168"/>
      <c r="O152" s="168"/>
      <c r="P152" s="168"/>
      <c r="Q152" s="168"/>
      <c r="R152" s="168"/>
      <c r="S152" s="168"/>
      <c r="T152" s="169"/>
      <c r="AT152" s="164" t="s">
        <v>147</v>
      </c>
      <c r="AU152" s="164" t="s">
        <v>84</v>
      </c>
      <c r="AV152" s="14" t="s">
        <v>145</v>
      </c>
      <c r="AW152" s="14" t="s">
        <v>30</v>
      </c>
      <c r="AX152" s="14" t="s">
        <v>82</v>
      </c>
      <c r="AY152" s="164" t="s">
        <v>138</v>
      </c>
    </row>
    <row r="153" spans="2:63" s="12" customFormat="1" ht="22.9" customHeight="1">
      <c r="B153" s="129"/>
      <c r="D153" s="130" t="s">
        <v>73</v>
      </c>
      <c r="E153" s="139" t="s">
        <v>178</v>
      </c>
      <c r="F153" s="139" t="s">
        <v>179</v>
      </c>
      <c r="J153" s="140">
        <f>BK153</f>
        <v>0</v>
      </c>
      <c r="L153" s="129"/>
      <c r="M153" s="133"/>
      <c r="N153" s="134"/>
      <c r="O153" s="134"/>
      <c r="P153" s="135">
        <f>SUM(P154:P201)</f>
        <v>302.7210160000001</v>
      </c>
      <c r="Q153" s="134"/>
      <c r="R153" s="135">
        <f>SUM(R154:R201)</f>
        <v>0.006872400000000001</v>
      </c>
      <c r="S153" s="134"/>
      <c r="T153" s="136">
        <f>SUM(T154:T201)</f>
        <v>12.47292</v>
      </c>
      <c r="AR153" s="130" t="s">
        <v>82</v>
      </c>
      <c r="AT153" s="137" t="s">
        <v>73</v>
      </c>
      <c r="AU153" s="137" t="s">
        <v>82</v>
      </c>
      <c r="AY153" s="130" t="s">
        <v>138</v>
      </c>
      <c r="BK153" s="138">
        <f>SUM(BK154:BK201)</f>
        <v>0</v>
      </c>
    </row>
    <row r="154" spans="1:65" s="2" customFormat="1" ht="33" customHeight="1">
      <c r="A154" s="28"/>
      <c r="B154" s="141"/>
      <c r="C154" s="142" t="s">
        <v>171</v>
      </c>
      <c r="D154" s="142" t="s">
        <v>141</v>
      </c>
      <c r="E154" s="143" t="s">
        <v>180</v>
      </c>
      <c r="F154" s="144" t="s">
        <v>181</v>
      </c>
      <c r="G154" s="145" t="s">
        <v>144</v>
      </c>
      <c r="H154" s="146">
        <v>560</v>
      </c>
      <c r="I154" s="147"/>
      <c r="J154" s="147">
        <f>ROUND(I154*H154,2)</f>
        <v>0</v>
      </c>
      <c r="K154" s="148"/>
      <c r="L154" s="29"/>
      <c r="M154" s="149" t="s">
        <v>1</v>
      </c>
      <c r="N154" s="150" t="s">
        <v>39</v>
      </c>
      <c r="O154" s="151">
        <v>0.14</v>
      </c>
      <c r="P154" s="151">
        <f>O154*H154</f>
        <v>78.4</v>
      </c>
      <c r="Q154" s="151">
        <v>0</v>
      </c>
      <c r="R154" s="151">
        <f>Q154*H154</f>
        <v>0</v>
      </c>
      <c r="S154" s="151">
        <v>0</v>
      </c>
      <c r="T154" s="152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3" t="s">
        <v>145</v>
      </c>
      <c r="AT154" s="153" t="s">
        <v>141</v>
      </c>
      <c r="AU154" s="153" t="s">
        <v>84</v>
      </c>
      <c r="AY154" s="16" t="s">
        <v>138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6" t="s">
        <v>82</v>
      </c>
      <c r="BK154" s="154">
        <f>ROUND(I154*H154,2)</f>
        <v>0</v>
      </c>
      <c r="BL154" s="16" t="s">
        <v>145</v>
      </c>
      <c r="BM154" s="153" t="s">
        <v>182</v>
      </c>
    </row>
    <row r="155" spans="2:51" s="13" customFormat="1" ht="12">
      <c r="B155" s="155"/>
      <c r="D155" s="156" t="s">
        <v>147</v>
      </c>
      <c r="E155" s="157" t="s">
        <v>88</v>
      </c>
      <c r="F155" s="158" t="s">
        <v>183</v>
      </c>
      <c r="H155" s="159">
        <v>560</v>
      </c>
      <c r="L155" s="155"/>
      <c r="M155" s="160"/>
      <c r="N155" s="161"/>
      <c r="O155" s="161"/>
      <c r="P155" s="161"/>
      <c r="Q155" s="161"/>
      <c r="R155" s="161"/>
      <c r="S155" s="161"/>
      <c r="T155" s="162"/>
      <c r="AT155" s="157" t="s">
        <v>147</v>
      </c>
      <c r="AU155" s="157" t="s">
        <v>84</v>
      </c>
      <c r="AV155" s="13" t="s">
        <v>84</v>
      </c>
      <c r="AW155" s="13" t="s">
        <v>30</v>
      </c>
      <c r="AX155" s="13" t="s">
        <v>82</v>
      </c>
      <c r="AY155" s="157" t="s">
        <v>138</v>
      </c>
    </row>
    <row r="156" spans="1:65" s="2" customFormat="1" ht="37.9" customHeight="1">
      <c r="A156" s="28"/>
      <c r="B156" s="141"/>
      <c r="C156" s="142" t="s">
        <v>178</v>
      </c>
      <c r="D156" s="142" t="s">
        <v>141</v>
      </c>
      <c r="E156" s="143" t="s">
        <v>184</v>
      </c>
      <c r="F156" s="144" t="s">
        <v>185</v>
      </c>
      <c r="G156" s="145" t="s">
        <v>144</v>
      </c>
      <c r="H156" s="146">
        <v>560</v>
      </c>
      <c r="I156" s="147"/>
      <c r="J156" s="147">
        <f>ROUND(I156*H156,2)</f>
        <v>0</v>
      </c>
      <c r="K156" s="148"/>
      <c r="L156" s="29"/>
      <c r="M156" s="149" t="s">
        <v>1</v>
      </c>
      <c r="N156" s="150" t="s">
        <v>39</v>
      </c>
      <c r="O156" s="151">
        <v>0</v>
      </c>
      <c r="P156" s="151">
        <f>O156*H156</f>
        <v>0</v>
      </c>
      <c r="Q156" s="151">
        <v>0</v>
      </c>
      <c r="R156" s="151">
        <f>Q156*H156</f>
        <v>0</v>
      </c>
      <c r="S156" s="151">
        <v>0</v>
      </c>
      <c r="T156" s="152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3" t="s">
        <v>145</v>
      </c>
      <c r="AT156" s="153" t="s">
        <v>141</v>
      </c>
      <c r="AU156" s="153" t="s">
        <v>84</v>
      </c>
      <c r="AY156" s="16" t="s">
        <v>138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6" t="s">
        <v>82</v>
      </c>
      <c r="BK156" s="154">
        <f>ROUND(I156*H156,2)</f>
        <v>0</v>
      </c>
      <c r="BL156" s="16" t="s">
        <v>145</v>
      </c>
      <c r="BM156" s="153" t="s">
        <v>186</v>
      </c>
    </row>
    <row r="157" spans="2:51" s="13" customFormat="1" ht="12">
      <c r="B157" s="155"/>
      <c r="D157" s="156" t="s">
        <v>147</v>
      </c>
      <c r="E157" s="157" t="s">
        <v>1</v>
      </c>
      <c r="F157" s="158" t="s">
        <v>88</v>
      </c>
      <c r="H157" s="159">
        <v>560</v>
      </c>
      <c r="L157" s="155"/>
      <c r="M157" s="160"/>
      <c r="N157" s="161"/>
      <c r="O157" s="161"/>
      <c r="P157" s="161"/>
      <c r="Q157" s="161"/>
      <c r="R157" s="161"/>
      <c r="S157" s="161"/>
      <c r="T157" s="162"/>
      <c r="AT157" s="157" t="s">
        <v>147</v>
      </c>
      <c r="AU157" s="157" t="s">
        <v>84</v>
      </c>
      <c r="AV157" s="13" t="s">
        <v>84</v>
      </c>
      <c r="AW157" s="13" t="s">
        <v>30</v>
      </c>
      <c r="AX157" s="13" t="s">
        <v>82</v>
      </c>
      <c r="AY157" s="157" t="s">
        <v>138</v>
      </c>
    </row>
    <row r="158" spans="1:65" s="2" customFormat="1" ht="33" customHeight="1">
      <c r="A158" s="28"/>
      <c r="B158" s="141"/>
      <c r="C158" s="142" t="s">
        <v>187</v>
      </c>
      <c r="D158" s="142" t="s">
        <v>141</v>
      </c>
      <c r="E158" s="143" t="s">
        <v>188</v>
      </c>
      <c r="F158" s="144" t="s">
        <v>189</v>
      </c>
      <c r="G158" s="145" t="s">
        <v>144</v>
      </c>
      <c r="H158" s="146">
        <v>560</v>
      </c>
      <c r="I158" s="147"/>
      <c r="J158" s="147">
        <f>ROUND(I158*H158,2)</f>
        <v>0</v>
      </c>
      <c r="K158" s="148"/>
      <c r="L158" s="29"/>
      <c r="M158" s="149" t="s">
        <v>1</v>
      </c>
      <c r="N158" s="150" t="s">
        <v>39</v>
      </c>
      <c r="O158" s="151">
        <v>0.087</v>
      </c>
      <c r="P158" s="151">
        <f>O158*H158</f>
        <v>48.72</v>
      </c>
      <c r="Q158" s="151">
        <v>0</v>
      </c>
      <c r="R158" s="151">
        <f>Q158*H158</f>
        <v>0</v>
      </c>
      <c r="S158" s="151">
        <v>0</v>
      </c>
      <c r="T158" s="152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3" t="s">
        <v>145</v>
      </c>
      <c r="AT158" s="153" t="s">
        <v>141</v>
      </c>
      <c r="AU158" s="153" t="s">
        <v>84</v>
      </c>
      <c r="AY158" s="16" t="s">
        <v>138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6" t="s">
        <v>82</v>
      </c>
      <c r="BK158" s="154">
        <f>ROUND(I158*H158,2)</f>
        <v>0</v>
      </c>
      <c r="BL158" s="16" t="s">
        <v>145</v>
      </c>
      <c r="BM158" s="153" t="s">
        <v>190</v>
      </c>
    </row>
    <row r="159" spans="2:51" s="13" customFormat="1" ht="12">
      <c r="B159" s="155"/>
      <c r="D159" s="156" t="s">
        <v>147</v>
      </c>
      <c r="E159" s="157" t="s">
        <v>1</v>
      </c>
      <c r="F159" s="158" t="s">
        <v>88</v>
      </c>
      <c r="H159" s="159">
        <v>560</v>
      </c>
      <c r="L159" s="155"/>
      <c r="M159" s="160"/>
      <c r="N159" s="161"/>
      <c r="O159" s="161"/>
      <c r="P159" s="161"/>
      <c r="Q159" s="161"/>
      <c r="R159" s="161"/>
      <c r="S159" s="161"/>
      <c r="T159" s="162"/>
      <c r="AT159" s="157" t="s">
        <v>147</v>
      </c>
      <c r="AU159" s="157" t="s">
        <v>84</v>
      </c>
      <c r="AV159" s="13" t="s">
        <v>84</v>
      </c>
      <c r="AW159" s="13" t="s">
        <v>30</v>
      </c>
      <c r="AX159" s="13" t="s">
        <v>82</v>
      </c>
      <c r="AY159" s="157" t="s">
        <v>138</v>
      </c>
    </row>
    <row r="160" spans="1:65" s="2" customFormat="1" ht="24.2" customHeight="1">
      <c r="A160" s="28"/>
      <c r="B160" s="141"/>
      <c r="C160" s="142" t="s">
        <v>191</v>
      </c>
      <c r="D160" s="142" t="s">
        <v>141</v>
      </c>
      <c r="E160" s="143" t="s">
        <v>192</v>
      </c>
      <c r="F160" s="144" t="s">
        <v>193</v>
      </c>
      <c r="G160" s="145" t="s">
        <v>144</v>
      </c>
      <c r="H160" s="146">
        <v>10.368</v>
      </c>
      <c r="I160" s="147"/>
      <c r="J160" s="147">
        <f>ROUND(I160*H160,2)</f>
        <v>0</v>
      </c>
      <c r="K160" s="148"/>
      <c r="L160" s="29"/>
      <c r="M160" s="149" t="s">
        <v>1</v>
      </c>
      <c r="N160" s="150" t="s">
        <v>39</v>
      </c>
      <c r="O160" s="151">
        <v>0.186</v>
      </c>
      <c r="P160" s="151">
        <f>O160*H160</f>
        <v>1.928448</v>
      </c>
      <c r="Q160" s="151">
        <v>2E-05</v>
      </c>
      <c r="R160" s="151">
        <f>Q160*H160</f>
        <v>0.00020736000000000002</v>
      </c>
      <c r="S160" s="151">
        <v>0</v>
      </c>
      <c r="T160" s="152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3" t="s">
        <v>145</v>
      </c>
      <c r="AT160" s="153" t="s">
        <v>141</v>
      </c>
      <c r="AU160" s="153" t="s">
        <v>84</v>
      </c>
      <c r="AY160" s="16" t="s">
        <v>138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6" t="s">
        <v>82</v>
      </c>
      <c r="BK160" s="154">
        <f>ROUND(I160*H160,2)</f>
        <v>0</v>
      </c>
      <c r="BL160" s="16" t="s">
        <v>145</v>
      </c>
      <c r="BM160" s="153" t="s">
        <v>194</v>
      </c>
    </row>
    <row r="161" spans="2:51" s="13" customFormat="1" ht="12">
      <c r="B161" s="155"/>
      <c r="D161" s="156" t="s">
        <v>147</v>
      </c>
      <c r="E161" s="157" t="s">
        <v>1</v>
      </c>
      <c r="F161" s="158" t="s">
        <v>195</v>
      </c>
      <c r="H161" s="159">
        <v>10.368</v>
      </c>
      <c r="L161" s="155"/>
      <c r="M161" s="160"/>
      <c r="N161" s="161"/>
      <c r="O161" s="161"/>
      <c r="P161" s="161"/>
      <c r="Q161" s="161"/>
      <c r="R161" s="161"/>
      <c r="S161" s="161"/>
      <c r="T161" s="162"/>
      <c r="AT161" s="157" t="s">
        <v>147</v>
      </c>
      <c r="AU161" s="157" t="s">
        <v>84</v>
      </c>
      <c r="AV161" s="13" t="s">
        <v>84</v>
      </c>
      <c r="AW161" s="13" t="s">
        <v>30</v>
      </c>
      <c r="AX161" s="13" t="s">
        <v>82</v>
      </c>
      <c r="AY161" s="157" t="s">
        <v>138</v>
      </c>
    </row>
    <row r="162" spans="1:65" s="2" customFormat="1" ht="24.2" customHeight="1">
      <c r="A162" s="28"/>
      <c r="B162" s="141"/>
      <c r="C162" s="142" t="s">
        <v>196</v>
      </c>
      <c r="D162" s="142" t="s">
        <v>141</v>
      </c>
      <c r="E162" s="143" t="s">
        <v>197</v>
      </c>
      <c r="F162" s="144" t="s">
        <v>198</v>
      </c>
      <c r="G162" s="145" t="s">
        <v>144</v>
      </c>
      <c r="H162" s="146">
        <v>55.152</v>
      </c>
      <c r="I162" s="147"/>
      <c r="J162" s="147">
        <f>ROUND(I162*H162,2)</f>
        <v>0</v>
      </c>
      <c r="K162" s="148"/>
      <c r="L162" s="29"/>
      <c r="M162" s="149" t="s">
        <v>1</v>
      </c>
      <c r="N162" s="150" t="s">
        <v>39</v>
      </c>
      <c r="O162" s="151">
        <v>0.128</v>
      </c>
      <c r="P162" s="151">
        <f>O162*H162</f>
        <v>7.059456</v>
      </c>
      <c r="Q162" s="151">
        <v>2E-05</v>
      </c>
      <c r="R162" s="151">
        <f>Q162*H162</f>
        <v>0.00110304</v>
      </c>
      <c r="S162" s="151">
        <v>0</v>
      </c>
      <c r="T162" s="152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3" t="s">
        <v>145</v>
      </c>
      <c r="AT162" s="153" t="s">
        <v>141</v>
      </c>
      <c r="AU162" s="153" t="s">
        <v>84</v>
      </c>
      <c r="AY162" s="16" t="s">
        <v>138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6" t="s">
        <v>82</v>
      </c>
      <c r="BK162" s="154">
        <f>ROUND(I162*H162,2)</f>
        <v>0</v>
      </c>
      <c r="BL162" s="16" t="s">
        <v>145</v>
      </c>
      <c r="BM162" s="153" t="s">
        <v>199</v>
      </c>
    </row>
    <row r="163" spans="2:51" s="13" customFormat="1" ht="12">
      <c r="B163" s="155"/>
      <c r="D163" s="156" t="s">
        <v>147</v>
      </c>
      <c r="E163" s="157" t="s">
        <v>1</v>
      </c>
      <c r="F163" s="158" t="s">
        <v>200</v>
      </c>
      <c r="H163" s="159">
        <v>24.192</v>
      </c>
      <c r="L163" s="155"/>
      <c r="M163" s="160"/>
      <c r="N163" s="161"/>
      <c r="O163" s="161"/>
      <c r="P163" s="161"/>
      <c r="Q163" s="161"/>
      <c r="R163" s="161"/>
      <c r="S163" s="161"/>
      <c r="T163" s="162"/>
      <c r="AT163" s="157" t="s">
        <v>147</v>
      </c>
      <c r="AU163" s="157" t="s">
        <v>84</v>
      </c>
      <c r="AV163" s="13" t="s">
        <v>84</v>
      </c>
      <c r="AW163" s="13" t="s">
        <v>30</v>
      </c>
      <c r="AX163" s="13" t="s">
        <v>74</v>
      </c>
      <c r="AY163" s="157" t="s">
        <v>138</v>
      </c>
    </row>
    <row r="164" spans="2:51" s="13" customFormat="1" ht="12">
      <c r="B164" s="155"/>
      <c r="D164" s="156" t="s">
        <v>147</v>
      </c>
      <c r="E164" s="157" t="s">
        <v>1</v>
      </c>
      <c r="F164" s="158" t="s">
        <v>201</v>
      </c>
      <c r="H164" s="159">
        <v>30.96</v>
      </c>
      <c r="L164" s="155"/>
      <c r="M164" s="160"/>
      <c r="N164" s="161"/>
      <c r="O164" s="161"/>
      <c r="P164" s="161"/>
      <c r="Q164" s="161"/>
      <c r="R164" s="161"/>
      <c r="S164" s="161"/>
      <c r="T164" s="162"/>
      <c r="AT164" s="157" t="s">
        <v>147</v>
      </c>
      <c r="AU164" s="157" t="s">
        <v>84</v>
      </c>
      <c r="AV164" s="13" t="s">
        <v>84</v>
      </c>
      <c r="AW164" s="13" t="s">
        <v>30</v>
      </c>
      <c r="AX164" s="13" t="s">
        <v>74</v>
      </c>
      <c r="AY164" s="157" t="s">
        <v>138</v>
      </c>
    </row>
    <row r="165" spans="2:51" s="14" customFormat="1" ht="12">
      <c r="B165" s="163"/>
      <c r="D165" s="156" t="s">
        <v>147</v>
      </c>
      <c r="E165" s="164" t="s">
        <v>1</v>
      </c>
      <c r="F165" s="165" t="s">
        <v>155</v>
      </c>
      <c r="H165" s="166">
        <v>55.152</v>
      </c>
      <c r="L165" s="163"/>
      <c r="M165" s="167"/>
      <c r="N165" s="168"/>
      <c r="O165" s="168"/>
      <c r="P165" s="168"/>
      <c r="Q165" s="168"/>
      <c r="R165" s="168"/>
      <c r="S165" s="168"/>
      <c r="T165" s="169"/>
      <c r="AT165" s="164" t="s">
        <v>147</v>
      </c>
      <c r="AU165" s="164" t="s">
        <v>84</v>
      </c>
      <c r="AV165" s="14" t="s">
        <v>145</v>
      </c>
      <c r="AW165" s="14" t="s">
        <v>30</v>
      </c>
      <c r="AX165" s="14" t="s">
        <v>82</v>
      </c>
      <c r="AY165" s="164" t="s">
        <v>138</v>
      </c>
    </row>
    <row r="166" spans="1:65" s="2" customFormat="1" ht="33" customHeight="1">
      <c r="A166" s="28"/>
      <c r="B166" s="141"/>
      <c r="C166" s="142" t="s">
        <v>202</v>
      </c>
      <c r="D166" s="142" t="s">
        <v>141</v>
      </c>
      <c r="E166" s="143" t="s">
        <v>203</v>
      </c>
      <c r="F166" s="144" t="s">
        <v>204</v>
      </c>
      <c r="G166" s="145" t="s">
        <v>144</v>
      </c>
      <c r="H166" s="146">
        <v>278.1</v>
      </c>
      <c r="I166" s="147"/>
      <c r="J166" s="147">
        <f>ROUND(I166*H166,2)</f>
        <v>0</v>
      </c>
      <c r="K166" s="148"/>
      <c r="L166" s="29"/>
      <c r="M166" s="149" t="s">
        <v>1</v>
      </c>
      <c r="N166" s="150" t="s">
        <v>39</v>
      </c>
      <c r="O166" s="151">
        <v>0.075</v>
      </c>
      <c r="P166" s="151">
        <f>O166*H166</f>
        <v>20.8575</v>
      </c>
      <c r="Q166" s="151">
        <v>2E-05</v>
      </c>
      <c r="R166" s="151">
        <f>Q166*H166</f>
        <v>0.005562000000000001</v>
      </c>
      <c r="S166" s="151">
        <v>0</v>
      </c>
      <c r="T166" s="152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53" t="s">
        <v>145</v>
      </c>
      <c r="AT166" s="153" t="s">
        <v>141</v>
      </c>
      <c r="AU166" s="153" t="s">
        <v>84</v>
      </c>
      <c r="AY166" s="16" t="s">
        <v>138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6" t="s">
        <v>82</v>
      </c>
      <c r="BK166" s="154">
        <f>ROUND(I166*H166,2)</f>
        <v>0</v>
      </c>
      <c r="BL166" s="16" t="s">
        <v>145</v>
      </c>
      <c r="BM166" s="153" t="s">
        <v>205</v>
      </c>
    </row>
    <row r="167" spans="2:51" s="13" customFormat="1" ht="12">
      <c r="B167" s="155"/>
      <c r="D167" s="156" t="s">
        <v>147</v>
      </c>
      <c r="E167" s="157" t="s">
        <v>1</v>
      </c>
      <c r="F167" s="158" t="s">
        <v>206</v>
      </c>
      <c r="H167" s="159">
        <v>68.04</v>
      </c>
      <c r="L167" s="155"/>
      <c r="M167" s="160"/>
      <c r="N167" s="161"/>
      <c r="O167" s="161"/>
      <c r="P167" s="161"/>
      <c r="Q167" s="161"/>
      <c r="R167" s="161"/>
      <c r="S167" s="161"/>
      <c r="T167" s="162"/>
      <c r="AT167" s="157" t="s">
        <v>147</v>
      </c>
      <c r="AU167" s="157" t="s">
        <v>84</v>
      </c>
      <c r="AV167" s="13" t="s">
        <v>84</v>
      </c>
      <c r="AW167" s="13" t="s">
        <v>30</v>
      </c>
      <c r="AX167" s="13" t="s">
        <v>74</v>
      </c>
      <c r="AY167" s="157" t="s">
        <v>138</v>
      </c>
    </row>
    <row r="168" spans="2:51" s="13" customFormat="1" ht="12">
      <c r="B168" s="155"/>
      <c r="D168" s="156" t="s">
        <v>147</v>
      </c>
      <c r="E168" s="157" t="s">
        <v>1</v>
      </c>
      <c r="F168" s="158" t="s">
        <v>207</v>
      </c>
      <c r="H168" s="159">
        <v>15.12</v>
      </c>
      <c r="L168" s="155"/>
      <c r="M168" s="160"/>
      <c r="N168" s="161"/>
      <c r="O168" s="161"/>
      <c r="P168" s="161"/>
      <c r="Q168" s="161"/>
      <c r="R168" s="161"/>
      <c r="S168" s="161"/>
      <c r="T168" s="162"/>
      <c r="AT168" s="157" t="s">
        <v>147</v>
      </c>
      <c r="AU168" s="157" t="s">
        <v>84</v>
      </c>
      <c r="AV168" s="13" t="s">
        <v>84</v>
      </c>
      <c r="AW168" s="13" t="s">
        <v>30</v>
      </c>
      <c r="AX168" s="13" t="s">
        <v>74</v>
      </c>
      <c r="AY168" s="157" t="s">
        <v>138</v>
      </c>
    </row>
    <row r="169" spans="2:51" s="13" customFormat="1" ht="12">
      <c r="B169" s="155"/>
      <c r="D169" s="156" t="s">
        <v>147</v>
      </c>
      <c r="E169" s="157" t="s">
        <v>1</v>
      </c>
      <c r="F169" s="158" t="s">
        <v>208</v>
      </c>
      <c r="H169" s="159">
        <v>20.16</v>
      </c>
      <c r="L169" s="155"/>
      <c r="M169" s="160"/>
      <c r="N169" s="161"/>
      <c r="O169" s="161"/>
      <c r="P169" s="161"/>
      <c r="Q169" s="161"/>
      <c r="R169" s="161"/>
      <c r="S169" s="161"/>
      <c r="T169" s="162"/>
      <c r="AT169" s="157" t="s">
        <v>147</v>
      </c>
      <c r="AU169" s="157" t="s">
        <v>84</v>
      </c>
      <c r="AV169" s="13" t="s">
        <v>84</v>
      </c>
      <c r="AW169" s="13" t="s">
        <v>30</v>
      </c>
      <c r="AX169" s="13" t="s">
        <v>74</v>
      </c>
      <c r="AY169" s="157" t="s">
        <v>138</v>
      </c>
    </row>
    <row r="170" spans="2:51" s="13" customFormat="1" ht="12">
      <c r="B170" s="155"/>
      <c r="D170" s="156" t="s">
        <v>147</v>
      </c>
      <c r="E170" s="157" t="s">
        <v>1</v>
      </c>
      <c r="F170" s="158" t="s">
        <v>209</v>
      </c>
      <c r="H170" s="159">
        <v>6.3</v>
      </c>
      <c r="L170" s="155"/>
      <c r="M170" s="160"/>
      <c r="N170" s="161"/>
      <c r="O170" s="161"/>
      <c r="P170" s="161"/>
      <c r="Q170" s="161"/>
      <c r="R170" s="161"/>
      <c r="S170" s="161"/>
      <c r="T170" s="162"/>
      <c r="AT170" s="157" t="s">
        <v>147</v>
      </c>
      <c r="AU170" s="157" t="s">
        <v>84</v>
      </c>
      <c r="AV170" s="13" t="s">
        <v>84</v>
      </c>
      <c r="AW170" s="13" t="s">
        <v>30</v>
      </c>
      <c r="AX170" s="13" t="s">
        <v>74</v>
      </c>
      <c r="AY170" s="157" t="s">
        <v>138</v>
      </c>
    </row>
    <row r="171" spans="2:51" s="13" customFormat="1" ht="12">
      <c r="B171" s="155"/>
      <c r="D171" s="156" t="s">
        <v>147</v>
      </c>
      <c r="E171" s="157" t="s">
        <v>1</v>
      </c>
      <c r="F171" s="158" t="s">
        <v>210</v>
      </c>
      <c r="H171" s="159">
        <v>20.16</v>
      </c>
      <c r="L171" s="155"/>
      <c r="M171" s="160"/>
      <c r="N171" s="161"/>
      <c r="O171" s="161"/>
      <c r="P171" s="161"/>
      <c r="Q171" s="161"/>
      <c r="R171" s="161"/>
      <c r="S171" s="161"/>
      <c r="T171" s="162"/>
      <c r="AT171" s="157" t="s">
        <v>147</v>
      </c>
      <c r="AU171" s="157" t="s">
        <v>84</v>
      </c>
      <c r="AV171" s="13" t="s">
        <v>84</v>
      </c>
      <c r="AW171" s="13" t="s">
        <v>30</v>
      </c>
      <c r="AX171" s="13" t="s">
        <v>74</v>
      </c>
      <c r="AY171" s="157" t="s">
        <v>138</v>
      </c>
    </row>
    <row r="172" spans="2:51" s="13" customFormat="1" ht="12">
      <c r="B172" s="155"/>
      <c r="D172" s="156" t="s">
        <v>147</v>
      </c>
      <c r="E172" s="157" t="s">
        <v>1</v>
      </c>
      <c r="F172" s="158" t="s">
        <v>211</v>
      </c>
      <c r="H172" s="159">
        <v>15.12</v>
      </c>
      <c r="L172" s="155"/>
      <c r="M172" s="160"/>
      <c r="N172" s="161"/>
      <c r="O172" s="161"/>
      <c r="P172" s="161"/>
      <c r="Q172" s="161"/>
      <c r="R172" s="161"/>
      <c r="S172" s="161"/>
      <c r="T172" s="162"/>
      <c r="AT172" s="157" t="s">
        <v>147</v>
      </c>
      <c r="AU172" s="157" t="s">
        <v>84</v>
      </c>
      <c r="AV172" s="13" t="s">
        <v>84</v>
      </c>
      <c r="AW172" s="13" t="s">
        <v>30</v>
      </c>
      <c r="AX172" s="13" t="s">
        <v>74</v>
      </c>
      <c r="AY172" s="157" t="s">
        <v>138</v>
      </c>
    </row>
    <row r="173" spans="2:51" s="13" customFormat="1" ht="12">
      <c r="B173" s="155"/>
      <c r="D173" s="156" t="s">
        <v>147</v>
      </c>
      <c r="E173" s="157" t="s">
        <v>1</v>
      </c>
      <c r="F173" s="158" t="s">
        <v>212</v>
      </c>
      <c r="H173" s="159">
        <v>68.04</v>
      </c>
      <c r="L173" s="155"/>
      <c r="M173" s="160"/>
      <c r="N173" s="161"/>
      <c r="O173" s="161"/>
      <c r="P173" s="161"/>
      <c r="Q173" s="161"/>
      <c r="R173" s="161"/>
      <c r="S173" s="161"/>
      <c r="T173" s="162"/>
      <c r="AT173" s="157" t="s">
        <v>147</v>
      </c>
      <c r="AU173" s="157" t="s">
        <v>84</v>
      </c>
      <c r="AV173" s="13" t="s">
        <v>84</v>
      </c>
      <c r="AW173" s="13" t="s">
        <v>30</v>
      </c>
      <c r="AX173" s="13" t="s">
        <v>74</v>
      </c>
      <c r="AY173" s="157" t="s">
        <v>138</v>
      </c>
    </row>
    <row r="174" spans="2:51" s="13" customFormat="1" ht="12">
      <c r="B174" s="155"/>
      <c r="D174" s="156" t="s">
        <v>147</v>
      </c>
      <c r="E174" s="157" t="s">
        <v>1</v>
      </c>
      <c r="F174" s="158" t="s">
        <v>213</v>
      </c>
      <c r="H174" s="159">
        <v>6.3</v>
      </c>
      <c r="L174" s="155"/>
      <c r="M174" s="160"/>
      <c r="N174" s="161"/>
      <c r="O174" s="161"/>
      <c r="P174" s="161"/>
      <c r="Q174" s="161"/>
      <c r="R174" s="161"/>
      <c r="S174" s="161"/>
      <c r="T174" s="162"/>
      <c r="AT174" s="157" t="s">
        <v>147</v>
      </c>
      <c r="AU174" s="157" t="s">
        <v>84</v>
      </c>
      <c r="AV174" s="13" t="s">
        <v>84</v>
      </c>
      <c r="AW174" s="13" t="s">
        <v>30</v>
      </c>
      <c r="AX174" s="13" t="s">
        <v>74</v>
      </c>
      <c r="AY174" s="157" t="s">
        <v>138</v>
      </c>
    </row>
    <row r="175" spans="2:51" s="13" customFormat="1" ht="12">
      <c r="B175" s="155"/>
      <c r="D175" s="156" t="s">
        <v>147</v>
      </c>
      <c r="E175" s="157" t="s">
        <v>1</v>
      </c>
      <c r="F175" s="158" t="s">
        <v>214</v>
      </c>
      <c r="H175" s="159">
        <v>10.8</v>
      </c>
      <c r="L175" s="155"/>
      <c r="M175" s="160"/>
      <c r="N175" s="161"/>
      <c r="O175" s="161"/>
      <c r="P175" s="161"/>
      <c r="Q175" s="161"/>
      <c r="R175" s="161"/>
      <c r="S175" s="161"/>
      <c r="T175" s="162"/>
      <c r="AT175" s="157" t="s">
        <v>147</v>
      </c>
      <c r="AU175" s="157" t="s">
        <v>84</v>
      </c>
      <c r="AV175" s="13" t="s">
        <v>84</v>
      </c>
      <c r="AW175" s="13" t="s">
        <v>30</v>
      </c>
      <c r="AX175" s="13" t="s">
        <v>74</v>
      </c>
      <c r="AY175" s="157" t="s">
        <v>138</v>
      </c>
    </row>
    <row r="176" spans="2:51" s="13" customFormat="1" ht="12">
      <c r="B176" s="155"/>
      <c r="D176" s="156" t="s">
        <v>147</v>
      </c>
      <c r="E176" s="157" t="s">
        <v>1</v>
      </c>
      <c r="F176" s="158" t="s">
        <v>215</v>
      </c>
      <c r="H176" s="159">
        <v>4.5</v>
      </c>
      <c r="L176" s="155"/>
      <c r="M176" s="160"/>
      <c r="N176" s="161"/>
      <c r="O176" s="161"/>
      <c r="P176" s="161"/>
      <c r="Q176" s="161"/>
      <c r="R176" s="161"/>
      <c r="S176" s="161"/>
      <c r="T176" s="162"/>
      <c r="AT176" s="157" t="s">
        <v>147</v>
      </c>
      <c r="AU176" s="157" t="s">
        <v>84</v>
      </c>
      <c r="AV176" s="13" t="s">
        <v>84</v>
      </c>
      <c r="AW176" s="13" t="s">
        <v>30</v>
      </c>
      <c r="AX176" s="13" t="s">
        <v>74</v>
      </c>
      <c r="AY176" s="157" t="s">
        <v>138</v>
      </c>
    </row>
    <row r="177" spans="2:51" s="13" customFormat="1" ht="12">
      <c r="B177" s="155"/>
      <c r="D177" s="156" t="s">
        <v>147</v>
      </c>
      <c r="E177" s="157" t="s">
        <v>1</v>
      </c>
      <c r="F177" s="158" t="s">
        <v>216</v>
      </c>
      <c r="H177" s="159">
        <v>37.8</v>
      </c>
      <c r="L177" s="155"/>
      <c r="M177" s="160"/>
      <c r="N177" s="161"/>
      <c r="O177" s="161"/>
      <c r="P177" s="161"/>
      <c r="Q177" s="161"/>
      <c r="R177" s="161"/>
      <c r="S177" s="161"/>
      <c r="T177" s="162"/>
      <c r="AT177" s="157" t="s">
        <v>147</v>
      </c>
      <c r="AU177" s="157" t="s">
        <v>84</v>
      </c>
      <c r="AV177" s="13" t="s">
        <v>84</v>
      </c>
      <c r="AW177" s="13" t="s">
        <v>30</v>
      </c>
      <c r="AX177" s="13" t="s">
        <v>74</v>
      </c>
      <c r="AY177" s="157" t="s">
        <v>138</v>
      </c>
    </row>
    <row r="178" spans="2:51" s="13" customFormat="1" ht="12">
      <c r="B178" s="155"/>
      <c r="D178" s="156" t="s">
        <v>147</v>
      </c>
      <c r="E178" s="157" t="s">
        <v>1</v>
      </c>
      <c r="F178" s="158" t="s">
        <v>217</v>
      </c>
      <c r="H178" s="159">
        <v>5.76</v>
      </c>
      <c r="L178" s="155"/>
      <c r="M178" s="160"/>
      <c r="N178" s="161"/>
      <c r="O178" s="161"/>
      <c r="P178" s="161"/>
      <c r="Q178" s="161"/>
      <c r="R178" s="161"/>
      <c r="S178" s="161"/>
      <c r="T178" s="162"/>
      <c r="AT178" s="157" t="s">
        <v>147</v>
      </c>
      <c r="AU178" s="157" t="s">
        <v>84</v>
      </c>
      <c r="AV178" s="13" t="s">
        <v>84</v>
      </c>
      <c r="AW178" s="13" t="s">
        <v>30</v>
      </c>
      <c r="AX178" s="13" t="s">
        <v>74</v>
      </c>
      <c r="AY178" s="157" t="s">
        <v>138</v>
      </c>
    </row>
    <row r="179" spans="2:51" s="14" customFormat="1" ht="12">
      <c r="B179" s="163"/>
      <c r="D179" s="156" t="s">
        <v>147</v>
      </c>
      <c r="E179" s="164" t="s">
        <v>1</v>
      </c>
      <c r="F179" s="165" t="s">
        <v>155</v>
      </c>
      <c r="H179" s="166">
        <v>278.1</v>
      </c>
      <c r="L179" s="163"/>
      <c r="M179" s="167"/>
      <c r="N179" s="168"/>
      <c r="O179" s="168"/>
      <c r="P179" s="168"/>
      <c r="Q179" s="168"/>
      <c r="R179" s="168"/>
      <c r="S179" s="168"/>
      <c r="T179" s="169"/>
      <c r="AT179" s="164" t="s">
        <v>147</v>
      </c>
      <c r="AU179" s="164" t="s">
        <v>84</v>
      </c>
      <c r="AV179" s="14" t="s">
        <v>145</v>
      </c>
      <c r="AW179" s="14" t="s">
        <v>30</v>
      </c>
      <c r="AX179" s="14" t="s">
        <v>82</v>
      </c>
      <c r="AY179" s="164" t="s">
        <v>138</v>
      </c>
    </row>
    <row r="180" spans="1:65" s="2" customFormat="1" ht="24.2" customHeight="1">
      <c r="A180" s="28"/>
      <c r="B180" s="141"/>
      <c r="C180" s="142" t="s">
        <v>218</v>
      </c>
      <c r="D180" s="142" t="s">
        <v>141</v>
      </c>
      <c r="E180" s="143" t="s">
        <v>219</v>
      </c>
      <c r="F180" s="144" t="s">
        <v>220</v>
      </c>
      <c r="G180" s="145" t="s">
        <v>144</v>
      </c>
      <c r="H180" s="146">
        <v>41.328</v>
      </c>
      <c r="I180" s="147"/>
      <c r="J180" s="147">
        <f>ROUND(I180*H180,2)</f>
        <v>0</v>
      </c>
      <c r="K180" s="148"/>
      <c r="L180" s="29"/>
      <c r="M180" s="149" t="s">
        <v>1</v>
      </c>
      <c r="N180" s="150" t="s">
        <v>39</v>
      </c>
      <c r="O180" s="151">
        <v>0.7</v>
      </c>
      <c r="P180" s="151">
        <f>O180*H180</f>
        <v>28.9296</v>
      </c>
      <c r="Q180" s="151">
        <v>0</v>
      </c>
      <c r="R180" s="151">
        <f>Q180*H180</f>
        <v>0</v>
      </c>
      <c r="S180" s="151">
        <v>0.048</v>
      </c>
      <c r="T180" s="152">
        <f>S180*H180</f>
        <v>1.9837440000000002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53" t="s">
        <v>145</v>
      </c>
      <c r="AT180" s="153" t="s">
        <v>141</v>
      </c>
      <c r="AU180" s="153" t="s">
        <v>84</v>
      </c>
      <c r="AY180" s="16" t="s">
        <v>138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6" t="s">
        <v>82</v>
      </c>
      <c r="BK180" s="154">
        <f>ROUND(I180*H180,2)</f>
        <v>0</v>
      </c>
      <c r="BL180" s="16" t="s">
        <v>145</v>
      </c>
      <c r="BM180" s="153" t="s">
        <v>221</v>
      </c>
    </row>
    <row r="181" spans="2:51" s="13" customFormat="1" ht="12">
      <c r="B181" s="155"/>
      <c r="D181" s="156" t="s">
        <v>147</v>
      </c>
      <c r="E181" s="157" t="s">
        <v>1</v>
      </c>
      <c r="F181" s="158" t="s">
        <v>195</v>
      </c>
      <c r="H181" s="159">
        <v>10.368</v>
      </c>
      <c r="L181" s="155"/>
      <c r="M181" s="160"/>
      <c r="N181" s="161"/>
      <c r="O181" s="161"/>
      <c r="P181" s="161"/>
      <c r="Q181" s="161"/>
      <c r="R181" s="161"/>
      <c r="S181" s="161"/>
      <c r="T181" s="162"/>
      <c r="AT181" s="157" t="s">
        <v>147</v>
      </c>
      <c r="AU181" s="157" t="s">
        <v>84</v>
      </c>
      <c r="AV181" s="13" t="s">
        <v>84</v>
      </c>
      <c r="AW181" s="13" t="s">
        <v>30</v>
      </c>
      <c r="AX181" s="13" t="s">
        <v>74</v>
      </c>
      <c r="AY181" s="157" t="s">
        <v>138</v>
      </c>
    </row>
    <row r="182" spans="2:51" s="13" customFormat="1" ht="12">
      <c r="B182" s="155"/>
      <c r="D182" s="156" t="s">
        <v>147</v>
      </c>
      <c r="E182" s="157" t="s">
        <v>1</v>
      </c>
      <c r="F182" s="158" t="s">
        <v>201</v>
      </c>
      <c r="H182" s="159">
        <v>30.96</v>
      </c>
      <c r="L182" s="155"/>
      <c r="M182" s="160"/>
      <c r="N182" s="161"/>
      <c r="O182" s="161"/>
      <c r="P182" s="161"/>
      <c r="Q182" s="161"/>
      <c r="R182" s="161"/>
      <c r="S182" s="161"/>
      <c r="T182" s="162"/>
      <c r="AT182" s="157" t="s">
        <v>147</v>
      </c>
      <c r="AU182" s="157" t="s">
        <v>84</v>
      </c>
      <c r="AV182" s="13" t="s">
        <v>84</v>
      </c>
      <c r="AW182" s="13" t="s">
        <v>30</v>
      </c>
      <c r="AX182" s="13" t="s">
        <v>74</v>
      </c>
      <c r="AY182" s="157" t="s">
        <v>138</v>
      </c>
    </row>
    <row r="183" spans="2:51" s="14" customFormat="1" ht="12">
      <c r="B183" s="163"/>
      <c r="D183" s="156" t="s">
        <v>147</v>
      </c>
      <c r="E183" s="164" t="s">
        <v>1</v>
      </c>
      <c r="F183" s="165" t="s">
        <v>155</v>
      </c>
      <c r="H183" s="166">
        <v>41.328</v>
      </c>
      <c r="L183" s="163"/>
      <c r="M183" s="167"/>
      <c r="N183" s="168"/>
      <c r="O183" s="168"/>
      <c r="P183" s="168"/>
      <c r="Q183" s="168"/>
      <c r="R183" s="168"/>
      <c r="S183" s="168"/>
      <c r="T183" s="169"/>
      <c r="AT183" s="164" t="s">
        <v>147</v>
      </c>
      <c r="AU183" s="164" t="s">
        <v>84</v>
      </c>
      <c r="AV183" s="14" t="s">
        <v>145</v>
      </c>
      <c r="AW183" s="14" t="s">
        <v>30</v>
      </c>
      <c r="AX183" s="14" t="s">
        <v>82</v>
      </c>
      <c r="AY183" s="164" t="s">
        <v>138</v>
      </c>
    </row>
    <row r="184" spans="1:65" s="2" customFormat="1" ht="24.2" customHeight="1">
      <c r="A184" s="28"/>
      <c r="B184" s="141"/>
      <c r="C184" s="142" t="s">
        <v>8</v>
      </c>
      <c r="D184" s="142" t="s">
        <v>141</v>
      </c>
      <c r="E184" s="143" t="s">
        <v>222</v>
      </c>
      <c r="F184" s="144" t="s">
        <v>223</v>
      </c>
      <c r="G184" s="145" t="s">
        <v>144</v>
      </c>
      <c r="H184" s="146">
        <v>24.192</v>
      </c>
      <c r="I184" s="147"/>
      <c r="J184" s="147">
        <f>ROUND(I184*H184,2)</f>
        <v>0</v>
      </c>
      <c r="K184" s="148"/>
      <c r="L184" s="29"/>
      <c r="M184" s="149" t="s">
        <v>1</v>
      </c>
      <c r="N184" s="150" t="s">
        <v>39</v>
      </c>
      <c r="O184" s="151">
        <v>0.471</v>
      </c>
      <c r="P184" s="151">
        <f>O184*H184</f>
        <v>11.394432</v>
      </c>
      <c r="Q184" s="151">
        <v>0</v>
      </c>
      <c r="R184" s="151">
        <f>Q184*H184</f>
        <v>0</v>
      </c>
      <c r="S184" s="151">
        <v>0.038</v>
      </c>
      <c r="T184" s="152">
        <f>S184*H184</f>
        <v>0.919296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53" t="s">
        <v>145</v>
      </c>
      <c r="AT184" s="153" t="s">
        <v>141</v>
      </c>
      <c r="AU184" s="153" t="s">
        <v>84</v>
      </c>
      <c r="AY184" s="16" t="s">
        <v>138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6" t="s">
        <v>82</v>
      </c>
      <c r="BK184" s="154">
        <f>ROUND(I184*H184,2)</f>
        <v>0</v>
      </c>
      <c r="BL184" s="16" t="s">
        <v>145</v>
      </c>
      <c r="BM184" s="153" t="s">
        <v>224</v>
      </c>
    </row>
    <row r="185" spans="2:51" s="13" customFormat="1" ht="12">
      <c r="B185" s="155"/>
      <c r="D185" s="156" t="s">
        <v>147</v>
      </c>
      <c r="E185" s="157" t="s">
        <v>1</v>
      </c>
      <c r="F185" s="158" t="s">
        <v>200</v>
      </c>
      <c r="H185" s="159">
        <v>24.192</v>
      </c>
      <c r="L185" s="155"/>
      <c r="M185" s="160"/>
      <c r="N185" s="161"/>
      <c r="O185" s="161"/>
      <c r="P185" s="161"/>
      <c r="Q185" s="161"/>
      <c r="R185" s="161"/>
      <c r="S185" s="161"/>
      <c r="T185" s="162"/>
      <c r="AT185" s="157" t="s">
        <v>147</v>
      </c>
      <c r="AU185" s="157" t="s">
        <v>84</v>
      </c>
      <c r="AV185" s="13" t="s">
        <v>84</v>
      </c>
      <c r="AW185" s="13" t="s">
        <v>30</v>
      </c>
      <c r="AX185" s="13" t="s">
        <v>82</v>
      </c>
      <c r="AY185" s="157" t="s">
        <v>138</v>
      </c>
    </row>
    <row r="186" spans="1:65" s="2" customFormat="1" ht="24.2" customHeight="1">
      <c r="A186" s="28"/>
      <c r="B186" s="141"/>
      <c r="C186" s="142" t="s">
        <v>225</v>
      </c>
      <c r="D186" s="142" t="s">
        <v>141</v>
      </c>
      <c r="E186" s="143" t="s">
        <v>226</v>
      </c>
      <c r="F186" s="144" t="s">
        <v>227</v>
      </c>
      <c r="G186" s="145" t="s">
        <v>144</v>
      </c>
      <c r="H186" s="146">
        <v>234.54</v>
      </c>
      <c r="I186" s="147"/>
      <c r="J186" s="147">
        <f>ROUND(I186*H186,2)</f>
        <v>0</v>
      </c>
      <c r="K186" s="148"/>
      <c r="L186" s="29"/>
      <c r="M186" s="149" t="s">
        <v>1</v>
      </c>
      <c r="N186" s="150" t="s">
        <v>39</v>
      </c>
      <c r="O186" s="151">
        <v>0.383</v>
      </c>
      <c r="P186" s="151">
        <f>O186*H186</f>
        <v>89.82882</v>
      </c>
      <c r="Q186" s="151">
        <v>0</v>
      </c>
      <c r="R186" s="151">
        <f>Q186*H186</f>
        <v>0</v>
      </c>
      <c r="S186" s="151">
        <v>0.034</v>
      </c>
      <c r="T186" s="152">
        <f>S186*H186</f>
        <v>7.97436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53" t="s">
        <v>145</v>
      </c>
      <c r="AT186" s="153" t="s">
        <v>141</v>
      </c>
      <c r="AU186" s="153" t="s">
        <v>84</v>
      </c>
      <c r="AY186" s="16" t="s">
        <v>138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6" t="s">
        <v>82</v>
      </c>
      <c r="BK186" s="154">
        <f>ROUND(I186*H186,2)</f>
        <v>0</v>
      </c>
      <c r="BL186" s="16" t="s">
        <v>145</v>
      </c>
      <c r="BM186" s="153" t="s">
        <v>228</v>
      </c>
    </row>
    <row r="187" spans="2:51" s="13" customFormat="1" ht="12">
      <c r="B187" s="155"/>
      <c r="D187" s="156" t="s">
        <v>147</v>
      </c>
      <c r="E187" s="157" t="s">
        <v>1</v>
      </c>
      <c r="F187" s="158" t="s">
        <v>206</v>
      </c>
      <c r="H187" s="159">
        <v>68.04</v>
      </c>
      <c r="L187" s="155"/>
      <c r="M187" s="160"/>
      <c r="N187" s="161"/>
      <c r="O187" s="161"/>
      <c r="P187" s="161"/>
      <c r="Q187" s="161"/>
      <c r="R187" s="161"/>
      <c r="S187" s="161"/>
      <c r="T187" s="162"/>
      <c r="AT187" s="157" t="s">
        <v>147</v>
      </c>
      <c r="AU187" s="157" t="s">
        <v>84</v>
      </c>
      <c r="AV187" s="13" t="s">
        <v>84</v>
      </c>
      <c r="AW187" s="13" t="s">
        <v>30</v>
      </c>
      <c r="AX187" s="13" t="s">
        <v>74</v>
      </c>
      <c r="AY187" s="157" t="s">
        <v>138</v>
      </c>
    </row>
    <row r="188" spans="2:51" s="13" customFormat="1" ht="12">
      <c r="B188" s="155"/>
      <c r="D188" s="156" t="s">
        <v>147</v>
      </c>
      <c r="E188" s="157" t="s">
        <v>1</v>
      </c>
      <c r="F188" s="158" t="s">
        <v>207</v>
      </c>
      <c r="H188" s="159">
        <v>15.12</v>
      </c>
      <c r="L188" s="155"/>
      <c r="M188" s="160"/>
      <c r="N188" s="161"/>
      <c r="O188" s="161"/>
      <c r="P188" s="161"/>
      <c r="Q188" s="161"/>
      <c r="R188" s="161"/>
      <c r="S188" s="161"/>
      <c r="T188" s="162"/>
      <c r="AT188" s="157" t="s">
        <v>147</v>
      </c>
      <c r="AU188" s="157" t="s">
        <v>84</v>
      </c>
      <c r="AV188" s="13" t="s">
        <v>84</v>
      </c>
      <c r="AW188" s="13" t="s">
        <v>30</v>
      </c>
      <c r="AX188" s="13" t="s">
        <v>74</v>
      </c>
      <c r="AY188" s="157" t="s">
        <v>138</v>
      </c>
    </row>
    <row r="189" spans="2:51" s="13" customFormat="1" ht="12">
      <c r="B189" s="155"/>
      <c r="D189" s="156" t="s">
        <v>147</v>
      </c>
      <c r="E189" s="157" t="s">
        <v>1</v>
      </c>
      <c r="F189" s="158" t="s">
        <v>208</v>
      </c>
      <c r="H189" s="159">
        <v>20.16</v>
      </c>
      <c r="L189" s="155"/>
      <c r="M189" s="160"/>
      <c r="N189" s="161"/>
      <c r="O189" s="161"/>
      <c r="P189" s="161"/>
      <c r="Q189" s="161"/>
      <c r="R189" s="161"/>
      <c r="S189" s="161"/>
      <c r="T189" s="162"/>
      <c r="AT189" s="157" t="s">
        <v>147</v>
      </c>
      <c r="AU189" s="157" t="s">
        <v>84</v>
      </c>
      <c r="AV189" s="13" t="s">
        <v>84</v>
      </c>
      <c r="AW189" s="13" t="s">
        <v>30</v>
      </c>
      <c r="AX189" s="13" t="s">
        <v>74</v>
      </c>
      <c r="AY189" s="157" t="s">
        <v>138</v>
      </c>
    </row>
    <row r="190" spans="2:51" s="13" customFormat="1" ht="12">
      <c r="B190" s="155"/>
      <c r="D190" s="156" t="s">
        <v>147</v>
      </c>
      <c r="E190" s="157" t="s">
        <v>1</v>
      </c>
      <c r="F190" s="158" t="s">
        <v>209</v>
      </c>
      <c r="H190" s="159">
        <v>6.3</v>
      </c>
      <c r="L190" s="155"/>
      <c r="M190" s="160"/>
      <c r="N190" s="161"/>
      <c r="O190" s="161"/>
      <c r="P190" s="161"/>
      <c r="Q190" s="161"/>
      <c r="R190" s="161"/>
      <c r="S190" s="161"/>
      <c r="T190" s="162"/>
      <c r="AT190" s="157" t="s">
        <v>147</v>
      </c>
      <c r="AU190" s="157" t="s">
        <v>84</v>
      </c>
      <c r="AV190" s="13" t="s">
        <v>84</v>
      </c>
      <c r="AW190" s="13" t="s">
        <v>30</v>
      </c>
      <c r="AX190" s="13" t="s">
        <v>74</v>
      </c>
      <c r="AY190" s="157" t="s">
        <v>138</v>
      </c>
    </row>
    <row r="191" spans="2:51" s="13" customFormat="1" ht="12">
      <c r="B191" s="155"/>
      <c r="D191" s="156" t="s">
        <v>147</v>
      </c>
      <c r="E191" s="157" t="s">
        <v>1</v>
      </c>
      <c r="F191" s="158" t="s">
        <v>210</v>
      </c>
      <c r="H191" s="159">
        <v>20.16</v>
      </c>
      <c r="L191" s="155"/>
      <c r="M191" s="160"/>
      <c r="N191" s="161"/>
      <c r="O191" s="161"/>
      <c r="P191" s="161"/>
      <c r="Q191" s="161"/>
      <c r="R191" s="161"/>
      <c r="S191" s="161"/>
      <c r="T191" s="162"/>
      <c r="AT191" s="157" t="s">
        <v>147</v>
      </c>
      <c r="AU191" s="157" t="s">
        <v>84</v>
      </c>
      <c r="AV191" s="13" t="s">
        <v>84</v>
      </c>
      <c r="AW191" s="13" t="s">
        <v>30</v>
      </c>
      <c r="AX191" s="13" t="s">
        <v>74</v>
      </c>
      <c r="AY191" s="157" t="s">
        <v>138</v>
      </c>
    </row>
    <row r="192" spans="2:51" s="13" customFormat="1" ht="12">
      <c r="B192" s="155"/>
      <c r="D192" s="156" t="s">
        <v>147</v>
      </c>
      <c r="E192" s="157" t="s">
        <v>1</v>
      </c>
      <c r="F192" s="158" t="s">
        <v>211</v>
      </c>
      <c r="H192" s="159">
        <v>15.12</v>
      </c>
      <c r="L192" s="155"/>
      <c r="M192" s="160"/>
      <c r="N192" s="161"/>
      <c r="O192" s="161"/>
      <c r="P192" s="161"/>
      <c r="Q192" s="161"/>
      <c r="R192" s="161"/>
      <c r="S192" s="161"/>
      <c r="T192" s="162"/>
      <c r="AT192" s="157" t="s">
        <v>147</v>
      </c>
      <c r="AU192" s="157" t="s">
        <v>84</v>
      </c>
      <c r="AV192" s="13" t="s">
        <v>84</v>
      </c>
      <c r="AW192" s="13" t="s">
        <v>30</v>
      </c>
      <c r="AX192" s="13" t="s">
        <v>74</v>
      </c>
      <c r="AY192" s="157" t="s">
        <v>138</v>
      </c>
    </row>
    <row r="193" spans="2:51" s="13" customFormat="1" ht="12">
      <c r="B193" s="155"/>
      <c r="D193" s="156" t="s">
        <v>147</v>
      </c>
      <c r="E193" s="157" t="s">
        <v>1</v>
      </c>
      <c r="F193" s="158" t="s">
        <v>212</v>
      </c>
      <c r="H193" s="159">
        <v>68.04</v>
      </c>
      <c r="L193" s="155"/>
      <c r="M193" s="160"/>
      <c r="N193" s="161"/>
      <c r="O193" s="161"/>
      <c r="P193" s="161"/>
      <c r="Q193" s="161"/>
      <c r="R193" s="161"/>
      <c r="S193" s="161"/>
      <c r="T193" s="162"/>
      <c r="AT193" s="157" t="s">
        <v>147</v>
      </c>
      <c r="AU193" s="157" t="s">
        <v>84</v>
      </c>
      <c r="AV193" s="13" t="s">
        <v>84</v>
      </c>
      <c r="AW193" s="13" t="s">
        <v>30</v>
      </c>
      <c r="AX193" s="13" t="s">
        <v>74</v>
      </c>
      <c r="AY193" s="157" t="s">
        <v>138</v>
      </c>
    </row>
    <row r="194" spans="2:51" s="13" customFormat="1" ht="12">
      <c r="B194" s="155"/>
      <c r="D194" s="156" t="s">
        <v>147</v>
      </c>
      <c r="E194" s="157" t="s">
        <v>1</v>
      </c>
      <c r="F194" s="158" t="s">
        <v>213</v>
      </c>
      <c r="H194" s="159">
        <v>6.3</v>
      </c>
      <c r="L194" s="155"/>
      <c r="M194" s="160"/>
      <c r="N194" s="161"/>
      <c r="O194" s="161"/>
      <c r="P194" s="161"/>
      <c r="Q194" s="161"/>
      <c r="R194" s="161"/>
      <c r="S194" s="161"/>
      <c r="T194" s="162"/>
      <c r="AT194" s="157" t="s">
        <v>147</v>
      </c>
      <c r="AU194" s="157" t="s">
        <v>84</v>
      </c>
      <c r="AV194" s="13" t="s">
        <v>84</v>
      </c>
      <c r="AW194" s="13" t="s">
        <v>30</v>
      </c>
      <c r="AX194" s="13" t="s">
        <v>74</v>
      </c>
      <c r="AY194" s="157" t="s">
        <v>138</v>
      </c>
    </row>
    <row r="195" spans="2:51" s="13" customFormat="1" ht="12">
      <c r="B195" s="155"/>
      <c r="D195" s="156" t="s">
        <v>147</v>
      </c>
      <c r="E195" s="157" t="s">
        <v>1</v>
      </c>
      <c r="F195" s="158" t="s">
        <v>214</v>
      </c>
      <c r="H195" s="159">
        <v>10.8</v>
      </c>
      <c r="L195" s="155"/>
      <c r="M195" s="160"/>
      <c r="N195" s="161"/>
      <c r="O195" s="161"/>
      <c r="P195" s="161"/>
      <c r="Q195" s="161"/>
      <c r="R195" s="161"/>
      <c r="S195" s="161"/>
      <c r="T195" s="162"/>
      <c r="AT195" s="157" t="s">
        <v>147</v>
      </c>
      <c r="AU195" s="157" t="s">
        <v>84</v>
      </c>
      <c r="AV195" s="13" t="s">
        <v>84</v>
      </c>
      <c r="AW195" s="13" t="s">
        <v>30</v>
      </c>
      <c r="AX195" s="13" t="s">
        <v>74</v>
      </c>
      <c r="AY195" s="157" t="s">
        <v>138</v>
      </c>
    </row>
    <row r="196" spans="2:51" s="13" customFormat="1" ht="12">
      <c r="B196" s="155"/>
      <c r="D196" s="156" t="s">
        <v>147</v>
      </c>
      <c r="E196" s="157" t="s">
        <v>1</v>
      </c>
      <c r="F196" s="158" t="s">
        <v>215</v>
      </c>
      <c r="H196" s="159">
        <v>4.5</v>
      </c>
      <c r="L196" s="155"/>
      <c r="M196" s="160"/>
      <c r="N196" s="161"/>
      <c r="O196" s="161"/>
      <c r="P196" s="161"/>
      <c r="Q196" s="161"/>
      <c r="R196" s="161"/>
      <c r="S196" s="161"/>
      <c r="T196" s="162"/>
      <c r="AT196" s="157" t="s">
        <v>147</v>
      </c>
      <c r="AU196" s="157" t="s">
        <v>84</v>
      </c>
      <c r="AV196" s="13" t="s">
        <v>84</v>
      </c>
      <c r="AW196" s="13" t="s">
        <v>30</v>
      </c>
      <c r="AX196" s="13" t="s">
        <v>74</v>
      </c>
      <c r="AY196" s="157" t="s">
        <v>138</v>
      </c>
    </row>
    <row r="197" spans="2:51" s="14" customFormat="1" ht="12">
      <c r="B197" s="163"/>
      <c r="D197" s="156" t="s">
        <v>147</v>
      </c>
      <c r="E197" s="164" t="s">
        <v>1</v>
      </c>
      <c r="F197" s="165" t="s">
        <v>155</v>
      </c>
      <c r="H197" s="166">
        <v>234.54</v>
      </c>
      <c r="L197" s="163"/>
      <c r="M197" s="167"/>
      <c r="N197" s="168"/>
      <c r="O197" s="168"/>
      <c r="P197" s="168"/>
      <c r="Q197" s="168"/>
      <c r="R197" s="168"/>
      <c r="S197" s="168"/>
      <c r="T197" s="169"/>
      <c r="AT197" s="164" t="s">
        <v>147</v>
      </c>
      <c r="AU197" s="164" t="s">
        <v>84</v>
      </c>
      <c r="AV197" s="14" t="s">
        <v>145</v>
      </c>
      <c r="AW197" s="14" t="s">
        <v>30</v>
      </c>
      <c r="AX197" s="14" t="s">
        <v>82</v>
      </c>
      <c r="AY197" s="164" t="s">
        <v>138</v>
      </c>
    </row>
    <row r="198" spans="1:65" s="2" customFormat="1" ht="24.2" customHeight="1">
      <c r="A198" s="28"/>
      <c r="B198" s="141"/>
      <c r="C198" s="142" t="s">
        <v>229</v>
      </c>
      <c r="D198" s="142" t="s">
        <v>141</v>
      </c>
      <c r="E198" s="143" t="s">
        <v>230</v>
      </c>
      <c r="F198" s="144" t="s">
        <v>231</v>
      </c>
      <c r="G198" s="145" t="s">
        <v>144</v>
      </c>
      <c r="H198" s="146">
        <v>37.8</v>
      </c>
      <c r="I198" s="147"/>
      <c r="J198" s="147">
        <f>ROUND(I198*H198,2)</f>
        <v>0</v>
      </c>
      <c r="K198" s="148"/>
      <c r="L198" s="29"/>
      <c r="M198" s="149" t="s">
        <v>1</v>
      </c>
      <c r="N198" s="150" t="s">
        <v>39</v>
      </c>
      <c r="O198" s="151">
        <v>0.325</v>
      </c>
      <c r="P198" s="151">
        <f>O198*H198</f>
        <v>12.285</v>
      </c>
      <c r="Q198" s="151">
        <v>0</v>
      </c>
      <c r="R198" s="151">
        <f>Q198*H198</f>
        <v>0</v>
      </c>
      <c r="S198" s="151">
        <v>0.032</v>
      </c>
      <c r="T198" s="152">
        <f>S198*H198</f>
        <v>1.2096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53" t="s">
        <v>145</v>
      </c>
      <c r="AT198" s="153" t="s">
        <v>141</v>
      </c>
      <c r="AU198" s="153" t="s">
        <v>84</v>
      </c>
      <c r="AY198" s="16" t="s">
        <v>138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6" t="s">
        <v>82</v>
      </c>
      <c r="BK198" s="154">
        <f>ROUND(I198*H198,2)</f>
        <v>0</v>
      </c>
      <c r="BL198" s="16" t="s">
        <v>145</v>
      </c>
      <c r="BM198" s="153" t="s">
        <v>232</v>
      </c>
    </row>
    <row r="199" spans="2:51" s="13" customFormat="1" ht="12">
      <c r="B199" s="155"/>
      <c r="D199" s="156" t="s">
        <v>147</v>
      </c>
      <c r="E199" s="157" t="s">
        <v>1</v>
      </c>
      <c r="F199" s="158" t="s">
        <v>216</v>
      </c>
      <c r="H199" s="159">
        <v>37.8</v>
      </c>
      <c r="L199" s="155"/>
      <c r="M199" s="160"/>
      <c r="N199" s="161"/>
      <c r="O199" s="161"/>
      <c r="P199" s="161"/>
      <c r="Q199" s="161"/>
      <c r="R199" s="161"/>
      <c r="S199" s="161"/>
      <c r="T199" s="162"/>
      <c r="AT199" s="157" t="s">
        <v>147</v>
      </c>
      <c r="AU199" s="157" t="s">
        <v>84</v>
      </c>
      <c r="AV199" s="13" t="s">
        <v>84</v>
      </c>
      <c r="AW199" s="13" t="s">
        <v>30</v>
      </c>
      <c r="AX199" s="13" t="s">
        <v>82</v>
      </c>
      <c r="AY199" s="157" t="s">
        <v>138</v>
      </c>
    </row>
    <row r="200" spans="1:65" s="2" customFormat="1" ht="21.75" customHeight="1">
      <c r="A200" s="28"/>
      <c r="B200" s="141"/>
      <c r="C200" s="142" t="s">
        <v>233</v>
      </c>
      <c r="D200" s="142" t="s">
        <v>141</v>
      </c>
      <c r="E200" s="143" t="s">
        <v>234</v>
      </c>
      <c r="F200" s="144" t="s">
        <v>235</v>
      </c>
      <c r="G200" s="145" t="s">
        <v>144</v>
      </c>
      <c r="H200" s="146">
        <v>5.76</v>
      </c>
      <c r="I200" s="147"/>
      <c r="J200" s="147">
        <f>ROUND(I200*H200,2)</f>
        <v>0</v>
      </c>
      <c r="K200" s="148"/>
      <c r="L200" s="29"/>
      <c r="M200" s="149" t="s">
        <v>1</v>
      </c>
      <c r="N200" s="150" t="s">
        <v>39</v>
      </c>
      <c r="O200" s="151">
        <v>0.576</v>
      </c>
      <c r="P200" s="151">
        <f>O200*H200</f>
        <v>3.31776</v>
      </c>
      <c r="Q200" s="151">
        <v>0</v>
      </c>
      <c r="R200" s="151">
        <f>Q200*H200</f>
        <v>0</v>
      </c>
      <c r="S200" s="151">
        <v>0.067</v>
      </c>
      <c r="T200" s="152">
        <f>S200*H200</f>
        <v>0.38592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53" t="s">
        <v>145</v>
      </c>
      <c r="AT200" s="153" t="s">
        <v>141</v>
      </c>
      <c r="AU200" s="153" t="s">
        <v>84</v>
      </c>
      <c r="AY200" s="16" t="s">
        <v>138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6" t="s">
        <v>82</v>
      </c>
      <c r="BK200" s="154">
        <f>ROUND(I200*H200,2)</f>
        <v>0</v>
      </c>
      <c r="BL200" s="16" t="s">
        <v>145</v>
      </c>
      <c r="BM200" s="153" t="s">
        <v>236</v>
      </c>
    </row>
    <row r="201" spans="2:51" s="13" customFormat="1" ht="12">
      <c r="B201" s="155"/>
      <c r="D201" s="156" t="s">
        <v>147</v>
      </c>
      <c r="E201" s="157" t="s">
        <v>1</v>
      </c>
      <c r="F201" s="158" t="s">
        <v>217</v>
      </c>
      <c r="H201" s="159">
        <v>5.76</v>
      </c>
      <c r="L201" s="155"/>
      <c r="M201" s="160"/>
      <c r="N201" s="161"/>
      <c r="O201" s="161"/>
      <c r="P201" s="161"/>
      <c r="Q201" s="161"/>
      <c r="R201" s="161"/>
      <c r="S201" s="161"/>
      <c r="T201" s="162"/>
      <c r="AT201" s="157" t="s">
        <v>147</v>
      </c>
      <c r="AU201" s="157" t="s">
        <v>84</v>
      </c>
      <c r="AV201" s="13" t="s">
        <v>84</v>
      </c>
      <c r="AW201" s="13" t="s">
        <v>30</v>
      </c>
      <c r="AX201" s="13" t="s">
        <v>82</v>
      </c>
      <c r="AY201" s="157" t="s">
        <v>138</v>
      </c>
    </row>
    <row r="202" spans="2:63" s="12" customFormat="1" ht="22.9" customHeight="1">
      <c r="B202" s="129"/>
      <c r="D202" s="130" t="s">
        <v>73</v>
      </c>
      <c r="E202" s="139" t="s">
        <v>237</v>
      </c>
      <c r="F202" s="139" t="s">
        <v>238</v>
      </c>
      <c r="J202" s="140">
        <f>BK202</f>
        <v>0</v>
      </c>
      <c r="L202" s="129"/>
      <c r="M202" s="133"/>
      <c r="N202" s="134"/>
      <c r="O202" s="134"/>
      <c r="P202" s="135">
        <f>SUM(P203:P207)</f>
        <v>34.54353</v>
      </c>
      <c r="Q202" s="134"/>
      <c r="R202" s="135">
        <f>SUM(R203:R207)</f>
        <v>0</v>
      </c>
      <c r="S202" s="134"/>
      <c r="T202" s="136">
        <f>SUM(T203:T207)</f>
        <v>0</v>
      </c>
      <c r="AR202" s="130" t="s">
        <v>82</v>
      </c>
      <c r="AT202" s="137" t="s">
        <v>73</v>
      </c>
      <c r="AU202" s="137" t="s">
        <v>82</v>
      </c>
      <c r="AY202" s="130" t="s">
        <v>138</v>
      </c>
      <c r="BK202" s="138">
        <f>SUM(BK203:BK207)</f>
        <v>0</v>
      </c>
    </row>
    <row r="203" spans="1:65" s="2" customFormat="1" ht="24.2" customHeight="1">
      <c r="A203" s="28"/>
      <c r="B203" s="141"/>
      <c r="C203" s="142" t="s">
        <v>239</v>
      </c>
      <c r="D203" s="142" t="s">
        <v>141</v>
      </c>
      <c r="E203" s="143" t="s">
        <v>240</v>
      </c>
      <c r="F203" s="144" t="s">
        <v>241</v>
      </c>
      <c r="G203" s="145" t="s">
        <v>242</v>
      </c>
      <c r="H203" s="146">
        <v>13.23</v>
      </c>
      <c r="I203" s="147"/>
      <c r="J203" s="147">
        <f>ROUND(I203*H203,2)</f>
        <v>0</v>
      </c>
      <c r="K203" s="148"/>
      <c r="L203" s="29"/>
      <c r="M203" s="149" t="s">
        <v>1</v>
      </c>
      <c r="N203" s="150" t="s">
        <v>39</v>
      </c>
      <c r="O203" s="151">
        <v>2.42</v>
      </c>
      <c r="P203" s="151">
        <f>O203*H203</f>
        <v>32.0166</v>
      </c>
      <c r="Q203" s="151">
        <v>0</v>
      </c>
      <c r="R203" s="151">
        <f>Q203*H203</f>
        <v>0</v>
      </c>
      <c r="S203" s="151">
        <v>0</v>
      </c>
      <c r="T203" s="152">
        <f>S203*H203</f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53" t="s">
        <v>145</v>
      </c>
      <c r="AT203" s="153" t="s">
        <v>141</v>
      </c>
      <c r="AU203" s="153" t="s">
        <v>84</v>
      </c>
      <c r="AY203" s="16" t="s">
        <v>138</v>
      </c>
      <c r="BE203" s="154">
        <f>IF(N203="základní",J203,0)</f>
        <v>0</v>
      </c>
      <c r="BF203" s="154">
        <f>IF(N203="snížená",J203,0)</f>
        <v>0</v>
      </c>
      <c r="BG203" s="154">
        <f>IF(N203="zákl. přenesená",J203,0)</f>
        <v>0</v>
      </c>
      <c r="BH203" s="154">
        <f>IF(N203="sníž. přenesená",J203,0)</f>
        <v>0</v>
      </c>
      <c r="BI203" s="154">
        <f>IF(N203="nulová",J203,0)</f>
        <v>0</v>
      </c>
      <c r="BJ203" s="16" t="s">
        <v>82</v>
      </c>
      <c r="BK203" s="154">
        <f>ROUND(I203*H203,2)</f>
        <v>0</v>
      </c>
      <c r="BL203" s="16" t="s">
        <v>145</v>
      </c>
      <c r="BM203" s="153" t="s">
        <v>243</v>
      </c>
    </row>
    <row r="204" spans="1:65" s="2" customFormat="1" ht="24.2" customHeight="1">
      <c r="A204" s="28"/>
      <c r="B204" s="141"/>
      <c r="C204" s="142" t="s">
        <v>244</v>
      </c>
      <c r="D204" s="142" t="s">
        <v>141</v>
      </c>
      <c r="E204" s="143" t="s">
        <v>245</v>
      </c>
      <c r="F204" s="144" t="s">
        <v>246</v>
      </c>
      <c r="G204" s="145" t="s">
        <v>242</v>
      </c>
      <c r="H204" s="146">
        <v>13.23</v>
      </c>
      <c r="I204" s="147"/>
      <c r="J204" s="147">
        <f>ROUND(I204*H204,2)</f>
        <v>0</v>
      </c>
      <c r="K204" s="148"/>
      <c r="L204" s="29"/>
      <c r="M204" s="149" t="s">
        <v>1</v>
      </c>
      <c r="N204" s="150" t="s">
        <v>39</v>
      </c>
      <c r="O204" s="151">
        <v>0.125</v>
      </c>
      <c r="P204" s="151">
        <f>O204*H204</f>
        <v>1.65375</v>
      </c>
      <c r="Q204" s="151">
        <v>0</v>
      </c>
      <c r="R204" s="151">
        <f>Q204*H204</f>
        <v>0</v>
      </c>
      <c r="S204" s="151">
        <v>0</v>
      </c>
      <c r="T204" s="152">
        <f>S204*H204</f>
        <v>0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R204" s="153" t="s">
        <v>145</v>
      </c>
      <c r="AT204" s="153" t="s">
        <v>141</v>
      </c>
      <c r="AU204" s="153" t="s">
        <v>84</v>
      </c>
      <c r="AY204" s="16" t="s">
        <v>138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16" t="s">
        <v>82</v>
      </c>
      <c r="BK204" s="154">
        <f>ROUND(I204*H204,2)</f>
        <v>0</v>
      </c>
      <c r="BL204" s="16" t="s">
        <v>145</v>
      </c>
      <c r="BM204" s="153" t="s">
        <v>247</v>
      </c>
    </row>
    <row r="205" spans="1:65" s="2" customFormat="1" ht="24.2" customHeight="1">
      <c r="A205" s="28"/>
      <c r="B205" s="141"/>
      <c r="C205" s="142" t="s">
        <v>7</v>
      </c>
      <c r="D205" s="142" t="s">
        <v>141</v>
      </c>
      <c r="E205" s="143" t="s">
        <v>248</v>
      </c>
      <c r="F205" s="144" t="s">
        <v>249</v>
      </c>
      <c r="G205" s="145" t="s">
        <v>242</v>
      </c>
      <c r="H205" s="146">
        <v>145.53</v>
      </c>
      <c r="I205" s="147"/>
      <c r="J205" s="147">
        <f>ROUND(I205*H205,2)</f>
        <v>0</v>
      </c>
      <c r="K205" s="148"/>
      <c r="L205" s="29"/>
      <c r="M205" s="149" t="s">
        <v>1</v>
      </c>
      <c r="N205" s="150" t="s">
        <v>39</v>
      </c>
      <c r="O205" s="151">
        <v>0.006</v>
      </c>
      <c r="P205" s="151">
        <f>O205*H205</f>
        <v>0.8731800000000001</v>
      </c>
      <c r="Q205" s="151">
        <v>0</v>
      </c>
      <c r="R205" s="151">
        <f>Q205*H205</f>
        <v>0</v>
      </c>
      <c r="S205" s="151">
        <v>0</v>
      </c>
      <c r="T205" s="152">
        <f>S205*H205</f>
        <v>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53" t="s">
        <v>145</v>
      </c>
      <c r="AT205" s="153" t="s">
        <v>141</v>
      </c>
      <c r="AU205" s="153" t="s">
        <v>84</v>
      </c>
      <c r="AY205" s="16" t="s">
        <v>138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16" t="s">
        <v>82</v>
      </c>
      <c r="BK205" s="154">
        <f>ROUND(I205*H205,2)</f>
        <v>0</v>
      </c>
      <c r="BL205" s="16" t="s">
        <v>145</v>
      </c>
      <c r="BM205" s="153" t="s">
        <v>250</v>
      </c>
    </row>
    <row r="206" spans="2:51" s="13" customFormat="1" ht="12">
      <c r="B206" s="155"/>
      <c r="D206" s="156" t="s">
        <v>147</v>
      </c>
      <c r="F206" s="158" t="s">
        <v>251</v>
      </c>
      <c r="H206" s="159">
        <v>145.53</v>
      </c>
      <c r="L206" s="155"/>
      <c r="M206" s="160"/>
      <c r="N206" s="161"/>
      <c r="O206" s="161"/>
      <c r="P206" s="161"/>
      <c r="Q206" s="161"/>
      <c r="R206" s="161"/>
      <c r="S206" s="161"/>
      <c r="T206" s="162"/>
      <c r="AT206" s="157" t="s">
        <v>147</v>
      </c>
      <c r="AU206" s="157" t="s">
        <v>84</v>
      </c>
      <c r="AV206" s="13" t="s">
        <v>84</v>
      </c>
      <c r="AW206" s="13" t="s">
        <v>3</v>
      </c>
      <c r="AX206" s="13" t="s">
        <v>82</v>
      </c>
      <c r="AY206" s="157" t="s">
        <v>138</v>
      </c>
    </row>
    <row r="207" spans="1:65" s="2" customFormat="1" ht="33" customHeight="1">
      <c r="A207" s="28"/>
      <c r="B207" s="141"/>
      <c r="C207" s="142" t="s">
        <v>252</v>
      </c>
      <c r="D207" s="142" t="s">
        <v>141</v>
      </c>
      <c r="E207" s="143" t="s">
        <v>253</v>
      </c>
      <c r="F207" s="144" t="s">
        <v>254</v>
      </c>
      <c r="G207" s="145" t="s">
        <v>242</v>
      </c>
      <c r="H207" s="146">
        <v>13.23</v>
      </c>
      <c r="I207" s="147"/>
      <c r="J207" s="147">
        <f>ROUND(I207*H207,2)</f>
        <v>0</v>
      </c>
      <c r="K207" s="148"/>
      <c r="L207" s="29"/>
      <c r="M207" s="149" t="s">
        <v>1</v>
      </c>
      <c r="N207" s="150" t="s">
        <v>39</v>
      </c>
      <c r="O207" s="151">
        <v>0</v>
      </c>
      <c r="P207" s="151">
        <f>O207*H207</f>
        <v>0</v>
      </c>
      <c r="Q207" s="151">
        <v>0</v>
      </c>
      <c r="R207" s="151">
        <f>Q207*H207</f>
        <v>0</v>
      </c>
      <c r="S207" s="151">
        <v>0</v>
      </c>
      <c r="T207" s="152">
        <f>S207*H207</f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53" t="s">
        <v>145</v>
      </c>
      <c r="AT207" s="153" t="s">
        <v>141</v>
      </c>
      <c r="AU207" s="153" t="s">
        <v>84</v>
      </c>
      <c r="AY207" s="16" t="s">
        <v>138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6" t="s">
        <v>82</v>
      </c>
      <c r="BK207" s="154">
        <f>ROUND(I207*H207,2)</f>
        <v>0</v>
      </c>
      <c r="BL207" s="16" t="s">
        <v>145</v>
      </c>
      <c r="BM207" s="153" t="s">
        <v>255</v>
      </c>
    </row>
    <row r="208" spans="2:63" s="12" customFormat="1" ht="25.9" customHeight="1">
      <c r="B208" s="129"/>
      <c r="D208" s="130" t="s">
        <v>73</v>
      </c>
      <c r="E208" s="131" t="s">
        <v>256</v>
      </c>
      <c r="F208" s="131" t="s">
        <v>257</v>
      </c>
      <c r="J208" s="132">
        <f>BK208</f>
        <v>0</v>
      </c>
      <c r="L208" s="129"/>
      <c r="M208" s="133"/>
      <c r="N208" s="134"/>
      <c r="O208" s="134"/>
      <c r="P208" s="135">
        <f>P209+P231+P333+P338+P343</f>
        <v>909.9645139999999</v>
      </c>
      <c r="Q208" s="134"/>
      <c r="R208" s="135">
        <f>R209+R231+R333+R338+R343</f>
        <v>11.943732</v>
      </c>
      <c r="S208" s="134"/>
      <c r="T208" s="136">
        <f>T209+T231+T333+T338+T343</f>
        <v>0.7575400000000001</v>
      </c>
      <c r="AR208" s="130" t="s">
        <v>84</v>
      </c>
      <c r="AT208" s="137" t="s">
        <v>73</v>
      </c>
      <c r="AU208" s="137" t="s">
        <v>74</v>
      </c>
      <c r="AY208" s="130" t="s">
        <v>138</v>
      </c>
      <c r="BK208" s="138">
        <f>BK209+BK231+BK333+BK338+BK343</f>
        <v>0</v>
      </c>
    </row>
    <row r="209" spans="2:63" s="12" customFormat="1" ht="22.9" customHeight="1">
      <c r="B209" s="129"/>
      <c r="D209" s="130" t="s">
        <v>73</v>
      </c>
      <c r="E209" s="139" t="s">
        <v>258</v>
      </c>
      <c r="F209" s="139" t="s">
        <v>259</v>
      </c>
      <c r="J209" s="140">
        <f>BK209</f>
        <v>0</v>
      </c>
      <c r="L209" s="129"/>
      <c r="M209" s="133"/>
      <c r="N209" s="134"/>
      <c r="O209" s="134"/>
      <c r="P209" s="135">
        <f>SUM(P210:P230)</f>
        <v>78.24829499999998</v>
      </c>
      <c r="Q209" s="134"/>
      <c r="R209" s="135">
        <f>SUM(R210:R230)</f>
        <v>0.135432</v>
      </c>
      <c r="S209" s="134"/>
      <c r="T209" s="136">
        <f>SUM(T210:T230)</f>
        <v>0.27054</v>
      </c>
      <c r="AR209" s="130" t="s">
        <v>84</v>
      </c>
      <c r="AT209" s="137" t="s">
        <v>73</v>
      </c>
      <c r="AU209" s="137" t="s">
        <v>82</v>
      </c>
      <c r="AY209" s="130" t="s">
        <v>138</v>
      </c>
      <c r="BK209" s="138">
        <f>SUM(BK210:BK230)</f>
        <v>0</v>
      </c>
    </row>
    <row r="210" spans="1:65" s="2" customFormat="1" ht="16.5" customHeight="1">
      <c r="A210" s="28"/>
      <c r="B210" s="141"/>
      <c r="C210" s="142" t="s">
        <v>260</v>
      </c>
      <c r="D210" s="142" t="s">
        <v>141</v>
      </c>
      <c r="E210" s="143" t="s">
        <v>261</v>
      </c>
      <c r="F210" s="144" t="s">
        <v>262</v>
      </c>
      <c r="G210" s="145" t="s">
        <v>165</v>
      </c>
      <c r="H210" s="146">
        <v>162</v>
      </c>
      <c r="I210" s="147"/>
      <c r="J210" s="147">
        <f>ROUND(I210*H210,2)</f>
        <v>0</v>
      </c>
      <c r="K210" s="148"/>
      <c r="L210" s="29"/>
      <c r="M210" s="149" t="s">
        <v>1</v>
      </c>
      <c r="N210" s="150" t="s">
        <v>39</v>
      </c>
      <c r="O210" s="151">
        <v>0.195</v>
      </c>
      <c r="P210" s="151">
        <f>O210*H210</f>
        <v>31.59</v>
      </c>
      <c r="Q210" s="151">
        <v>0</v>
      </c>
      <c r="R210" s="151">
        <f>Q210*H210</f>
        <v>0</v>
      </c>
      <c r="S210" s="151">
        <v>0.00167</v>
      </c>
      <c r="T210" s="152">
        <f>S210*H210</f>
        <v>0.27054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53" t="s">
        <v>225</v>
      </c>
      <c r="AT210" s="153" t="s">
        <v>141</v>
      </c>
      <c r="AU210" s="153" t="s">
        <v>84</v>
      </c>
      <c r="AY210" s="16" t="s">
        <v>138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6" t="s">
        <v>82</v>
      </c>
      <c r="BK210" s="154">
        <f>ROUND(I210*H210,2)</f>
        <v>0</v>
      </c>
      <c r="BL210" s="16" t="s">
        <v>225</v>
      </c>
      <c r="BM210" s="153" t="s">
        <v>263</v>
      </c>
    </row>
    <row r="211" spans="2:51" s="13" customFormat="1" ht="12">
      <c r="B211" s="155"/>
      <c r="D211" s="156" t="s">
        <v>147</v>
      </c>
      <c r="E211" s="157" t="s">
        <v>1</v>
      </c>
      <c r="F211" s="158" t="s">
        <v>167</v>
      </c>
      <c r="H211" s="159">
        <v>162</v>
      </c>
      <c r="L211" s="155"/>
      <c r="M211" s="160"/>
      <c r="N211" s="161"/>
      <c r="O211" s="161"/>
      <c r="P211" s="161"/>
      <c r="Q211" s="161"/>
      <c r="R211" s="161"/>
      <c r="S211" s="161"/>
      <c r="T211" s="162"/>
      <c r="AT211" s="157" t="s">
        <v>147</v>
      </c>
      <c r="AU211" s="157" t="s">
        <v>84</v>
      </c>
      <c r="AV211" s="13" t="s">
        <v>84</v>
      </c>
      <c r="AW211" s="13" t="s">
        <v>30</v>
      </c>
      <c r="AX211" s="13" t="s">
        <v>82</v>
      </c>
      <c r="AY211" s="157" t="s">
        <v>138</v>
      </c>
    </row>
    <row r="212" spans="1:65" s="2" customFormat="1" ht="24.2" customHeight="1">
      <c r="A212" s="28"/>
      <c r="B212" s="141"/>
      <c r="C212" s="142" t="s">
        <v>98</v>
      </c>
      <c r="D212" s="142" t="s">
        <v>141</v>
      </c>
      <c r="E212" s="143" t="s">
        <v>264</v>
      </c>
      <c r="F212" s="144" t="s">
        <v>265</v>
      </c>
      <c r="G212" s="145" t="s">
        <v>165</v>
      </c>
      <c r="H212" s="146">
        <v>156.6</v>
      </c>
      <c r="I212" s="147"/>
      <c r="J212" s="147">
        <f>ROUND(I212*H212,2)</f>
        <v>0</v>
      </c>
      <c r="K212" s="148"/>
      <c r="L212" s="29"/>
      <c r="M212" s="149" t="s">
        <v>1</v>
      </c>
      <c r="N212" s="150" t="s">
        <v>39</v>
      </c>
      <c r="O212" s="151">
        <v>0.283</v>
      </c>
      <c r="P212" s="151">
        <f>O212*H212</f>
        <v>44.31779999999999</v>
      </c>
      <c r="Q212" s="151">
        <v>0.00081</v>
      </c>
      <c r="R212" s="151">
        <f>Q212*H212</f>
        <v>0.126846</v>
      </c>
      <c r="S212" s="151">
        <v>0</v>
      </c>
      <c r="T212" s="152">
        <f>S212*H212</f>
        <v>0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53" t="s">
        <v>225</v>
      </c>
      <c r="AT212" s="153" t="s">
        <v>141</v>
      </c>
      <c r="AU212" s="153" t="s">
        <v>84</v>
      </c>
      <c r="AY212" s="16" t="s">
        <v>138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6" t="s">
        <v>82</v>
      </c>
      <c r="BK212" s="154">
        <f>ROUND(I212*H212,2)</f>
        <v>0</v>
      </c>
      <c r="BL212" s="16" t="s">
        <v>225</v>
      </c>
      <c r="BM212" s="153" t="s">
        <v>266</v>
      </c>
    </row>
    <row r="213" spans="2:51" s="13" customFormat="1" ht="12">
      <c r="B213" s="155"/>
      <c r="D213" s="156" t="s">
        <v>147</v>
      </c>
      <c r="E213" s="157" t="s">
        <v>1</v>
      </c>
      <c r="F213" s="158" t="s">
        <v>267</v>
      </c>
      <c r="H213" s="159">
        <v>32.4</v>
      </c>
      <c r="L213" s="155"/>
      <c r="M213" s="160"/>
      <c r="N213" s="161"/>
      <c r="O213" s="161"/>
      <c r="P213" s="161"/>
      <c r="Q213" s="161"/>
      <c r="R213" s="161"/>
      <c r="S213" s="161"/>
      <c r="T213" s="162"/>
      <c r="AT213" s="157" t="s">
        <v>147</v>
      </c>
      <c r="AU213" s="157" t="s">
        <v>84</v>
      </c>
      <c r="AV213" s="13" t="s">
        <v>84</v>
      </c>
      <c r="AW213" s="13" t="s">
        <v>30</v>
      </c>
      <c r="AX213" s="13" t="s">
        <v>74</v>
      </c>
      <c r="AY213" s="157" t="s">
        <v>138</v>
      </c>
    </row>
    <row r="214" spans="2:51" s="13" customFormat="1" ht="12">
      <c r="B214" s="155"/>
      <c r="D214" s="156" t="s">
        <v>147</v>
      </c>
      <c r="E214" s="157" t="s">
        <v>1</v>
      </c>
      <c r="F214" s="158" t="s">
        <v>268</v>
      </c>
      <c r="H214" s="159">
        <v>7.2</v>
      </c>
      <c r="L214" s="155"/>
      <c r="M214" s="160"/>
      <c r="N214" s="161"/>
      <c r="O214" s="161"/>
      <c r="P214" s="161"/>
      <c r="Q214" s="161"/>
      <c r="R214" s="161"/>
      <c r="S214" s="161"/>
      <c r="T214" s="162"/>
      <c r="AT214" s="157" t="s">
        <v>147</v>
      </c>
      <c r="AU214" s="157" t="s">
        <v>84</v>
      </c>
      <c r="AV214" s="13" t="s">
        <v>84</v>
      </c>
      <c r="AW214" s="13" t="s">
        <v>30</v>
      </c>
      <c r="AX214" s="13" t="s">
        <v>74</v>
      </c>
      <c r="AY214" s="157" t="s">
        <v>138</v>
      </c>
    </row>
    <row r="215" spans="2:51" s="13" customFormat="1" ht="12">
      <c r="B215" s="155"/>
      <c r="D215" s="156" t="s">
        <v>147</v>
      </c>
      <c r="E215" s="157" t="s">
        <v>1</v>
      </c>
      <c r="F215" s="158" t="s">
        <v>269</v>
      </c>
      <c r="H215" s="159">
        <v>9.6</v>
      </c>
      <c r="L215" s="155"/>
      <c r="M215" s="160"/>
      <c r="N215" s="161"/>
      <c r="O215" s="161"/>
      <c r="P215" s="161"/>
      <c r="Q215" s="161"/>
      <c r="R215" s="161"/>
      <c r="S215" s="161"/>
      <c r="T215" s="162"/>
      <c r="AT215" s="157" t="s">
        <v>147</v>
      </c>
      <c r="AU215" s="157" t="s">
        <v>84</v>
      </c>
      <c r="AV215" s="13" t="s">
        <v>84</v>
      </c>
      <c r="AW215" s="13" t="s">
        <v>30</v>
      </c>
      <c r="AX215" s="13" t="s">
        <v>74</v>
      </c>
      <c r="AY215" s="157" t="s">
        <v>138</v>
      </c>
    </row>
    <row r="216" spans="2:51" s="13" customFormat="1" ht="12">
      <c r="B216" s="155"/>
      <c r="D216" s="156" t="s">
        <v>147</v>
      </c>
      <c r="E216" s="157" t="s">
        <v>1</v>
      </c>
      <c r="F216" s="158" t="s">
        <v>270</v>
      </c>
      <c r="H216" s="159">
        <v>3</v>
      </c>
      <c r="L216" s="155"/>
      <c r="M216" s="160"/>
      <c r="N216" s="161"/>
      <c r="O216" s="161"/>
      <c r="P216" s="161"/>
      <c r="Q216" s="161"/>
      <c r="R216" s="161"/>
      <c r="S216" s="161"/>
      <c r="T216" s="162"/>
      <c r="AT216" s="157" t="s">
        <v>147</v>
      </c>
      <c r="AU216" s="157" t="s">
        <v>84</v>
      </c>
      <c r="AV216" s="13" t="s">
        <v>84</v>
      </c>
      <c r="AW216" s="13" t="s">
        <v>30</v>
      </c>
      <c r="AX216" s="13" t="s">
        <v>74</v>
      </c>
      <c r="AY216" s="157" t="s">
        <v>138</v>
      </c>
    </row>
    <row r="217" spans="2:51" s="13" customFormat="1" ht="12">
      <c r="B217" s="155"/>
      <c r="D217" s="156" t="s">
        <v>147</v>
      </c>
      <c r="E217" s="157" t="s">
        <v>1</v>
      </c>
      <c r="F217" s="158" t="s">
        <v>271</v>
      </c>
      <c r="H217" s="159">
        <v>9.6</v>
      </c>
      <c r="L217" s="155"/>
      <c r="M217" s="160"/>
      <c r="N217" s="161"/>
      <c r="O217" s="161"/>
      <c r="P217" s="161"/>
      <c r="Q217" s="161"/>
      <c r="R217" s="161"/>
      <c r="S217" s="161"/>
      <c r="T217" s="162"/>
      <c r="AT217" s="157" t="s">
        <v>147</v>
      </c>
      <c r="AU217" s="157" t="s">
        <v>84</v>
      </c>
      <c r="AV217" s="13" t="s">
        <v>84</v>
      </c>
      <c r="AW217" s="13" t="s">
        <v>30</v>
      </c>
      <c r="AX217" s="13" t="s">
        <v>74</v>
      </c>
      <c r="AY217" s="157" t="s">
        <v>138</v>
      </c>
    </row>
    <row r="218" spans="2:51" s="13" customFormat="1" ht="12">
      <c r="B218" s="155"/>
      <c r="D218" s="156" t="s">
        <v>147</v>
      </c>
      <c r="E218" s="157" t="s">
        <v>1</v>
      </c>
      <c r="F218" s="158" t="s">
        <v>272</v>
      </c>
      <c r="H218" s="159">
        <v>7.2</v>
      </c>
      <c r="L218" s="155"/>
      <c r="M218" s="160"/>
      <c r="N218" s="161"/>
      <c r="O218" s="161"/>
      <c r="P218" s="161"/>
      <c r="Q218" s="161"/>
      <c r="R218" s="161"/>
      <c r="S218" s="161"/>
      <c r="T218" s="162"/>
      <c r="AT218" s="157" t="s">
        <v>147</v>
      </c>
      <c r="AU218" s="157" t="s">
        <v>84</v>
      </c>
      <c r="AV218" s="13" t="s">
        <v>84</v>
      </c>
      <c r="AW218" s="13" t="s">
        <v>30</v>
      </c>
      <c r="AX218" s="13" t="s">
        <v>74</v>
      </c>
      <c r="AY218" s="157" t="s">
        <v>138</v>
      </c>
    </row>
    <row r="219" spans="2:51" s="13" customFormat="1" ht="12">
      <c r="B219" s="155"/>
      <c r="D219" s="156" t="s">
        <v>147</v>
      </c>
      <c r="E219" s="157" t="s">
        <v>1</v>
      </c>
      <c r="F219" s="158" t="s">
        <v>273</v>
      </c>
      <c r="H219" s="159">
        <v>32.4</v>
      </c>
      <c r="L219" s="155"/>
      <c r="M219" s="160"/>
      <c r="N219" s="161"/>
      <c r="O219" s="161"/>
      <c r="P219" s="161"/>
      <c r="Q219" s="161"/>
      <c r="R219" s="161"/>
      <c r="S219" s="161"/>
      <c r="T219" s="162"/>
      <c r="AT219" s="157" t="s">
        <v>147</v>
      </c>
      <c r="AU219" s="157" t="s">
        <v>84</v>
      </c>
      <c r="AV219" s="13" t="s">
        <v>84</v>
      </c>
      <c r="AW219" s="13" t="s">
        <v>30</v>
      </c>
      <c r="AX219" s="13" t="s">
        <v>74</v>
      </c>
      <c r="AY219" s="157" t="s">
        <v>138</v>
      </c>
    </row>
    <row r="220" spans="2:51" s="13" customFormat="1" ht="12">
      <c r="B220" s="155"/>
      <c r="D220" s="156" t="s">
        <v>147</v>
      </c>
      <c r="E220" s="157" t="s">
        <v>1</v>
      </c>
      <c r="F220" s="158" t="s">
        <v>274</v>
      </c>
      <c r="H220" s="159">
        <v>12.6</v>
      </c>
      <c r="L220" s="155"/>
      <c r="M220" s="160"/>
      <c r="N220" s="161"/>
      <c r="O220" s="161"/>
      <c r="P220" s="161"/>
      <c r="Q220" s="161"/>
      <c r="R220" s="161"/>
      <c r="S220" s="161"/>
      <c r="T220" s="162"/>
      <c r="AT220" s="157" t="s">
        <v>147</v>
      </c>
      <c r="AU220" s="157" t="s">
        <v>84</v>
      </c>
      <c r="AV220" s="13" t="s">
        <v>84</v>
      </c>
      <c r="AW220" s="13" t="s">
        <v>30</v>
      </c>
      <c r="AX220" s="13" t="s">
        <v>74</v>
      </c>
      <c r="AY220" s="157" t="s">
        <v>138</v>
      </c>
    </row>
    <row r="221" spans="2:51" s="13" customFormat="1" ht="12">
      <c r="B221" s="155"/>
      <c r="D221" s="156" t="s">
        <v>147</v>
      </c>
      <c r="E221" s="157" t="s">
        <v>1</v>
      </c>
      <c r="F221" s="158" t="s">
        <v>275</v>
      </c>
      <c r="H221" s="159">
        <v>3</v>
      </c>
      <c r="L221" s="155"/>
      <c r="M221" s="160"/>
      <c r="N221" s="161"/>
      <c r="O221" s="161"/>
      <c r="P221" s="161"/>
      <c r="Q221" s="161"/>
      <c r="R221" s="161"/>
      <c r="S221" s="161"/>
      <c r="T221" s="162"/>
      <c r="AT221" s="157" t="s">
        <v>147</v>
      </c>
      <c r="AU221" s="157" t="s">
        <v>84</v>
      </c>
      <c r="AV221" s="13" t="s">
        <v>84</v>
      </c>
      <c r="AW221" s="13" t="s">
        <v>30</v>
      </c>
      <c r="AX221" s="13" t="s">
        <v>74</v>
      </c>
      <c r="AY221" s="157" t="s">
        <v>138</v>
      </c>
    </row>
    <row r="222" spans="2:51" s="13" customFormat="1" ht="12">
      <c r="B222" s="155"/>
      <c r="D222" s="156" t="s">
        <v>147</v>
      </c>
      <c r="E222" s="157" t="s">
        <v>1</v>
      </c>
      <c r="F222" s="158" t="s">
        <v>276</v>
      </c>
      <c r="H222" s="159">
        <v>3.6</v>
      </c>
      <c r="L222" s="155"/>
      <c r="M222" s="160"/>
      <c r="N222" s="161"/>
      <c r="O222" s="161"/>
      <c r="P222" s="161"/>
      <c r="Q222" s="161"/>
      <c r="R222" s="161"/>
      <c r="S222" s="161"/>
      <c r="T222" s="162"/>
      <c r="AT222" s="157" t="s">
        <v>147</v>
      </c>
      <c r="AU222" s="157" t="s">
        <v>84</v>
      </c>
      <c r="AV222" s="13" t="s">
        <v>84</v>
      </c>
      <c r="AW222" s="13" t="s">
        <v>30</v>
      </c>
      <c r="AX222" s="13" t="s">
        <v>74</v>
      </c>
      <c r="AY222" s="157" t="s">
        <v>138</v>
      </c>
    </row>
    <row r="223" spans="2:51" s="13" customFormat="1" ht="12">
      <c r="B223" s="155"/>
      <c r="D223" s="156" t="s">
        <v>147</v>
      </c>
      <c r="E223" s="157" t="s">
        <v>1</v>
      </c>
      <c r="F223" s="158" t="s">
        <v>277</v>
      </c>
      <c r="H223" s="159">
        <v>10.8</v>
      </c>
      <c r="L223" s="155"/>
      <c r="M223" s="160"/>
      <c r="N223" s="161"/>
      <c r="O223" s="161"/>
      <c r="P223" s="161"/>
      <c r="Q223" s="161"/>
      <c r="R223" s="161"/>
      <c r="S223" s="161"/>
      <c r="T223" s="162"/>
      <c r="AT223" s="157" t="s">
        <v>147</v>
      </c>
      <c r="AU223" s="157" t="s">
        <v>84</v>
      </c>
      <c r="AV223" s="13" t="s">
        <v>84</v>
      </c>
      <c r="AW223" s="13" t="s">
        <v>30</v>
      </c>
      <c r="AX223" s="13" t="s">
        <v>74</v>
      </c>
      <c r="AY223" s="157" t="s">
        <v>138</v>
      </c>
    </row>
    <row r="224" spans="2:51" s="13" customFormat="1" ht="12">
      <c r="B224" s="155"/>
      <c r="D224" s="156" t="s">
        <v>147</v>
      </c>
      <c r="E224" s="157" t="s">
        <v>1</v>
      </c>
      <c r="F224" s="158" t="s">
        <v>278</v>
      </c>
      <c r="H224" s="159">
        <v>25.2</v>
      </c>
      <c r="L224" s="155"/>
      <c r="M224" s="160"/>
      <c r="N224" s="161"/>
      <c r="O224" s="161"/>
      <c r="P224" s="161"/>
      <c r="Q224" s="161"/>
      <c r="R224" s="161"/>
      <c r="S224" s="161"/>
      <c r="T224" s="162"/>
      <c r="AT224" s="157" t="s">
        <v>147</v>
      </c>
      <c r="AU224" s="157" t="s">
        <v>84</v>
      </c>
      <c r="AV224" s="13" t="s">
        <v>84</v>
      </c>
      <c r="AW224" s="13" t="s">
        <v>30</v>
      </c>
      <c r="AX224" s="13" t="s">
        <v>74</v>
      </c>
      <c r="AY224" s="157" t="s">
        <v>138</v>
      </c>
    </row>
    <row r="225" spans="2:51" s="14" customFormat="1" ht="12">
      <c r="B225" s="163"/>
      <c r="D225" s="156" t="s">
        <v>147</v>
      </c>
      <c r="E225" s="164" t="s">
        <v>93</v>
      </c>
      <c r="F225" s="165" t="s">
        <v>155</v>
      </c>
      <c r="H225" s="166">
        <v>156.6</v>
      </c>
      <c r="L225" s="163"/>
      <c r="M225" s="167"/>
      <c r="N225" s="168"/>
      <c r="O225" s="168"/>
      <c r="P225" s="168"/>
      <c r="Q225" s="168"/>
      <c r="R225" s="168"/>
      <c r="S225" s="168"/>
      <c r="T225" s="169"/>
      <c r="AT225" s="164" t="s">
        <v>147</v>
      </c>
      <c r="AU225" s="164" t="s">
        <v>84</v>
      </c>
      <c r="AV225" s="14" t="s">
        <v>145</v>
      </c>
      <c r="AW225" s="14" t="s">
        <v>30</v>
      </c>
      <c r="AX225" s="14" t="s">
        <v>82</v>
      </c>
      <c r="AY225" s="164" t="s">
        <v>138</v>
      </c>
    </row>
    <row r="226" spans="1:65" s="2" customFormat="1" ht="24.2" customHeight="1">
      <c r="A226" s="28"/>
      <c r="B226" s="141"/>
      <c r="C226" s="142" t="s">
        <v>279</v>
      </c>
      <c r="D226" s="142" t="s">
        <v>141</v>
      </c>
      <c r="E226" s="143" t="s">
        <v>280</v>
      </c>
      <c r="F226" s="144" t="s">
        <v>281</v>
      </c>
      <c r="G226" s="145" t="s">
        <v>165</v>
      </c>
      <c r="H226" s="146">
        <v>5.4</v>
      </c>
      <c r="I226" s="147"/>
      <c r="J226" s="147">
        <f>ROUND(I226*H226,2)</f>
        <v>0</v>
      </c>
      <c r="K226" s="148"/>
      <c r="L226" s="29"/>
      <c r="M226" s="149" t="s">
        <v>1</v>
      </c>
      <c r="N226" s="150" t="s">
        <v>39</v>
      </c>
      <c r="O226" s="151">
        <v>0.315</v>
      </c>
      <c r="P226" s="151">
        <f>O226*H226</f>
        <v>1.701</v>
      </c>
      <c r="Q226" s="151">
        <v>0.00159</v>
      </c>
      <c r="R226" s="151">
        <f>Q226*H226</f>
        <v>0.008586000000000002</v>
      </c>
      <c r="S226" s="151">
        <v>0</v>
      </c>
      <c r="T226" s="152">
        <f>S226*H226</f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53" t="s">
        <v>225</v>
      </c>
      <c r="AT226" s="153" t="s">
        <v>141</v>
      </c>
      <c r="AU226" s="153" t="s">
        <v>84</v>
      </c>
      <c r="AY226" s="16" t="s">
        <v>138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6" t="s">
        <v>82</v>
      </c>
      <c r="BK226" s="154">
        <f>ROUND(I226*H226,2)</f>
        <v>0</v>
      </c>
      <c r="BL226" s="16" t="s">
        <v>225</v>
      </c>
      <c r="BM226" s="153" t="s">
        <v>282</v>
      </c>
    </row>
    <row r="227" spans="2:51" s="13" customFormat="1" ht="12">
      <c r="B227" s="155"/>
      <c r="D227" s="156" t="s">
        <v>147</v>
      </c>
      <c r="E227" s="157" t="s">
        <v>1</v>
      </c>
      <c r="F227" s="158" t="s">
        <v>283</v>
      </c>
      <c r="H227" s="159">
        <v>3</v>
      </c>
      <c r="L227" s="155"/>
      <c r="M227" s="160"/>
      <c r="N227" s="161"/>
      <c r="O227" s="161"/>
      <c r="P227" s="161"/>
      <c r="Q227" s="161"/>
      <c r="R227" s="161"/>
      <c r="S227" s="161"/>
      <c r="T227" s="162"/>
      <c r="AT227" s="157" t="s">
        <v>147</v>
      </c>
      <c r="AU227" s="157" t="s">
        <v>84</v>
      </c>
      <c r="AV227" s="13" t="s">
        <v>84</v>
      </c>
      <c r="AW227" s="13" t="s">
        <v>30</v>
      </c>
      <c r="AX227" s="13" t="s">
        <v>74</v>
      </c>
      <c r="AY227" s="157" t="s">
        <v>138</v>
      </c>
    </row>
    <row r="228" spans="2:51" s="13" customFormat="1" ht="12">
      <c r="B228" s="155"/>
      <c r="D228" s="156" t="s">
        <v>147</v>
      </c>
      <c r="E228" s="157" t="s">
        <v>1</v>
      </c>
      <c r="F228" s="158" t="s">
        <v>284</v>
      </c>
      <c r="H228" s="159">
        <v>2.4</v>
      </c>
      <c r="L228" s="155"/>
      <c r="M228" s="160"/>
      <c r="N228" s="161"/>
      <c r="O228" s="161"/>
      <c r="P228" s="161"/>
      <c r="Q228" s="161"/>
      <c r="R228" s="161"/>
      <c r="S228" s="161"/>
      <c r="T228" s="162"/>
      <c r="AT228" s="157" t="s">
        <v>147</v>
      </c>
      <c r="AU228" s="157" t="s">
        <v>84</v>
      </c>
      <c r="AV228" s="13" t="s">
        <v>84</v>
      </c>
      <c r="AW228" s="13" t="s">
        <v>30</v>
      </c>
      <c r="AX228" s="13" t="s">
        <v>74</v>
      </c>
      <c r="AY228" s="157" t="s">
        <v>138</v>
      </c>
    </row>
    <row r="229" spans="2:51" s="14" customFormat="1" ht="12">
      <c r="B229" s="163"/>
      <c r="D229" s="156" t="s">
        <v>147</v>
      </c>
      <c r="E229" s="164" t="s">
        <v>95</v>
      </c>
      <c r="F229" s="165" t="s">
        <v>155</v>
      </c>
      <c r="H229" s="166">
        <v>5.4</v>
      </c>
      <c r="L229" s="163"/>
      <c r="M229" s="167"/>
      <c r="N229" s="168"/>
      <c r="O229" s="168"/>
      <c r="P229" s="168"/>
      <c r="Q229" s="168"/>
      <c r="R229" s="168"/>
      <c r="S229" s="168"/>
      <c r="T229" s="169"/>
      <c r="AT229" s="164" t="s">
        <v>147</v>
      </c>
      <c r="AU229" s="164" t="s">
        <v>84</v>
      </c>
      <c r="AV229" s="14" t="s">
        <v>145</v>
      </c>
      <c r="AW229" s="14" t="s">
        <v>30</v>
      </c>
      <c r="AX229" s="14" t="s">
        <v>82</v>
      </c>
      <c r="AY229" s="164" t="s">
        <v>138</v>
      </c>
    </row>
    <row r="230" spans="1:65" s="2" customFormat="1" ht="24.2" customHeight="1">
      <c r="A230" s="28"/>
      <c r="B230" s="141"/>
      <c r="C230" s="142" t="s">
        <v>285</v>
      </c>
      <c r="D230" s="142" t="s">
        <v>141</v>
      </c>
      <c r="E230" s="143" t="s">
        <v>286</v>
      </c>
      <c r="F230" s="144" t="s">
        <v>287</v>
      </c>
      <c r="G230" s="145" t="s">
        <v>242</v>
      </c>
      <c r="H230" s="146">
        <v>0.135</v>
      </c>
      <c r="I230" s="147"/>
      <c r="J230" s="147">
        <f>ROUND(I230*H230,2)</f>
        <v>0</v>
      </c>
      <c r="K230" s="148"/>
      <c r="L230" s="29"/>
      <c r="M230" s="149" t="s">
        <v>1</v>
      </c>
      <c r="N230" s="150" t="s">
        <v>39</v>
      </c>
      <c r="O230" s="151">
        <v>4.737</v>
      </c>
      <c r="P230" s="151">
        <f>O230*H230</f>
        <v>0.639495</v>
      </c>
      <c r="Q230" s="151">
        <v>0</v>
      </c>
      <c r="R230" s="151">
        <f>Q230*H230</f>
        <v>0</v>
      </c>
      <c r="S230" s="151">
        <v>0</v>
      </c>
      <c r="T230" s="152">
        <f>S230*H230</f>
        <v>0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153" t="s">
        <v>225</v>
      </c>
      <c r="AT230" s="153" t="s">
        <v>141</v>
      </c>
      <c r="AU230" s="153" t="s">
        <v>84</v>
      </c>
      <c r="AY230" s="16" t="s">
        <v>138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6" t="s">
        <v>82</v>
      </c>
      <c r="BK230" s="154">
        <f>ROUND(I230*H230,2)</f>
        <v>0</v>
      </c>
      <c r="BL230" s="16" t="s">
        <v>225</v>
      </c>
      <c r="BM230" s="153" t="s">
        <v>288</v>
      </c>
    </row>
    <row r="231" spans="2:63" s="12" customFormat="1" ht="22.9" customHeight="1">
      <c r="B231" s="129"/>
      <c r="D231" s="130" t="s">
        <v>73</v>
      </c>
      <c r="E231" s="139" t="s">
        <v>289</v>
      </c>
      <c r="F231" s="139" t="s">
        <v>290</v>
      </c>
      <c r="J231" s="140">
        <f>BK231</f>
        <v>0</v>
      </c>
      <c r="L231" s="129"/>
      <c r="M231" s="133"/>
      <c r="N231" s="134"/>
      <c r="O231" s="134"/>
      <c r="P231" s="135">
        <f>SUM(P232:P332)</f>
        <v>595.0059079999999</v>
      </c>
      <c r="Q231" s="134"/>
      <c r="R231" s="135">
        <f>SUM(R232:R332)</f>
        <v>11.57591856</v>
      </c>
      <c r="S231" s="134"/>
      <c r="T231" s="136">
        <f>SUM(T232:T332)</f>
        <v>0.48700000000000004</v>
      </c>
      <c r="AR231" s="130" t="s">
        <v>84</v>
      </c>
      <c r="AT231" s="137" t="s">
        <v>73</v>
      </c>
      <c r="AU231" s="137" t="s">
        <v>82</v>
      </c>
      <c r="AY231" s="130" t="s">
        <v>138</v>
      </c>
      <c r="BK231" s="138">
        <f>SUM(BK232:BK332)</f>
        <v>0</v>
      </c>
    </row>
    <row r="232" spans="1:65" s="2" customFormat="1" ht="24.2" customHeight="1">
      <c r="A232" s="28"/>
      <c r="B232" s="141"/>
      <c r="C232" s="142" t="s">
        <v>291</v>
      </c>
      <c r="D232" s="142" t="s">
        <v>141</v>
      </c>
      <c r="E232" s="143" t="s">
        <v>292</v>
      </c>
      <c r="F232" s="144" t="s">
        <v>293</v>
      </c>
      <c r="G232" s="145" t="s">
        <v>294</v>
      </c>
      <c r="H232" s="146">
        <v>24</v>
      </c>
      <c r="I232" s="147"/>
      <c r="J232" s="147">
        <f>ROUND(I232*H232,2)</f>
        <v>0</v>
      </c>
      <c r="K232" s="148"/>
      <c r="L232" s="29"/>
      <c r="M232" s="149" t="s">
        <v>1</v>
      </c>
      <c r="N232" s="150" t="s">
        <v>39</v>
      </c>
      <c r="O232" s="151">
        <v>0.083</v>
      </c>
      <c r="P232" s="151">
        <f>O232*H232</f>
        <v>1.992</v>
      </c>
      <c r="Q232" s="151">
        <v>0</v>
      </c>
      <c r="R232" s="151">
        <f>Q232*H232</f>
        <v>0</v>
      </c>
      <c r="S232" s="151">
        <v>0.003</v>
      </c>
      <c r="T232" s="152">
        <f>S232*H232</f>
        <v>0.07200000000000001</v>
      </c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R232" s="153" t="s">
        <v>225</v>
      </c>
      <c r="AT232" s="153" t="s">
        <v>141</v>
      </c>
      <c r="AU232" s="153" t="s">
        <v>84</v>
      </c>
      <c r="AY232" s="16" t="s">
        <v>138</v>
      </c>
      <c r="BE232" s="154">
        <f>IF(N232="základní",J232,0)</f>
        <v>0</v>
      </c>
      <c r="BF232" s="154">
        <f>IF(N232="snížená",J232,0)</f>
        <v>0</v>
      </c>
      <c r="BG232" s="154">
        <f>IF(N232="zákl. přenesená",J232,0)</f>
        <v>0</v>
      </c>
      <c r="BH232" s="154">
        <f>IF(N232="sníž. přenesená",J232,0)</f>
        <v>0</v>
      </c>
      <c r="BI232" s="154">
        <f>IF(N232="nulová",J232,0)</f>
        <v>0</v>
      </c>
      <c r="BJ232" s="16" t="s">
        <v>82</v>
      </c>
      <c r="BK232" s="154">
        <f>ROUND(I232*H232,2)</f>
        <v>0</v>
      </c>
      <c r="BL232" s="16" t="s">
        <v>225</v>
      </c>
      <c r="BM232" s="153" t="s">
        <v>295</v>
      </c>
    </row>
    <row r="233" spans="2:51" s="13" customFormat="1" ht="12">
      <c r="B233" s="155"/>
      <c r="D233" s="156" t="s">
        <v>147</v>
      </c>
      <c r="E233" s="157" t="s">
        <v>1</v>
      </c>
      <c r="F233" s="158" t="s">
        <v>97</v>
      </c>
      <c r="H233" s="159">
        <v>24</v>
      </c>
      <c r="L233" s="155"/>
      <c r="M233" s="160"/>
      <c r="N233" s="161"/>
      <c r="O233" s="161"/>
      <c r="P233" s="161"/>
      <c r="Q233" s="161"/>
      <c r="R233" s="161"/>
      <c r="S233" s="161"/>
      <c r="T233" s="162"/>
      <c r="AT233" s="157" t="s">
        <v>147</v>
      </c>
      <c r="AU233" s="157" t="s">
        <v>84</v>
      </c>
      <c r="AV233" s="13" t="s">
        <v>84</v>
      </c>
      <c r="AW233" s="13" t="s">
        <v>30</v>
      </c>
      <c r="AX233" s="13" t="s">
        <v>82</v>
      </c>
      <c r="AY233" s="157" t="s">
        <v>138</v>
      </c>
    </row>
    <row r="234" spans="1:65" s="2" customFormat="1" ht="24.2" customHeight="1">
      <c r="A234" s="28"/>
      <c r="B234" s="141"/>
      <c r="C234" s="142" t="s">
        <v>296</v>
      </c>
      <c r="D234" s="142" t="s">
        <v>141</v>
      </c>
      <c r="E234" s="143" t="s">
        <v>297</v>
      </c>
      <c r="F234" s="144" t="s">
        <v>298</v>
      </c>
      <c r="G234" s="145" t="s">
        <v>294</v>
      </c>
      <c r="H234" s="146">
        <v>83</v>
      </c>
      <c r="I234" s="147"/>
      <c r="J234" s="147">
        <f>ROUND(I234*H234,2)</f>
        <v>0</v>
      </c>
      <c r="K234" s="148"/>
      <c r="L234" s="29"/>
      <c r="M234" s="149" t="s">
        <v>1</v>
      </c>
      <c r="N234" s="150" t="s">
        <v>39</v>
      </c>
      <c r="O234" s="151">
        <v>0.12</v>
      </c>
      <c r="P234" s="151">
        <f>O234*H234</f>
        <v>9.959999999999999</v>
      </c>
      <c r="Q234" s="151">
        <v>0</v>
      </c>
      <c r="R234" s="151">
        <f>Q234*H234</f>
        <v>0</v>
      </c>
      <c r="S234" s="151">
        <v>0.005</v>
      </c>
      <c r="T234" s="152">
        <f>S234*H234</f>
        <v>0.41500000000000004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53" t="s">
        <v>225</v>
      </c>
      <c r="AT234" s="153" t="s">
        <v>141</v>
      </c>
      <c r="AU234" s="153" t="s">
        <v>84</v>
      </c>
      <c r="AY234" s="16" t="s">
        <v>138</v>
      </c>
      <c r="BE234" s="154">
        <f>IF(N234="základní",J234,0)</f>
        <v>0</v>
      </c>
      <c r="BF234" s="154">
        <f>IF(N234="snížená",J234,0)</f>
        <v>0</v>
      </c>
      <c r="BG234" s="154">
        <f>IF(N234="zákl. přenesená",J234,0)</f>
        <v>0</v>
      </c>
      <c r="BH234" s="154">
        <f>IF(N234="sníž. přenesená",J234,0)</f>
        <v>0</v>
      </c>
      <c r="BI234" s="154">
        <f>IF(N234="nulová",J234,0)</f>
        <v>0</v>
      </c>
      <c r="BJ234" s="16" t="s">
        <v>82</v>
      </c>
      <c r="BK234" s="154">
        <f>ROUND(I234*H234,2)</f>
        <v>0</v>
      </c>
      <c r="BL234" s="16" t="s">
        <v>225</v>
      </c>
      <c r="BM234" s="153" t="s">
        <v>299</v>
      </c>
    </row>
    <row r="235" spans="2:51" s="13" customFormat="1" ht="12">
      <c r="B235" s="155"/>
      <c r="D235" s="156" t="s">
        <v>147</v>
      </c>
      <c r="E235" s="157" t="s">
        <v>1</v>
      </c>
      <c r="F235" s="158" t="s">
        <v>300</v>
      </c>
      <c r="H235" s="159">
        <v>83</v>
      </c>
      <c r="L235" s="155"/>
      <c r="M235" s="160"/>
      <c r="N235" s="161"/>
      <c r="O235" s="161"/>
      <c r="P235" s="161"/>
      <c r="Q235" s="161"/>
      <c r="R235" s="161"/>
      <c r="S235" s="161"/>
      <c r="T235" s="162"/>
      <c r="AT235" s="157" t="s">
        <v>147</v>
      </c>
      <c r="AU235" s="157" t="s">
        <v>84</v>
      </c>
      <c r="AV235" s="13" t="s">
        <v>84</v>
      </c>
      <c r="AW235" s="13" t="s">
        <v>30</v>
      </c>
      <c r="AX235" s="13" t="s">
        <v>82</v>
      </c>
      <c r="AY235" s="157" t="s">
        <v>138</v>
      </c>
    </row>
    <row r="236" spans="1:65" s="2" customFormat="1" ht="24.2" customHeight="1">
      <c r="A236" s="28"/>
      <c r="B236" s="141"/>
      <c r="C236" s="142" t="s">
        <v>301</v>
      </c>
      <c r="D236" s="142" t="s">
        <v>141</v>
      </c>
      <c r="E236" s="143" t="s">
        <v>302</v>
      </c>
      <c r="F236" s="144" t="s">
        <v>303</v>
      </c>
      <c r="G236" s="145" t="s">
        <v>144</v>
      </c>
      <c r="H236" s="146">
        <v>28.692</v>
      </c>
      <c r="I236" s="147"/>
      <c r="J236" s="147">
        <f>ROUND(I236*H236,2)</f>
        <v>0</v>
      </c>
      <c r="K236" s="148"/>
      <c r="L236" s="29"/>
      <c r="M236" s="149" t="s">
        <v>1</v>
      </c>
      <c r="N236" s="150" t="s">
        <v>39</v>
      </c>
      <c r="O236" s="151">
        <v>1.559</v>
      </c>
      <c r="P236" s="151">
        <f>O236*H236</f>
        <v>44.730827999999995</v>
      </c>
      <c r="Q236" s="151">
        <v>0.00027</v>
      </c>
      <c r="R236" s="151">
        <f>Q236*H236</f>
        <v>0.0077468400000000005</v>
      </c>
      <c r="S236" s="151">
        <v>0</v>
      </c>
      <c r="T236" s="152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53" t="s">
        <v>225</v>
      </c>
      <c r="AT236" s="153" t="s">
        <v>141</v>
      </c>
      <c r="AU236" s="153" t="s">
        <v>84</v>
      </c>
      <c r="AY236" s="16" t="s">
        <v>138</v>
      </c>
      <c r="BE236" s="154">
        <f>IF(N236="základní",J236,0)</f>
        <v>0</v>
      </c>
      <c r="BF236" s="154">
        <f>IF(N236="snížená",J236,0)</f>
        <v>0</v>
      </c>
      <c r="BG236" s="154">
        <f>IF(N236="zákl. přenesená",J236,0)</f>
        <v>0</v>
      </c>
      <c r="BH236" s="154">
        <f>IF(N236="sníž. přenesená",J236,0)</f>
        <v>0</v>
      </c>
      <c r="BI236" s="154">
        <f>IF(N236="nulová",J236,0)</f>
        <v>0</v>
      </c>
      <c r="BJ236" s="16" t="s">
        <v>82</v>
      </c>
      <c r="BK236" s="154">
        <f>ROUND(I236*H236,2)</f>
        <v>0</v>
      </c>
      <c r="BL236" s="16" t="s">
        <v>225</v>
      </c>
      <c r="BM236" s="153" t="s">
        <v>304</v>
      </c>
    </row>
    <row r="237" spans="2:51" s="13" customFormat="1" ht="12">
      <c r="B237" s="155"/>
      <c r="D237" s="156" t="s">
        <v>147</v>
      </c>
      <c r="E237" s="157" t="s">
        <v>1</v>
      </c>
      <c r="F237" s="158" t="s">
        <v>200</v>
      </c>
      <c r="H237" s="159">
        <v>24.192</v>
      </c>
      <c r="L237" s="155"/>
      <c r="M237" s="160"/>
      <c r="N237" s="161"/>
      <c r="O237" s="161"/>
      <c r="P237" s="161"/>
      <c r="Q237" s="161"/>
      <c r="R237" s="161"/>
      <c r="S237" s="161"/>
      <c r="T237" s="162"/>
      <c r="AT237" s="157" t="s">
        <v>147</v>
      </c>
      <c r="AU237" s="157" t="s">
        <v>84</v>
      </c>
      <c r="AV237" s="13" t="s">
        <v>84</v>
      </c>
      <c r="AW237" s="13" t="s">
        <v>30</v>
      </c>
      <c r="AX237" s="13" t="s">
        <v>74</v>
      </c>
      <c r="AY237" s="157" t="s">
        <v>138</v>
      </c>
    </row>
    <row r="238" spans="2:51" s="13" customFormat="1" ht="12">
      <c r="B238" s="155"/>
      <c r="D238" s="156" t="s">
        <v>147</v>
      </c>
      <c r="E238" s="157" t="s">
        <v>1</v>
      </c>
      <c r="F238" s="158" t="s">
        <v>215</v>
      </c>
      <c r="H238" s="159">
        <v>4.5</v>
      </c>
      <c r="L238" s="155"/>
      <c r="M238" s="160"/>
      <c r="N238" s="161"/>
      <c r="O238" s="161"/>
      <c r="P238" s="161"/>
      <c r="Q238" s="161"/>
      <c r="R238" s="161"/>
      <c r="S238" s="161"/>
      <c r="T238" s="162"/>
      <c r="AT238" s="157" t="s">
        <v>147</v>
      </c>
      <c r="AU238" s="157" t="s">
        <v>84</v>
      </c>
      <c r="AV238" s="13" t="s">
        <v>84</v>
      </c>
      <c r="AW238" s="13" t="s">
        <v>30</v>
      </c>
      <c r="AX238" s="13" t="s">
        <v>74</v>
      </c>
      <c r="AY238" s="157" t="s">
        <v>138</v>
      </c>
    </row>
    <row r="239" spans="2:51" s="14" customFormat="1" ht="12">
      <c r="B239" s="163"/>
      <c r="D239" s="156" t="s">
        <v>147</v>
      </c>
      <c r="E239" s="164" t="s">
        <v>1</v>
      </c>
      <c r="F239" s="165" t="s">
        <v>155</v>
      </c>
      <c r="H239" s="166">
        <v>28.692</v>
      </c>
      <c r="L239" s="163"/>
      <c r="M239" s="167"/>
      <c r="N239" s="168"/>
      <c r="O239" s="168"/>
      <c r="P239" s="168"/>
      <c r="Q239" s="168"/>
      <c r="R239" s="168"/>
      <c r="S239" s="168"/>
      <c r="T239" s="169"/>
      <c r="AT239" s="164" t="s">
        <v>147</v>
      </c>
      <c r="AU239" s="164" t="s">
        <v>84</v>
      </c>
      <c r="AV239" s="14" t="s">
        <v>145</v>
      </c>
      <c r="AW239" s="14" t="s">
        <v>30</v>
      </c>
      <c r="AX239" s="14" t="s">
        <v>82</v>
      </c>
      <c r="AY239" s="164" t="s">
        <v>138</v>
      </c>
    </row>
    <row r="240" spans="1:65" s="2" customFormat="1" ht="24.2" customHeight="1">
      <c r="A240" s="28"/>
      <c r="B240" s="141"/>
      <c r="C240" s="170" t="s">
        <v>305</v>
      </c>
      <c r="D240" s="170" t="s">
        <v>168</v>
      </c>
      <c r="E240" s="171" t="s">
        <v>306</v>
      </c>
      <c r="F240" s="172" t="s">
        <v>307</v>
      </c>
      <c r="G240" s="173" t="s">
        <v>144</v>
      </c>
      <c r="H240" s="174">
        <v>28.692</v>
      </c>
      <c r="I240" s="175"/>
      <c r="J240" s="175">
        <f>ROUND(I240*H240,2)</f>
        <v>0</v>
      </c>
      <c r="K240" s="176"/>
      <c r="L240" s="177"/>
      <c r="M240" s="178" t="s">
        <v>1</v>
      </c>
      <c r="N240" s="179" t="s">
        <v>39</v>
      </c>
      <c r="O240" s="151">
        <v>0</v>
      </c>
      <c r="P240" s="151">
        <f>O240*H240</f>
        <v>0</v>
      </c>
      <c r="Q240" s="151">
        <v>0.03681</v>
      </c>
      <c r="R240" s="151">
        <f>Q240*H240</f>
        <v>1.0561525200000002</v>
      </c>
      <c r="S240" s="151">
        <v>0</v>
      </c>
      <c r="T240" s="152">
        <f>S240*H240</f>
        <v>0</v>
      </c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R240" s="153" t="s">
        <v>308</v>
      </c>
      <c r="AT240" s="153" t="s">
        <v>168</v>
      </c>
      <c r="AU240" s="153" t="s">
        <v>84</v>
      </c>
      <c r="AY240" s="16" t="s">
        <v>138</v>
      </c>
      <c r="BE240" s="154">
        <f>IF(N240="základní",J240,0)</f>
        <v>0</v>
      </c>
      <c r="BF240" s="154">
        <f>IF(N240="snížená",J240,0)</f>
        <v>0</v>
      </c>
      <c r="BG240" s="154">
        <f>IF(N240="zákl. přenesená",J240,0)</f>
        <v>0</v>
      </c>
      <c r="BH240" s="154">
        <f>IF(N240="sníž. přenesená",J240,0)</f>
        <v>0</v>
      </c>
      <c r="BI240" s="154">
        <f>IF(N240="nulová",J240,0)</f>
        <v>0</v>
      </c>
      <c r="BJ240" s="16" t="s">
        <v>82</v>
      </c>
      <c r="BK240" s="154">
        <f>ROUND(I240*H240,2)</f>
        <v>0</v>
      </c>
      <c r="BL240" s="16" t="s">
        <v>225</v>
      </c>
      <c r="BM240" s="153" t="s">
        <v>309</v>
      </c>
    </row>
    <row r="241" spans="2:51" s="13" customFormat="1" ht="12">
      <c r="B241" s="155"/>
      <c r="D241" s="156" t="s">
        <v>147</v>
      </c>
      <c r="E241" s="157" t="s">
        <v>1</v>
      </c>
      <c r="F241" s="158" t="s">
        <v>200</v>
      </c>
      <c r="H241" s="159">
        <v>24.192</v>
      </c>
      <c r="L241" s="155"/>
      <c r="M241" s="160"/>
      <c r="N241" s="161"/>
      <c r="O241" s="161"/>
      <c r="P241" s="161"/>
      <c r="Q241" s="161"/>
      <c r="R241" s="161"/>
      <c r="S241" s="161"/>
      <c r="T241" s="162"/>
      <c r="AT241" s="157" t="s">
        <v>147</v>
      </c>
      <c r="AU241" s="157" t="s">
        <v>84</v>
      </c>
      <c r="AV241" s="13" t="s">
        <v>84</v>
      </c>
      <c r="AW241" s="13" t="s">
        <v>30</v>
      </c>
      <c r="AX241" s="13" t="s">
        <v>74</v>
      </c>
      <c r="AY241" s="157" t="s">
        <v>138</v>
      </c>
    </row>
    <row r="242" spans="2:51" s="13" customFormat="1" ht="12">
      <c r="B242" s="155"/>
      <c r="D242" s="156" t="s">
        <v>147</v>
      </c>
      <c r="E242" s="157" t="s">
        <v>1</v>
      </c>
      <c r="F242" s="158" t="s">
        <v>215</v>
      </c>
      <c r="H242" s="159">
        <v>4.5</v>
      </c>
      <c r="L242" s="155"/>
      <c r="M242" s="160"/>
      <c r="N242" s="161"/>
      <c r="O242" s="161"/>
      <c r="P242" s="161"/>
      <c r="Q242" s="161"/>
      <c r="R242" s="161"/>
      <c r="S242" s="161"/>
      <c r="T242" s="162"/>
      <c r="AT242" s="157" t="s">
        <v>147</v>
      </c>
      <c r="AU242" s="157" t="s">
        <v>84</v>
      </c>
      <c r="AV242" s="13" t="s">
        <v>84</v>
      </c>
      <c r="AW242" s="13" t="s">
        <v>30</v>
      </c>
      <c r="AX242" s="13" t="s">
        <v>74</v>
      </c>
      <c r="AY242" s="157" t="s">
        <v>138</v>
      </c>
    </row>
    <row r="243" spans="2:51" s="14" customFormat="1" ht="12">
      <c r="B243" s="163"/>
      <c r="D243" s="156" t="s">
        <v>147</v>
      </c>
      <c r="E243" s="164" t="s">
        <v>1</v>
      </c>
      <c r="F243" s="165" t="s">
        <v>155</v>
      </c>
      <c r="H243" s="166">
        <v>28.692</v>
      </c>
      <c r="L243" s="163"/>
      <c r="M243" s="167"/>
      <c r="N243" s="168"/>
      <c r="O243" s="168"/>
      <c r="P243" s="168"/>
      <c r="Q243" s="168"/>
      <c r="R243" s="168"/>
      <c r="S243" s="168"/>
      <c r="T243" s="169"/>
      <c r="AT243" s="164" t="s">
        <v>147</v>
      </c>
      <c r="AU243" s="164" t="s">
        <v>84</v>
      </c>
      <c r="AV243" s="14" t="s">
        <v>145</v>
      </c>
      <c r="AW243" s="14" t="s">
        <v>30</v>
      </c>
      <c r="AX243" s="14" t="s">
        <v>82</v>
      </c>
      <c r="AY243" s="164" t="s">
        <v>138</v>
      </c>
    </row>
    <row r="244" spans="1:65" s="2" customFormat="1" ht="24.2" customHeight="1">
      <c r="A244" s="28"/>
      <c r="B244" s="141"/>
      <c r="C244" s="142" t="s">
        <v>310</v>
      </c>
      <c r="D244" s="142" t="s">
        <v>141</v>
      </c>
      <c r="E244" s="143" t="s">
        <v>311</v>
      </c>
      <c r="F244" s="144" t="s">
        <v>312</v>
      </c>
      <c r="G244" s="145" t="s">
        <v>144</v>
      </c>
      <c r="H244" s="146">
        <v>219.24</v>
      </c>
      <c r="I244" s="147"/>
      <c r="J244" s="147">
        <f>ROUND(I244*H244,2)</f>
        <v>0</v>
      </c>
      <c r="K244" s="148"/>
      <c r="L244" s="29"/>
      <c r="M244" s="149" t="s">
        <v>1</v>
      </c>
      <c r="N244" s="150" t="s">
        <v>39</v>
      </c>
      <c r="O244" s="151">
        <v>1.585</v>
      </c>
      <c r="P244" s="151">
        <f>O244*H244</f>
        <v>347.4954</v>
      </c>
      <c r="Q244" s="151">
        <v>0.00026</v>
      </c>
      <c r="R244" s="151">
        <f>Q244*H244</f>
        <v>0.057002399999999995</v>
      </c>
      <c r="S244" s="151">
        <v>0</v>
      </c>
      <c r="T244" s="152">
        <f>S244*H244</f>
        <v>0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R244" s="153" t="s">
        <v>225</v>
      </c>
      <c r="AT244" s="153" t="s">
        <v>141</v>
      </c>
      <c r="AU244" s="153" t="s">
        <v>84</v>
      </c>
      <c r="AY244" s="16" t="s">
        <v>138</v>
      </c>
      <c r="BE244" s="154">
        <f>IF(N244="základní",J244,0)</f>
        <v>0</v>
      </c>
      <c r="BF244" s="154">
        <f>IF(N244="snížená",J244,0)</f>
        <v>0</v>
      </c>
      <c r="BG244" s="154">
        <f>IF(N244="zákl. přenesená",J244,0)</f>
        <v>0</v>
      </c>
      <c r="BH244" s="154">
        <f>IF(N244="sníž. přenesená",J244,0)</f>
        <v>0</v>
      </c>
      <c r="BI244" s="154">
        <f>IF(N244="nulová",J244,0)</f>
        <v>0</v>
      </c>
      <c r="BJ244" s="16" t="s">
        <v>82</v>
      </c>
      <c r="BK244" s="154">
        <f>ROUND(I244*H244,2)</f>
        <v>0</v>
      </c>
      <c r="BL244" s="16" t="s">
        <v>225</v>
      </c>
      <c r="BM244" s="153" t="s">
        <v>313</v>
      </c>
    </row>
    <row r="245" spans="2:51" s="13" customFormat="1" ht="12">
      <c r="B245" s="155"/>
      <c r="D245" s="156" t="s">
        <v>147</v>
      </c>
      <c r="E245" s="157" t="s">
        <v>1</v>
      </c>
      <c r="F245" s="158" t="s">
        <v>206</v>
      </c>
      <c r="H245" s="159">
        <v>68.04</v>
      </c>
      <c r="L245" s="155"/>
      <c r="M245" s="160"/>
      <c r="N245" s="161"/>
      <c r="O245" s="161"/>
      <c r="P245" s="161"/>
      <c r="Q245" s="161"/>
      <c r="R245" s="161"/>
      <c r="S245" s="161"/>
      <c r="T245" s="162"/>
      <c r="AT245" s="157" t="s">
        <v>147</v>
      </c>
      <c r="AU245" s="157" t="s">
        <v>84</v>
      </c>
      <c r="AV245" s="13" t="s">
        <v>84</v>
      </c>
      <c r="AW245" s="13" t="s">
        <v>30</v>
      </c>
      <c r="AX245" s="13" t="s">
        <v>74</v>
      </c>
      <c r="AY245" s="157" t="s">
        <v>138</v>
      </c>
    </row>
    <row r="246" spans="2:51" s="13" customFormat="1" ht="12">
      <c r="B246" s="155"/>
      <c r="D246" s="156" t="s">
        <v>147</v>
      </c>
      <c r="E246" s="157" t="s">
        <v>1</v>
      </c>
      <c r="F246" s="158" t="s">
        <v>207</v>
      </c>
      <c r="H246" s="159">
        <v>15.12</v>
      </c>
      <c r="L246" s="155"/>
      <c r="M246" s="160"/>
      <c r="N246" s="161"/>
      <c r="O246" s="161"/>
      <c r="P246" s="161"/>
      <c r="Q246" s="161"/>
      <c r="R246" s="161"/>
      <c r="S246" s="161"/>
      <c r="T246" s="162"/>
      <c r="AT246" s="157" t="s">
        <v>147</v>
      </c>
      <c r="AU246" s="157" t="s">
        <v>84</v>
      </c>
      <c r="AV246" s="13" t="s">
        <v>84</v>
      </c>
      <c r="AW246" s="13" t="s">
        <v>30</v>
      </c>
      <c r="AX246" s="13" t="s">
        <v>74</v>
      </c>
      <c r="AY246" s="157" t="s">
        <v>138</v>
      </c>
    </row>
    <row r="247" spans="2:51" s="13" customFormat="1" ht="12">
      <c r="B247" s="155"/>
      <c r="D247" s="156" t="s">
        <v>147</v>
      </c>
      <c r="E247" s="157" t="s">
        <v>1</v>
      </c>
      <c r="F247" s="158" t="s">
        <v>208</v>
      </c>
      <c r="H247" s="159">
        <v>20.16</v>
      </c>
      <c r="L247" s="155"/>
      <c r="M247" s="160"/>
      <c r="N247" s="161"/>
      <c r="O247" s="161"/>
      <c r="P247" s="161"/>
      <c r="Q247" s="161"/>
      <c r="R247" s="161"/>
      <c r="S247" s="161"/>
      <c r="T247" s="162"/>
      <c r="AT247" s="157" t="s">
        <v>147</v>
      </c>
      <c r="AU247" s="157" t="s">
        <v>84</v>
      </c>
      <c r="AV247" s="13" t="s">
        <v>84</v>
      </c>
      <c r="AW247" s="13" t="s">
        <v>30</v>
      </c>
      <c r="AX247" s="13" t="s">
        <v>74</v>
      </c>
      <c r="AY247" s="157" t="s">
        <v>138</v>
      </c>
    </row>
    <row r="248" spans="2:51" s="13" customFormat="1" ht="12">
      <c r="B248" s="155"/>
      <c r="D248" s="156" t="s">
        <v>147</v>
      </c>
      <c r="E248" s="157" t="s">
        <v>1</v>
      </c>
      <c r="F248" s="158" t="s">
        <v>209</v>
      </c>
      <c r="H248" s="159">
        <v>6.3</v>
      </c>
      <c r="L248" s="155"/>
      <c r="M248" s="160"/>
      <c r="N248" s="161"/>
      <c r="O248" s="161"/>
      <c r="P248" s="161"/>
      <c r="Q248" s="161"/>
      <c r="R248" s="161"/>
      <c r="S248" s="161"/>
      <c r="T248" s="162"/>
      <c r="AT248" s="157" t="s">
        <v>147</v>
      </c>
      <c r="AU248" s="157" t="s">
        <v>84</v>
      </c>
      <c r="AV248" s="13" t="s">
        <v>84</v>
      </c>
      <c r="AW248" s="13" t="s">
        <v>30</v>
      </c>
      <c r="AX248" s="13" t="s">
        <v>74</v>
      </c>
      <c r="AY248" s="157" t="s">
        <v>138</v>
      </c>
    </row>
    <row r="249" spans="2:51" s="13" customFormat="1" ht="12">
      <c r="B249" s="155"/>
      <c r="D249" s="156" t="s">
        <v>147</v>
      </c>
      <c r="E249" s="157" t="s">
        <v>1</v>
      </c>
      <c r="F249" s="158" t="s">
        <v>210</v>
      </c>
      <c r="H249" s="159">
        <v>20.16</v>
      </c>
      <c r="L249" s="155"/>
      <c r="M249" s="160"/>
      <c r="N249" s="161"/>
      <c r="O249" s="161"/>
      <c r="P249" s="161"/>
      <c r="Q249" s="161"/>
      <c r="R249" s="161"/>
      <c r="S249" s="161"/>
      <c r="T249" s="162"/>
      <c r="AT249" s="157" t="s">
        <v>147</v>
      </c>
      <c r="AU249" s="157" t="s">
        <v>84</v>
      </c>
      <c r="AV249" s="13" t="s">
        <v>84</v>
      </c>
      <c r="AW249" s="13" t="s">
        <v>30</v>
      </c>
      <c r="AX249" s="13" t="s">
        <v>74</v>
      </c>
      <c r="AY249" s="157" t="s">
        <v>138</v>
      </c>
    </row>
    <row r="250" spans="2:51" s="13" customFormat="1" ht="12">
      <c r="B250" s="155"/>
      <c r="D250" s="156" t="s">
        <v>147</v>
      </c>
      <c r="E250" s="157" t="s">
        <v>1</v>
      </c>
      <c r="F250" s="158" t="s">
        <v>211</v>
      </c>
      <c r="H250" s="159">
        <v>15.12</v>
      </c>
      <c r="L250" s="155"/>
      <c r="M250" s="160"/>
      <c r="N250" s="161"/>
      <c r="O250" s="161"/>
      <c r="P250" s="161"/>
      <c r="Q250" s="161"/>
      <c r="R250" s="161"/>
      <c r="S250" s="161"/>
      <c r="T250" s="162"/>
      <c r="AT250" s="157" t="s">
        <v>147</v>
      </c>
      <c r="AU250" s="157" t="s">
        <v>84</v>
      </c>
      <c r="AV250" s="13" t="s">
        <v>84</v>
      </c>
      <c r="AW250" s="13" t="s">
        <v>30</v>
      </c>
      <c r="AX250" s="13" t="s">
        <v>74</v>
      </c>
      <c r="AY250" s="157" t="s">
        <v>138</v>
      </c>
    </row>
    <row r="251" spans="2:51" s="13" customFormat="1" ht="12">
      <c r="B251" s="155"/>
      <c r="D251" s="156" t="s">
        <v>147</v>
      </c>
      <c r="E251" s="157" t="s">
        <v>1</v>
      </c>
      <c r="F251" s="158" t="s">
        <v>212</v>
      </c>
      <c r="H251" s="159">
        <v>68.04</v>
      </c>
      <c r="L251" s="155"/>
      <c r="M251" s="160"/>
      <c r="N251" s="161"/>
      <c r="O251" s="161"/>
      <c r="P251" s="161"/>
      <c r="Q251" s="161"/>
      <c r="R251" s="161"/>
      <c r="S251" s="161"/>
      <c r="T251" s="162"/>
      <c r="AT251" s="157" t="s">
        <v>147</v>
      </c>
      <c r="AU251" s="157" t="s">
        <v>84</v>
      </c>
      <c r="AV251" s="13" t="s">
        <v>84</v>
      </c>
      <c r="AW251" s="13" t="s">
        <v>30</v>
      </c>
      <c r="AX251" s="13" t="s">
        <v>74</v>
      </c>
      <c r="AY251" s="157" t="s">
        <v>138</v>
      </c>
    </row>
    <row r="252" spans="2:51" s="13" customFormat="1" ht="12">
      <c r="B252" s="155"/>
      <c r="D252" s="156" t="s">
        <v>147</v>
      </c>
      <c r="E252" s="157" t="s">
        <v>1</v>
      </c>
      <c r="F252" s="158" t="s">
        <v>213</v>
      </c>
      <c r="H252" s="159">
        <v>6.3</v>
      </c>
      <c r="L252" s="155"/>
      <c r="M252" s="160"/>
      <c r="N252" s="161"/>
      <c r="O252" s="161"/>
      <c r="P252" s="161"/>
      <c r="Q252" s="161"/>
      <c r="R252" s="161"/>
      <c r="S252" s="161"/>
      <c r="T252" s="162"/>
      <c r="AT252" s="157" t="s">
        <v>147</v>
      </c>
      <c r="AU252" s="157" t="s">
        <v>84</v>
      </c>
      <c r="AV252" s="13" t="s">
        <v>84</v>
      </c>
      <c r="AW252" s="13" t="s">
        <v>30</v>
      </c>
      <c r="AX252" s="13" t="s">
        <v>74</v>
      </c>
      <c r="AY252" s="157" t="s">
        <v>138</v>
      </c>
    </row>
    <row r="253" spans="2:51" s="14" customFormat="1" ht="12">
      <c r="B253" s="163"/>
      <c r="D253" s="156" t="s">
        <v>147</v>
      </c>
      <c r="E253" s="164" t="s">
        <v>1</v>
      </c>
      <c r="F253" s="165" t="s">
        <v>155</v>
      </c>
      <c r="H253" s="166">
        <v>219.24</v>
      </c>
      <c r="L253" s="163"/>
      <c r="M253" s="167"/>
      <c r="N253" s="168"/>
      <c r="O253" s="168"/>
      <c r="P253" s="168"/>
      <c r="Q253" s="168"/>
      <c r="R253" s="168"/>
      <c r="S253" s="168"/>
      <c r="T253" s="169"/>
      <c r="AT253" s="164" t="s">
        <v>147</v>
      </c>
      <c r="AU253" s="164" t="s">
        <v>84</v>
      </c>
      <c r="AV253" s="14" t="s">
        <v>145</v>
      </c>
      <c r="AW253" s="14" t="s">
        <v>30</v>
      </c>
      <c r="AX253" s="14" t="s">
        <v>82</v>
      </c>
      <c r="AY253" s="164" t="s">
        <v>138</v>
      </c>
    </row>
    <row r="254" spans="1:65" s="2" customFormat="1" ht="24.2" customHeight="1">
      <c r="A254" s="28"/>
      <c r="B254" s="141"/>
      <c r="C254" s="170" t="s">
        <v>308</v>
      </c>
      <c r="D254" s="170" t="s">
        <v>168</v>
      </c>
      <c r="E254" s="171" t="s">
        <v>314</v>
      </c>
      <c r="F254" s="172" t="s">
        <v>315</v>
      </c>
      <c r="G254" s="173" t="s">
        <v>144</v>
      </c>
      <c r="H254" s="174">
        <v>219.24</v>
      </c>
      <c r="I254" s="175"/>
      <c r="J254" s="175">
        <f>ROUND(I254*H254,2)</f>
        <v>0</v>
      </c>
      <c r="K254" s="176"/>
      <c r="L254" s="177"/>
      <c r="M254" s="178" t="s">
        <v>1</v>
      </c>
      <c r="N254" s="179" t="s">
        <v>39</v>
      </c>
      <c r="O254" s="151">
        <v>0</v>
      </c>
      <c r="P254" s="151">
        <f>O254*H254</f>
        <v>0</v>
      </c>
      <c r="Q254" s="151">
        <v>0.03611</v>
      </c>
      <c r="R254" s="151">
        <f>Q254*H254</f>
        <v>7.9167564000000015</v>
      </c>
      <c r="S254" s="151">
        <v>0</v>
      </c>
      <c r="T254" s="152">
        <f>S254*H254</f>
        <v>0</v>
      </c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R254" s="153" t="s">
        <v>308</v>
      </c>
      <c r="AT254" s="153" t="s">
        <v>168</v>
      </c>
      <c r="AU254" s="153" t="s">
        <v>84</v>
      </c>
      <c r="AY254" s="16" t="s">
        <v>138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6" t="s">
        <v>82</v>
      </c>
      <c r="BK254" s="154">
        <f>ROUND(I254*H254,2)</f>
        <v>0</v>
      </c>
      <c r="BL254" s="16" t="s">
        <v>225</v>
      </c>
      <c r="BM254" s="153" t="s">
        <v>316</v>
      </c>
    </row>
    <row r="255" spans="2:51" s="13" customFormat="1" ht="12">
      <c r="B255" s="155"/>
      <c r="D255" s="156" t="s">
        <v>147</v>
      </c>
      <c r="E255" s="157" t="s">
        <v>1</v>
      </c>
      <c r="F255" s="158" t="s">
        <v>206</v>
      </c>
      <c r="H255" s="159">
        <v>68.04</v>
      </c>
      <c r="L255" s="155"/>
      <c r="M255" s="160"/>
      <c r="N255" s="161"/>
      <c r="O255" s="161"/>
      <c r="P255" s="161"/>
      <c r="Q255" s="161"/>
      <c r="R255" s="161"/>
      <c r="S255" s="161"/>
      <c r="T255" s="162"/>
      <c r="AT255" s="157" t="s">
        <v>147</v>
      </c>
      <c r="AU255" s="157" t="s">
        <v>84</v>
      </c>
      <c r="AV255" s="13" t="s">
        <v>84</v>
      </c>
      <c r="AW255" s="13" t="s">
        <v>30</v>
      </c>
      <c r="AX255" s="13" t="s">
        <v>74</v>
      </c>
      <c r="AY255" s="157" t="s">
        <v>138</v>
      </c>
    </row>
    <row r="256" spans="2:51" s="13" customFormat="1" ht="12">
      <c r="B256" s="155"/>
      <c r="D256" s="156" t="s">
        <v>147</v>
      </c>
      <c r="E256" s="157" t="s">
        <v>1</v>
      </c>
      <c r="F256" s="158" t="s">
        <v>207</v>
      </c>
      <c r="H256" s="159">
        <v>15.12</v>
      </c>
      <c r="L256" s="155"/>
      <c r="M256" s="160"/>
      <c r="N256" s="161"/>
      <c r="O256" s="161"/>
      <c r="P256" s="161"/>
      <c r="Q256" s="161"/>
      <c r="R256" s="161"/>
      <c r="S256" s="161"/>
      <c r="T256" s="162"/>
      <c r="AT256" s="157" t="s">
        <v>147</v>
      </c>
      <c r="AU256" s="157" t="s">
        <v>84</v>
      </c>
      <c r="AV256" s="13" t="s">
        <v>84</v>
      </c>
      <c r="AW256" s="13" t="s">
        <v>30</v>
      </c>
      <c r="AX256" s="13" t="s">
        <v>74</v>
      </c>
      <c r="AY256" s="157" t="s">
        <v>138</v>
      </c>
    </row>
    <row r="257" spans="2:51" s="13" customFormat="1" ht="12">
      <c r="B257" s="155"/>
      <c r="D257" s="156" t="s">
        <v>147</v>
      </c>
      <c r="E257" s="157" t="s">
        <v>1</v>
      </c>
      <c r="F257" s="158" t="s">
        <v>208</v>
      </c>
      <c r="H257" s="159">
        <v>20.16</v>
      </c>
      <c r="L257" s="155"/>
      <c r="M257" s="160"/>
      <c r="N257" s="161"/>
      <c r="O257" s="161"/>
      <c r="P257" s="161"/>
      <c r="Q257" s="161"/>
      <c r="R257" s="161"/>
      <c r="S257" s="161"/>
      <c r="T257" s="162"/>
      <c r="AT257" s="157" t="s">
        <v>147</v>
      </c>
      <c r="AU257" s="157" t="s">
        <v>84</v>
      </c>
      <c r="AV257" s="13" t="s">
        <v>84</v>
      </c>
      <c r="AW257" s="13" t="s">
        <v>30</v>
      </c>
      <c r="AX257" s="13" t="s">
        <v>74</v>
      </c>
      <c r="AY257" s="157" t="s">
        <v>138</v>
      </c>
    </row>
    <row r="258" spans="2:51" s="13" customFormat="1" ht="12">
      <c r="B258" s="155"/>
      <c r="D258" s="156" t="s">
        <v>147</v>
      </c>
      <c r="E258" s="157" t="s">
        <v>1</v>
      </c>
      <c r="F258" s="158" t="s">
        <v>209</v>
      </c>
      <c r="H258" s="159">
        <v>6.3</v>
      </c>
      <c r="L258" s="155"/>
      <c r="M258" s="160"/>
      <c r="N258" s="161"/>
      <c r="O258" s="161"/>
      <c r="P258" s="161"/>
      <c r="Q258" s="161"/>
      <c r="R258" s="161"/>
      <c r="S258" s="161"/>
      <c r="T258" s="162"/>
      <c r="AT258" s="157" t="s">
        <v>147</v>
      </c>
      <c r="AU258" s="157" t="s">
        <v>84</v>
      </c>
      <c r="AV258" s="13" t="s">
        <v>84</v>
      </c>
      <c r="AW258" s="13" t="s">
        <v>30</v>
      </c>
      <c r="AX258" s="13" t="s">
        <v>74</v>
      </c>
      <c r="AY258" s="157" t="s">
        <v>138</v>
      </c>
    </row>
    <row r="259" spans="2:51" s="13" customFormat="1" ht="12">
      <c r="B259" s="155"/>
      <c r="D259" s="156" t="s">
        <v>147</v>
      </c>
      <c r="E259" s="157" t="s">
        <v>1</v>
      </c>
      <c r="F259" s="158" t="s">
        <v>210</v>
      </c>
      <c r="H259" s="159">
        <v>20.16</v>
      </c>
      <c r="L259" s="155"/>
      <c r="M259" s="160"/>
      <c r="N259" s="161"/>
      <c r="O259" s="161"/>
      <c r="P259" s="161"/>
      <c r="Q259" s="161"/>
      <c r="R259" s="161"/>
      <c r="S259" s="161"/>
      <c r="T259" s="162"/>
      <c r="AT259" s="157" t="s">
        <v>147</v>
      </c>
      <c r="AU259" s="157" t="s">
        <v>84</v>
      </c>
      <c r="AV259" s="13" t="s">
        <v>84</v>
      </c>
      <c r="AW259" s="13" t="s">
        <v>30</v>
      </c>
      <c r="AX259" s="13" t="s">
        <v>74</v>
      </c>
      <c r="AY259" s="157" t="s">
        <v>138</v>
      </c>
    </row>
    <row r="260" spans="2:51" s="13" customFormat="1" ht="12">
      <c r="B260" s="155"/>
      <c r="D260" s="156" t="s">
        <v>147</v>
      </c>
      <c r="E260" s="157" t="s">
        <v>1</v>
      </c>
      <c r="F260" s="158" t="s">
        <v>211</v>
      </c>
      <c r="H260" s="159">
        <v>15.12</v>
      </c>
      <c r="L260" s="155"/>
      <c r="M260" s="160"/>
      <c r="N260" s="161"/>
      <c r="O260" s="161"/>
      <c r="P260" s="161"/>
      <c r="Q260" s="161"/>
      <c r="R260" s="161"/>
      <c r="S260" s="161"/>
      <c r="T260" s="162"/>
      <c r="AT260" s="157" t="s">
        <v>147</v>
      </c>
      <c r="AU260" s="157" t="s">
        <v>84</v>
      </c>
      <c r="AV260" s="13" t="s">
        <v>84</v>
      </c>
      <c r="AW260" s="13" t="s">
        <v>30</v>
      </c>
      <c r="AX260" s="13" t="s">
        <v>74</v>
      </c>
      <c r="AY260" s="157" t="s">
        <v>138</v>
      </c>
    </row>
    <row r="261" spans="2:51" s="13" customFormat="1" ht="12">
      <c r="B261" s="155"/>
      <c r="D261" s="156" t="s">
        <v>147</v>
      </c>
      <c r="E261" s="157" t="s">
        <v>1</v>
      </c>
      <c r="F261" s="158" t="s">
        <v>212</v>
      </c>
      <c r="H261" s="159">
        <v>68.04</v>
      </c>
      <c r="L261" s="155"/>
      <c r="M261" s="160"/>
      <c r="N261" s="161"/>
      <c r="O261" s="161"/>
      <c r="P261" s="161"/>
      <c r="Q261" s="161"/>
      <c r="R261" s="161"/>
      <c r="S261" s="161"/>
      <c r="T261" s="162"/>
      <c r="AT261" s="157" t="s">
        <v>147</v>
      </c>
      <c r="AU261" s="157" t="s">
        <v>84</v>
      </c>
      <c r="AV261" s="13" t="s">
        <v>84</v>
      </c>
      <c r="AW261" s="13" t="s">
        <v>30</v>
      </c>
      <c r="AX261" s="13" t="s">
        <v>74</v>
      </c>
      <c r="AY261" s="157" t="s">
        <v>138</v>
      </c>
    </row>
    <row r="262" spans="2:51" s="13" customFormat="1" ht="12">
      <c r="B262" s="155"/>
      <c r="D262" s="156" t="s">
        <v>147</v>
      </c>
      <c r="E262" s="157" t="s">
        <v>1</v>
      </c>
      <c r="F262" s="158" t="s">
        <v>213</v>
      </c>
      <c r="H262" s="159">
        <v>6.3</v>
      </c>
      <c r="L262" s="155"/>
      <c r="M262" s="160"/>
      <c r="N262" s="161"/>
      <c r="O262" s="161"/>
      <c r="P262" s="161"/>
      <c r="Q262" s="161"/>
      <c r="R262" s="161"/>
      <c r="S262" s="161"/>
      <c r="T262" s="162"/>
      <c r="AT262" s="157" t="s">
        <v>147</v>
      </c>
      <c r="AU262" s="157" t="s">
        <v>84</v>
      </c>
      <c r="AV262" s="13" t="s">
        <v>84</v>
      </c>
      <c r="AW262" s="13" t="s">
        <v>30</v>
      </c>
      <c r="AX262" s="13" t="s">
        <v>74</v>
      </c>
      <c r="AY262" s="157" t="s">
        <v>138</v>
      </c>
    </row>
    <row r="263" spans="2:51" s="14" customFormat="1" ht="12">
      <c r="B263" s="163"/>
      <c r="D263" s="156" t="s">
        <v>147</v>
      </c>
      <c r="E263" s="164" t="s">
        <v>1</v>
      </c>
      <c r="F263" s="165" t="s">
        <v>155</v>
      </c>
      <c r="H263" s="166">
        <v>219.24</v>
      </c>
      <c r="L263" s="163"/>
      <c r="M263" s="167"/>
      <c r="N263" s="168"/>
      <c r="O263" s="168"/>
      <c r="P263" s="168"/>
      <c r="Q263" s="168"/>
      <c r="R263" s="168"/>
      <c r="S263" s="168"/>
      <c r="T263" s="169"/>
      <c r="AT263" s="164" t="s">
        <v>147</v>
      </c>
      <c r="AU263" s="164" t="s">
        <v>84</v>
      </c>
      <c r="AV263" s="14" t="s">
        <v>145</v>
      </c>
      <c r="AW263" s="14" t="s">
        <v>30</v>
      </c>
      <c r="AX263" s="14" t="s">
        <v>82</v>
      </c>
      <c r="AY263" s="164" t="s">
        <v>138</v>
      </c>
    </row>
    <row r="264" spans="1:65" s="2" customFormat="1" ht="24.2" customHeight="1">
      <c r="A264" s="28"/>
      <c r="B264" s="141"/>
      <c r="C264" s="142" t="s">
        <v>317</v>
      </c>
      <c r="D264" s="142" t="s">
        <v>141</v>
      </c>
      <c r="E264" s="143" t="s">
        <v>318</v>
      </c>
      <c r="F264" s="144" t="s">
        <v>319</v>
      </c>
      <c r="G264" s="145" t="s">
        <v>144</v>
      </c>
      <c r="H264" s="146">
        <v>48.6</v>
      </c>
      <c r="I264" s="147"/>
      <c r="J264" s="147">
        <f>ROUND(I264*H264,2)</f>
        <v>0</v>
      </c>
      <c r="K264" s="148"/>
      <c r="L264" s="29"/>
      <c r="M264" s="149" t="s">
        <v>1</v>
      </c>
      <c r="N264" s="150" t="s">
        <v>39</v>
      </c>
      <c r="O264" s="151">
        <v>1.613</v>
      </c>
      <c r="P264" s="151">
        <f>O264*H264</f>
        <v>78.3918</v>
      </c>
      <c r="Q264" s="151">
        <v>0.00027</v>
      </c>
      <c r="R264" s="151">
        <f>Q264*H264</f>
        <v>0.013122</v>
      </c>
      <c r="S264" s="151">
        <v>0</v>
      </c>
      <c r="T264" s="152">
        <f>S264*H264</f>
        <v>0</v>
      </c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R264" s="153" t="s">
        <v>225</v>
      </c>
      <c r="AT264" s="153" t="s">
        <v>141</v>
      </c>
      <c r="AU264" s="153" t="s">
        <v>84</v>
      </c>
      <c r="AY264" s="16" t="s">
        <v>138</v>
      </c>
      <c r="BE264" s="154">
        <f>IF(N264="základní",J264,0)</f>
        <v>0</v>
      </c>
      <c r="BF264" s="154">
        <f>IF(N264="snížená",J264,0)</f>
        <v>0</v>
      </c>
      <c r="BG264" s="154">
        <f>IF(N264="zákl. přenesená",J264,0)</f>
        <v>0</v>
      </c>
      <c r="BH264" s="154">
        <f>IF(N264="sníž. přenesená",J264,0)</f>
        <v>0</v>
      </c>
      <c r="BI264" s="154">
        <f>IF(N264="nulová",J264,0)</f>
        <v>0</v>
      </c>
      <c r="BJ264" s="16" t="s">
        <v>82</v>
      </c>
      <c r="BK264" s="154">
        <f>ROUND(I264*H264,2)</f>
        <v>0</v>
      </c>
      <c r="BL264" s="16" t="s">
        <v>225</v>
      </c>
      <c r="BM264" s="153" t="s">
        <v>320</v>
      </c>
    </row>
    <row r="265" spans="2:51" s="13" customFormat="1" ht="12">
      <c r="B265" s="155"/>
      <c r="D265" s="156" t="s">
        <v>147</v>
      </c>
      <c r="E265" s="157" t="s">
        <v>1</v>
      </c>
      <c r="F265" s="158" t="s">
        <v>216</v>
      </c>
      <c r="H265" s="159">
        <v>37.8</v>
      </c>
      <c r="L265" s="155"/>
      <c r="M265" s="160"/>
      <c r="N265" s="161"/>
      <c r="O265" s="161"/>
      <c r="P265" s="161"/>
      <c r="Q265" s="161"/>
      <c r="R265" s="161"/>
      <c r="S265" s="161"/>
      <c r="T265" s="162"/>
      <c r="AT265" s="157" t="s">
        <v>147</v>
      </c>
      <c r="AU265" s="157" t="s">
        <v>84</v>
      </c>
      <c r="AV265" s="13" t="s">
        <v>84</v>
      </c>
      <c r="AW265" s="13" t="s">
        <v>30</v>
      </c>
      <c r="AX265" s="13" t="s">
        <v>74</v>
      </c>
      <c r="AY265" s="157" t="s">
        <v>138</v>
      </c>
    </row>
    <row r="266" spans="2:51" s="13" customFormat="1" ht="12">
      <c r="B266" s="155"/>
      <c r="D266" s="156" t="s">
        <v>147</v>
      </c>
      <c r="E266" s="157" t="s">
        <v>1</v>
      </c>
      <c r="F266" s="158" t="s">
        <v>214</v>
      </c>
      <c r="H266" s="159">
        <v>10.8</v>
      </c>
      <c r="L266" s="155"/>
      <c r="M266" s="160"/>
      <c r="N266" s="161"/>
      <c r="O266" s="161"/>
      <c r="P266" s="161"/>
      <c r="Q266" s="161"/>
      <c r="R266" s="161"/>
      <c r="S266" s="161"/>
      <c r="T266" s="162"/>
      <c r="AT266" s="157" t="s">
        <v>147</v>
      </c>
      <c r="AU266" s="157" t="s">
        <v>84</v>
      </c>
      <c r="AV266" s="13" t="s">
        <v>84</v>
      </c>
      <c r="AW266" s="13" t="s">
        <v>30</v>
      </c>
      <c r="AX266" s="13" t="s">
        <v>74</v>
      </c>
      <c r="AY266" s="157" t="s">
        <v>138</v>
      </c>
    </row>
    <row r="267" spans="2:51" s="14" customFormat="1" ht="12">
      <c r="B267" s="163"/>
      <c r="D267" s="156" t="s">
        <v>147</v>
      </c>
      <c r="E267" s="164" t="s">
        <v>1</v>
      </c>
      <c r="F267" s="165" t="s">
        <v>155</v>
      </c>
      <c r="H267" s="166">
        <v>48.6</v>
      </c>
      <c r="L267" s="163"/>
      <c r="M267" s="167"/>
      <c r="N267" s="168"/>
      <c r="O267" s="168"/>
      <c r="P267" s="168"/>
      <c r="Q267" s="168"/>
      <c r="R267" s="168"/>
      <c r="S267" s="168"/>
      <c r="T267" s="169"/>
      <c r="AT267" s="164" t="s">
        <v>147</v>
      </c>
      <c r="AU267" s="164" t="s">
        <v>84</v>
      </c>
      <c r="AV267" s="14" t="s">
        <v>145</v>
      </c>
      <c r="AW267" s="14" t="s">
        <v>30</v>
      </c>
      <c r="AX267" s="14" t="s">
        <v>82</v>
      </c>
      <c r="AY267" s="164" t="s">
        <v>138</v>
      </c>
    </row>
    <row r="268" spans="1:65" s="2" customFormat="1" ht="24.2" customHeight="1">
      <c r="A268" s="28"/>
      <c r="B268" s="141"/>
      <c r="C268" s="170" t="s">
        <v>321</v>
      </c>
      <c r="D268" s="170" t="s">
        <v>168</v>
      </c>
      <c r="E268" s="171" t="s">
        <v>322</v>
      </c>
      <c r="F268" s="172" t="s">
        <v>323</v>
      </c>
      <c r="G268" s="173" t="s">
        <v>144</v>
      </c>
      <c r="H268" s="174">
        <v>48.6</v>
      </c>
      <c r="I268" s="175"/>
      <c r="J268" s="175">
        <f>ROUND(I268*H268,2)</f>
        <v>0</v>
      </c>
      <c r="K268" s="176"/>
      <c r="L268" s="177"/>
      <c r="M268" s="178" t="s">
        <v>1</v>
      </c>
      <c r="N268" s="179" t="s">
        <v>39</v>
      </c>
      <c r="O268" s="151">
        <v>0</v>
      </c>
      <c r="P268" s="151">
        <f>O268*H268</f>
        <v>0</v>
      </c>
      <c r="Q268" s="151">
        <v>0.03642</v>
      </c>
      <c r="R268" s="151">
        <f>Q268*H268</f>
        <v>1.7700120000000001</v>
      </c>
      <c r="S268" s="151">
        <v>0</v>
      </c>
      <c r="T268" s="152">
        <f>S268*H268</f>
        <v>0</v>
      </c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R268" s="153" t="s">
        <v>308</v>
      </c>
      <c r="AT268" s="153" t="s">
        <v>168</v>
      </c>
      <c r="AU268" s="153" t="s">
        <v>84</v>
      </c>
      <c r="AY268" s="16" t="s">
        <v>138</v>
      </c>
      <c r="BE268" s="154">
        <f>IF(N268="základní",J268,0)</f>
        <v>0</v>
      </c>
      <c r="BF268" s="154">
        <f>IF(N268="snížená",J268,0)</f>
        <v>0</v>
      </c>
      <c r="BG268" s="154">
        <f>IF(N268="zákl. přenesená",J268,0)</f>
        <v>0</v>
      </c>
      <c r="BH268" s="154">
        <f>IF(N268="sníž. přenesená",J268,0)</f>
        <v>0</v>
      </c>
      <c r="BI268" s="154">
        <f>IF(N268="nulová",J268,0)</f>
        <v>0</v>
      </c>
      <c r="BJ268" s="16" t="s">
        <v>82</v>
      </c>
      <c r="BK268" s="154">
        <f>ROUND(I268*H268,2)</f>
        <v>0</v>
      </c>
      <c r="BL268" s="16" t="s">
        <v>225</v>
      </c>
      <c r="BM268" s="153" t="s">
        <v>324</v>
      </c>
    </row>
    <row r="269" spans="2:51" s="13" customFormat="1" ht="12">
      <c r="B269" s="155"/>
      <c r="D269" s="156" t="s">
        <v>147</v>
      </c>
      <c r="E269" s="157" t="s">
        <v>1</v>
      </c>
      <c r="F269" s="158" t="s">
        <v>216</v>
      </c>
      <c r="H269" s="159">
        <v>37.8</v>
      </c>
      <c r="L269" s="155"/>
      <c r="M269" s="160"/>
      <c r="N269" s="161"/>
      <c r="O269" s="161"/>
      <c r="P269" s="161"/>
      <c r="Q269" s="161"/>
      <c r="R269" s="161"/>
      <c r="S269" s="161"/>
      <c r="T269" s="162"/>
      <c r="AT269" s="157" t="s">
        <v>147</v>
      </c>
      <c r="AU269" s="157" t="s">
        <v>84</v>
      </c>
      <c r="AV269" s="13" t="s">
        <v>84</v>
      </c>
      <c r="AW269" s="13" t="s">
        <v>30</v>
      </c>
      <c r="AX269" s="13" t="s">
        <v>74</v>
      </c>
      <c r="AY269" s="157" t="s">
        <v>138</v>
      </c>
    </row>
    <row r="270" spans="2:51" s="13" customFormat="1" ht="12">
      <c r="B270" s="155"/>
      <c r="D270" s="156" t="s">
        <v>147</v>
      </c>
      <c r="E270" s="157" t="s">
        <v>1</v>
      </c>
      <c r="F270" s="158" t="s">
        <v>214</v>
      </c>
      <c r="H270" s="159">
        <v>10.8</v>
      </c>
      <c r="L270" s="155"/>
      <c r="M270" s="160"/>
      <c r="N270" s="161"/>
      <c r="O270" s="161"/>
      <c r="P270" s="161"/>
      <c r="Q270" s="161"/>
      <c r="R270" s="161"/>
      <c r="S270" s="161"/>
      <c r="T270" s="162"/>
      <c r="AT270" s="157" t="s">
        <v>147</v>
      </c>
      <c r="AU270" s="157" t="s">
        <v>84</v>
      </c>
      <c r="AV270" s="13" t="s">
        <v>84</v>
      </c>
      <c r="AW270" s="13" t="s">
        <v>30</v>
      </c>
      <c r="AX270" s="13" t="s">
        <v>74</v>
      </c>
      <c r="AY270" s="157" t="s">
        <v>138</v>
      </c>
    </row>
    <row r="271" spans="2:51" s="14" customFormat="1" ht="12">
      <c r="B271" s="163"/>
      <c r="D271" s="156" t="s">
        <v>147</v>
      </c>
      <c r="E271" s="164" t="s">
        <v>1</v>
      </c>
      <c r="F271" s="165" t="s">
        <v>155</v>
      </c>
      <c r="H271" s="166">
        <v>48.6</v>
      </c>
      <c r="L271" s="163"/>
      <c r="M271" s="167"/>
      <c r="N271" s="168"/>
      <c r="O271" s="168"/>
      <c r="P271" s="168"/>
      <c r="Q271" s="168"/>
      <c r="R271" s="168"/>
      <c r="S271" s="168"/>
      <c r="T271" s="169"/>
      <c r="AT271" s="164" t="s">
        <v>147</v>
      </c>
      <c r="AU271" s="164" t="s">
        <v>84</v>
      </c>
      <c r="AV271" s="14" t="s">
        <v>145</v>
      </c>
      <c r="AW271" s="14" t="s">
        <v>30</v>
      </c>
      <c r="AX271" s="14" t="s">
        <v>82</v>
      </c>
      <c r="AY271" s="164" t="s">
        <v>138</v>
      </c>
    </row>
    <row r="272" spans="1:65" s="2" customFormat="1" ht="24.2" customHeight="1">
      <c r="A272" s="28"/>
      <c r="B272" s="141"/>
      <c r="C272" s="142" t="s">
        <v>325</v>
      </c>
      <c r="D272" s="142" t="s">
        <v>141</v>
      </c>
      <c r="E272" s="143" t="s">
        <v>326</v>
      </c>
      <c r="F272" s="144" t="s">
        <v>327</v>
      </c>
      <c r="G272" s="145" t="s">
        <v>294</v>
      </c>
      <c r="H272" s="146">
        <v>18</v>
      </c>
      <c r="I272" s="147"/>
      <c r="J272" s="147">
        <f>ROUND(I272*H272,2)</f>
        <v>0</v>
      </c>
      <c r="K272" s="148"/>
      <c r="L272" s="29"/>
      <c r="M272" s="149" t="s">
        <v>1</v>
      </c>
      <c r="N272" s="150" t="s">
        <v>39</v>
      </c>
      <c r="O272" s="151">
        <v>1.298</v>
      </c>
      <c r="P272" s="151">
        <f>O272*H272</f>
        <v>23.364</v>
      </c>
      <c r="Q272" s="151">
        <v>0.00026</v>
      </c>
      <c r="R272" s="151">
        <f>Q272*H272</f>
        <v>0.004679999999999999</v>
      </c>
      <c r="S272" s="151">
        <v>0</v>
      </c>
      <c r="T272" s="152">
        <f>S272*H272</f>
        <v>0</v>
      </c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R272" s="153" t="s">
        <v>225</v>
      </c>
      <c r="AT272" s="153" t="s">
        <v>141</v>
      </c>
      <c r="AU272" s="153" t="s">
        <v>84</v>
      </c>
      <c r="AY272" s="16" t="s">
        <v>138</v>
      </c>
      <c r="BE272" s="154">
        <f>IF(N272="základní",J272,0)</f>
        <v>0</v>
      </c>
      <c r="BF272" s="154">
        <f>IF(N272="snížená",J272,0)</f>
        <v>0</v>
      </c>
      <c r="BG272" s="154">
        <f>IF(N272="zákl. přenesená",J272,0)</f>
        <v>0</v>
      </c>
      <c r="BH272" s="154">
        <f>IF(N272="sníž. přenesená",J272,0)</f>
        <v>0</v>
      </c>
      <c r="BI272" s="154">
        <f>IF(N272="nulová",J272,0)</f>
        <v>0</v>
      </c>
      <c r="BJ272" s="16" t="s">
        <v>82</v>
      </c>
      <c r="BK272" s="154">
        <f>ROUND(I272*H272,2)</f>
        <v>0</v>
      </c>
      <c r="BL272" s="16" t="s">
        <v>225</v>
      </c>
      <c r="BM272" s="153" t="s">
        <v>328</v>
      </c>
    </row>
    <row r="273" spans="2:51" s="13" customFormat="1" ht="12">
      <c r="B273" s="155"/>
      <c r="D273" s="156" t="s">
        <v>147</v>
      </c>
      <c r="E273" s="157" t="s">
        <v>1</v>
      </c>
      <c r="F273" s="158" t="s">
        <v>329</v>
      </c>
      <c r="H273" s="159">
        <v>18</v>
      </c>
      <c r="L273" s="155"/>
      <c r="M273" s="160"/>
      <c r="N273" s="161"/>
      <c r="O273" s="161"/>
      <c r="P273" s="161"/>
      <c r="Q273" s="161"/>
      <c r="R273" s="161"/>
      <c r="S273" s="161"/>
      <c r="T273" s="162"/>
      <c r="AT273" s="157" t="s">
        <v>147</v>
      </c>
      <c r="AU273" s="157" t="s">
        <v>84</v>
      </c>
      <c r="AV273" s="13" t="s">
        <v>84</v>
      </c>
      <c r="AW273" s="13" t="s">
        <v>30</v>
      </c>
      <c r="AX273" s="13" t="s">
        <v>82</v>
      </c>
      <c r="AY273" s="157" t="s">
        <v>138</v>
      </c>
    </row>
    <row r="274" spans="1:65" s="2" customFormat="1" ht="24.2" customHeight="1">
      <c r="A274" s="28"/>
      <c r="B274" s="141"/>
      <c r="C274" s="170" t="s">
        <v>103</v>
      </c>
      <c r="D274" s="170" t="s">
        <v>168</v>
      </c>
      <c r="E274" s="171" t="s">
        <v>330</v>
      </c>
      <c r="F274" s="172" t="s">
        <v>331</v>
      </c>
      <c r="G274" s="173" t="s">
        <v>144</v>
      </c>
      <c r="H274" s="174">
        <v>10.368</v>
      </c>
      <c r="I274" s="175"/>
      <c r="J274" s="175">
        <f>ROUND(I274*H274,2)</f>
        <v>0</v>
      </c>
      <c r="K274" s="176"/>
      <c r="L274" s="177"/>
      <c r="M274" s="178" t="s">
        <v>1</v>
      </c>
      <c r="N274" s="179" t="s">
        <v>39</v>
      </c>
      <c r="O274" s="151">
        <v>0</v>
      </c>
      <c r="P274" s="151">
        <f>O274*H274</f>
        <v>0</v>
      </c>
      <c r="Q274" s="151">
        <v>0.0375</v>
      </c>
      <c r="R274" s="151">
        <f>Q274*H274</f>
        <v>0.3888</v>
      </c>
      <c r="S274" s="151">
        <v>0</v>
      </c>
      <c r="T274" s="152">
        <f>S274*H274</f>
        <v>0</v>
      </c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R274" s="153" t="s">
        <v>308</v>
      </c>
      <c r="AT274" s="153" t="s">
        <v>168</v>
      </c>
      <c r="AU274" s="153" t="s">
        <v>84</v>
      </c>
      <c r="AY274" s="16" t="s">
        <v>138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6" t="s">
        <v>82</v>
      </c>
      <c r="BK274" s="154">
        <f>ROUND(I274*H274,2)</f>
        <v>0</v>
      </c>
      <c r="BL274" s="16" t="s">
        <v>225</v>
      </c>
      <c r="BM274" s="153" t="s">
        <v>332</v>
      </c>
    </row>
    <row r="275" spans="2:51" s="13" customFormat="1" ht="12">
      <c r="B275" s="155"/>
      <c r="D275" s="156" t="s">
        <v>147</v>
      </c>
      <c r="E275" s="157" t="s">
        <v>1</v>
      </c>
      <c r="F275" s="158" t="s">
        <v>195</v>
      </c>
      <c r="H275" s="159">
        <v>10.368</v>
      </c>
      <c r="L275" s="155"/>
      <c r="M275" s="160"/>
      <c r="N275" s="161"/>
      <c r="O275" s="161"/>
      <c r="P275" s="161"/>
      <c r="Q275" s="161"/>
      <c r="R275" s="161"/>
      <c r="S275" s="161"/>
      <c r="T275" s="162"/>
      <c r="AT275" s="157" t="s">
        <v>147</v>
      </c>
      <c r="AU275" s="157" t="s">
        <v>84</v>
      </c>
      <c r="AV275" s="13" t="s">
        <v>84</v>
      </c>
      <c r="AW275" s="13" t="s">
        <v>30</v>
      </c>
      <c r="AX275" s="13" t="s">
        <v>82</v>
      </c>
      <c r="AY275" s="157" t="s">
        <v>138</v>
      </c>
    </row>
    <row r="276" spans="1:65" s="2" customFormat="1" ht="24.2" customHeight="1">
      <c r="A276" s="28"/>
      <c r="B276" s="141"/>
      <c r="C276" s="142" t="s">
        <v>333</v>
      </c>
      <c r="D276" s="142" t="s">
        <v>141</v>
      </c>
      <c r="E276" s="143" t="s">
        <v>334</v>
      </c>
      <c r="F276" s="144" t="s">
        <v>335</v>
      </c>
      <c r="G276" s="145" t="s">
        <v>294</v>
      </c>
      <c r="H276" s="146">
        <v>1</v>
      </c>
      <c r="I276" s="147"/>
      <c r="J276" s="147">
        <f>ROUND(I276*H276,2)</f>
        <v>0</v>
      </c>
      <c r="K276" s="148"/>
      <c r="L276" s="29"/>
      <c r="M276" s="149" t="s">
        <v>1</v>
      </c>
      <c r="N276" s="150" t="s">
        <v>39</v>
      </c>
      <c r="O276" s="151">
        <v>10.2</v>
      </c>
      <c r="P276" s="151">
        <f>O276*H276</f>
        <v>10.2</v>
      </c>
      <c r="Q276" s="151">
        <v>0.00092</v>
      </c>
      <c r="R276" s="151">
        <f>Q276*H276</f>
        <v>0.00092</v>
      </c>
      <c r="S276" s="151">
        <v>0</v>
      </c>
      <c r="T276" s="152">
        <f>S276*H276</f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53" t="s">
        <v>225</v>
      </c>
      <c r="AT276" s="153" t="s">
        <v>141</v>
      </c>
      <c r="AU276" s="153" t="s">
        <v>84</v>
      </c>
      <c r="AY276" s="16" t="s">
        <v>138</v>
      </c>
      <c r="BE276" s="154">
        <f>IF(N276="základní",J276,0)</f>
        <v>0</v>
      </c>
      <c r="BF276" s="154">
        <f>IF(N276="snížená",J276,0)</f>
        <v>0</v>
      </c>
      <c r="BG276" s="154">
        <f>IF(N276="zákl. přenesená",J276,0)</f>
        <v>0</v>
      </c>
      <c r="BH276" s="154">
        <f>IF(N276="sníž. přenesená",J276,0)</f>
        <v>0</v>
      </c>
      <c r="BI276" s="154">
        <f>IF(N276="nulová",J276,0)</f>
        <v>0</v>
      </c>
      <c r="BJ276" s="16" t="s">
        <v>82</v>
      </c>
      <c r="BK276" s="154">
        <f>ROUND(I276*H276,2)</f>
        <v>0</v>
      </c>
      <c r="BL276" s="16" t="s">
        <v>225</v>
      </c>
      <c r="BM276" s="153" t="s">
        <v>336</v>
      </c>
    </row>
    <row r="277" spans="2:51" s="13" customFormat="1" ht="12">
      <c r="B277" s="155"/>
      <c r="D277" s="156" t="s">
        <v>147</v>
      </c>
      <c r="E277" s="157" t="s">
        <v>1</v>
      </c>
      <c r="F277" s="158" t="s">
        <v>337</v>
      </c>
      <c r="H277" s="159">
        <v>1</v>
      </c>
      <c r="L277" s="155"/>
      <c r="M277" s="160"/>
      <c r="N277" s="161"/>
      <c r="O277" s="161"/>
      <c r="P277" s="161"/>
      <c r="Q277" s="161"/>
      <c r="R277" s="161"/>
      <c r="S277" s="161"/>
      <c r="T277" s="162"/>
      <c r="AT277" s="157" t="s">
        <v>147</v>
      </c>
      <c r="AU277" s="157" t="s">
        <v>84</v>
      </c>
      <c r="AV277" s="13" t="s">
        <v>84</v>
      </c>
      <c r="AW277" s="13" t="s">
        <v>30</v>
      </c>
      <c r="AX277" s="13" t="s">
        <v>82</v>
      </c>
      <c r="AY277" s="157" t="s">
        <v>138</v>
      </c>
    </row>
    <row r="278" spans="1:65" s="2" customFormat="1" ht="24.2" customHeight="1">
      <c r="A278" s="28"/>
      <c r="B278" s="141"/>
      <c r="C278" s="170" t="s">
        <v>338</v>
      </c>
      <c r="D278" s="170" t="s">
        <v>168</v>
      </c>
      <c r="E278" s="171" t="s">
        <v>339</v>
      </c>
      <c r="F278" s="172" t="s">
        <v>340</v>
      </c>
      <c r="G278" s="173" t="s">
        <v>144</v>
      </c>
      <c r="H278" s="174">
        <v>5.76</v>
      </c>
      <c r="I278" s="175"/>
      <c r="J278" s="175">
        <f>ROUND(I278*H278,2)</f>
        <v>0</v>
      </c>
      <c r="K278" s="176"/>
      <c r="L278" s="177"/>
      <c r="M278" s="178" t="s">
        <v>1</v>
      </c>
      <c r="N278" s="179" t="s">
        <v>39</v>
      </c>
      <c r="O278" s="151">
        <v>0</v>
      </c>
      <c r="P278" s="151">
        <f>O278*H278</f>
        <v>0</v>
      </c>
      <c r="Q278" s="151">
        <v>0.03889</v>
      </c>
      <c r="R278" s="151">
        <f>Q278*H278</f>
        <v>0.2240064</v>
      </c>
      <c r="S278" s="151">
        <v>0</v>
      </c>
      <c r="T278" s="152">
        <f>S278*H278</f>
        <v>0</v>
      </c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R278" s="153" t="s">
        <v>308</v>
      </c>
      <c r="AT278" s="153" t="s">
        <v>168</v>
      </c>
      <c r="AU278" s="153" t="s">
        <v>84</v>
      </c>
      <c r="AY278" s="16" t="s">
        <v>138</v>
      </c>
      <c r="BE278" s="154">
        <f>IF(N278="základní",J278,0)</f>
        <v>0</v>
      </c>
      <c r="BF278" s="154">
        <f>IF(N278="snížená",J278,0)</f>
        <v>0</v>
      </c>
      <c r="BG278" s="154">
        <f>IF(N278="zákl. přenesená",J278,0)</f>
        <v>0</v>
      </c>
      <c r="BH278" s="154">
        <f>IF(N278="sníž. přenesená",J278,0)</f>
        <v>0</v>
      </c>
      <c r="BI278" s="154">
        <f>IF(N278="nulová",J278,0)</f>
        <v>0</v>
      </c>
      <c r="BJ278" s="16" t="s">
        <v>82</v>
      </c>
      <c r="BK278" s="154">
        <f>ROUND(I278*H278,2)</f>
        <v>0</v>
      </c>
      <c r="BL278" s="16" t="s">
        <v>225</v>
      </c>
      <c r="BM278" s="153" t="s">
        <v>341</v>
      </c>
    </row>
    <row r="279" spans="2:51" s="13" customFormat="1" ht="12">
      <c r="B279" s="155"/>
      <c r="D279" s="156" t="s">
        <v>147</v>
      </c>
      <c r="E279" s="157" t="s">
        <v>1</v>
      </c>
      <c r="F279" s="158" t="s">
        <v>217</v>
      </c>
      <c r="H279" s="159">
        <v>5.76</v>
      </c>
      <c r="L279" s="155"/>
      <c r="M279" s="160"/>
      <c r="N279" s="161"/>
      <c r="O279" s="161"/>
      <c r="P279" s="161"/>
      <c r="Q279" s="161"/>
      <c r="R279" s="161"/>
      <c r="S279" s="161"/>
      <c r="T279" s="162"/>
      <c r="AT279" s="157" t="s">
        <v>147</v>
      </c>
      <c r="AU279" s="157" t="s">
        <v>84</v>
      </c>
      <c r="AV279" s="13" t="s">
        <v>84</v>
      </c>
      <c r="AW279" s="13" t="s">
        <v>30</v>
      </c>
      <c r="AX279" s="13" t="s">
        <v>82</v>
      </c>
      <c r="AY279" s="157" t="s">
        <v>138</v>
      </c>
    </row>
    <row r="280" spans="1:65" s="2" customFormat="1" ht="24.2" customHeight="1">
      <c r="A280" s="28"/>
      <c r="B280" s="141"/>
      <c r="C280" s="142" t="s">
        <v>342</v>
      </c>
      <c r="D280" s="142" t="s">
        <v>141</v>
      </c>
      <c r="E280" s="143" t="s">
        <v>343</v>
      </c>
      <c r="F280" s="144" t="s">
        <v>344</v>
      </c>
      <c r="G280" s="145" t="s">
        <v>294</v>
      </c>
      <c r="H280" s="146">
        <v>24</v>
      </c>
      <c r="I280" s="147"/>
      <c r="J280" s="147">
        <f>ROUND(I280*H280,2)</f>
        <v>0</v>
      </c>
      <c r="K280" s="148"/>
      <c r="L280" s="29"/>
      <c r="M280" s="149" t="s">
        <v>1</v>
      </c>
      <c r="N280" s="150" t="s">
        <v>39</v>
      </c>
      <c r="O280" s="151">
        <v>0.345</v>
      </c>
      <c r="P280" s="151">
        <f>O280*H280</f>
        <v>8.28</v>
      </c>
      <c r="Q280" s="151">
        <v>0</v>
      </c>
      <c r="R280" s="151">
        <f>Q280*H280</f>
        <v>0</v>
      </c>
      <c r="S280" s="151">
        <v>0</v>
      </c>
      <c r="T280" s="152">
        <f>S280*H280</f>
        <v>0</v>
      </c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R280" s="153" t="s">
        <v>225</v>
      </c>
      <c r="AT280" s="153" t="s">
        <v>141</v>
      </c>
      <c r="AU280" s="153" t="s">
        <v>84</v>
      </c>
      <c r="AY280" s="16" t="s">
        <v>138</v>
      </c>
      <c r="BE280" s="154">
        <f>IF(N280="základní",J280,0)</f>
        <v>0</v>
      </c>
      <c r="BF280" s="154">
        <f>IF(N280="snížená",J280,0)</f>
        <v>0</v>
      </c>
      <c r="BG280" s="154">
        <f>IF(N280="zákl. přenesená",J280,0)</f>
        <v>0</v>
      </c>
      <c r="BH280" s="154">
        <f>IF(N280="sníž. přenesená",J280,0)</f>
        <v>0</v>
      </c>
      <c r="BI280" s="154">
        <f>IF(N280="nulová",J280,0)</f>
        <v>0</v>
      </c>
      <c r="BJ280" s="16" t="s">
        <v>82</v>
      </c>
      <c r="BK280" s="154">
        <f>ROUND(I280*H280,2)</f>
        <v>0</v>
      </c>
      <c r="BL280" s="16" t="s">
        <v>225</v>
      </c>
      <c r="BM280" s="153" t="s">
        <v>345</v>
      </c>
    </row>
    <row r="281" spans="2:51" s="13" customFormat="1" ht="12">
      <c r="B281" s="155"/>
      <c r="D281" s="156" t="s">
        <v>147</v>
      </c>
      <c r="E281" s="157" t="s">
        <v>1</v>
      </c>
      <c r="F281" s="158" t="s">
        <v>346</v>
      </c>
      <c r="H281" s="159">
        <v>3</v>
      </c>
      <c r="L281" s="155"/>
      <c r="M281" s="160"/>
      <c r="N281" s="161"/>
      <c r="O281" s="161"/>
      <c r="P281" s="161"/>
      <c r="Q281" s="161"/>
      <c r="R281" s="161"/>
      <c r="S281" s="161"/>
      <c r="T281" s="162"/>
      <c r="AT281" s="157" t="s">
        <v>147</v>
      </c>
      <c r="AU281" s="157" t="s">
        <v>84</v>
      </c>
      <c r="AV281" s="13" t="s">
        <v>84</v>
      </c>
      <c r="AW281" s="13" t="s">
        <v>30</v>
      </c>
      <c r="AX281" s="13" t="s">
        <v>74</v>
      </c>
      <c r="AY281" s="157" t="s">
        <v>138</v>
      </c>
    </row>
    <row r="282" spans="2:51" s="13" customFormat="1" ht="12">
      <c r="B282" s="155"/>
      <c r="D282" s="156" t="s">
        <v>147</v>
      </c>
      <c r="E282" s="157" t="s">
        <v>1</v>
      </c>
      <c r="F282" s="158" t="s">
        <v>347</v>
      </c>
      <c r="H282" s="159">
        <v>3</v>
      </c>
      <c r="L282" s="155"/>
      <c r="M282" s="160"/>
      <c r="N282" s="161"/>
      <c r="O282" s="161"/>
      <c r="P282" s="161"/>
      <c r="Q282" s="161"/>
      <c r="R282" s="161"/>
      <c r="S282" s="161"/>
      <c r="T282" s="162"/>
      <c r="AT282" s="157" t="s">
        <v>147</v>
      </c>
      <c r="AU282" s="157" t="s">
        <v>84</v>
      </c>
      <c r="AV282" s="13" t="s">
        <v>84</v>
      </c>
      <c r="AW282" s="13" t="s">
        <v>30</v>
      </c>
      <c r="AX282" s="13" t="s">
        <v>74</v>
      </c>
      <c r="AY282" s="157" t="s">
        <v>138</v>
      </c>
    </row>
    <row r="283" spans="2:51" s="13" customFormat="1" ht="12">
      <c r="B283" s="155"/>
      <c r="D283" s="156" t="s">
        <v>147</v>
      </c>
      <c r="E283" s="157" t="s">
        <v>1</v>
      </c>
      <c r="F283" s="158" t="s">
        <v>329</v>
      </c>
      <c r="H283" s="159">
        <v>18</v>
      </c>
      <c r="L283" s="155"/>
      <c r="M283" s="160"/>
      <c r="N283" s="161"/>
      <c r="O283" s="161"/>
      <c r="P283" s="161"/>
      <c r="Q283" s="161"/>
      <c r="R283" s="161"/>
      <c r="S283" s="161"/>
      <c r="T283" s="162"/>
      <c r="AT283" s="157" t="s">
        <v>147</v>
      </c>
      <c r="AU283" s="157" t="s">
        <v>84</v>
      </c>
      <c r="AV283" s="13" t="s">
        <v>84</v>
      </c>
      <c r="AW283" s="13" t="s">
        <v>30</v>
      </c>
      <c r="AX283" s="13" t="s">
        <v>74</v>
      </c>
      <c r="AY283" s="157" t="s">
        <v>138</v>
      </c>
    </row>
    <row r="284" spans="2:51" s="14" customFormat="1" ht="12">
      <c r="B284" s="163"/>
      <c r="D284" s="156" t="s">
        <v>147</v>
      </c>
      <c r="E284" s="164" t="s">
        <v>97</v>
      </c>
      <c r="F284" s="165" t="s">
        <v>155</v>
      </c>
      <c r="H284" s="166">
        <v>24</v>
      </c>
      <c r="L284" s="163"/>
      <c r="M284" s="167"/>
      <c r="N284" s="168"/>
      <c r="O284" s="168"/>
      <c r="P284" s="168"/>
      <c r="Q284" s="168"/>
      <c r="R284" s="168"/>
      <c r="S284" s="168"/>
      <c r="T284" s="169"/>
      <c r="AT284" s="164" t="s">
        <v>147</v>
      </c>
      <c r="AU284" s="164" t="s">
        <v>84</v>
      </c>
      <c r="AV284" s="14" t="s">
        <v>145</v>
      </c>
      <c r="AW284" s="14" t="s">
        <v>30</v>
      </c>
      <c r="AX284" s="14" t="s">
        <v>82</v>
      </c>
      <c r="AY284" s="164" t="s">
        <v>138</v>
      </c>
    </row>
    <row r="285" spans="1:65" s="2" customFormat="1" ht="16.5" customHeight="1">
      <c r="A285" s="28"/>
      <c r="B285" s="141"/>
      <c r="C285" s="170" t="s">
        <v>348</v>
      </c>
      <c r="D285" s="170" t="s">
        <v>168</v>
      </c>
      <c r="E285" s="171" t="s">
        <v>349</v>
      </c>
      <c r="F285" s="172" t="s">
        <v>350</v>
      </c>
      <c r="G285" s="173" t="s">
        <v>165</v>
      </c>
      <c r="H285" s="174">
        <v>16.8</v>
      </c>
      <c r="I285" s="175"/>
      <c r="J285" s="175">
        <f>ROUND(I285*H285,2)</f>
        <v>0</v>
      </c>
      <c r="K285" s="176"/>
      <c r="L285" s="177"/>
      <c r="M285" s="178" t="s">
        <v>1</v>
      </c>
      <c r="N285" s="179" t="s">
        <v>39</v>
      </c>
      <c r="O285" s="151">
        <v>0</v>
      </c>
      <c r="P285" s="151">
        <f>O285*H285</f>
        <v>0</v>
      </c>
      <c r="Q285" s="151">
        <v>0.0008</v>
      </c>
      <c r="R285" s="151">
        <f>Q285*H285</f>
        <v>0.01344</v>
      </c>
      <c r="S285" s="151">
        <v>0</v>
      </c>
      <c r="T285" s="152">
        <f>S285*H285</f>
        <v>0</v>
      </c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R285" s="153" t="s">
        <v>308</v>
      </c>
      <c r="AT285" s="153" t="s">
        <v>168</v>
      </c>
      <c r="AU285" s="153" t="s">
        <v>84</v>
      </c>
      <c r="AY285" s="16" t="s">
        <v>138</v>
      </c>
      <c r="BE285" s="154">
        <f>IF(N285="základní",J285,0)</f>
        <v>0</v>
      </c>
      <c r="BF285" s="154">
        <f>IF(N285="snížená",J285,0)</f>
        <v>0</v>
      </c>
      <c r="BG285" s="154">
        <f>IF(N285="zákl. přenesená",J285,0)</f>
        <v>0</v>
      </c>
      <c r="BH285" s="154">
        <f>IF(N285="sníž. přenesená",J285,0)</f>
        <v>0</v>
      </c>
      <c r="BI285" s="154">
        <f>IF(N285="nulová",J285,0)</f>
        <v>0</v>
      </c>
      <c r="BJ285" s="16" t="s">
        <v>82</v>
      </c>
      <c r="BK285" s="154">
        <f>ROUND(I285*H285,2)</f>
        <v>0</v>
      </c>
      <c r="BL285" s="16" t="s">
        <v>225</v>
      </c>
      <c r="BM285" s="153" t="s">
        <v>351</v>
      </c>
    </row>
    <row r="286" spans="2:51" s="13" customFormat="1" ht="12">
      <c r="B286" s="155"/>
      <c r="D286" s="156" t="s">
        <v>147</v>
      </c>
      <c r="E286" s="157" t="s">
        <v>1</v>
      </c>
      <c r="F286" s="158" t="s">
        <v>270</v>
      </c>
      <c r="H286" s="159">
        <v>3</v>
      </c>
      <c r="L286" s="155"/>
      <c r="M286" s="160"/>
      <c r="N286" s="161"/>
      <c r="O286" s="161"/>
      <c r="P286" s="161"/>
      <c r="Q286" s="161"/>
      <c r="R286" s="161"/>
      <c r="S286" s="161"/>
      <c r="T286" s="162"/>
      <c r="AT286" s="157" t="s">
        <v>147</v>
      </c>
      <c r="AU286" s="157" t="s">
        <v>84</v>
      </c>
      <c r="AV286" s="13" t="s">
        <v>84</v>
      </c>
      <c r="AW286" s="13" t="s">
        <v>30</v>
      </c>
      <c r="AX286" s="13" t="s">
        <v>74</v>
      </c>
      <c r="AY286" s="157" t="s">
        <v>138</v>
      </c>
    </row>
    <row r="287" spans="2:51" s="13" customFormat="1" ht="12">
      <c r="B287" s="155"/>
      <c r="D287" s="156" t="s">
        <v>147</v>
      </c>
      <c r="E287" s="157" t="s">
        <v>1</v>
      </c>
      <c r="F287" s="158" t="s">
        <v>275</v>
      </c>
      <c r="H287" s="159">
        <v>3</v>
      </c>
      <c r="L287" s="155"/>
      <c r="M287" s="160"/>
      <c r="N287" s="161"/>
      <c r="O287" s="161"/>
      <c r="P287" s="161"/>
      <c r="Q287" s="161"/>
      <c r="R287" s="161"/>
      <c r="S287" s="161"/>
      <c r="T287" s="162"/>
      <c r="AT287" s="157" t="s">
        <v>147</v>
      </c>
      <c r="AU287" s="157" t="s">
        <v>84</v>
      </c>
      <c r="AV287" s="13" t="s">
        <v>84</v>
      </c>
      <c r="AW287" s="13" t="s">
        <v>30</v>
      </c>
      <c r="AX287" s="13" t="s">
        <v>74</v>
      </c>
      <c r="AY287" s="157" t="s">
        <v>138</v>
      </c>
    </row>
    <row r="288" spans="2:51" s="13" customFormat="1" ht="12">
      <c r="B288" s="155"/>
      <c r="D288" s="156" t="s">
        <v>147</v>
      </c>
      <c r="E288" s="157" t="s">
        <v>1</v>
      </c>
      <c r="F288" s="158" t="s">
        <v>277</v>
      </c>
      <c r="H288" s="159">
        <v>10.8</v>
      </c>
      <c r="L288" s="155"/>
      <c r="M288" s="160"/>
      <c r="N288" s="161"/>
      <c r="O288" s="161"/>
      <c r="P288" s="161"/>
      <c r="Q288" s="161"/>
      <c r="R288" s="161"/>
      <c r="S288" s="161"/>
      <c r="T288" s="162"/>
      <c r="AT288" s="157" t="s">
        <v>147</v>
      </c>
      <c r="AU288" s="157" t="s">
        <v>84</v>
      </c>
      <c r="AV288" s="13" t="s">
        <v>84</v>
      </c>
      <c r="AW288" s="13" t="s">
        <v>30</v>
      </c>
      <c r="AX288" s="13" t="s">
        <v>74</v>
      </c>
      <c r="AY288" s="157" t="s">
        <v>138</v>
      </c>
    </row>
    <row r="289" spans="2:51" s="14" customFormat="1" ht="12">
      <c r="B289" s="163"/>
      <c r="D289" s="156" t="s">
        <v>147</v>
      </c>
      <c r="E289" s="164" t="s">
        <v>1</v>
      </c>
      <c r="F289" s="165" t="s">
        <v>155</v>
      </c>
      <c r="H289" s="166">
        <v>16.8</v>
      </c>
      <c r="L289" s="163"/>
      <c r="M289" s="167"/>
      <c r="N289" s="168"/>
      <c r="O289" s="168"/>
      <c r="P289" s="168"/>
      <c r="Q289" s="168"/>
      <c r="R289" s="168"/>
      <c r="S289" s="168"/>
      <c r="T289" s="169"/>
      <c r="AT289" s="164" t="s">
        <v>147</v>
      </c>
      <c r="AU289" s="164" t="s">
        <v>84</v>
      </c>
      <c r="AV289" s="14" t="s">
        <v>145</v>
      </c>
      <c r="AW289" s="14" t="s">
        <v>30</v>
      </c>
      <c r="AX289" s="14" t="s">
        <v>82</v>
      </c>
      <c r="AY289" s="164" t="s">
        <v>138</v>
      </c>
    </row>
    <row r="290" spans="1:65" s="2" customFormat="1" ht="16.5" customHeight="1">
      <c r="A290" s="28"/>
      <c r="B290" s="141"/>
      <c r="C290" s="170" t="s">
        <v>352</v>
      </c>
      <c r="D290" s="170" t="s">
        <v>168</v>
      </c>
      <c r="E290" s="171" t="s">
        <v>353</v>
      </c>
      <c r="F290" s="172" t="s">
        <v>354</v>
      </c>
      <c r="G290" s="173" t="s">
        <v>355</v>
      </c>
      <c r="H290" s="174">
        <v>24</v>
      </c>
      <c r="I290" s="175"/>
      <c r="J290" s="175">
        <f>ROUND(I290*H290,2)</f>
        <v>0</v>
      </c>
      <c r="K290" s="176"/>
      <c r="L290" s="177"/>
      <c r="M290" s="178" t="s">
        <v>1</v>
      </c>
      <c r="N290" s="179" t="s">
        <v>39</v>
      </c>
      <c r="O290" s="151">
        <v>0</v>
      </c>
      <c r="P290" s="151">
        <f>O290*H290</f>
        <v>0</v>
      </c>
      <c r="Q290" s="151">
        <v>0.0002</v>
      </c>
      <c r="R290" s="151">
        <f>Q290*H290</f>
        <v>0.0048000000000000004</v>
      </c>
      <c r="S290" s="151">
        <v>0</v>
      </c>
      <c r="T290" s="152">
        <f>S290*H290</f>
        <v>0</v>
      </c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R290" s="153" t="s">
        <v>308</v>
      </c>
      <c r="AT290" s="153" t="s">
        <v>168</v>
      </c>
      <c r="AU290" s="153" t="s">
        <v>84</v>
      </c>
      <c r="AY290" s="16" t="s">
        <v>138</v>
      </c>
      <c r="BE290" s="154">
        <f>IF(N290="základní",J290,0)</f>
        <v>0</v>
      </c>
      <c r="BF290" s="154">
        <f>IF(N290="snížená",J290,0)</f>
        <v>0</v>
      </c>
      <c r="BG290" s="154">
        <f>IF(N290="zákl. přenesená",J290,0)</f>
        <v>0</v>
      </c>
      <c r="BH290" s="154">
        <f>IF(N290="sníž. přenesená",J290,0)</f>
        <v>0</v>
      </c>
      <c r="BI290" s="154">
        <f>IF(N290="nulová",J290,0)</f>
        <v>0</v>
      </c>
      <c r="BJ290" s="16" t="s">
        <v>82</v>
      </c>
      <c r="BK290" s="154">
        <f>ROUND(I290*H290,2)</f>
        <v>0</v>
      </c>
      <c r="BL290" s="16" t="s">
        <v>225</v>
      </c>
      <c r="BM290" s="153" t="s">
        <v>356</v>
      </c>
    </row>
    <row r="291" spans="2:51" s="13" customFormat="1" ht="12">
      <c r="B291" s="155"/>
      <c r="D291" s="156" t="s">
        <v>147</v>
      </c>
      <c r="E291" s="157" t="s">
        <v>1</v>
      </c>
      <c r="F291" s="158" t="s">
        <v>346</v>
      </c>
      <c r="H291" s="159">
        <v>3</v>
      </c>
      <c r="L291" s="155"/>
      <c r="M291" s="160"/>
      <c r="N291" s="161"/>
      <c r="O291" s="161"/>
      <c r="P291" s="161"/>
      <c r="Q291" s="161"/>
      <c r="R291" s="161"/>
      <c r="S291" s="161"/>
      <c r="T291" s="162"/>
      <c r="AT291" s="157" t="s">
        <v>147</v>
      </c>
      <c r="AU291" s="157" t="s">
        <v>84</v>
      </c>
      <c r="AV291" s="13" t="s">
        <v>84</v>
      </c>
      <c r="AW291" s="13" t="s">
        <v>30</v>
      </c>
      <c r="AX291" s="13" t="s">
        <v>74</v>
      </c>
      <c r="AY291" s="157" t="s">
        <v>138</v>
      </c>
    </row>
    <row r="292" spans="2:51" s="13" customFormat="1" ht="12">
      <c r="B292" s="155"/>
      <c r="D292" s="156" t="s">
        <v>147</v>
      </c>
      <c r="E292" s="157" t="s">
        <v>1</v>
      </c>
      <c r="F292" s="158" t="s">
        <v>347</v>
      </c>
      <c r="H292" s="159">
        <v>3</v>
      </c>
      <c r="L292" s="155"/>
      <c r="M292" s="160"/>
      <c r="N292" s="161"/>
      <c r="O292" s="161"/>
      <c r="P292" s="161"/>
      <c r="Q292" s="161"/>
      <c r="R292" s="161"/>
      <c r="S292" s="161"/>
      <c r="T292" s="162"/>
      <c r="AT292" s="157" t="s">
        <v>147</v>
      </c>
      <c r="AU292" s="157" t="s">
        <v>84</v>
      </c>
      <c r="AV292" s="13" t="s">
        <v>84</v>
      </c>
      <c r="AW292" s="13" t="s">
        <v>30</v>
      </c>
      <c r="AX292" s="13" t="s">
        <v>74</v>
      </c>
      <c r="AY292" s="157" t="s">
        <v>138</v>
      </c>
    </row>
    <row r="293" spans="2:51" s="13" customFormat="1" ht="12">
      <c r="B293" s="155"/>
      <c r="D293" s="156" t="s">
        <v>147</v>
      </c>
      <c r="E293" s="157" t="s">
        <v>1</v>
      </c>
      <c r="F293" s="158" t="s">
        <v>329</v>
      </c>
      <c r="H293" s="159">
        <v>18</v>
      </c>
      <c r="L293" s="155"/>
      <c r="M293" s="160"/>
      <c r="N293" s="161"/>
      <c r="O293" s="161"/>
      <c r="P293" s="161"/>
      <c r="Q293" s="161"/>
      <c r="R293" s="161"/>
      <c r="S293" s="161"/>
      <c r="T293" s="162"/>
      <c r="AT293" s="157" t="s">
        <v>147</v>
      </c>
      <c r="AU293" s="157" t="s">
        <v>84</v>
      </c>
      <c r="AV293" s="13" t="s">
        <v>84</v>
      </c>
      <c r="AW293" s="13" t="s">
        <v>30</v>
      </c>
      <c r="AX293" s="13" t="s">
        <v>74</v>
      </c>
      <c r="AY293" s="157" t="s">
        <v>138</v>
      </c>
    </row>
    <row r="294" spans="2:51" s="14" customFormat="1" ht="12">
      <c r="B294" s="163"/>
      <c r="D294" s="156" t="s">
        <v>147</v>
      </c>
      <c r="E294" s="164" t="s">
        <v>1</v>
      </c>
      <c r="F294" s="165" t="s">
        <v>155</v>
      </c>
      <c r="H294" s="166">
        <v>24</v>
      </c>
      <c r="L294" s="163"/>
      <c r="M294" s="167"/>
      <c r="N294" s="168"/>
      <c r="O294" s="168"/>
      <c r="P294" s="168"/>
      <c r="Q294" s="168"/>
      <c r="R294" s="168"/>
      <c r="S294" s="168"/>
      <c r="T294" s="169"/>
      <c r="AT294" s="164" t="s">
        <v>147</v>
      </c>
      <c r="AU294" s="164" t="s">
        <v>84</v>
      </c>
      <c r="AV294" s="14" t="s">
        <v>145</v>
      </c>
      <c r="AW294" s="14" t="s">
        <v>30</v>
      </c>
      <c r="AX294" s="14" t="s">
        <v>82</v>
      </c>
      <c r="AY294" s="164" t="s">
        <v>138</v>
      </c>
    </row>
    <row r="295" spans="1:65" s="2" customFormat="1" ht="24.2" customHeight="1">
      <c r="A295" s="28"/>
      <c r="B295" s="141"/>
      <c r="C295" s="142" t="s">
        <v>357</v>
      </c>
      <c r="D295" s="142" t="s">
        <v>141</v>
      </c>
      <c r="E295" s="143" t="s">
        <v>358</v>
      </c>
      <c r="F295" s="144" t="s">
        <v>359</v>
      </c>
      <c r="G295" s="145" t="s">
        <v>294</v>
      </c>
      <c r="H295" s="146">
        <v>47</v>
      </c>
      <c r="I295" s="147"/>
      <c r="J295" s="147">
        <f>ROUND(I295*H295,2)</f>
        <v>0</v>
      </c>
      <c r="K295" s="148"/>
      <c r="L295" s="29"/>
      <c r="M295" s="149" t="s">
        <v>1</v>
      </c>
      <c r="N295" s="150" t="s">
        <v>39</v>
      </c>
      <c r="O295" s="151">
        <v>0.464</v>
      </c>
      <c r="P295" s="151">
        <f>O295*H295</f>
        <v>21.808</v>
      </c>
      <c r="Q295" s="151">
        <v>0</v>
      </c>
      <c r="R295" s="151">
        <f>Q295*H295</f>
        <v>0</v>
      </c>
      <c r="S295" s="151">
        <v>0</v>
      </c>
      <c r="T295" s="152">
        <f>S295*H295</f>
        <v>0</v>
      </c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R295" s="153" t="s">
        <v>225</v>
      </c>
      <c r="AT295" s="153" t="s">
        <v>141</v>
      </c>
      <c r="AU295" s="153" t="s">
        <v>84</v>
      </c>
      <c r="AY295" s="16" t="s">
        <v>138</v>
      </c>
      <c r="BE295" s="154">
        <f>IF(N295="základní",J295,0)</f>
        <v>0</v>
      </c>
      <c r="BF295" s="154">
        <f>IF(N295="snížená",J295,0)</f>
        <v>0</v>
      </c>
      <c r="BG295" s="154">
        <f>IF(N295="zákl. přenesená",J295,0)</f>
        <v>0</v>
      </c>
      <c r="BH295" s="154">
        <f>IF(N295="sníž. přenesená",J295,0)</f>
        <v>0</v>
      </c>
      <c r="BI295" s="154">
        <f>IF(N295="nulová",J295,0)</f>
        <v>0</v>
      </c>
      <c r="BJ295" s="16" t="s">
        <v>82</v>
      </c>
      <c r="BK295" s="154">
        <f>ROUND(I295*H295,2)</f>
        <v>0</v>
      </c>
      <c r="BL295" s="16" t="s">
        <v>225</v>
      </c>
      <c r="BM295" s="153" t="s">
        <v>360</v>
      </c>
    </row>
    <row r="296" spans="2:51" s="13" customFormat="1" ht="12">
      <c r="B296" s="155"/>
      <c r="D296" s="156" t="s">
        <v>147</v>
      </c>
      <c r="E296" s="157" t="s">
        <v>1</v>
      </c>
      <c r="F296" s="158" t="s">
        <v>361</v>
      </c>
      <c r="H296" s="159">
        <v>6</v>
      </c>
      <c r="L296" s="155"/>
      <c r="M296" s="160"/>
      <c r="N296" s="161"/>
      <c r="O296" s="161"/>
      <c r="P296" s="161"/>
      <c r="Q296" s="161"/>
      <c r="R296" s="161"/>
      <c r="S296" s="161"/>
      <c r="T296" s="162"/>
      <c r="AT296" s="157" t="s">
        <v>147</v>
      </c>
      <c r="AU296" s="157" t="s">
        <v>84</v>
      </c>
      <c r="AV296" s="13" t="s">
        <v>84</v>
      </c>
      <c r="AW296" s="13" t="s">
        <v>30</v>
      </c>
      <c r="AX296" s="13" t="s">
        <v>74</v>
      </c>
      <c r="AY296" s="157" t="s">
        <v>138</v>
      </c>
    </row>
    <row r="297" spans="2:51" s="13" customFormat="1" ht="12">
      <c r="B297" s="155"/>
      <c r="D297" s="156" t="s">
        <v>147</v>
      </c>
      <c r="E297" s="157" t="s">
        <v>1</v>
      </c>
      <c r="F297" s="158" t="s">
        <v>362</v>
      </c>
      <c r="H297" s="159">
        <v>6</v>
      </c>
      <c r="L297" s="155"/>
      <c r="M297" s="160"/>
      <c r="N297" s="161"/>
      <c r="O297" s="161"/>
      <c r="P297" s="161"/>
      <c r="Q297" s="161"/>
      <c r="R297" s="161"/>
      <c r="S297" s="161"/>
      <c r="T297" s="162"/>
      <c r="AT297" s="157" t="s">
        <v>147</v>
      </c>
      <c r="AU297" s="157" t="s">
        <v>84</v>
      </c>
      <c r="AV297" s="13" t="s">
        <v>84</v>
      </c>
      <c r="AW297" s="13" t="s">
        <v>30</v>
      </c>
      <c r="AX297" s="13" t="s">
        <v>74</v>
      </c>
      <c r="AY297" s="157" t="s">
        <v>138</v>
      </c>
    </row>
    <row r="298" spans="2:51" s="13" customFormat="1" ht="12">
      <c r="B298" s="155"/>
      <c r="D298" s="156" t="s">
        <v>147</v>
      </c>
      <c r="E298" s="157" t="s">
        <v>1</v>
      </c>
      <c r="F298" s="158" t="s">
        <v>363</v>
      </c>
      <c r="H298" s="159">
        <v>6</v>
      </c>
      <c r="L298" s="155"/>
      <c r="M298" s="160"/>
      <c r="N298" s="161"/>
      <c r="O298" s="161"/>
      <c r="P298" s="161"/>
      <c r="Q298" s="161"/>
      <c r="R298" s="161"/>
      <c r="S298" s="161"/>
      <c r="T298" s="162"/>
      <c r="AT298" s="157" t="s">
        <v>147</v>
      </c>
      <c r="AU298" s="157" t="s">
        <v>84</v>
      </c>
      <c r="AV298" s="13" t="s">
        <v>84</v>
      </c>
      <c r="AW298" s="13" t="s">
        <v>30</v>
      </c>
      <c r="AX298" s="13" t="s">
        <v>74</v>
      </c>
      <c r="AY298" s="157" t="s">
        <v>138</v>
      </c>
    </row>
    <row r="299" spans="2:51" s="13" customFormat="1" ht="12">
      <c r="B299" s="155"/>
      <c r="D299" s="156" t="s">
        <v>147</v>
      </c>
      <c r="E299" s="157" t="s">
        <v>1</v>
      </c>
      <c r="F299" s="158" t="s">
        <v>364</v>
      </c>
      <c r="H299" s="159">
        <v>6</v>
      </c>
      <c r="L299" s="155"/>
      <c r="M299" s="160"/>
      <c r="N299" s="161"/>
      <c r="O299" s="161"/>
      <c r="P299" s="161"/>
      <c r="Q299" s="161"/>
      <c r="R299" s="161"/>
      <c r="S299" s="161"/>
      <c r="T299" s="162"/>
      <c r="AT299" s="157" t="s">
        <v>147</v>
      </c>
      <c r="AU299" s="157" t="s">
        <v>84</v>
      </c>
      <c r="AV299" s="13" t="s">
        <v>84</v>
      </c>
      <c r="AW299" s="13" t="s">
        <v>30</v>
      </c>
      <c r="AX299" s="13" t="s">
        <v>74</v>
      </c>
      <c r="AY299" s="157" t="s">
        <v>138</v>
      </c>
    </row>
    <row r="300" spans="2:51" s="13" customFormat="1" ht="12">
      <c r="B300" s="155"/>
      <c r="D300" s="156" t="s">
        <v>147</v>
      </c>
      <c r="E300" s="157" t="s">
        <v>1</v>
      </c>
      <c r="F300" s="158" t="s">
        <v>365</v>
      </c>
      <c r="H300" s="159">
        <v>21</v>
      </c>
      <c r="L300" s="155"/>
      <c r="M300" s="160"/>
      <c r="N300" s="161"/>
      <c r="O300" s="161"/>
      <c r="P300" s="161"/>
      <c r="Q300" s="161"/>
      <c r="R300" s="161"/>
      <c r="S300" s="161"/>
      <c r="T300" s="162"/>
      <c r="AT300" s="157" t="s">
        <v>147</v>
      </c>
      <c r="AU300" s="157" t="s">
        <v>84</v>
      </c>
      <c r="AV300" s="13" t="s">
        <v>84</v>
      </c>
      <c r="AW300" s="13" t="s">
        <v>30</v>
      </c>
      <c r="AX300" s="13" t="s">
        <v>74</v>
      </c>
      <c r="AY300" s="157" t="s">
        <v>138</v>
      </c>
    </row>
    <row r="301" spans="2:51" s="13" customFormat="1" ht="12">
      <c r="B301" s="155"/>
      <c r="D301" s="156" t="s">
        <v>147</v>
      </c>
      <c r="E301" s="157" t="s">
        <v>1</v>
      </c>
      <c r="F301" s="158" t="s">
        <v>366</v>
      </c>
      <c r="H301" s="159">
        <v>2</v>
      </c>
      <c r="L301" s="155"/>
      <c r="M301" s="160"/>
      <c r="N301" s="161"/>
      <c r="O301" s="161"/>
      <c r="P301" s="161"/>
      <c r="Q301" s="161"/>
      <c r="R301" s="161"/>
      <c r="S301" s="161"/>
      <c r="T301" s="162"/>
      <c r="AT301" s="157" t="s">
        <v>147</v>
      </c>
      <c r="AU301" s="157" t="s">
        <v>84</v>
      </c>
      <c r="AV301" s="13" t="s">
        <v>84</v>
      </c>
      <c r="AW301" s="13" t="s">
        <v>30</v>
      </c>
      <c r="AX301" s="13" t="s">
        <v>74</v>
      </c>
      <c r="AY301" s="157" t="s">
        <v>138</v>
      </c>
    </row>
    <row r="302" spans="2:51" s="14" customFormat="1" ht="12">
      <c r="B302" s="163"/>
      <c r="D302" s="156" t="s">
        <v>147</v>
      </c>
      <c r="E302" s="164" t="s">
        <v>99</v>
      </c>
      <c r="F302" s="165" t="s">
        <v>155</v>
      </c>
      <c r="H302" s="166">
        <v>47</v>
      </c>
      <c r="L302" s="163"/>
      <c r="M302" s="167"/>
      <c r="N302" s="168"/>
      <c r="O302" s="168"/>
      <c r="P302" s="168"/>
      <c r="Q302" s="168"/>
      <c r="R302" s="168"/>
      <c r="S302" s="168"/>
      <c r="T302" s="169"/>
      <c r="AT302" s="164" t="s">
        <v>147</v>
      </c>
      <c r="AU302" s="164" t="s">
        <v>84</v>
      </c>
      <c r="AV302" s="14" t="s">
        <v>145</v>
      </c>
      <c r="AW302" s="14" t="s">
        <v>30</v>
      </c>
      <c r="AX302" s="14" t="s">
        <v>82</v>
      </c>
      <c r="AY302" s="164" t="s">
        <v>138</v>
      </c>
    </row>
    <row r="303" spans="1:65" s="2" customFormat="1" ht="16.5" customHeight="1">
      <c r="A303" s="28"/>
      <c r="B303" s="141"/>
      <c r="C303" s="170" t="s">
        <v>367</v>
      </c>
      <c r="D303" s="170" t="s">
        <v>168</v>
      </c>
      <c r="E303" s="171" t="s">
        <v>349</v>
      </c>
      <c r="F303" s="172" t="s">
        <v>350</v>
      </c>
      <c r="G303" s="173" t="s">
        <v>165</v>
      </c>
      <c r="H303" s="174">
        <v>58.8</v>
      </c>
      <c r="I303" s="175"/>
      <c r="J303" s="175">
        <f>ROUND(I303*H303,2)</f>
        <v>0</v>
      </c>
      <c r="K303" s="176"/>
      <c r="L303" s="177"/>
      <c r="M303" s="178" t="s">
        <v>1</v>
      </c>
      <c r="N303" s="179" t="s">
        <v>39</v>
      </c>
      <c r="O303" s="151">
        <v>0</v>
      </c>
      <c r="P303" s="151">
        <f>O303*H303</f>
        <v>0</v>
      </c>
      <c r="Q303" s="151">
        <v>0.0008</v>
      </c>
      <c r="R303" s="151">
        <f>Q303*H303</f>
        <v>0.04704</v>
      </c>
      <c r="S303" s="151">
        <v>0</v>
      </c>
      <c r="T303" s="152">
        <f>S303*H303</f>
        <v>0</v>
      </c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R303" s="153" t="s">
        <v>308</v>
      </c>
      <c r="AT303" s="153" t="s">
        <v>168</v>
      </c>
      <c r="AU303" s="153" t="s">
        <v>84</v>
      </c>
      <c r="AY303" s="16" t="s">
        <v>138</v>
      </c>
      <c r="BE303" s="154">
        <f>IF(N303="základní",J303,0)</f>
        <v>0</v>
      </c>
      <c r="BF303" s="154">
        <f>IF(N303="snížená",J303,0)</f>
        <v>0</v>
      </c>
      <c r="BG303" s="154">
        <f>IF(N303="zákl. přenesená",J303,0)</f>
        <v>0</v>
      </c>
      <c r="BH303" s="154">
        <f>IF(N303="sníž. přenesená",J303,0)</f>
        <v>0</v>
      </c>
      <c r="BI303" s="154">
        <f>IF(N303="nulová",J303,0)</f>
        <v>0</v>
      </c>
      <c r="BJ303" s="16" t="s">
        <v>82</v>
      </c>
      <c r="BK303" s="154">
        <f>ROUND(I303*H303,2)</f>
        <v>0</v>
      </c>
      <c r="BL303" s="16" t="s">
        <v>225</v>
      </c>
      <c r="BM303" s="153" t="s">
        <v>368</v>
      </c>
    </row>
    <row r="304" spans="2:51" s="13" customFormat="1" ht="12">
      <c r="B304" s="155"/>
      <c r="D304" s="156" t="s">
        <v>147</v>
      </c>
      <c r="E304" s="157" t="s">
        <v>1</v>
      </c>
      <c r="F304" s="158" t="s">
        <v>268</v>
      </c>
      <c r="H304" s="159">
        <v>7.2</v>
      </c>
      <c r="L304" s="155"/>
      <c r="M304" s="160"/>
      <c r="N304" s="161"/>
      <c r="O304" s="161"/>
      <c r="P304" s="161"/>
      <c r="Q304" s="161"/>
      <c r="R304" s="161"/>
      <c r="S304" s="161"/>
      <c r="T304" s="162"/>
      <c r="AT304" s="157" t="s">
        <v>147</v>
      </c>
      <c r="AU304" s="157" t="s">
        <v>84</v>
      </c>
      <c r="AV304" s="13" t="s">
        <v>84</v>
      </c>
      <c r="AW304" s="13" t="s">
        <v>30</v>
      </c>
      <c r="AX304" s="13" t="s">
        <v>74</v>
      </c>
      <c r="AY304" s="157" t="s">
        <v>138</v>
      </c>
    </row>
    <row r="305" spans="2:51" s="13" customFormat="1" ht="12">
      <c r="B305" s="155"/>
      <c r="D305" s="156" t="s">
        <v>147</v>
      </c>
      <c r="E305" s="157" t="s">
        <v>1</v>
      </c>
      <c r="F305" s="158" t="s">
        <v>271</v>
      </c>
      <c r="H305" s="159">
        <v>9.6</v>
      </c>
      <c r="L305" s="155"/>
      <c r="M305" s="160"/>
      <c r="N305" s="161"/>
      <c r="O305" s="161"/>
      <c r="P305" s="161"/>
      <c r="Q305" s="161"/>
      <c r="R305" s="161"/>
      <c r="S305" s="161"/>
      <c r="T305" s="162"/>
      <c r="AT305" s="157" t="s">
        <v>147</v>
      </c>
      <c r="AU305" s="157" t="s">
        <v>84</v>
      </c>
      <c r="AV305" s="13" t="s">
        <v>84</v>
      </c>
      <c r="AW305" s="13" t="s">
        <v>30</v>
      </c>
      <c r="AX305" s="13" t="s">
        <v>74</v>
      </c>
      <c r="AY305" s="157" t="s">
        <v>138</v>
      </c>
    </row>
    <row r="306" spans="2:51" s="13" customFormat="1" ht="12">
      <c r="B306" s="155"/>
      <c r="D306" s="156" t="s">
        <v>147</v>
      </c>
      <c r="E306" s="157" t="s">
        <v>1</v>
      </c>
      <c r="F306" s="158" t="s">
        <v>269</v>
      </c>
      <c r="H306" s="159">
        <v>9.6</v>
      </c>
      <c r="L306" s="155"/>
      <c r="M306" s="160"/>
      <c r="N306" s="161"/>
      <c r="O306" s="161"/>
      <c r="P306" s="161"/>
      <c r="Q306" s="161"/>
      <c r="R306" s="161"/>
      <c r="S306" s="161"/>
      <c r="T306" s="162"/>
      <c r="AT306" s="157" t="s">
        <v>147</v>
      </c>
      <c r="AU306" s="157" t="s">
        <v>84</v>
      </c>
      <c r="AV306" s="13" t="s">
        <v>84</v>
      </c>
      <c r="AW306" s="13" t="s">
        <v>30</v>
      </c>
      <c r="AX306" s="13" t="s">
        <v>74</v>
      </c>
      <c r="AY306" s="157" t="s">
        <v>138</v>
      </c>
    </row>
    <row r="307" spans="2:51" s="13" customFormat="1" ht="12">
      <c r="B307" s="155"/>
      <c r="D307" s="156" t="s">
        <v>147</v>
      </c>
      <c r="E307" s="157" t="s">
        <v>1</v>
      </c>
      <c r="F307" s="158" t="s">
        <v>272</v>
      </c>
      <c r="H307" s="159">
        <v>7.2</v>
      </c>
      <c r="L307" s="155"/>
      <c r="M307" s="160"/>
      <c r="N307" s="161"/>
      <c r="O307" s="161"/>
      <c r="P307" s="161"/>
      <c r="Q307" s="161"/>
      <c r="R307" s="161"/>
      <c r="S307" s="161"/>
      <c r="T307" s="162"/>
      <c r="AT307" s="157" t="s">
        <v>147</v>
      </c>
      <c r="AU307" s="157" t="s">
        <v>84</v>
      </c>
      <c r="AV307" s="13" t="s">
        <v>84</v>
      </c>
      <c r="AW307" s="13" t="s">
        <v>30</v>
      </c>
      <c r="AX307" s="13" t="s">
        <v>74</v>
      </c>
      <c r="AY307" s="157" t="s">
        <v>138</v>
      </c>
    </row>
    <row r="308" spans="2:51" s="13" customFormat="1" ht="12">
      <c r="B308" s="155"/>
      <c r="D308" s="156" t="s">
        <v>147</v>
      </c>
      <c r="E308" s="157" t="s">
        <v>1</v>
      </c>
      <c r="F308" s="158" t="s">
        <v>278</v>
      </c>
      <c r="H308" s="159">
        <v>25.2</v>
      </c>
      <c r="L308" s="155"/>
      <c r="M308" s="160"/>
      <c r="N308" s="161"/>
      <c r="O308" s="161"/>
      <c r="P308" s="161"/>
      <c r="Q308" s="161"/>
      <c r="R308" s="161"/>
      <c r="S308" s="161"/>
      <c r="T308" s="162"/>
      <c r="AT308" s="157" t="s">
        <v>147</v>
      </c>
      <c r="AU308" s="157" t="s">
        <v>84</v>
      </c>
      <c r="AV308" s="13" t="s">
        <v>84</v>
      </c>
      <c r="AW308" s="13" t="s">
        <v>30</v>
      </c>
      <c r="AX308" s="13" t="s">
        <v>74</v>
      </c>
      <c r="AY308" s="157" t="s">
        <v>138</v>
      </c>
    </row>
    <row r="309" spans="2:51" s="14" customFormat="1" ht="12">
      <c r="B309" s="163"/>
      <c r="D309" s="156" t="s">
        <v>147</v>
      </c>
      <c r="E309" s="164" t="s">
        <v>1</v>
      </c>
      <c r="F309" s="165" t="s">
        <v>155</v>
      </c>
      <c r="H309" s="166">
        <v>58.8</v>
      </c>
      <c r="L309" s="163"/>
      <c r="M309" s="167"/>
      <c r="N309" s="168"/>
      <c r="O309" s="168"/>
      <c r="P309" s="168"/>
      <c r="Q309" s="168"/>
      <c r="R309" s="168"/>
      <c r="S309" s="168"/>
      <c r="T309" s="169"/>
      <c r="AT309" s="164" t="s">
        <v>147</v>
      </c>
      <c r="AU309" s="164" t="s">
        <v>84</v>
      </c>
      <c r="AV309" s="14" t="s">
        <v>145</v>
      </c>
      <c r="AW309" s="14" t="s">
        <v>30</v>
      </c>
      <c r="AX309" s="14" t="s">
        <v>82</v>
      </c>
      <c r="AY309" s="164" t="s">
        <v>138</v>
      </c>
    </row>
    <row r="310" spans="1:65" s="2" customFormat="1" ht="16.5" customHeight="1">
      <c r="A310" s="28"/>
      <c r="B310" s="141"/>
      <c r="C310" s="170" t="s">
        <v>369</v>
      </c>
      <c r="D310" s="170" t="s">
        <v>168</v>
      </c>
      <c r="E310" s="171" t="s">
        <v>370</v>
      </c>
      <c r="F310" s="172" t="s">
        <v>371</v>
      </c>
      <c r="G310" s="173" t="s">
        <v>165</v>
      </c>
      <c r="H310" s="174">
        <v>3</v>
      </c>
      <c r="I310" s="175"/>
      <c r="J310" s="175">
        <f>ROUND(I310*H310,2)</f>
        <v>0</v>
      </c>
      <c r="K310" s="176"/>
      <c r="L310" s="177"/>
      <c r="M310" s="178" t="s">
        <v>1</v>
      </c>
      <c r="N310" s="179" t="s">
        <v>39</v>
      </c>
      <c r="O310" s="151">
        <v>0</v>
      </c>
      <c r="P310" s="151">
        <f>O310*H310</f>
        <v>0</v>
      </c>
      <c r="Q310" s="151">
        <v>0.001</v>
      </c>
      <c r="R310" s="151">
        <f>Q310*H310</f>
        <v>0.003</v>
      </c>
      <c r="S310" s="151">
        <v>0</v>
      </c>
      <c r="T310" s="152">
        <f>S310*H310</f>
        <v>0</v>
      </c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R310" s="153" t="s">
        <v>308</v>
      </c>
      <c r="AT310" s="153" t="s">
        <v>168</v>
      </c>
      <c r="AU310" s="153" t="s">
        <v>84</v>
      </c>
      <c r="AY310" s="16" t="s">
        <v>138</v>
      </c>
      <c r="BE310" s="154">
        <f>IF(N310="základní",J310,0)</f>
        <v>0</v>
      </c>
      <c r="BF310" s="154">
        <f>IF(N310="snížená",J310,0)</f>
        <v>0</v>
      </c>
      <c r="BG310" s="154">
        <f>IF(N310="zákl. přenesená",J310,0)</f>
        <v>0</v>
      </c>
      <c r="BH310" s="154">
        <f>IF(N310="sníž. přenesená",J310,0)</f>
        <v>0</v>
      </c>
      <c r="BI310" s="154">
        <f>IF(N310="nulová",J310,0)</f>
        <v>0</v>
      </c>
      <c r="BJ310" s="16" t="s">
        <v>82</v>
      </c>
      <c r="BK310" s="154">
        <f>ROUND(I310*H310,2)</f>
        <v>0</v>
      </c>
      <c r="BL310" s="16" t="s">
        <v>225</v>
      </c>
      <c r="BM310" s="153" t="s">
        <v>372</v>
      </c>
    </row>
    <row r="311" spans="2:51" s="13" customFormat="1" ht="12">
      <c r="B311" s="155"/>
      <c r="D311" s="156" t="s">
        <v>147</v>
      </c>
      <c r="E311" s="157" t="s">
        <v>1</v>
      </c>
      <c r="F311" s="158" t="s">
        <v>283</v>
      </c>
      <c r="H311" s="159">
        <v>3</v>
      </c>
      <c r="L311" s="155"/>
      <c r="M311" s="160"/>
      <c r="N311" s="161"/>
      <c r="O311" s="161"/>
      <c r="P311" s="161"/>
      <c r="Q311" s="161"/>
      <c r="R311" s="161"/>
      <c r="S311" s="161"/>
      <c r="T311" s="162"/>
      <c r="AT311" s="157" t="s">
        <v>147</v>
      </c>
      <c r="AU311" s="157" t="s">
        <v>84</v>
      </c>
      <c r="AV311" s="13" t="s">
        <v>84</v>
      </c>
      <c r="AW311" s="13" t="s">
        <v>30</v>
      </c>
      <c r="AX311" s="13" t="s">
        <v>82</v>
      </c>
      <c r="AY311" s="157" t="s">
        <v>138</v>
      </c>
    </row>
    <row r="312" spans="1:65" s="2" customFormat="1" ht="16.5" customHeight="1">
      <c r="A312" s="28"/>
      <c r="B312" s="141"/>
      <c r="C312" s="170" t="s">
        <v>373</v>
      </c>
      <c r="D312" s="170" t="s">
        <v>168</v>
      </c>
      <c r="E312" s="171" t="s">
        <v>353</v>
      </c>
      <c r="F312" s="172" t="s">
        <v>354</v>
      </c>
      <c r="G312" s="173" t="s">
        <v>355</v>
      </c>
      <c r="H312" s="174">
        <v>47</v>
      </c>
      <c r="I312" s="175"/>
      <c r="J312" s="175">
        <f>ROUND(I312*H312,2)</f>
        <v>0</v>
      </c>
      <c r="K312" s="176"/>
      <c r="L312" s="177"/>
      <c r="M312" s="178" t="s">
        <v>1</v>
      </c>
      <c r="N312" s="179" t="s">
        <v>39</v>
      </c>
      <c r="O312" s="151">
        <v>0</v>
      </c>
      <c r="P312" s="151">
        <f>O312*H312</f>
        <v>0</v>
      </c>
      <c r="Q312" s="151">
        <v>0.0002</v>
      </c>
      <c r="R312" s="151">
        <f>Q312*H312</f>
        <v>0.0094</v>
      </c>
      <c r="S312" s="151">
        <v>0</v>
      </c>
      <c r="T312" s="152">
        <f>S312*H312</f>
        <v>0</v>
      </c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R312" s="153" t="s">
        <v>308</v>
      </c>
      <c r="AT312" s="153" t="s">
        <v>168</v>
      </c>
      <c r="AU312" s="153" t="s">
        <v>84</v>
      </c>
      <c r="AY312" s="16" t="s">
        <v>138</v>
      </c>
      <c r="BE312" s="154">
        <f>IF(N312="základní",J312,0)</f>
        <v>0</v>
      </c>
      <c r="BF312" s="154">
        <f>IF(N312="snížená",J312,0)</f>
        <v>0</v>
      </c>
      <c r="BG312" s="154">
        <f>IF(N312="zákl. přenesená",J312,0)</f>
        <v>0</v>
      </c>
      <c r="BH312" s="154">
        <f>IF(N312="sníž. přenesená",J312,0)</f>
        <v>0</v>
      </c>
      <c r="BI312" s="154">
        <f>IF(N312="nulová",J312,0)</f>
        <v>0</v>
      </c>
      <c r="BJ312" s="16" t="s">
        <v>82</v>
      </c>
      <c r="BK312" s="154">
        <f>ROUND(I312*H312,2)</f>
        <v>0</v>
      </c>
      <c r="BL312" s="16" t="s">
        <v>225</v>
      </c>
      <c r="BM312" s="153" t="s">
        <v>374</v>
      </c>
    </row>
    <row r="313" spans="2:51" s="13" customFormat="1" ht="12">
      <c r="B313" s="155"/>
      <c r="D313" s="156" t="s">
        <v>147</v>
      </c>
      <c r="E313" s="157" t="s">
        <v>1</v>
      </c>
      <c r="F313" s="158" t="s">
        <v>361</v>
      </c>
      <c r="H313" s="159">
        <v>6</v>
      </c>
      <c r="L313" s="155"/>
      <c r="M313" s="160"/>
      <c r="N313" s="161"/>
      <c r="O313" s="161"/>
      <c r="P313" s="161"/>
      <c r="Q313" s="161"/>
      <c r="R313" s="161"/>
      <c r="S313" s="161"/>
      <c r="T313" s="162"/>
      <c r="AT313" s="157" t="s">
        <v>147</v>
      </c>
      <c r="AU313" s="157" t="s">
        <v>84</v>
      </c>
      <c r="AV313" s="13" t="s">
        <v>84</v>
      </c>
      <c r="AW313" s="13" t="s">
        <v>30</v>
      </c>
      <c r="AX313" s="13" t="s">
        <v>74</v>
      </c>
      <c r="AY313" s="157" t="s">
        <v>138</v>
      </c>
    </row>
    <row r="314" spans="2:51" s="13" customFormat="1" ht="12">
      <c r="B314" s="155"/>
      <c r="D314" s="156" t="s">
        <v>147</v>
      </c>
      <c r="E314" s="157" t="s">
        <v>1</v>
      </c>
      <c r="F314" s="158" t="s">
        <v>362</v>
      </c>
      <c r="H314" s="159">
        <v>6</v>
      </c>
      <c r="L314" s="155"/>
      <c r="M314" s="160"/>
      <c r="N314" s="161"/>
      <c r="O314" s="161"/>
      <c r="P314" s="161"/>
      <c r="Q314" s="161"/>
      <c r="R314" s="161"/>
      <c r="S314" s="161"/>
      <c r="T314" s="162"/>
      <c r="AT314" s="157" t="s">
        <v>147</v>
      </c>
      <c r="AU314" s="157" t="s">
        <v>84</v>
      </c>
      <c r="AV314" s="13" t="s">
        <v>84</v>
      </c>
      <c r="AW314" s="13" t="s">
        <v>30</v>
      </c>
      <c r="AX314" s="13" t="s">
        <v>74</v>
      </c>
      <c r="AY314" s="157" t="s">
        <v>138</v>
      </c>
    </row>
    <row r="315" spans="2:51" s="13" customFormat="1" ht="12">
      <c r="B315" s="155"/>
      <c r="D315" s="156" t="s">
        <v>147</v>
      </c>
      <c r="E315" s="157" t="s">
        <v>1</v>
      </c>
      <c r="F315" s="158" t="s">
        <v>363</v>
      </c>
      <c r="H315" s="159">
        <v>6</v>
      </c>
      <c r="L315" s="155"/>
      <c r="M315" s="160"/>
      <c r="N315" s="161"/>
      <c r="O315" s="161"/>
      <c r="P315" s="161"/>
      <c r="Q315" s="161"/>
      <c r="R315" s="161"/>
      <c r="S315" s="161"/>
      <c r="T315" s="162"/>
      <c r="AT315" s="157" t="s">
        <v>147</v>
      </c>
      <c r="AU315" s="157" t="s">
        <v>84</v>
      </c>
      <c r="AV315" s="13" t="s">
        <v>84</v>
      </c>
      <c r="AW315" s="13" t="s">
        <v>30</v>
      </c>
      <c r="AX315" s="13" t="s">
        <v>74</v>
      </c>
      <c r="AY315" s="157" t="s">
        <v>138</v>
      </c>
    </row>
    <row r="316" spans="2:51" s="13" customFormat="1" ht="12">
      <c r="B316" s="155"/>
      <c r="D316" s="156" t="s">
        <v>147</v>
      </c>
      <c r="E316" s="157" t="s">
        <v>1</v>
      </c>
      <c r="F316" s="158" t="s">
        <v>364</v>
      </c>
      <c r="H316" s="159">
        <v>6</v>
      </c>
      <c r="L316" s="155"/>
      <c r="M316" s="160"/>
      <c r="N316" s="161"/>
      <c r="O316" s="161"/>
      <c r="P316" s="161"/>
      <c r="Q316" s="161"/>
      <c r="R316" s="161"/>
      <c r="S316" s="161"/>
      <c r="T316" s="162"/>
      <c r="AT316" s="157" t="s">
        <v>147</v>
      </c>
      <c r="AU316" s="157" t="s">
        <v>84</v>
      </c>
      <c r="AV316" s="13" t="s">
        <v>84</v>
      </c>
      <c r="AW316" s="13" t="s">
        <v>30</v>
      </c>
      <c r="AX316" s="13" t="s">
        <v>74</v>
      </c>
      <c r="AY316" s="157" t="s">
        <v>138</v>
      </c>
    </row>
    <row r="317" spans="2:51" s="13" customFormat="1" ht="12">
      <c r="B317" s="155"/>
      <c r="D317" s="156" t="s">
        <v>147</v>
      </c>
      <c r="E317" s="157" t="s">
        <v>1</v>
      </c>
      <c r="F317" s="158" t="s">
        <v>365</v>
      </c>
      <c r="H317" s="159">
        <v>21</v>
      </c>
      <c r="L317" s="155"/>
      <c r="M317" s="160"/>
      <c r="N317" s="161"/>
      <c r="O317" s="161"/>
      <c r="P317" s="161"/>
      <c r="Q317" s="161"/>
      <c r="R317" s="161"/>
      <c r="S317" s="161"/>
      <c r="T317" s="162"/>
      <c r="AT317" s="157" t="s">
        <v>147</v>
      </c>
      <c r="AU317" s="157" t="s">
        <v>84</v>
      </c>
      <c r="AV317" s="13" t="s">
        <v>84</v>
      </c>
      <c r="AW317" s="13" t="s">
        <v>30</v>
      </c>
      <c r="AX317" s="13" t="s">
        <v>74</v>
      </c>
      <c r="AY317" s="157" t="s">
        <v>138</v>
      </c>
    </row>
    <row r="318" spans="2:51" s="13" customFormat="1" ht="12">
      <c r="B318" s="155"/>
      <c r="D318" s="156" t="s">
        <v>147</v>
      </c>
      <c r="E318" s="157" t="s">
        <v>1</v>
      </c>
      <c r="F318" s="158" t="s">
        <v>366</v>
      </c>
      <c r="H318" s="159">
        <v>2</v>
      </c>
      <c r="L318" s="155"/>
      <c r="M318" s="160"/>
      <c r="N318" s="161"/>
      <c r="O318" s="161"/>
      <c r="P318" s="161"/>
      <c r="Q318" s="161"/>
      <c r="R318" s="161"/>
      <c r="S318" s="161"/>
      <c r="T318" s="162"/>
      <c r="AT318" s="157" t="s">
        <v>147</v>
      </c>
      <c r="AU318" s="157" t="s">
        <v>84</v>
      </c>
      <c r="AV318" s="13" t="s">
        <v>84</v>
      </c>
      <c r="AW318" s="13" t="s">
        <v>30</v>
      </c>
      <c r="AX318" s="13" t="s">
        <v>74</v>
      </c>
      <c r="AY318" s="157" t="s">
        <v>138</v>
      </c>
    </row>
    <row r="319" spans="2:51" s="14" customFormat="1" ht="12">
      <c r="B319" s="163"/>
      <c r="D319" s="156" t="s">
        <v>147</v>
      </c>
      <c r="E319" s="164" t="s">
        <v>1</v>
      </c>
      <c r="F319" s="165" t="s">
        <v>155</v>
      </c>
      <c r="H319" s="166">
        <v>47</v>
      </c>
      <c r="L319" s="163"/>
      <c r="M319" s="167"/>
      <c r="N319" s="168"/>
      <c r="O319" s="168"/>
      <c r="P319" s="168"/>
      <c r="Q319" s="168"/>
      <c r="R319" s="168"/>
      <c r="S319" s="168"/>
      <c r="T319" s="169"/>
      <c r="AT319" s="164" t="s">
        <v>147</v>
      </c>
      <c r="AU319" s="164" t="s">
        <v>84</v>
      </c>
      <c r="AV319" s="14" t="s">
        <v>145</v>
      </c>
      <c r="AW319" s="14" t="s">
        <v>30</v>
      </c>
      <c r="AX319" s="14" t="s">
        <v>82</v>
      </c>
      <c r="AY319" s="164" t="s">
        <v>138</v>
      </c>
    </row>
    <row r="320" spans="1:65" s="2" customFormat="1" ht="24.2" customHeight="1">
      <c r="A320" s="28"/>
      <c r="B320" s="141"/>
      <c r="C320" s="142" t="s">
        <v>375</v>
      </c>
      <c r="D320" s="142" t="s">
        <v>141</v>
      </c>
      <c r="E320" s="143" t="s">
        <v>376</v>
      </c>
      <c r="F320" s="144" t="s">
        <v>377</v>
      </c>
      <c r="G320" s="145" t="s">
        <v>294</v>
      </c>
      <c r="H320" s="146">
        <v>36</v>
      </c>
      <c r="I320" s="147"/>
      <c r="J320" s="147">
        <f>ROUND(I320*H320,2)</f>
        <v>0</v>
      </c>
      <c r="K320" s="148"/>
      <c r="L320" s="29"/>
      <c r="M320" s="149" t="s">
        <v>1</v>
      </c>
      <c r="N320" s="150" t="s">
        <v>39</v>
      </c>
      <c r="O320" s="151">
        <v>0.63</v>
      </c>
      <c r="P320" s="151">
        <f>O320*H320</f>
        <v>22.68</v>
      </c>
      <c r="Q320" s="151">
        <v>0</v>
      </c>
      <c r="R320" s="151">
        <f>Q320*H320</f>
        <v>0</v>
      </c>
      <c r="S320" s="151">
        <v>0</v>
      </c>
      <c r="T320" s="152">
        <f>S320*H320</f>
        <v>0</v>
      </c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R320" s="153" t="s">
        <v>225</v>
      </c>
      <c r="AT320" s="153" t="s">
        <v>141</v>
      </c>
      <c r="AU320" s="153" t="s">
        <v>84</v>
      </c>
      <c r="AY320" s="16" t="s">
        <v>138</v>
      </c>
      <c r="BE320" s="154">
        <f>IF(N320="základní",J320,0)</f>
        <v>0</v>
      </c>
      <c r="BF320" s="154">
        <f>IF(N320="snížená",J320,0)</f>
        <v>0</v>
      </c>
      <c r="BG320" s="154">
        <f>IF(N320="zákl. přenesená",J320,0)</f>
        <v>0</v>
      </c>
      <c r="BH320" s="154">
        <f>IF(N320="sníž. přenesená",J320,0)</f>
        <v>0</v>
      </c>
      <c r="BI320" s="154">
        <f>IF(N320="nulová",J320,0)</f>
        <v>0</v>
      </c>
      <c r="BJ320" s="16" t="s">
        <v>82</v>
      </c>
      <c r="BK320" s="154">
        <f>ROUND(I320*H320,2)</f>
        <v>0</v>
      </c>
      <c r="BL320" s="16" t="s">
        <v>225</v>
      </c>
      <c r="BM320" s="153" t="s">
        <v>378</v>
      </c>
    </row>
    <row r="321" spans="2:51" s="13" customFormat="1" ht="12">
      <c r="B321" s="155"/>
      <c r="D321" s="156" t="s">
        <v>147</v>
      </c>
      <c r="E321" s="157" t="s">
        <v>1</v>
      </c>
      <c r="F321" s="158" t="s">
        <v>379</v>
      </c>
      <c r="H321" s="159">
        <v>18</v>
      </c>
      <c r="L321" s="155"/>
      <c r="M321" s="160"/>
      <c r="N321" s="161"/>
      <c r="O321" s="161"/>
      <c r="P321" s="161"/>
      <c r="Q321" s="161"/>
      <c r="R321" s="161"/>
      <c r="S321" s="161"/>
      <c r="T321" s="162"/>
      <c r="AT321" s="157" t="s">
        <v>147</v>
      </c>
      <c r="AU321" s="157" t="s">
        <v>84</v>
      </c>
      <c r="AV321" s="13" t="s">
        <v>84</v>
      </c>
      <c r="AW321" s="13" t="s">
        <v>30</v>
      </c>
      <c r="AX321" s="13" t="s">
        <v>74</v>
      </c>
      <c r="AY321" s="157" t="s">
        <v>138</v>
      </c>
    </row>
    <row r="322" spans="2:51" s="13" customFormat="1" ht="12">
      <c r="B322" s="155"/>
      <c r="D322" s="156" t="s">
        <v>147</v>
      </c>
      <c r="E322" s="157" t="s">
        <v>1</v>
      </c>
      <c r="F322" s="158" t="s">
        <v>380</v>
      </c>
      <c r="H322" s="159">
        <v>18</v>
      </c>
      <c r="L322" s="155"/>
      <c r="M322" s="160"/>
      <c r="N322" s="161"/>
      <c r="O322" s="161"/>
      <c r="P322" s="161"/>
      <c r="Q322" s="161"/>
      <c r="R322" s="161"/>
      <c r="S322" s="161"/>
      <c r="T322" s="162"/>
      <c r="AT322" s="157" t="s">
        <v>147</v>
      </c>
      <c r="AU322" s="157" t="s">
        <v>84</v>
      </c>
      <c r="AV322" s="13" t="s">
        <v>84</v>
      </c>
      <c r="AW322" s="13" t="s">
        <v>30</v>
      </c>
      <c r="AX322" s="13" t="s">
        <v>74</v>
      </c>
      <c r="AY322" s="157" t="s">
        <v>138</v>
      </c>
    </row>
    <row r="323" spans="2:51" s="14" customFormat="1" ht="12">
      <c r="B323" s="163"/>
      <c r="D323" s="156" t="s">
        <v>147</v>
      </c>
      <c r="E323" s="164" t="s">
        <v>102</v>
      </c>
      <c r="F323" s="165" t="s">
        <v>155</v>
      </c>
      <c r="H323" s="166">
        <v>36</v>
      </c>
      <c r="L323" s="163"/>
      <c r="M323" s="167"/>
      <c r="N323" s="168"/>
      <c r="O323" s="168"/>
      <c r="P323" s="168"/>
      <c r="Q323" s="168"/>
      <c r="R323" s="168"/>
      <c r="S323" s="168"/>
      <c r="T323" s="169"/>
      <c r="AT323" s="164" t="s">
        <v>147</v>
      </c>
      <c r="AU323" s="164" t="s">
        <v>84</v>
      </c>
      <c r="AV323" s="14" t="s">
        <v>145</v>
      </c>
      <c r="AW323" s="14" t="s">
        <v>30</v>
      </c>
      <c r="AX323" s="14" t="s">
        <v>82</v>
      </c>
      <c r="AY323" s="164" t="s">
        <v>138</v>
      </c>
    </row>
    <row r="324" spans="1:65" s="2" customFormat="1" ht="16.5" customHeight="1">
      <c r="A324" s="28"/>
      <c r="B324" s="141"/>
      <c r="C324" s="170" t="s">
        <v>100</v>
      </c>
      <c r="D324" s="170" t="s">
        <v>168</v>
      </c>
      <c r="E324" s="171" t="s">
        <v>349</v>
      </c>
      <c r="F324" s="172" t="s">
        <v>350</v>
      </c>
      <c r="G324" s="173" t="s">
        <v>165</v>
      </c>
      <c r="H324" s="174">
        <v>64.8</v>
      </c>
      <c r="I324" s="175"/>
      <c r="J324" s="175">
        <f>ROUND(I324*H324,2)</f>
        <v>0</v>
      </c>
      <c r="K324" s="176"/>
      <c r="L324" s="177"/>
      <c r="M324" s="178" t="s">
        <v>1</v>
      </c>
      <c r="N324" s="179" t="s">
        <v>39</v>
      </c>
      <c r="O324" s="151">
        <v>0</v>
      </c>
      <c r="P324" s="151">
        <f>O324*H324</f>
        <v>0</v>
      </c>
      <c r="Q324" s="151">
        <v>0.0008</v>
      </c>
      <c r="R324" s="151">
        <f>Q324*H324</f>
        <v>0.05184</v>
      </c>
      <c r="S324" s="151">
        <v>0</v>
      </c>
      <c r="T324" s="152">
        <f>S324*H324</f>
        <v>0</v>
      </c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R324" s="153" t="s">
        <v>308</v>
      </c>
      <c r="AT324" s="153" t="s">
        <v>168</v>
      </c>
      <c r="AU324" s="153" t="s">
        <v>84</v>
      </c>
      <c r="AY324" s="16" t="s">
        <v>138</v>
      </c>
      <c r="BE324" s="154">
        <f>IF(N324="základní",J324,0)</f>
        <v>0</v>
      </c>
      <c r="BF324" s="154">
        <f>IF(N324="snížená",J324,0)</f>
        <v>0</v>
      </c>
      <c r="BG324" s="154">
        <f>IF(N324="zákl. přenesená",J324,0)</f>
        <v>0</v>
      </c>
      <c r="BH324" s="154">
        <f>IF(N324="sníž. přenesená",J324,0)</f>
        <v>0</v>
      </c>
      <c r="BI324" s="154">
        <f>IF(N324="nulová",J324,0)</f>
        <v>0</v>
      </c>
      <c r="BJ324" s="16" t="s">
        <v>82</v>
      </c>
      <c r="BK324" s="154">
        <f>ROUND(I324*H324,2)</f>
        <v>0</v>
      </c>
      <c r="BL324" s="16" t="s">
        <v>225</v>
      </c>
      <c r="BM324" s="153" t="s">
        <v>381</v>
      </c>
    </row>
    <row r="325" spans="2:51" s="13" customFormat="1" ht="12">
      <c r="B325" s="155"/>
      <c r="D325" s="156" t="s">
        <v>147</v>
      </c>
      <c r="E325" s="157" t="s">
        <v>1</v>
      </c>
      <c r="F325" s="158" t="s">
        <v>267</v>
      </c>
      <c r="H325" s="159">
        <v>32.4</v>
      </c>
      <c r="L325" s="155"/>
      <c r="M325" s="160"/>
      <c r="N325" s="161"/>
      <c r="O325" s="161"/>
      <c r="P325" s="161"/>
      <c r="Q325" s="161"/>
      <c r="R325" s="161"/>
      <c r="S325" s="161"/>
      <c r="T325" s="162"/>
      <c r="AT325" s="157" t="s">
        <v>147</v>
      </c>
      <c r="AU325" s="157" t="s">
        <v>84</v>
      </c>
      <c r="AV325" s="13" t="s">
        <v>84</v>
      </c>
      <c r="AW325" s="13" t="s">
        <v>30</v>
      </c>
      <c r="AX325" s="13" t="s">
        <v>74</v>
      </c>
      <c r="AY325" s="157" t="s">
        <v>138</v>
      </c>
    </row>
    <row r="326" spans="2:51" s="13" customFormat="1" ht="12">
      <c r="B326" s="155"/>
      <c r="D326" s="156" t="s">
        <v>147</v>
      </c>
      <c r="E326" s="157" t="s">
        <v>1</v>
      </c>
      <c r="F326" s="158" t="s">
        <v>273</v>
      </c>
      <c r="H326" s="159">
        <v>32.4</v>
      </c>
      <c r="L326" s="155"/>
      <c r="M326" s="160"/>
      <c r="N326" s="161"/>
      <c r="O326" s="161"/>
      <c r="P326" s="161"/>
      <c r="Q326" s="161"/>
      <c r="R326" s="161"/>
      <c r="S326" s="161"/>
      <c r="T326" s="162"/>
      <c r="AT326" s="157" t="s">
        <v>147</v>
      </c>
      <c r="AU326" s="157" t="s">
        <v>84</v>
      </c>
      <c r="AV326" s="13" t="s">
        <v>84</v>
      </c>
      <c r="AW326" s="13" t="s">
        <v>30</v>
      </c>
      <c r="AX326" s="13" t="s">
        <v>74</v>
      </c>
      <c r="AY326" s="157" t="s">
        <v>138</v>
      </c>
    </row>
    <row r="327" spans="2:51" s="14" customFormat="1" ht="12">
      <c r="B327" s="163"/>
      <c r="D327" s="156" t="s">
        <v>147</v>
      </c>
      <c r="E327" s="164" t="s">
        <v>1</v>
      </c>
      <c r="F327" s="165" t="s">
        <v>155</v>
      </c>
      <c r="H327" s="166">
        <v>64.8</v>
      </c>
      <c r="L327" s="163"/>
      <c r="M327" s="167"/>
      <c r="N327" s="168"/>
      <c r="O327" s="168"/>
      <c r="P327" s="168"/>
      <c r="Q327" s="168"/>
      <c r="R327" s="168"/>
      <c r="S327" s="168"/>
      <c r="T327" s="169"/>
      <c r="AT327" s="164" t="s">
        <v>147</v>
      </c>
      <c r="AU327" s="164" t="s">
        <v>84</v>
      </c>
      <c r="AV327" s="14" t="s">
        <v>145</v>
      </c>
      <c r="AW327" s="14" t="s">
        <v>30</v>
      </c>
      <c r="AX327" s="14" t="s">
        <v>82</v>
      </c>
      <c r="AY327" s="164" t="s">
        <v>138</v>
      </c>
    </row>
    <row r="328" spans="1:65" s="2" customFormat="1" ht="16.5" customHeight="1">
      <c r="A328" s="28"/>
      <c r="B328" s="141"/>
      <c r="C328" s="170" t="s">
        <v>382</v>
      </c>
      <c r="D328" s="170" t="s">
        <v>168</v>
      </c>
      <c r="E328" s="171" t="s">
        <v>353</v>
      </c>
      <c r="F328" s="172" t="s">
        <v>354</v>
      </c>
      <c r="G328" s="173" t="s">
        <v>355</v>
      </c>
      <c r="H328" s="174">
        <v>36</v>
      </c>
      <c r="I328" s="175"/>
      <c r="J328" s="175">
        <f>ROUND(I328*H328,2)</f>
        <v>0</v>
      </c>
      <c r="K328" s="176"/>
      <c r="L328" s="177"/>
      <c r="M328" s="178" t="s">
        <v>1</v>
      </c>
      <c r="N328" s="179" t="s">
        <v>39</v>
      </c>
      <c r="O328" s="151">
        <v>0</v>
      </c>
      <c r="P328" s="151">
        <f>O328*H328</f>
        <v>0</v>
      </c>
      <c r="Q328" s="151">
        <v>0.0002</v>
      </c>
      <c r="R328" s="151">
        <f>Q328*H328</f>
        <v>0.007200000000000001</v>
      </c>
      <c r="S328" s="151">
        <v>0</v>
      </c>
      <c r="T328" s="152">
        <f>S328*H328</f>
        <v>0</v>
      </c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R328" s="153" t="s">
        <v>308</v>
      </c>
      <c r="AT328" s="153" t="s">
        <v>168</v>
      </c>
      <c r="AU328" s="153" t="s">
        <v>84</v>
      </c>
      <c r="AY328" s="16" t="s">
        <v>138</v>
      </c>
      <c r="BE328" s="154">
        <f>IF(N328="základní",J328,0)</f>
        <v>0</v>
      </c>
      <c r="BF328" s="154">
        <f>IF(N328="snížená",J328,0)</f>
        <v>0</v>
      </c>
      <c r="BG328" s="154">
        <f>IF(N328="zákl. přenesená",J328,0)</f>
        <v>0</v>
      </c>
      <c r="BH328" s="154">
        <f>IF(N328="sníž. přenesená",J328,0)</f>
        <v>0</v>
      </c>
      <c r="BI328" s="154">
        <f>IF(N328="nulová",J328,0)</f>
        <v>0</v>
      </c>
      <c r="BJ328" s="16" t="s">
        <v>82</v>
      </c>
      <c r="BK328" s="154">
        <f>ROUND(I328*H328,2)</f>
        <v>0</v>
      </c>
      <c r="BL328" s="16" t="s">
        <v>225</v>
      </c>
      <c r="BM328" s="153" t="s">
        <v>383</v>
      </c>
    </row>
    <row r="329" spans="2:51" s="13" customFormat="1" ht="12">
      <c r="B329" s="155"/>
      <c r="D329" s="156" t="s">
        <v>147</v>
      </c>
      <c r="E329" s="157" t="s">
        <v>1</v>
      </c>
      <c r="F329" s="158" t="s">
        <v>379</v>
      </c>
      <c r="H329" s="159">
        <v>18</v>
      </c>
      <c r="L329" s="155"/>
      <c r="M329" s="160"/>
      <c r="N329" s="161"/>
      <c r="O329" s="161"/>
      <c r="P329" s="161"/>
      <c r="Q329" s="161"/>
      <c r="R329" s="161"/>
      <c r="S329" s="161"/>
      <c r="T329" s="162"/>
      <c r="AT329" s="157" t="s">
        <v>147</v>
      </c>
      <c r="AU329" s="157" t="s">
        <v>84</v>
      </c>
      <c r="AV329" s="13" t="s">
        <v>84</v>
      </c>
      <c r="AW329" s="13" t="s">
        <v>30</v>
      </c>
      <c r="AX329" s="13" t="s">
        <v>74</v>
      </c>
      <c r="AY329" s="157" t="s">
        <v>138</v>
      </c>
    </row>
    <row r="330" spans="2:51" s="13" customFormat="1" ht="12">
      <c r="B330" s="155"/>
      <c r="D330" s="156" t="s">
        <v>147</v>
      </c>
      <c r="E330" s="157" t="s">
        <v>1</v>
      </c>
      <c r="F330" s="158" t="s">
        <v>380</v>
      </c>
      <c r="H330" s="159">
        <v>18</v>
      </c>
      <c r="L330" s="155"/>
      <c r="M330" s="160"/>
      <c r="N330" s="161"/>
      <c r="O330" s="161"/>
      <c r="P330" s="161"/>
      <c r="Q330" s="161"/>
      <c r="R330" s="161"/>
      <c r="S330" s="161"/>
      <c r="T330" s="162"/>
      <c r="AT330" s="157" t="s">
        <v>147</v>
      </c>
      <c r="AU330" s="157" t="s">
        <v>84</v>
      </c>
      <c r="AV330" s="13" t="s">
        <v>84</v>
      </c>
      <c r="AW330" s="13" t="s">
        <v>30</v>
      </c>
      <c r="AX330" s="13" t="s">
        <v>74</v>
      </c>
      <c r="AY330" s="157" t="s">
        <v>138</v>
      </c>
    </row>
    <row r="331" spans="2:51" s="14" customFormat="1" ht="12">
      <c r="B331" s="163"/>
      <c r="D331" s="156" t="s">
        <v>147</v>
      </c>
      <c r="E331" s="164" t="s">
        <v>1</v>
      </c>
      <c r="F331" s="165" t="s">
        <v>155</v>
      </c>
      <c r="H331" s="166">
        <v>36</v>
      </c>
      <c r="L331" s="163"/>
      <c r="M331" s="167"/>
      <c r="N331" s="168"/>
      <c r="O331" s="168"/>
      <c r="P331" s="168"/>
      <c r="Q331" s="168"/>
      <c r="R331" s="168"/>
      <c r="S331" s="168"/>
      <c r="T331" s="169"/>
      <c r="AT331" s="164" t="s">
        <v>147</v>
      </c>
      <c r="AU331" s="164" t="s">
        <v>84</v>
      </c>
      <c r="AV331" s="14" t="s">
        <v>145</v>
      </c>
      <c r="AW331" s="14" t="s">
        <v>30</v>
      </c>
      <c r="AX331" s="14" t="s">
        <v>82</v>
      </c>
      <c r="AY331" s="164" t="s">
        <v>138</v>
      </c>
    </row>
    <row r="332" spans="1:65" s="2" customFormat="1" ht="24.2" customHeight="1">
      <c r="A332" s="28"/>
      <c r="B332" s="141"/>
      <c r="C332" s="142" t="s">
        <v>384</v>
      </c>
      <c r="D332" s="142" t="s">
        <v>141</v>
      </c>
      <c r="E332" s="143" t="s">
        <v>385</v>
      </c>
      <c r="F332" s="144" t="s">
        <v>386</v>
      </c>
      <c r="G332" s="145" t="s">
        <v>242</v>
      </c>
      <c r="H332" s="146">
        <v>11.576</v>
      </c>
      <c r="I332" s="147"/>
      <c r="J332" s="147">
        <f>ROUND(I332*H332,2)</f>
        <v>0</v>
      </c>
      <c r="K332" s="148"/>
      <c r="L332" s="29"/>
      <c r="M332" s="149" t="s">
        <v>1</v>
      </c>
      <c r="N332" s="150" t="s">
        <v>39</v>
      </c>
      <c r="O332" s="151">
        <v>2.255</v>
      </c>
      <c r="P332" s="151">
        <f>O332*H332</f>
        <v>26.10388</v>
      </c>
      <c r="Q332" s="151">
        <v>0</v>
      </c>
      <c r="R332" s="151">
        <f>Q332*H332</f>
        <v>0</v>
      </c>
      <c r="S332" s="151">
        <v>0</v>
      </c>
      <c r="T332" s="152">
        <f>S332*H332</f>
        <v>0</v>
      </c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R332" s="153" t="s">
        <v>225</v>
      </c>
      <c r="AT332" s="153" t="s">
        <v>141</v>
      </c>
      <c r="AU332" s="153" t="s">
        <v>84</v>
      </c>
      <c r="AY332" s="16" t="s">
        <v>138</v>
      </c>
      <c r="BE332" s="154">
        <f>IF(N332="základní",J332,0)</f>
        <v>0</v>
      </c>
      <c r="BF332" s="154">
        <f>IF(N332="snížená",J332,0)</f>
        <v>0</v>
      </c>
      <c r="BG332" s="154">
        <f>IF(N332="zákl. přenesená",J332,0)</f>
        <v>0</v>
      </c>
      <c r="BH332" s="154">
        <f>IF(N332="sníž. přenesená",J332,0)</f>
        <v>0</v>
      </c>
      <c r="BI332" s="154">
        <f>IF(N332="nulová",J332,0)</f>
        <v>0</v>
      </c>
      <c r="BJ332" s="16" t="s">
        <v>82</v>
      </c>
      <c r="BK332" s="154">
        <f>ROUND(I332*H332,2)</f>
        <v>0</v>
      </c>
      <c r="BL332" s="16" t="s">
        <v>225</v>
      </c>
      <c r="BM332" s="153" t="s">
        <v>387</v>
      </c>
    </row>
    <row r="333" spans="2:63" s="12" customFormat="1" ht="22.9" customHeight="1">
      <c r="B333" s="129"/>
      <c r="D333" s="130" t="s">
        <v>73</v>
      </c>
      <c r="E333" s="139" t="s">
        <v>388</v>
      </c>
      <c r="F333" s="139" t="s">
        <v>389</v>
      </c>
      <c r="J333" s="140">
        <f>BK333</f>
        <v>0</v>
      </c>
      <c r="L333" s="129"/>
      <c r="M333" s="133"/>
      <c r="N333" s="134"/>
      <c r="O333" s="134"/>
      <c r="P333" s="135">
        <f>SUM(P334:P337)</f>
        <v>87.048</v>
      </c>
      <c r="Q333" s="134"/>
      <c r="R333" s="135">
        <f>SUM(R334:R337)</f>
        <v>0.0377208</v>
      </c>
      <c r="S333" s="134"/>
      <c r="T333" s="136">
        <f>SUM(T334:T337)</f>
        <v>0</v>
      </c>
      <c r="AR333" s="130" t="s">
        <v>84</v>
      </c>
      <c r="AT333" s="137" t="s">
        <v>73</v>
      </c>
      <c r="AU333" s="137" t="s">
        <v>82</v>
      </c>
      <c r="AY333" s="130" t="s">
        <v>138</v>
      </c>
      <c r="BK333" s="138">
        <f>SUM(BK334:BK337)</f>
        <v>0</v>
      </c>
    </row>
    <row r="334" spans="1:65" s="2" customFormat="1" ht="24.2" customHeight="1">
      <c r="A334" s="28"/>
      <c r="B334" s="141"/>
      <c r="C334" s="142" t="s">
        <v>390</v>
      </c>
      <c r="D334" s="142" t="s">
        <v>141</v>
      </c>
      <c r="E334" s="143" t="s">
        <v>391</v>
      </c>
      <c r="F334" s="144" t="s">
        <v>392</v>
      </c>
      <c r="G334" s="145" t="s">
        <v>165</v>
      </c>
      <c r="H334" s="146">
        <v>290.16</v>
      </c>
      <c r="I334" s="147"/>
      <c r="J334" s="147">
        <f>ROUND(I334*H334,2)</f>
        <v>0</v>
      </c>
      <c r="K334" s="148"/>
      <c r="L334" s="29"/>
      <c r="M334" s="149" t="s">
        <v>1</v>
      </c>
      <c r="N334" s="150" t="s">
        <v>39</v>
      </c>
      <c r="O334" s="151">
        <v>0.15</v>
      </c>
      <c r="P334" s="151">
        <f>O334*H334</f>
        <v>43.524</v>
      </c>
      <c r="Q334" s="151">
        <v>6E-05</v>
      </c>
      <c r="R334" s="151">
        <f>Q334*H334</f>
        <v>0.0174096</v>
      </c>
      <c r="S334" s="151">
        <v>0</v>
      </c>
      <c r="T334" s="152">
        <f>S334*H334</f>
        <v>0</v>
      </c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R334" s="153" t="s">
        <v>225</v>
      </c>
      <c r="AT334" s="153" t="s">
        <v>141</v>
      </c>
      <c r="AU334" s="153" t="s">
        <v>84</v>
      </c>
      <c r="AY334" s="16" t="s">
        <v>138</v>
      </c>
      <c r="BE334" s="154">
        <f>IF(N334="základní",J334,0)</f>
        <v>0</v>
      </c>
      <c r="BF334" s="154">
        <f>IF(N334="snížená",J334,0)</f>
        <v>0</v>
      </c>
      <c r="BG334" s="154">
        <f>IF(N334="zákl. přenesená",J334,0)</f>
        <v>0</v>
      </c>
      <c r="BH334" s="154">
        <f>IF(N334="sníž. přenesená",J334,0)</f>
        <v>0</v>
      </c>
      <c r="BI334" s="154">
        <f>IF(N334="nulová",J334,0)</f>
        <v>0</v>
      </c>
      <c r="BJ334" s="16" t="s">
        <v>82</v>
      </c>
      <c r="BK334" s="154">
        <f>ROUND(I334*H334,2)</f>
        <v>0</v>
      </c>
      <c r="BL334" s="16" t="s">
        <v>225</v>
      </c>
      <c r="BM334" s="153" t="s">
        <v>393</v>
      </c>
    </row>
    <row r="335" spans="2:51" s="13" customFormat="1" ht="22.5">
      <c r="B335" s="155"/>
      <c r="D335" s="156" t="s">
        <v>147</v>
      </c>
      <c r="E335" s="157" t="s">
        <v>90</v>
      </c>
      <c r="F335" s="158" t="s">
        <v>394</v>
      </c>
      <c r="H335" s="159">
        <v>290.16</v>
      </c>
      <c r="L335" s="155"/>
      <c r="M335" s="160"/>
      <c r="N335" s="161"/>
      <c r="O335" s="161"/>
      <c r="P335" s="161"/>
      <c r="Q335" s="161"/>
      <c r="R335" s="161"/>
      <c r="S335" s="161"/>
      <c r="T335" s="162"/>
      <c r="AT335" s="157" t="s">
        <v>147</v>
      </c>
      <c r="AU335" s="157" t="s">
        <v>84</v>
      </c>
      <c r="AV335" s="13" t="s">
        <v>84</v>
      </c>
      <c r="AW335" s="13" t="s">
        <v>30</v>
      </c>
      <c r="AX335" s="13" t="s">
        <v>82</v>
      </c>
      <c r="AY335" s="157" t="s">
        <v>138</v>
      </c>
    </row>
    <row r="336" spans="1:65" s="2" customFormat="1" ht="24.2" customHeight="1">
      <c r="A336" s="28"/>
      <c r="B336" s="141"/>
      <c r="C336" s="142" t="s">
        <v>395</v>
      </c>
      <c r="D336" s="142" t="s">
        <v>141</v>
      </c>
      <c r="E336" s="143" t="s">
        <v>396</v>
      </c>
      <c r="F336" s="144" t="s">
        <v>397</v>
      </c>
      <c r="G336" s="145" t="s">
        <v>165</v>
      </c>
      <c r="H336" s="146">
        <v>290.16</v>
      </c>
      <c r="I336" s="147"/>
      <c r="J336" s="147">
        <f>ROUND(I336*H336,2)</f>
        <v>0</v>
      </c>
      <c r="K336" s="148"/>
      <c r="L336" s="29"/>
      <c r="M336" s="149" t="s">
        <v>1</v>
      </c>
      <c r="N336" s="150" t="s">
        <v>39</v>
      </c>
      <c r="O336" s="151">
        <v>0.15</v>
      </c>
      <c r="P336" s="151">
        <f>O336*H336</f>
        <v>43.524</v>
      </c>
      <c r="Q336" s="151">
        <v>7E-05</v>
      </c>
      <c r="R336" s="151">
        <f>Q336*H336</f>
        <v>0.0203112</v>
      </c>
      <c r="S336" s="151">
        <v>0</v>
      </c>
      <c r="T336" s="152">
        <f>S336*H336</f>
        <v>0</v>
      </c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R336" s="153" t="s">
        <v>225</v>
      </c>
      <c r="AT336" s="153" t="s">
        <v>141</v>
      </c>
      <c r="AU336" s="153" t="s">
        <v>84</v>
      </c>
      <c r="AY336" s="16" t="s">
        <v>138</v>
      </c>
      <c r="BE336" s="154">
        <f>IF(N336="základní",J336,0)</f>
        <v>0</v>
      </c>
      <c r="BF336" s="154">
        <f>IF(N336="snížená",J336,0)</f>
        <v>0</v>
      </c>
      <c r="BG336" s="154">
        <f>IF(N336="zákl. přenesená",J336,0)</f>
        <v>0</v>
      </c>
      <c r="BH336" s="154">
        <f>IF(N336="sníž. přenesená",J336,0)</f>
        <v>0</v>
      </c>
      <c r="BI336" s="154">
        <f>IF(N336="nulová",J336,0)</f>
        <v>0</v>
      </c>
      <c r="BJ336" s="16" t="s">
        <v>82</v>
      </c>
      <c r="BK336" s="154">
        <f>ROUND(I336*H336,2)</f>
        <v>0</v>
      </c>
      <c r="BL336" s="16" t="s">
        <v>225</v>
      </c>
      <c r="BM336" s="153" t="s">
        <v>398</v>
      </c>
    </row>
    <row r="337" spans="2:51" s="13" customFormat="1" ht="12">
      <c r="B337" s="155"/>
      <c r="D337" s="156" t="s">
        <v>147</v>
      </c>
      <c r="E337" s="157" t="s">
        <v>1</v>
      </c>
      <c r="F337" s="158" t="s">
        <v>90</v>
      </c>
      <c r="H337" s="159">
        <v>290.16</v>
      </c>
      <c r="L337" s="155"/>
      <c r="M337" s="160"/>
      <c r="N337" s="161"/>
      <c r="O337" s="161"/>
      <c r="P337" s="161"/>
      <c r="Q337" s="161"/>
      <c r="R337" s="161"/>
      <c r="S337" s="161"/>
      <c r="T337" s="162"/>
      <c r="AT337" s="157" t="s">
        <v>147</v>
      </c>
      <c r="AU337" s="157" t="s">
        <v>84</v>
      </c>
      <c r="AV337" s="13" t="s">
        <v>84</v>
      </c>
      <c r="AW337" s="13" t="s">
        <v>30</v>
      </c>
      <c r="AX337" s="13" t="s">
        <v>82</v>
      </c>
      <c r="AY337" s="157" t="s">
        <v>138</v>
      </c>
    </row>
    <row r="338" spans="2:63" s="12" customFormat="1" ht="22.9" customHeight="1">
      <c r="B338" s="129"/>
      <c r="D338" s="130" t="s">
        <v>73</v>
      </c>
      <c r="E338" s="139" t="s">
        <v>399</v>
      </c>
      <c r="F338" s="139" t="s">
        <v>400</v>
      </c>
      <c r="J338" s="140">
        <f>BK338</f>
        <v>0</v>
      </c>
      <c r="L338" s="129"/>
      <c r="M338" s="133"/>
      <c r="N338" s="134"/>
      <c r="O338" s="134"/>
      <c r="P338" s="135">
        <f>SUM(P339:P342)</f>
        <v>3.838464</v>
      </c>
      <c r="Q338" s="134"/>
      <c r="R338" s="135">
        <f>SUM(R339:R342)</f>
        <v>0.01739304</v>
      </c>
      <c r="S338" s="134"/>
      <c r="T338" s="136">
        <f>SUM(T339:T342)</f>
        <v>0</v>
      </c>
      <c r="AR338" s="130" t="s">
        <v>84</v>
      </c>
      <c r="AT338" s="137" t="s">
        <v>73</v>
      </c>
      <c r="AU338" s="137" t="s">
        <v>82</v>
      </c>
      <c r="AY338" s="130" t="s">
        <v>138</v>
      </c>
      <c r="BK338" s="138">
        <f>SUM(BK339:BK342)</f>
        <v>0</v>
      </c>
    </row>
    <row r="339" spans="1:65" s="2" customFormat="1" ht="24.2" customHeight="1">
      <c r="A339" s="28"/>
      <c r="B339" s="141"/>
      <c r="C339" s="142" t="s">
        <v>401</v>
      </c>
      <c r="D339" s="142" t="s">
        <v>141</v>
      </c>
      <c r="E339" s="143" t="s">
        <v>402</v>
      </c>
      <c r="F339" s="144" t="s">
        <v>403</v>
      </c>
      <c r="G339" s="145" t="s">
        <v>144</v>
      </c>
      <c r="H339" s="146">
        <v>59.976</v>
      </c>
      <c r="I339" s="147"/>
      <c r="J339" s="147">
        <f>ROUND(I339*H339,2)</f>
        <v>0</v>
      </c>
      <c r="K339" s="148"/>
      <c r="L339" s="29"/>
      <c r="M339" s="149" t="s">
        <v>1</v>
      </c>
      <c r="N339" s="150" t="s">
        <v>39</v>
      </c>
      <c r="O339" s="151">
        <v>0.064</v>
      </c>
      <c r="P339" s="151">
        <f>O339*H339</f>
        <v>3.838464</v>
      </c>
      <c r="Q339" s="151">
        <v>0.00029</v>
      </c>
      <c r="R339" s="151">
        <f>Q339*H339</f>
        <v>0.01739304</v>
      </c>
      <c r="S339" s="151">
        <v>0</v>
      </c>
      <c r="T339" s="152">
        <f>S339*H339</f>
        <v>0</v>
      </c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R339" s="153" t="s">
        <v>225</v>
      </c>
      <c r="AT339" s="153" t="s">
        <v>141</v>
      </c>
      <c r="AU339" s="153" t="s">
        <v>84</v>
      </c>
      <c r="AY339" s="16" t="s">
        <v>138</v>
      </c>
      <c r="BE339" s="154">
        <f>IF(N339="základní",J339,0)</f>
        <v>0</v>
      </c>
      <c r="BF339" s="154">
        <f>IF(N339="snížená",J339,0)</f>
        <v>0</v>
      </c>
      <c r="BG339" s="154">
        <f>IF(N339="zákl. přenesená",J339,0)</f>
        <v>0</v>
      </c>
      <c r="BH339" s="154">
        <f>IF(N339="sníž. přenesená",J339,0)</f>
        <v>0</v>
      </c>
      <c r="BI339" s="154">
        <f>IF(N339="nulová",J339,0)</f>
        <v>0</v>
      </c>
      <c r="BJ339" s="16" t="s">
        <v>82</v>
      </c>
      <c r="BK339" s="154">
        <f>ROUND(I339*H339,2)</f>
        <v>0</v>
      </c>
      <c r="BL339" s="16" t="s">
        <v>225</v>
      </c>
      <c r="BM339" s="153" t="s">
        <v>404</v>
      </c>
    </row>
    <row r="340" spans="2:51" s="13" customFormat="1" ht="12">
      <c r="B340" s="155"/>
      <c r="D340" s="156" t="s">
        <v>147</v>
      </c>
      <c r="E340" s="157" t="s">
        <v>1</v>
      </c>
      <c r="F340" s="158" t="s">
        <v>105</v>
      </c>
      <c r="H340" s="159">
        <v>30.96</v>
      </c>
      <c r="L340" s="155"/>
      <c r="M340" s="160"/>
      <c r="N340" s="161"/>
      <c r="O340" s="161"/>
      <c r="P340" s="161"/>
      <c r="Q340" s="161"/>
      <c r="R340" s="161"/>
      <c r="S340" s="161"/>
      <c r="T340" s="162"/>
      <c r="AT340" s="157" t="s">
        <v>147</v>
      </c>
      <c r="AU340" s="157" t="s">
        <v>84</v>
      </c>
      <c r="AV340" s="13" t="s">
        <v>84</v>
      </c>
      <c r="AW340" s="13" t="s">
        <v>30</v>
      </c>
      <c r="AX340" s="13" t="s">
        <v>74</v>
      </c>
      <c r="AY340" s="157" t="s">
        <v>138</v>
      </c>
    </row>
    <row r="341" spans="2:51" s="13" customFormat="1" ht="12">
      <c r="B341" s="155"/>
      <c r="D341" s="156" t="s">
        <v>147</v>
      </c>
      <c r="E341" s="157" t="s">
        <v>1</v>
      </c>
      <c r="F341" s="158" t="s">
        <v>154</v>
      </c>
      <c r="H341" s="159">
        <v>29.016</v>
      </c>
      <c r="L341" s="155"/>
      <c r="M341" s="160"/>
      <c r="N341" s="161"/>
      <c r="O341" s="161"/>
      <c r="P341" s="161"/>
      <c r="Q341" s="161"/>
      <c r="R341" s="161"/>
      <c r="S341" s="161"/>
      <c r="T341" s="162"/>
      <c r="AT341" s="157" t="s">
        <v>147</v>
      </c>
      <c r="AU341" s="157" t="s">
        <v>84</v>
      </c>
      <c r="AV341" s="13" t="s">
        <v>84</v>
      </c>
      <c r="AW341" s="13" t="s">
        <v>30</v>
      </c>
      <c r="AX341" s="13" t="s">
        <v>74</v>
      </c>
      <c r="AY341" s="157" t="s">
        <v>138</v>
      </c>
    </row>
    <row r="342" spans="2:51" s="14" customFormat="1" ht="12">
      <c r="B342" s="163"/>
      <c r="D342" s="156" t="s">
        <v>147</v>
      </c>
      <c r="E342" s="164" t="s">
        <v>1</v>
      </c>
      <c r="F342" s="165" t="s">
        <v>155</v>
      </c>
      <c r="H342" s="166">
        <v>59.976</v>
      </c>
      <c r="L342" s="163"/>
      <c r="M342" s="167"/>
      <c r="N342" s="168"/>
      <c r="O342" s="168"/>
      <c r="P342" s="168"/>
      <c r="Q342" s="168"/>
      <c r="R342" s="168"/>
      <c r="S342" s="168"/>
      <c r="T342" s="169"/>
      <c r="AT342" s="164" t="s">
        <v>147</v>
      </c>
      <c r="AU342" s="164" t="s">
        <v>84</v>
      </c>
      <c r="AV342" s="14" t="s">
        <v>145</v>
      </c>
      <c r="AW342" s="14" t="s">
        <v>30</v>
      </c>
      <c r="AX342" s="14" t="s">
        <v>82</v>
      </c>
      <c r="AY342" s="164" t="s">
        <v>138</v>
      </c>
    </row>
    <row r="343" spans="2:63" s="12" customFormat="1" ht="22.9" customHeight="1">
      <c r="B343" s="129"/>
      <c r="D343" s="130" t="s">
        <v>73</v>
      </c>
      <c r="E343" s="139" t="s">
        <v>405</v>
      </c>
      <c r="F343" s="139" t="s">
        <v>406</v>
      </c>
      <c r="J343" s="140">
        <f>BK343</f>
        <v>0</v>
      </c>
      <c r="L343" s="129"/>
      <c r="M343" s="133"/>
      <c r="N343" s="134"/>
      <c r="O343" s="134"/>
      <c r="P343" s="135">
        <f>SUM(P344:P364)</f>
        <v>145.82384700000003</v>
      </c>
      <c r="Q343" s="134"/>
      <c r="R343" s="135">
        <f>SUM(R344:R364)</f>
        <v>0.1772676</v>
      </c>
      <c r="S343" s="134"/>
      <c r="T343" s="136">
        <f>SUM(T344:T364)</f>
        <v>0</v>
      </c>
      <c r="AR343" s="130" t="s">
        <v>84</v>
      </c>
      <c r="AT343" s="137" t="s">
        <v>73</v>
      </c>
      <c r="AU343" s="137" t="s">
        <v>82</v>
      </c>
      <c r="AY343" s="130" t="s">
        <v>138</v>
      </c>
      <c r="BK343" s="138">
        <f>SUM(BK344:BK364)</f>
        <v>0</v>
      </c>
    </row>
    <row r="344" spans="1:65" s="2" customFormat="1" ht="24.2" customHeight="1">
      <c r="A344" s="28"/>
      <c r="B344" s="141"/>
      <c r="C344" s="142" t="s">
        <v>407</v>
      </c>
      <c r="D344" s="142" t="s">
        <v>141</v>
      </c>
      <c r="E344" s="143" t="s">
        <v>408</v>
      </c>
      <c r="F344" s="144" t="s">
        <v>409</v>
      </c>
      <c r="G344" s="145" t="s">
        <v>144</v>
      </c>
      <c r="H344" s="146">
        <v>216.18</v>
      </c>
      <c r="I344" s="147"/>
      <c r="J344" s="147">
        <f>ROUND(I344*H344,2)</f>
        <v>0</v>
      </c>
      <c r="K344" s="148"/>
      <c r="L344" s="29"/>
      <c r="M344" s="149" t="s">
        <v>1</v>
      </c>
      <c r="N344" s="150" t="s">
        <v>39</v>
      </c>
      <c r="O344" s="151">
        <v>0.673</v>
      </c>
      <c r="P344" s="151">
        <f>O344*H344</f>
        <v>145.48914000000002</v>
      </c>
      <c r="Q344" s="151">
        <v>0</v>
      </c>
      <c r="R344" s="151">
        <f>Q344*H344</f>
        <v>0</v>
      </c>
      <c r="S344" s="151">
        <v>0</v>
      </c>
      <c r="T344" s="152">
        <f>S344*H344</f>
        <v>0</v>
      </c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R344" s="153" t="s">
        <v>225</v>
      </c>
      <c r="AT344" s="153" t="s">
        <v>141</v>
      </c>
      <c r="AU344" s="153" t="s">
        <v>84</v>
      </c>
      <c r="AY344" s="16" t="s">
        <v>138</v>
      </c>
      <c r="BE344" s="154">
        <f>IF(N344="základní",J344,0)</f>
        <v>0</v>
      </c>
      <c r="BF344" s="154">
        <f>IF(N344="snížená",J344,0)</f>
        <v>0</v>
      </c>
      <c r="BG344" s="154">
        <f>IF(N344="zákl. přenesená",J344,0)</f>
        <v>0</v>
      </c>
      <c r="BH344" s="154">
        <f>IF(N344="sníž. přenesená",J344,0)</f>
        <v>0</v>
      </c>
      <c r="BI344" s="154">
        <f>IF(N344="nulová",J344,0)</f>
        <v>0</v>
      </c>
      <c r="BJ344" s="16" t="s">
        <v>82</v>
      </c>
      <c r="BK344" s="154">
        <f>ROUND(I344*H344,2)</f>
        <v>0</v>
      </c>
      <c r="BL344" s="16" t="s">
        <v>225</v>
      </c>
      <c r="BM344" s="153" t="s">
        <v>410</v>
      </c>
    </row>
    <row r="345" spans="2:51" s="13" customFormat="1" ht="12">
      <c r="B345" s="155"/>
      <c r="D345" s="156" t="s">
        <v>147</v>
      </c>
      <c r="E345" s="157" t="s">
        <v>1</v>
      </c>
      <c r="F345" s="158" t="s">
        <v>206</v>
      </c>
      <c r="H345" s="159">
        <v>68.04</v>
      </c>
      <c r="L345" s="155"/>
      <c r="M345" s="160"/>
      <c r="N345" s="161"/>
      <c r="O345" s="161"/>
      <c r="P345" s="161"/>
      <c r="Q345" s="161"/>
      <c r="R345" s="161"/>
      <c r="S345" s="161"/>
      <c r="T345" s="162"/>
      <c r="AT345" s="157" t="s">
        <v>147</v>
      </c>
      <c r="AU345" s="157" t="s">
        <v>84</v>
      </c>
      <c r="AV345" s="13" t="s">
        <v>84</v>
      </c>
      <c r="AW345" s="13" t="s">
        <v>30</v>
      </c>
      <c r="AX345" s="13" t="s">
        <v>74</v>
      </c>
      <c r="AY345" s="157" t="s">
        <v>138</v>
      </c>
    </row>
    <row r="346" spans="2:51" s="13" customFormat="1" ht="12">
      <c r="B346" s="155"/>
      <c r="D346" s="156" t="s">
        <v>147</v>
      </c>
      <c r="E346" s="157" t="s">
        <v>1</v>
      </c>
      <c r="F346" s="158" t="s">
        <v>207</v>
      </c>
      <c r="H346" s="159">
        <v>15.12</v>
      </c>
      <c r="L346" s="155"/>
      <c r="M346" s="160"/>
      <c r="N346" s="161"/>
      <c r="O346" s="161"/>
      <c r="P346" s="161"/>
      <c r="Q346" s="161"/>
      <c r="R346" s="161"/>
      <c r="S346" s="161"/>
      <c r="T346" s="162"/>
      <c r="AT346" s="157" t="s">
        <v>147</v>
      </c>
      <c r="AU346" s="157" t="s">
        <v>84</v>
      </c>
      <c r="AV346" s="13" t="s">
        <v>84</v>
      </c>
      <c r="AW346" s="13" t="s">
        <v>30</v>
      </c>
      <c r="AX346" s="13" t="s">
        <v>74</v>
      </c>
      <c r="AY346" s="157" t="s">
        <v>138</v>
      </c>
    </row>
    <row r="347" spans="2:51" s="13" customFormat="1" ht="12">
      <c r="B347" s="155"/>
      <c r="D347" s="156" t="s">
        <v>147</v>
      </c>
      <c r="E347" s="157" t="s">
        <v>1</v>
      </c>
      <c r="F347" s="158" t="s">
        <v>211</v>
      </c>
      <c r="H347" s="159">
        <v>15.12</v>
      </c>
      <c r="L347" s="155"/>
      <c r="M347" s="160"/>
      <c r="N347" s="161"/>
      <c r="O347" s="161"/>
      <c r="P347" s="161"/>
      <c r="Q347" s="161"/>
      <c r="R347" s="161"/>
      <c r="S347" s="161"/>
      <c r="T347" s="162"/>
      <c r="AT347" s="157" t="s">
        <v>147</v>
      </c>
      <c r="AU347" s="157" t="s">
        <v>84</v>
      </c>
      <c r="AV347" s="13" t="s">
        <v>84</v>
      </c>
      <c r="AW347" s="13" t="s">
        <v>30</v>
      </c>
      <c r="AX347" s="13" t="s">
        <v>74</v>
      </c>
      <c r="AY347" s="157" t="s">
        <v>138</v>
      </c>
    </row>
    <row r="348" spans="2:51" s="13" customFormat="1" ht="12">
      <c r="B348" s="155"/>
      <c r="D348" s="156" t="s">
        <v>147</v>
      </c>
      <c r="E348" s="157" t="s">
        <v>1</v>
      </c>
      <c r="F348" s="158" t="s">
        <v>212</v>
      </c>
      <c r="H348" s="159">
        <v>68.04</v>
      </c>
      <c r="L348" s="155"/>
      <c r="M348" s="160"/>
      <c r="N348" s="161"/>
      <c r="O348" s="161"/>
      <c r="P348" s="161"/>
      <c r="Q348" s="161"/>
      <c r="R348" s="161"/>
      <c r="S348" s="161"/>
      <c r="T348" s="162"/>
      <c r="AT348" s="157" t="s">
        <v>147</v>
      </c>
      <c r="AU348" s="157" t="s">
        <v>84</v>
      </c>
      <c r="AV348" s="13" t="s">
        <v>84</v>
      </c>
      <c r="AW348" s="13" t="s">
        <v>30</v>
      </c>
      <c r="AX348" s="13" t="s">
        <v>74</v>
      </c>
      <c r="AY348" s="157" t="s">
        <v>138</v>
      </c>
    </row>
    <row r="349" spans="2:51" s="13" customFormat="1" ht="12">
      <c r="B349" s="155"/>
      <c r="D349" s="156" t="s">
        <v>147</v>
      </c>
      <c r="E349" s="157" t="s">
        <v>1</v>
      </c>
      <c r="F349" s="158" t="s">
        <v>214</v>
      </c>
      <c r="H349" s="159">
        <v>10.8</v>
      </c>
      <c r="L349" s="155"/>
      <c r="M349" s="160"/>
      <c r="N349" s="161"/>
      <c r="O349" s="161"/>
      <c r="P349" s="161"/>
      <c r="Q349" s="161"/>
      <c r="R349" s="161"/>
      <c r="S349" s="161"/>
      <c r="T349" s="162"/>
      <c r="AT349" s="157" t="s">
        <v>147</v>
      </c>
      <c r="AU349" s="157" t="s">
        <v>84</v>
      </c>
      <c r="AV349" s="13" t="s">
        <v>84</v>
      </c>
      <c r="AW349" s="13" t="s">
        <v>30</v>
      </c>
      <c r="AX349" s="13" t="s">
        <v>74</v>
      </c>
      <c r="AY349" s="157" t="s">
        <v>138</v>
      </c>
    </row>
    <row r="350" spans="2:51" s="13" customFormat="1" ht="12">
      <c r="B350" s="155"/>
      <c r="D350" s="156" t="s">
        <v>147</v>
      </c>
      <c r="E350" s="157" t="s">
        <v>1</v>
      </c>
      <c r="F350" s="158" t="s">
        <v>195</v>
      </c>
      <c r="H350" s="159">
        <v>10.368</v>
      </c>
      <c r="L350" s="155"/>
      <c r="M350" s="160"/>
      <c r="N350" s="161"/>
      <c r="O350" s="161"/>
      <c r="P350" s="161"/>
      <c r="Q350" s="161"/>
      <c r="R350" s="161"/>
      <c r="S350" s="161"/>
      <c r="T350" s="162"/>
      <c r="AT350" s="157" t="s">
        <v>147</v>
      </c>
      <c r="AU350" s="157" t="s">
        <v>84</v>
      </c>
      <c r="AV350" s="13" t="s">
        <v>84</v>
      </c>
      <c r="AW350" s="13" t="s">
        <v>30</v>
      </c>
      <c r="AX350" s="13" t="s">
        <v>74</v>
      </c>
      <c r="AY350" s="157" t="s">
        <v>138</v>
      </c>
    </row>
    <row r="351" spans="2:51" s="13" customFormat="1" ht="12">
      <c r="B351" s="155"/>
      <c r="D351" s="156" t="s">
        <v>147</v>
      </c>
      <c r="E351" s="157" t="s">
        <v>1</v>
      </c>
      <c r="F351" s="158" t="s">
        <v>200</v>
      </c>
      <c r="H351" s="159">
        <v>24.192</v>
      </c>
      <c r="L351" s="155"/>
      <c r="M351" s="160"/>
      <c r="N351" s="161"/>
      <c r="O351" s="161"/>
      <c r="P351" s="161"/>
      <c r="Q351" s="161"/>
      <c r="R351" s="161"/>
      <c r="S351" s="161"/>
      <c r="T351" s="162"/>
      <c r="AT351" s="157" t="s">
        <v>147</v>
      </c>
      <c r="AU351" s="157" t="s">
        <v>84</v>
      </c>
      <c r="AV351" s="13" t="s">
        <v>84</v>
      </c>
      <c r="AW351" s="13" t="s">
        <v>30</v>
      </c>
      <c r="AX351" s="13" t="s">
        <v>74</v>
      </c>
      <c r="AY351" s="157" t="s">
        <v>138</v>
      </c>
    </row>
    <row r="352" spans="2:51" s="13" customFormat="1" ht="12">
      <c r="B352" s="155"/>
      <c r="D352" s="156" t="s">
        <v>147</v>
      </c>
      <c r="E352" s="157" t="s">
        <v>1</v>
      </c>
      <c r="F352" s="158" t="s">
        <v>215</v>
      </c>
      <c r="H352" s="159">
        <v>4.5</v>
      </c>
      <c r="L352" s="155"/>
      <c r="M352" s="160"/>
      <c r="N352" s="161"/>
      <c r="O352" s="161"/>
      <c r="P352" s="161"/>
      <c r="Q352" s="161"/>
      <c r="R352" s="161"/>
      <c r="S352" s="161"/>
      <c r="T352" s="162"/>
      <c r="AT352" s="157" t="s">
        <v>147</v>
      </c>
      <c r="AU352" s="157" t="s">
        <v>84</v>
      </c>
      <c r="AV352" s="13" t="s">
        <v>84</v>
      </c>
      <c r="AW352" s="13" t="s">
        <v>30</v>
      </c>
      <c r="AX352" s="13" t="s">
        <v>74</v>
      </c>
      <c r="AY352" s="157" t="s">
        <v>138</v>
      </c>
    </row>
    <row r="353" spans="2:51" s="14" customFormat="1" ht="12">
      <c r="B353" s="163"/>
      <c r="D353" s="156" t="s">
        <v>147</v>
      </c>
      <c r="E353" s="164" t="s">
        <v>1</v>
      </c>
      <c r="F353" s="165" t="s">
        <v>155</v>
      </c>
      <c r="H353" s="166">
        <v>216.18</v>
      </c>
      <c r="L353" s="163"/>
      <c r="M353" s="167"/>
      <c r="N353" s="168"/>
      <c r="O353" s="168"/>
      <c r="P353" s="168"/>
      <c r="Q353" s="168"/>
      <c r="R353" s="168"/>
      <c r="S353" s="168"/>
      <c r="T353" s="169"/>
      <c r="AT353" s="164" t="s">
        <v>147</v>
      </c>
      <c r="AU353" s="164" t="s">
        <v>84</v>
      </c>
      <c r="AV353" s="14" t="s">
        <v>145</v>
      </c>
      <c r="AW353" s="14" t="s">
        <v>30</v>
      </c>
      <c r="AX353" s="14" t="s">
        <v>82</v>
      </c>
      <c r="AY353" s="164" t="s">
        <v>138</v>
      </c>
    </row>
    <row r="354" spans="1:65" s="2" customFormat="1" ht="16.5" customHeight="1">
      <c r="A354" s="28"/>
      <c r="B354" s="141"/>
      <c r="C354" s="170" t="s">
        <v>411</v>
      </c>
      <c r="D354" s="170" t="s">
        <v>168</v>
      </c>
      <c r="E354" s="171" t="s">
        <v>412</v>
      </c>
      <c r="F354" s="172" t="s">
        <v>413</v>
      </c>
      <c r="G354" s="173" t="s">
        <v>144</v>
      </c>
      <c r="H354" s="174">
        <v>216.18</v>
      </c>
      <c r="I354" s="175"/>
      <c r="J354" s="175">
        <f>ROUND(I354*H354,2)</f>
        <v>0</v>
      </c>
      <c r="K354" s="176"/>
      <c r="L354" s="177"/>
      <c r="M354" s="178" t="s">
        <v>1</v>
      </c>
      <c r="N354" s="179" t="s">
        <v>39</v>
      </c>
      <c r="O354" s="151">
        <v>0</v>
      </c>
      <c r="P354" s="151">
        <f>O354*H354</f>
        <v>0</v>
      </c>
      <c r="Q354" s="151">
        <v>0.00082</v>
      </c>
      <c r="R354" s="151">
        <f>Q354*H354</f>
        <v>0.1772676</v>
      </c>
      <c r="S354" s="151">
        <v>0</v>
      </c>
      <c r="T354" s="152">
        <f>S354*H354</f>
        <v>0</v>
      </c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R354" s="153" t="s">
        <v>308</v>
      </c>
      <c r="AT354" s="153" t="s">
        <v>168</v>
      </c>
      <c r="AU354" s="153" t="s">
        <v>84</v>
      </c>
      <c r="AY354" s="16" t="s">
        <v>138</v>
      </c>
      <c r="BE354" s="154">
        <f>IF(N354="základní",J354,0)</f>
        <v>0</v>
      </c>
      <c r="BF354" s="154">
        <f>IF(N354="snížená",J354,0)</f>
        <v>0</v>
      </c>
      <c r="BG354" s="154">
        <f>IF(N354="zákl. přenesená",J354,0)</f>
        <v>0</v>
      </c>
      <c r="BH354" s="154">
        <f>IF(N354="sníž. přenesená",J354,0)</f>
        <v>0</v>
      </c>
      <c r="BI354" s="154">
        <f>IF(N354="nulová",J354,0)</f>
        <v>0</v>
      </c>
      <c r="BJ354" s="16" t="s">
        <v>82</v>
      </c>
      <c r="BK354" s="154">
        <f>ROUND(I354*H354,2)</f>
        <v>0</v>
      </c>
      <c r="BL354" s="16" t="s">
        <v>225</v>
      </c>
      <c r="BM354" s="153" t="s">
        <v>414</v>
      </c>
    </row>
    <row r="355" spans="2:51" s="13" customFormat="1" ht="12">
      <c r="B355" s="155"/>
      <c r="D355" s="156" t="s">
        <v>147</v>
      </c>
      <c r="E355" s="157" t="s">
        <v>1</v>
      </c>
      <c r="F355" s="158" t="s">
        <v>206</v>
      </c>
      <c r="H355" s="159">
        <v>68.04</v>
      </c>
      <c r="L355" s="155"/>
      <c r="M355" s="160"/>
      <c r="N355" s="161"/>
      <c r="O355" s="161"/>
      <c r="P355" s="161"/>
      <c r="Q355" s="161"/>
      <c r="R355" s="161"/>
      <c r="S355" s="161"/>
      <c r="T355" s="162"/>
      <c r="AT355" s="157" t="s">
        <v>147</v>
      </c>
      <c r="AU355" s="157" t="s">
        <v>84</v>
      </c>
      <c r="AV355" s="13" t="s">
        <v>84</v>
      </c>
      <c r="AW355" s="13" t="s">
        <v>30</v>
      </c>
      <c r="AX355" s="13" t="s">
        <v>74</v>
      </c>
      <c r="AY355" s="157" t="s">
        <v>138</v>
      </c>
    </row>
    <row r="356" spans="2:51" s="13" customFormat="1" ht="12">
      <c r="B356" s="155"/>
      <c r="D356" s="156" t="s">
        <v>147</v>
      </c>
      <c r="E356" s="157" t="s">
        <v>1</v>
      </c>
      <c r="F356" s="158" t="s">
        <v>207</v>
      </c>
      <c r="H356" s="159">
        <v>15.12</v>
      </c>
      <c r="L356" s="155"/>
      <c r="M356" s="160"/>
      <c r="N356" s="161"/>
      <c r="O356" s="161"/>
      <c r="P356" s="161"/>
      <c r="Q356" s="161"/>
      <c r="R356" s="161"/>
      <c r="S356" s="161"/>
      <c r="T356" s="162"/>
      <c r="AT356" s="157" t="s">
        <v>147</v>
      </c>
      <c r="AU356" s="157" t="s">
        <v>84</v>
      </c>
      <c r="AV356" s="13" t="s">
        <v>84</v>
      </c>
      <c r="AW356" s="13" t="s">
        <v>30</v>
      </c>
      <c r="AX356" s="13" t="s">
        <v>74</v>
      </c>
      <c r="AY356" s="157" t="s">
        <v>138</v>
      </c>
    </row>
    <row r="357" spans="2:51" s="13" customFormat="1" ht="12">
      <c r="B357" s="155"/>
      <c r="D357" s="156" t="s">
        <v>147</v>
      </c>
      <c r="E357" s="157" t="s">
        <v>1</v>
      </c>
      <c r="F357" s="158" t="s">
        <v>211</v>
      </c>
      <c r="H357" s="159">
        <v>15.12</v>
      </c>
      <c r="L357" s="155"/>
      <c r="M357" s="160"/>
      <c r="N357" s="161"/>
      <c r="O357" s="161"/>
      <c r="P357" s="161"/>
      <c r="Q357" s="161"/>
      <c r="R357" s="161"/>
      <c r="S357" s="161"/>
      <c r="T357" s="162"/>
      <c r="AT357" s="157" t="s">
        <v>147</v>
      </c>
      <c r="AU357" s="157" t="s">
        <v>84</v>
      </c>
      <c r="AV357" s="13" t="s">
        <v>84</v>
      </c>
      <c r="AW357" s="13" t="s">
        <v>30</v>
      </c>
      <c r="AX357" s="13" t="s">
        <v>74</v>
      </c>
      <c r="AY357" s="157" t="s">
        <v>138</v>
      </c>
    </row>
    <row r="358" spans="2:51" s="13" customFormat="1" ht="12">
      <c r="B358" s="155"/>
      <c r="D358" s="156" t="s">
        <v>147</v>
      </c>
      <c r="E358" s="157" t="s">
        <v>1</v>
      </c>
      <c r="F358" s="158" t="s">
        <v>212</v>
      </c>
      <c r="H358" s="159">
        <v>68.04</v>
      </c>
      <c r="L358" s="155"/>
      <c r="M358" s="160"/>
      <c r="N358" s="161"/>
      <c r="O358" s="161"/>
      <c r="P358" s="161"/>
      <c r="Q358" s="161"/>
      <c r="R358" s="161"/>
      <c r="S358" s="161"/>
      <c r="T358" s="162"/>
      <c r="AT358" s="157" t="s">
        <v>147</v>
      </c>
      <c r="AU358" s="157" t="s">
        <v>84</v>
      </c>
      <c r="AV358" s="13" t="s">
        <v>84</v>
      </c>
      <c r="AW358" s="13" t="s">
        <v>30</v>
      </c>
      <c r="AX358" s="13" t="s">
        <v>74</v>
      </c>
      <c r="AY358" s="157" t="s">
        <v>138</v>
      </c>
    </row>
    <row r="359" spans="2:51" s="13" customFormat="1" ht="12">
      <c r="B359" s="155"/>
      <c r="D359" s="156" t="s">
        <v>147</v>
      </c>
      <c r="E359" s="157" t="s">
        <v>1</v>
      </c>
      <c r="F359" s="158" t="s">
        <v>214</v>
      </c>
      <c r="H359" s="159">
        <v>10.8</v>
      </c>
      <c r="L359" s="155"/>
      <c r="M359" s="160"/>
      <c r="N359" s="161"/>
      <c r="O359" s="161"/>
      <c r="P359" s="161"/>
      <c r="Q359" s="161"/>
      <c r="R359" s="161"/>
      <c r="S359" s="161"/>
      <c r="T359" s="162"/>
      <c r="AT359" s="157" t="s">
        <v>147</v>
      </c>
      <c r="AU359" s="157" t="s">
        <v>84</v>
      </c>
      <c r="AV359" s="13" t="s">
        <v>84</v>
      </c>
      <c r="AW359" s="13" t="s">
        <v>30</v>
      </c>
      <c r="AX359" s="13" t="s">
        <v>74</v>
      </c>
      <c r="AY359" s="157" t="s">
        <v>138</v>
      </c>
    </row>
    <row r="360" spans="2:51" s="13" customFormat="1" ht="12">
      <c r="B360" s="155"/>
      <c r="D360" s="156" t="s">
        <v>147</v>
      </c>
      <c r="E360" s="157" t="s">
        <v>1</v>
      </c>
      <c r="F360" s="158" t="s">
        <v>195</v>
      </c>
      <c r="H360" s="159">
        <v>10.368</v>
      </c>
      <c r="L360" s="155"/>
      <c r="M360" s="160"/>
      <c r="N360" s="161"/>
      <c r="O360" s="161"/>
      <c r="P360" s="161"/>
      <c r="Q360" s="161"/>
      <c r="R360" s="161"/>
      <c r="S360" s="161"/>
      <c r="T360" s="162"/>
      <c r="AT360" s="157" t="s">
        <v>147</v>
      </c>
      <c r="AU360" s="157" t="s">
        <v>84</v>
      </c>
      <c r="AV360" s="13" t="s">
        <v>84</v>
      </c>
      <c r="AW360" s="13" t="s">
        <v>30</v>
      </c>
      <c r="AX360" s="13" t="s">
        <v>74</v>
      </c>
      <c r="AY360" s="157" t="s">
        <v>138</v>
      </c>
    </row>
    <row r="361" spans="2:51" s="13" customFormat="1" ht="12">
      <c r="B361" s="155"/>
      <c r="D361" s="156" t="s">
        <v>147</v>
      </c>
      <c r="E361" s="157" t="s">
        <v>1</v>
      </c>
      <c r="F361" s="158" t="s">
        <v>200</v>
      </c>
      <c r="H361" s="159">
        <v>24.192</v>
      </c>
      <c r="L361" s="155"/>
      <c r="M361" s="160"/>
      <c r="N361" s="161"/>
      <c r="O361" s="161"/>
      <c r="P361" s="161"/>
      <c r="Q361" s="161"/>
      <c r="R361" s="161"/>
      <c r="S361" s="161"/>
      <c r="T361" s="162"/>
      <c r="AT361" s="157" t="s">
        <v>147</v>
      </c>
      <c r="AU361" s="157" t="s">
        <v>84</v>
      </c>
      <c r="AV361" s="13" t="s">
        <v>84</v>
      </c>
      <c r="AW361" s="13" t="s">
        <v>30</v>
      </c>
      <c r="AX361" s="13" t="s">
        <v>74</v>
      </c>
      <c r="AY361" s="157" t="s">
        <v>138</v>
      </c>
    </row>
    <row r="362" spans="2:51" s="13" customFormat="1" ht="12">
      <c r="B362" s="155"/>
      <c r="D362" s="156" t="s">
        <v>147</v>
      </c>
      <c r="E362" s="157" t="s">
        <v>1</v>
      </c>
      <c r="F362" s="158" t="s">
        <v>215</v>
      </c>
      <c r="H362" s="159">
        <v>4.5</v>
      </c>
      <c r="L362" s="155"/>
      <c r="M362" s="160"/>
      <c r="N362" s="161"/>
      <c r="O362" s="161"/>
      <c r="P362" s="161"/>
      <c r="Q362" s="161"/>
      <c r="R362" s="161"/>
      <c r="S362" s="161"/>
      <c r="T362" s="162"/>
      <c r="AT362" s="157" t="s">
        <v>147</v>
      </c>
      <c r="AU362" s="157" t="s">
        <v>84</v>
      </c>
      <c r="AV362" s="13" t="s">
        <v>84</v>
      </c>
      <c r="AW362" s="13" t="s">
        <v>30</v>
      </c>
      <c r="AX362" s="13" t="s">
        <v>74</v>
      </c>
      <c r="AY362" s="157" t="s">
        <v>138</v>
      </c>
    </row>
    <row r="363" spans="2:51" s="14" customFormat="1" ht="12">
      <c r="B363" s="163"/>
      <c r="D363" s="156" t="s">
        <v>147</v>
      </c>
      <c r="E363" s="164" t="s">
        <v>1</v>
      </c>
      <c r="F363" s="165" t="s">
        <v>155</v>
      </c>
      <c r="H363" s="166">
        <v>216.18</v>
      </c>
      <c r="L363" s="163"/>
      <c r="M363" s="167"/>
      <c r="N363" s="168"/>
      <c r="O363" s="168"/>
      <c r="P363" s="168"/>
      <c r="Q363" s="168"/>
      <c r="R363" s="168"/>
      <c r="S363" s="168"/>
      <c r="T363" s="169"/>
      <c r="AT363" s="164" t="s">
        <v>147</v>
      </c>
      <c r="AU363" s="164" t="s">
        <v>84</v>
      </c>
      <c r="AV363" s="14" t="s">
        <v>145</v>
      </c>
      <c r="AW363" s="14" t="s">
        <v>30</v>
      </c>
      <c r="AX363" s="14" t="s">
        <v>82</v>
      </c>
      <c r="AY363" s="164" t="s">
        <v>138</v>
      </c>
    </row>
    <row r="364" spans="1:65" s="2" customFormat="1" ht="24.2" customHeight="1">
      <c r="A364" s="28"/>
      <c r="B364" s="141"/>
      <c r="C364" s="142" t="s">
        <v>415</v>
      </c>
      <c r="D364" s="142" t="s">
        <v>141</v>
      </c>
      <c r="E364" s="143" t="s">
        <v>416</v>
      </c>
      <c r="F364" s="144" t="s">
        <v>417</v>
      </c>
      <c r="G364" s="145" t="s">
        <v>242</v>
      </c>
      <c r="H364" s="146">
        <v>0.177</v>
      </c>
      <c r="I364" s="147"/>
      <c r="J364" s="147">
        <f>ROUND(I364*H364,2)</f>
        <v>0</v>
      </c>
      <c r="K364" s="148"/>
      <c r="L364" s="29"/>
      <c r="M364" s="180" t="s">
        <v>1</v>
      </c>
      <c r="N364" s="181" t="s">
        <v>39</v>
      </c>
      <c r="O364" s="182">
        <v>1.891</v>
      </c>
      <c r="P364" s="182">
        <f>O364*H364</f>
        <v>0.334707</v>
      </c>
      <c r="Q364" s="182">
        <v>0</v>
      </c>
      <c r="R364" s="182">
        <f>Q364*H364</f>
        <v>0</v>
      </c>
      <c r="S364" s="182">
        <v>0</v>
      </c>
      <c r="T364" s="183">
        <f>S364*H364</f>
        <v>0</v>
      </c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R364" s="153" t="s">
        <v>225</v>
      </c>
      <c r="AT364" s="153" t="s">
        <v>141</v>
      </c>
      <c r="AU364" s="153" t="s">
        <v>84</v>
      </c>
      <c r="AY364" s="16" t="s">
        <v>138</v>
      </c>
      <c r="BE364" s="154">
        <f>IF(N364="základní",J364,0)</f>
        <v>0</v>
      </c>
      <c r="BF364" s="154">
        <f>IF(N364="snížená",J364,0)</f>
        <v>0</v>
      </c>
      <c r="BG364" s="154">
        <f>IF(N364="zákl. přenesená",J364,0)</f>
        <v>0</v>
      </c>
      <c r="BH364" s="154">
        <f>IF(N364="sníž. přenesená",J364,0)</f>
        <v>0</v>
      </c>
      <c r="BI364" s="154">
        <f>IF(N364="nulová",J364,0)</f>
        <v>0</v>
      </c>
      <c r="BJ364" s="16" t="s">
        <v>82</v>
      </c>
      <c r="BK364" s="154">
        <f>ROUND(I364*H364,2)</f>
        <v>0</v>
      </c>
      <c r="BL364" s="16" t="s">
        <v>225</v>
      </c>
      <c r="BM364" s="153" t="s">
        <v>418</v>
      </c>
    </row>
    <row r="365" spans="1:31" s="2" customFormat="1" ht="6.95" customHeight="1">
      <c r="A365" s="28"/>
      <c r="B365" s="43"/>
      <c r="C365" s="44"/>
      <c r="D365" s="44"/>
      <c r="E365" s="44"/>
      <c r="F365" s="44"/>
      <c r="G365" s="44"/>
      <c r="H365" s="44"/>
      <c r="I365" s="44"/>
      <c r="J365" s="44"/>
      <c r="K365" s="44"/>
      <c r="L365" s="29"/>
      <c r="M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</row>
  </sheetData>
  <autoFilter ref="C126:K364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28"/>
  <sheetViews>
    <sheetView showGridLines="0" workbookViewId="0" topLeftCell="A21">
      <selection activeCell="I127" sqref="I12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6" t="s">
        <v>87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s="1" customFormat="1" ht="24.95" customHeight="1">
      <c r="B4" s="19"/>
      <c r="D4" s="20" t="s">
        <v>92</v>
      </c>
      <c r="L4" s="19"/>
      <c r="M4" s="91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5" t="s">
        <v>14</v>
      </c>
      <c r="L6" s="19"/>
    </row>
    <row r="7" spans="2:12" s="1" customFormat="1" ht="16.5" customHeight="1">
      <c r="B7" s="19"/>
      <c r="E7" s="229" t="str">
        <f>'Rekapitulace stavby'!K6</f>
        <v>Výměna fasádních výplní pavilonu A na ZŠ Vojanova</v>
      </c>
      <c r="F7" s="230"/>
      <c r="G7" s="230"/>
      <c r="H7" s="230"/>
      <c r="L7" s="19"/>
    </row>
    <row r="8" spans="1:31" s="2" customFormat="1" ht="12" customHeight="1">
      <c r="A8" s="28"/>
      <c r="B8" s="29"/>
      <c r="C8" s="28"/>
      <c r="D8" s="25" t="s">
        <v>101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206" t="s">
        <v>419</v>
      </c>
      <c r="F9" s="228"/>
      <c r="G9" s="228"/>
      <c r="H9" s="228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18</v>
      </c>
      <c r="E12" s="28"/>
      <c r="F12" s="23" t="s">
        <v>19</v>
      </c>
      <c r="G12" s="28"/>
      <c r="H12" s="28"/>
      <c r="I12" s="25" t="s">
        <v>20</v>
      </c>
      <c r="J12" s="51" t="str">
        <f>'Rekapitulace stavby'!AN8</f>
        <v>8. 2. 2022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22</v>
      </c>
      <c r="E14" s="28"/>
      <c r="F14" s="28"/>
      <c r="G14" s="28"/>
      <c r="H14" s="28"/>
      <c r="I14" s="25" t="s">
        <v>23</v>
      </c>
      <c r="J14" s="23" t="s">
        <v>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">
        <v>24</v>
      </c>
      <c r="F15" s="28"/>
      <c r="G15" s="28"/>
      <c r="H15" s="28"/>
      <c r="I15" s="25" t="s">
        <v>25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26</v>
      </c>
      <c r="E17" s="28"/>
      <c r="F17" s="28"/>
      <c r="G17" s="28"/>
      <c r="H17" s="28"/>
      <c r="I17" s="25" t="s">
        <v>23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22" t="str">
        <f>'Rekapitulace stavby'!E14</f>
        <v xml:space="preserve"> </v>
      </c>
      <c r="F18" s="222"/>
      <c r="G18" s="222"/>
      <c r="H18" s="222"/>
      <c r="I18" s="25" t="s">
        <v>25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28</v>
      </c>
      <c r="E20" s="28"/>
      <c r="F20" s="28"/>
      <c r="G20" s="28"/>
      <c r="H20" s="28"/>
      <c r="I20" s="25" t="s">
        <v>23</v>
      </c>
      <c r="J20" s="23" t="s">
        <v>1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29</v>
      </c>
      <c r="F21" s="28"/>
      <c r="G21" s="28"/>
      <c r="H21" s="28"/>
      <c r="I21" s="25" t="s">
        <v>25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31</v>
      </c>
      <c r="E23" s="28"/>
      <c r="F23" s="28"/>
      <c r="G23" s="28"/>
      <c r="H23" s="28"/>
      <c r="I23" s="25" t="s">
        <v>23</v>
      </c>
      <c r="J23" s="23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">
        <v>32</v>
      </c>
      <c r="F24" s="28"/>
      <c r="G24" s="28"/>
      <c r="H24" s="28"/>
      <c r="I24" s="25" t="s">
        <v>25</v>
      </c>
      <c r="J24" s="23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33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2"/>
      <c r="B27" s="93"/>
      <c r="C27" s="92"/>
      <c r="D27" s="92"/>
      <c r="E27" s="224" t="s">
        <v>1</v>
      </c>
      <c r="F27" s="224"/>
      <c r="G27" s="224"/>
      <c r="H27" s="22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5" t="s">
        <v>34</v>
      </c>
      <c r="E30" s="28"/>
      <c r="F30" s="28"/>
      <c r="G30" s="28"/>
      <c r="H30" s="28"/>
      <c r="I30" s="28"/>
      <c r="J30" s="67">
        <f>ROUND(J120,2)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36</v>
      </c>
      <c r="G32" s="28"/>
      <c r="H32" s="28"/>
      <c r="I32" s="32" t="s">
        <v>35</v>
      </c>
      <c r="J32" s="32" t="s">
        <v>37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6" t="s">
        <v>38</v>
      </c>
      <c r="E33" s="25" t="s">
        <v>39</v>
      </c>
      <c r="F33" s="97">
        <f>ROUND((SUM(BE120:BE127)),2)</f>
        <v>0</v>
      </c>
      <c r="G33" s="28"/>
      <c r="H33" s="28"/>
      <c r="I33" s="98">
        <v>0.21</v>
      </c>
      <c r="J33" s="97">
        <f>ROUND(((SUM(BE120:BE127))*I33),2)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5" t="s">
        <v>40</v>
      </c>
      <c r="F34" s="97">
        <f>ROUND((SUM(BF120:BF127)),2)</f>
        <v>0</v>
      </c>
      <c r="G34" s="28"/>
      <c r="H34" s="28"/>
      <c r="I34" s="98">
        <v>0.15</v>
      </c>
      <c r="J34" s="97">
        <f>ROUND(((SUM(BF120:BF127))*I34),2)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41</v>
      </c>
      <c r="F35" s="97">
        <f>ROUND((SUM(BG120:BG127)),2)</f>
        <v>0</v>
      </c>
      <c r="G35" s="28"/>
      <c r="H35" s="28"/>
      <c r="I35" s="98">
        <v>0.21</v>
      </c>
      <c r="J35" s="97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42</v>
      </c>
      <c r="F36" s="97">
        <f>ROUND((SUM(BH120:BH127)),2)</f>
        <v>0</v>
      </c>
      <c r="G36" s="28"/>
      <c r="H36" s="28"/>
      <c r="I36" s="98">
        <v>0.15</v>
      </c>
      <c r="J36" s="97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43</v>
      </c>
      <c r="F37" s="97">
        <f>ROUND((SUM(BI120:BI127)),2)</f>
        <v>0</v>
      </c>
      <c r="G37" s="28"/>
      <c r="H37" s="28"/>
      <c r="I37" s="98">
        <v>0</v>
      </c>
      <c r="J37" s="97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9"/>
      <c r="D39" s="100" t="s">
        <v>44</v>
      </c>
      <c r="E39" s="56"/>
      <c r="F39" s="56"/>
      <c r="G39" s="101" t="s">
        <v>45</v>
      </c>
      <c r="H39" s="102" t="s">
        <v>46</v>
      </c>
      <c r="I39" s="56"/>
      <c r="J39" s="103">
        <f>SUM(J30:J37)</f>
        <v>0</v>
      </c>
      <c r="K39" s="104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38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28"/>
      <c r="B61" s="29"/>
      <c r="C61" s="28"/>
      <c r="D61" s="41" t="s">
        <v>49</v>
      </c>
      <c r="E61" s="31"/>
      <c r="F61" s="105" t="s">
        <v>50</v>
      </c>
      <c r="G61" s="41" t="s">
        <v>49</v>
      </c>
      <c r="H61" s="31"/>
      <c r="I61" s="31"/>
      <c r="J61" s="106" t="s">
        <v>50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28"/>
      <c r="B65" s="29"/>
      <c r="C65" s="28"/>
      <c r="D65" s="39" t="s">
        <v>51</v>
      </c>
      <c r="E65" s="42"/>
      <c r="F65" s="42"/>
      <c r="G65" s="39" t="s">
        <v>52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28"/>
      <c r="B76" s="29"/>
      <c r="C76" s="28"/>
      <c r="D76" s="41" t="s">
        <v>49</v>
      </c>
      <c r="E76" s="31"/>
      <c r="F76" s="105" t="s">
        <v>50</v>
      </c>
      <c r="G76" s="41" t="s">
        <v>49</v>
      </c>
      <c r="H76" s="31"/>
      <c r="I76" s="31"/>
      <c r="J76" s="106" t="s">
        <v>50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20" t="s">
        <v>107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29" t="str">
        <f>E7</f>
        <v>Výměna fasádních výplní pavilonu A na ZŠ Vojanova</v>
      </c>
      <c r="F85" s="230"/>
      <c r="G85" s="230"/>
      <c r="H85" s="230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101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206" t="str">
        <f>E9</f>
        <v>VRN - Vedlejší a ostatní rozpočtové náklady</v>
      </c>
      <c r="F87" s="228"/>
      <c r="G87" s="228"/>
      <c r="H87" s="228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18</v>
      </c>
      <c r="D89" s="28"/>
      <c r="E89" s="28"/>
      <c r="F89" s="23" t="str">
        <f>F12</f>
        <v>st.p.č. 711</v>
      </c>
      <c r="G89" s="28"/>
      <c r="H89" s="28"/>
      <c r="I89" s="25" t="s">
        <v>20</v>
      </c>
      <c r="J89" s="51" t="str">
        <f>IF(J12="","",J12)</f>
        <v>8. 2. 2022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5" t="s">
        <v>22</v>
      </c>
      <c r="D91" s="28"/>
      <c r="E91" s="28"/>
      <c r="F91" s="23" t="str">
        <f>E15</f>
        <v>Statutární město Děčín</v>
      </c>
      <c r="G91" s="28"/>
      <c r="H91" s="28"/>
      <c r="I91" s="25" t="s">
        <v>28</v>
      </c>
      <c r="J91" s="26" t="str">
        <f>E21</f>
        <v>NORDARCH s.r.o.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5" t="s">
        <v>26</v>
      </c>
      <c r="D92" s="28"/>
      <c r="E92" s="28"/>
      <c r="F92" s="23" t="str">
        <f>IF(E18="","",E18)</f>
        <v xml:space="preserve"> </v>
      </c>
      <c r="G92" s="28"/>
      <c r="H92" s="28"/>
      <c r="I92" s="25" t="s">
        <v>31</v>
      </c>
      <c r="J92" s="26" t="str">
        <f>E24</f>
        <v>Ing. Jan Duben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7" t="s">
        <v>108</v>
      </c>
      <c r="D94" s="99"/>
      <c r="E94" s="99"/>
      <c r="F94" s="99"/>
      <c r="G94" s="99"/>
      <c r="H94" s="99"/>
      <c r="I94" s="99"/>
      <c r="J94" s="108" t="s">
        <v>109</v>
      </c>
      <c r="K94" s="99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9" t="s">
        <v>110</v>
      </c>
      <c r="D96" s="28"/>
      <c r="E96" s="28"/>
      <c r="F96" s="28"/>
      <c r="G96" s="28"/>
      <c r="H96" s="28"/>
      <c r="I96" s="28"/>
      <c r="J96" s="67">
        <f>J120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111</v>
      </c>
    </row>
    <row r="97" spans="2:12" s="9" customFormat="1" ht="24.95" customHeight="1">
      <c r="B97" s="110"/>
      <c r="D97" s="111" t="s">
        <v>420</v>
      </c>
      <c r="E97" s="112"/>
      <c r="F97" s="112"/>
      <c r="G97" s="112"/>
      <c r="H97" s="112"/>
      <c r="I97" s="112"/>
      <c r="J97" s="113">
        <f>J121</f>
        <v>0</v>
      </c>
      <c r="L97" s="110"/>
    </row>
    <row r="98" spans="2:12" s="10" customFormat="1" ht="19.9" customHeight="1">
      <c r="B98" s="114"/>
      <c r="D98" s="115" t="s">
        <v>421</v>
      </c>
      <c r="E98" s="116"/>
      <c r="F98" s="116"/>
      <c r="G98" s="116"/>
      <c r="H98" s="116"/>
      <c r="I98" s="116"/>
      <c r="J98" s="117">
        <f>J122</f>
        <v>0</v>
      </c>
      <c r="L98" s="114"/>
    </row>
    <row r="99" spans="2:12" s="10" customFormat="1" ht="19.9" customHeight="1">
      <c r="B99" s="114"/>
      <c r="D99" s="115" t="s">
        <v>422</v>
      </c>
      <c r="E99" s="116"/>
      <c r="F99" s="116"/>
      <c r="G99" s="116"/>
      <c r="H99" s="116"/>
      <c r="I99" s="116"/>
      <c r="J99" s="117">
        <f>J124</f>
        <v>0</v>
      </c>
      <c r="L99" s="114"/>
    </row>
    <row r="100" spans="2:12" s="10" customFormat="1" ht="19.9" customHeight="1">
      <c r="B100" s="114"/>
      <c r="D100" s="115" t="s">
        <v>423</v>
      </c>
      <c r="E100" s="116"/>
      <c r="F100" s="116"/>
      <c r="G100" s="116"/>
      <c r="H100" s="116"/>
      <c r="I100" s="116"/>
      <c r="J100" s="117">
        <f>J126</f>
        <v>0</v>
      </c>
      <c r="L100" s="114"/>
    </row>
    <row r="101" spans="1:31" s="2" customFormat="1" ht="21.75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3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6.95" customHeight="1">
      <c r="A102" s="28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6" spans="1:31" s="2" customFormat="1" ht="6.95" customHeight="1">
      <c r="A106" s="28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24.95" customHeight="1">
      <c r="A107" s="28"/>
      <c r="B107" s="29"/>
      <c r="C107" s="20" t="s">
        <v>123</v>
      </c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5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5" t="s">
        <v>14</v>
      </c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6.5" customHeight="1">
      <c r="A110" s="28"/>
      <c r="B110" s="29"/>
      <c r="C110" s="28"/>
      <c r="D110" s="28"/>
      <c r="E110" s="229" t="str">
        <f>E7</f>
        <v>Výměna fasádních výplní pavilonu A na ZŠ Vojanova</v>
      </c>
      <c r="F110" s="230"/>
      <c r="G110" s="230"/>
      <c r="H110" s="230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5" t="s">
        <v>101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6.5" customHeight="1">
      <c r="A112" s="28"/>
      <c r="B112" s="29"/>
      <c r="C112" s="28"/>
      <c r="D112" s="28"/>
      <c r="E112" s="206" t="str">
        <f>E9</f>
        <v>VRN - Vedlejší a ostatní rozpočtové náklady</v>
      </c>
      <c r="F112" s="228"/>
      <c r="G112" s="228"/>
      <c r="H112" s="2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6.9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2" customHeight="1">
      <c r="A114" s="28"/>
      <c r="B114" s="29"/>
      <c r="C114" s="25" t="s">
        <v>18</v>
      </c>
      <c r="D114" s="28"/>
      <c r="E114" s="28"/>
      <c r="F114" s="23" t="str">
        <f>F12</f>
        <v>st.p.č. 711</v>
      </c>
      <c r="G114" s="28"/>
      <c r="H114" s="28"/>
      <c r="I114" s="25" t="s">
        <v>20</v>
      </c>
      <c r="J114" s="51" t="str">
        <f>IF(J12="","",J12)</f>
        <v>8. 2. 2022</v>
      </c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6.9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5.2" customHeight="1">
      <c r="A116" s="28"/>
      <c r="B116" s="29"/>
      <c r="C116" s="25" t="s">
        <v>22</v>
      </c>
      <c r="D116" s="28"/>
      <c r="E116" s="28"/>
      <c r="F116" s="23" t="str">
        <f>E15</f>
        <v>Statutární město Děčín</v>
      </c>
      <c r="G116" s="28"/>
      <c r="H116" s="28"/>
      <c r="I116" s="25" t="s">
        <v>28</v>
      </c>
      <c r="J116" s="26" t="str">
        <f>E21</f>
        <v>NORDARCH s.r.o.</v>
      </c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5.2" customHeight="1">
      <c r="A117" s="28"/>
      <c r="B117" s="29"/>
      <c r="C117" s="25" t="s">
        <v>26</v>
      </c>
      <c r="D117" s="28"/>
      <c r="E117" s="28"/>
      <c r="F117" s="23" t="str">
        <f>IF(E18="","",E18)</f>
        <v xml:space="preserve"> </v>
      </c>
      <c r="G117" s="28"/>
      <c r="H117" s="28"/>
      <c r="I117" s="25" t="s">
        <v>31</v>
      </c>
      <c r="J117" s="26" t="str">
        <f>E24</f>
        <v>Ing. Jan Duben</v>
      </c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0.3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11" customFormat="1" ht="29.25" customHeight="1">
      <c r="A119" s="118"/>
      <c r="B119" s="119"/>
      <c r="C119" s="120" t="s">
        <v>124</v>
      </c>
      <c r="D119" s="121" t="s">
        <v>59</v>
      </c>
      <c r="E119" s="121" t="s">
        <v>55</v>
      </c>
      <c r="F119" s="121" t="s">
        <v>56</v>
      </c>
      <c r="G119" s="121" t="s">
        <v>125</v>
      </c>
      <c r="H119" s="121" t="s">
        <v>126</v>
      </c>
      <c r="I119" s="121" t="s">
        <v>127</v>
      </c>
      <c r="J119" s="122" t="s">
        <v>109</v>
      </c>
      <c r="K119" s="123" t="s">
        <v>128</v>
      </c>
      <c r="L119" s="124"/>
      <c r="M119" s="58" t="s">
        <v>1</v>
      </c>
      <c r="N119" s="59" t="s">
        <v>38</v>
      </c>
      <c r="O119" s="59" t="s">
        <v>129</v>
      </c>
      <c r="P119" s="59" t="s">
        <v>130</v>
      </c>
      <c r="Q119" s="59" t="s">
        <v>131</v>
      </c>
      <c r="R119" s="59" t="s">
        <v>132</v>
      </c>
      <c r="S119" s="59" t="s">
        <v>133</v>
      </c>
      <c r="T119" s="60" t="s">
        <v>134</v>
      </c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</row>
    <row r="120" spans="1:63" s="2" customFormat="1" ht="22.9" customHeight="1">
      <c r="A120" s="28"/>
      <c r="B120" s="29"/>
      <c r="C120" s="65" t="s">
        <v>135</v>
      </c>
      <c r="D120" s="28"/>
      <c r="E120" s="28"/>
      <c r="F120" s="28"/>
      <c r="G120" s="28"/>
      <c r="H120" s="28"/>
      <c r="I120" s="28"/>
      <c r="J120" s="125">
        <f>BK120</f>
        <v>0</v>
      </c>
      <c r="K120" s="28"/>
      <c r="L120" s="29"/>
      <c r="M120" s="61"/>
      <c r="N120" s="52"/>
      <c r="O120" s="62"/>
      <c r="P120" s="126">
        <f>P121</f>
        <v>0</v>
      </c>
      <c r="Q120" s="62"/>
      <c r="R120" s="126">
        <f>R121</f>
        <v>0</v>
      </c>
      <c r="S120" s="62"/>
      <c r="T120" s="127">
        <f>T121</f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T120" s="16" t="s">
        <v>73</v>
      </c>
      <c r="AU120" s="16" t="s">
        <v>111</v>
      </c>
      <c r="BK120" s="128">
        <f>BK121</f>
        <v>0</v>
      </c>
    </row>
    <row r="121" spans="2:63" s="12" customFormat="1" ht="25.9" customHeight="1">
      <c r="B121" s="129"/>
      <c r="D121" s="130" t="s">
        <v>73</v>
      </c>
      <c r="E121" s="131" t="s">
        <v>85</v>
      </c>
      <c r="F121" s="131" t="s">
        <v>424</v>
      </c>
      <c r="J121" s="132">
        <f>BK121</f>
        <v>0</v>
      </c>
      <c r="L121" s="129"/>
      <c r="M121" s="133"/>
      <c r="N121" s="134"/>
      <c r="O121" s="134"/>
      <c r="P121" s="135">
        <f>P122+P124+P126</f>
        <v>0</v>
      </c>
      <c r="Q121" s="134"/>
      <c r="R121" s="135">
        <f>R122+R124+R126</f>
        <v>0</v>
      </c>
      <c r="S121" s="134"/>
      <c r="T121" s="136">
        <f>T122+T124+T126</f>
        <v>0</v>
      </c>
      <c r="AR121" s="130" t="s">
        <v>162</v>
      </c>
      <c r="AT121" s="137" t="s">
        <v>73</v>
      </c>
      <c r="AU121" s="137" t="s">
        <v>74</v>
      </c>
      <c r="AY121" s="130" t="s">
        <v>138</v>
      </c>
      <c r="BK121" s="138">
        <f>BK122+BK124+BK126</f>
        <v>0</v>
      </c>
    </row>
    <row r="122" spans="2:63" s="12" customFormat="1" ht="22.9" customHeight="1">
      <c r="B122" s="129"/>
      <c r="D122" s="130" t="s">
        <v>73</v>
      </c>
      <c r="E122" s="139" t="s">
        <v>425</v>
      </c>
      <c r="F122" s="139" t="s">
        <v>426</v>
      </c>
      <c r="J122" s="140">
        <f>BK122</f>
        <v>0</v>
      </c>
      <c r="L122" s="129"/>
      <c r="M122" s="133"/>
      <c r="N122" s="134"/>
      <c r="O122" s="134"/>
      <c r="P122" s="135">
        <f>P123</f>
        <v>0</v>
      </c>
      <c r="Q122" s="134"/>
      <c r="R122" s="135">
        <f>R123</f>
        <v>0</v>
      </c>
      <c r="S122" s="134"/>
      <c r="T122" s="136">
        <f>T123</f>
        <v>0</v>
      </c>
      <c r="AR122" s="130" t="s">
        <v>162</v>
      </c>
      <c r="AT122" s="137" t="s">
        <v>73</v>
      </c>
      <c r="AU122" s="137" t="s">
        <v>82</v>
      </c>
      <c r="AY122" s="130" t="s">
        <v>138</v>
      </c>
      <c r="BK122" s="138">
        <f>BK123</f>
        <v>0</v>
      </c>
    </row>
    <row r="123" spans="1:65" s="2" customFormat="1" ht="16.5" customHeight="1">
      <c r="A123" s="28"/>
      <c r="B123" s="141"/>
      <c r="C123" s="142" t="s">
        <v>82</v>
      </c>
      <c r="D123" s="142" t="s">
        <v>141</v>
      </c>
      <c r="E123" s="143" t="s">
        <v>427</v>
      </c>
      <c r="F123" s="144" t="s">
        <v>426</v>
      </c>
      <c r="G123" s="145" t="s">
        <v>428</v>
      </c>
      <c r="H123" s="146">
        <v>1</v>
      </c>
      <c r="I123" s="147"/>
      <c r="J123" s="147">
        <f>ROUND(I123*H123,2)</f>
        <v>0</v>
      </c>
      <c r="K123" s="148"/>
      <c r="L123" s="29"/>
      <c r="M123" s="149" t="s">
        <v>1</v>
      </c>
      <c r="N123" s="150" t="s">
        <v>39</v>
      </c>
      <c r="O123" s="151">
        <v>0</v>
      </c>
      <c r="P123" s="151">
        <f>O123*H123</f>
        <v>0</v>
      </c>
      <c r="Q123" s="151">
        <v>0</v>
      </c>
      <c r="R123" s="151">
        <f>Q123*H123</f>
        <v>0</v>
      </c>
      <c r="S123" s="151">
        <v>0</v>
      </c>
      <c r="T123" s="152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3" t="s">
        <v>429</v>
      </c>
      <c r="AT123" s="153" t="s">
        <v>141</v>
      </c>
      <c r="AU123" s="153" t="s">
        <v>84</v>
      </c>
      <c r="AY123" s="16" t="s">
        <v>138</v>
      </c>
      <c r="BE123" s="154">
        <f>IF(N123="základní",J123,0)</f>
        <v>0</v>
      </c>
      <c r="BF123" s="154">
        <f>IF(N123="snížená",J123,0)</f>
        <v>0</v>
      </c>
      <c r="BG123" s="154">
        <f>IF(N123="zákl. přenesená",J123,0)</f>
        <v>0</v>
      </c>
      <c r="BH123" s="154">
        <f>IF(N123="sníž. přenesená",J123,0)</f>
        <v>0</v>
      </c>
      <c r="BI123" s="154">
        <f>IF(N123="nulová",J123,0)</f>
        <v>0</v>
      </c>
      <c r="BJ123" s="16" t="s">
        <v>82</v>
      </c>
      <c r="BK123" s="154">
        <f>ROUND(I123*H123,2)</f>
        <v>0</v>
      </c>
      <c r="BL123" s="16" t="s">
        <v>429</v>
      </c>
      <c r="BM123" s="153" t="s">
        <v>430</v>
      </c>
    </row>
    <row r="124" spans="2:63" s="12" customFormat="1" ht="22.9" customHeight="1">
      <c r="B124" s="129"/>
      <c r="D124" s="130" t="s">
        <v>73</v>
      </c>
      <c r="E124" s="139" t="s">
        <v>431</v>
      </c>
      <c r="F124" s="139" t="s">
        <v>432</v>
      </c>
      <c r="J124" s="140">
        <f>BK124</f>
        <v>0</v>
      </c>
      <c r="L124" s="129"/>
      <c r="M124" s="133"/>
      <c r="N124" s="134"/>
      <c r="O124" s="134"/>
      <c r="P124" s="135">
        <f>P125</f>
        <v>0</v>
      </c>
      <c r="Q124" s="134"/>
      <c r="R124" s="135">
        <f>R125</f>
        <v>0</v>
      </c>
      <c r="S124" s="134"/>
      <c r="T124" s="136">
        <f>T125</f>
        <v>0</v>
      </c>
      <c r="AR124" s="130" t="s">
        <v>162</v>
      </c>
      <c r="AT124" s="137" t="s">
        <v>73</v>
      </c>
      <c r="AU124" s="137" t="s">
        <v>82</v>
      </c>
      <c r="AY124" s="130" t="s">
        <v>138</v>
      </c>
      <c r="BK124" s="138">
        <f>BK125</f>
        <v>0</v>
      </c>
    </row>
    <row r="125" spans="1:65" s="2" customFormat="1" ht="16.5" customHeight="1">
      <c r="A125" s="28"/>
      <c r="B125" s="141"/>
      <c r="C125" s="142" t="s">
        <v>84</v>
      </c>
      <c r="D125" s="142" t="s">
        <v>141</v>
      </c>
      <c r="E125" s="143" t="s">
        <v>433</v>
      </c>
      <c r="F125" s="144" t="s">
        <v>434</v>
      </c>
      <c r="G125" s="145" t="s">
        <v>428</v>
      </c>
      <c r="H125" s="146">
        <v>1</v>
      </c>
      <c r="I125" s="147"/>
      <c r="J125" s="147">
        <f>ROUND(I125*H125,2)</f>
        <v>0</v>
      </c>
      <c r="K125" s="148"/>
      <c r="L125" s="29"/>
      <c r="M125" s="149" t="s">
        <v>1</v>
      </c>
      <c r="N125" s="150" t="s">
        <v>39</v>
      </c>
      <c r="O125" s="151">
        <v>0</v>
      </c>
      <c r="P125" s="151">
        <f>O125*H125</f>
        <v>0</v>
      </c>
      <c r="Q125" s="151">
        <v>0</v>
      </c>
      <c r="R125" s="151">
        <f>Q125*H125</f>
        <v>0</v>
      </c>
      <c r="S125" s="151">
        <v>0</v>
      </c>
      <c r="T125" s="152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3" t="s">
        <v>429</v>
      </c>
      <c r="AT125" s="153" t="s">
        <v>141</v>
      </c>
      <c r="AU125" s="153" t="s">
        <v>84</v>
      </c>
      <c r="AY125" s="16" t="s">
        <v>138</v>
      </c>
      <c r="BE125" s="154">
        <f>IF(N125="základní",J125,0)</f>
        <v>0</v>
      </c>
      <c r="BF125" s="154">
        <f>IF(N125="snížená",J125,0)</f>
        <v>0</v>
      </c>
      <c r="BG125" s="154">
        <f>IF(N125="zákl. přenesená",J125,0)</f>
        <v>0</v>
      </c>
      <c r="BH125" s="154">
        <f>IF(N125="sníž. přenesená",J125,0)</f>
        <v>0</v>
      </c>
      <c r="BI125" s="154">
        <f>IF(N125="nulová",J125,0)</f>
        <v>0</v>
      </c>
      <c r="BJ125" s="16" t="s">
        <v>82</v>
      </c>
      <c r="BK125" s="154">
        <f>ROUND(I125*H125,2)</f>
        <v>0</v>
      </c>
      <c r="BL125" s="16" t="s">
        <v>429</v>
      </c>
      <c r="BM125" s="153" t="s">
        <v>435</v>
      </c>
    </row>
    <row r="126" spans="2:63" s="12" customFormat="1" ht="22.9" customHeight="1">
      <c r="B126" s="129"/>
      <c r="D126" s="130" t="s">
        <v>73</v>
      </c>
      <c r="E126" s="139" t="s">
        <v>436</v>
      </c>
      <c r="F126" s="139" t="s">
        <v>437</v>
      </c>
      <c r="J126" s="140">
        <f>BK126</f>
        <v>0</v>
      </c>
      <c r="L126" s="129"/>
      <c r="M126" s="133"/>
      <c r="N126" s="134"/>
      <c r="O126" s="134"/>
      <c r="P126" s="135">
        <f>P127</f>
        <v>0</v>
      </c>
      <c r="Q126" s="134"/>
      <c r="R126" s="135">
        <f>R127</f>
        <v>0</v>
      </c>
      <c r="S126" s="134"/>
      <c r="T126" s="136">
        <f>T127</f>
        <v>0</v>
      </c>
      <c r="AR126" s="130" t="s">
        <v>162</v>
      </c>
      <c r="AT126" s="137" t="s">
        <v>73</v>
      </c>
      <c r="AU126" s="137" t="s">
        <v>82</v>
      </c>
      <c r="AY126" s="130" t="s">
        <v>138</v>
      </c>
      <c r="BK126" s="138">
        <f>BK127</f>
        <v>0</v>
      </c>
    </row>
    <row r="127" spans="1:65" s="2" customFormat="1" ht="44.25" customHeight="1">
      <c r="A127" s="28"/>
      <c r="B127" s="141"/>
      <c r="C127" s="142" t="s">
        <v>139</v>
      </c>
      <c r="D127" s="142" t="s">
        <v>141</v>
      </c>
      <c r="E127" s="143" t="s">
        <v>438</v>
      </c>
      <c r="F127" s="144" t="s">
        <v>439</v>
      </c>
      <c r="G127" s="145" t="s">
        <v>428</v>
      </c>
      <c r="H127" s="146">
        <v>1</v>
      </c>
      <c r="I127" s="147"/>
      <c r="J127" s="147">
        <f>ROUND(I127*H127,2)</f>
        <v>0</v>
      </c>
      <c r="K127" s="148"/>
      <c r="L127" s="29"/>
      <c r="M127" s="180" t="s">
        <v>1</v>
      </c>
      <c r="N127" s="181" t="s">
        <v>39</v>
      </c>
      <c r="O127" s="182">
        <v>0</v>
      </c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3" t="s">
        <v>429</v>
      </c>
      <c r="AT127" s="153" t="s">
        <v>141</v>
      </c>
      <c r="AU127" s="153" t="s">
        <v>84</v>
      </c>
      <c r="AY127" s="16" t="s">
        <v>138</v>
      </c>
      <c r="BE127" s="154">
        <f>IF(N127="základní",J127,0)</f>
        <v>0</v>
      </c>
      <c r="BF127" s="154">
        <f>IF(N127="snížená",J127,0)</f>
        <v>0</v>
      </c>
      <c r="BG127" s="154">
        <f>IF(N127="zákl. přenesená",J127,0)</f>
        <v>0</v>
      </c>
      <c r="BH127" s="154">
        <f>IF(N127="sníž. přenesená",J127,0)</f>
        <v>0</v>
      </c>
      <c r="BI127" s="154">
        <f>IF(N127="nulová",J127,0)</f>
        <v>0</v>
      </c>
      <c r="BJ127" s="16" t="s">
        <v>82</v>
      </c>
      <c r="BK127" s="154">
        <f>ROUND(I127*H127,2)</f>
        <v>0</v>
      </c>
      <c r="BL127" s="16" t="s">
        <v>429</v>
      </c>
      <c r="BM127" s="153" t="s">
        <v>440</v>
      </c>
    </row>
    <row r="128" spans="1:31" s="2" customFormat="1" ht="6.95" customHeight="1">
      <c r="A128" s="28"/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29"/>
      <c r="M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</sheetData>
  <autoFilter ref="C119:K12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93"/>
  <sheetViews>
    <sheetView showGridLines="0" workbookViewId="0" topLeftCell="A5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7"/>
      <c r="C3" s="18"/>
      <c r="D3" s="18"/>
      <c r="E3" s="18"/>
      <c r="F3" s="18"/>
      <c r="G3" s="18"/>
      <c r="H3" s="19"/>
    </row>
    <row r="4" spans="2:8" s="1" customFormat="1" ht="24.95" customHeight="1">
      <c r="B4" s="19"/>
      <c r="C4" s="20" t="s">
        <v>441</v>
      </c>
      <c r="H4" s="19"/>
    </row>
    <row r="5" spans="2:8" s="1" customFormat="1" ht="12" customHeight="1">
      <c r="B5" s="19"/>
      <c r="C5" s="22" t="s">
        <v>12</v>
      </c>
      <c r="D5" s="224" t="s">
        <v>13</v>
      </c>
      <c r="E5" s="195"/>
      <c r="F5" s="195"/>
      <c r="H5" s="19"/>
    </row>
    <row r="6" spans="2:8" s="1" customFormat="1" ht="36.95" customHeight="1">
      <c r="B6" s="19"/>
      <c r="C6" s="24" t="s">
        <v>14</v>
      </c>
      <c r="D6" s="223" t="s">
        <v>15</v>
      </c>
      <c r="E6" s="195"/>
      <c r="F6" s="195"/>
      <c r="H6" s="19"/>
    </row>
    <row r="7" spans="2:8" s="1" customFormat="1" ht="16.5" customHeight="1">
      <c r="B7" s="19"/>
      <c r="C7" s="25" t="s">
        <v>20</v>
      </c>
      <c r="D7" s="51" t="str">
        <f>'Rekapitulace stavby'!AN8</f>
        <v>8. 2. 2022</v>
      </c>
      <c r="H7" s="19"/>
    </row>
    <row r="8" spans="1:8" s="2" customFormat="1" ht="10.9" customHeight="1">
      <c r="A8" s="28"/>
      <c r="B8" s="29"/>
      <c r="C8" s="28"/>
      <c r="D8" s="28"/>
      <c r="E8" s="28"/>
      <c r="F8" s="28"/>
      <c r="G8" s="28"/>
      <c r="H8" s="29"/>
    </row>
    <row r="9" spans="1:8" s="11" customFormat="1" ht="29.25" customHeight="1">
      <c r="A9" s="118"/>
      <c r="B9" s="119"/>
      <c r="C9" s="120" t="s">
        <v>55</v>
      </c>
      <c r="D9" s="121" t="s">
        <v>56</v>
      </c>
      <c r="E9" s="121" t="s">
        <v>125</v>
      </c>
      <c r="F9" s="122" t="s">
        <v>442</v>
      </c>
      <c r="G9" s="118"/>
      <c r="H9" s="119"/>
    </row>
    <row r="10" spans="1:8" s="2" customFormat="1" ht="26.45" customHeight="1">
      <c r="A10" s="28"/>
      <c r="B10" s="29"/>
      <c r="C10" s="184" t="s">
        <v>443</v>
      </c>
      <c r="D10" s="184" t="s">
        <v>80</v>
      </c>
      <c r="E10" s="28"/>
      <c r="F10" s="28"/>
      <c r="G10" s="28"/>
      <c r="H10" s="29"/>
    </row>
    <row r="11" spans="1:8" s="2" customFormat="1" ht="16.9" customHeight="1">
      <c r="A11" s="28"/>
      <c r="B11" s="29"/>
      <c r="C11" s="185" t="s">
        <v>88</v>
      </c>
      <c r="D11" s="186" t="s">
        <v>1</v>
      </c>
      <c r="E11" s="187" t="s">
        <v>1</v>
      </c>
      <c r="F11" s="188">
        <v>560</v>
      </c>
      <c r="G11" s="28"/>
      <c r="H11" s="29"/>
    </row>
    <row r="12" spans="1:8" s="2" customFormat="1" ht="16.9" customHeight="1">
      <c r="A12" s="28"/>
      <c r="B12" s="29"/>
      <c r="C12" s="189" t="s">
        <v>88</v>
      </c>
      <c r="D12" s="189" t="s">
        <v>183</v>
      </c>
      <c r="E12" s="16" t="s">
        <v>1</v>
      </c>
      <c r="F12" s="190">
        <v>560</v>
      </c>
      <c r="G12" s="28"/>
      <c r="H12" s="29"/>
    </row>
    <row r="13" spans="1:8" s="2" customFormat="1" ht="16.9" customHeight="1">
      <c r="A13" s="28"/>
      <c r="B13" s="29"/>
      <c r="C13" s="191" t="s">
        <v>444</v>
      </c>
      <c r="D13" s="28"/>
      <c r="E13" s="28"/>
      <c r="F13" s="28"/>
      <c r="G13" s="28"/>
      <c r="H13" s="29"/>
    </row>
    <row r="14" spans="1:8" s="2" customFormat="1" ht="22.5">
      <c r="A14" s="28"/>
      <c r="B14" s="29"/>
      <c r="C14" s="189" t="s">
        <v>180</v>
      </c>
      <c r="D14" s="189" t="s">
        <v>181</v>
      </c>
      <c r="E14" s="16" t="s">
        <v>144</v>
      </c>
      <c r="F14" s="190">
        <v>560</v>
      </c>
      <c r="G14" s="28"/>
      <c r="H14" s="29"/>
    </row>
    <row r="15" spans="1:8" s="2" customFormat="1" ht="22.5">
      <c r="A15" s="28"/>
      <c r="B15" s="29"/>
      <c r="C15" s="189" t="s">
        <v>184</v>
      </c>
      <c r="D15" s="189" t="s">
        <v>185</v>
      </c>
      <c r="E15" s="16" t="s">
        <v>144</v>
      </c>
      <c r="F15" s="190">
        <v>560</v>
      </c>
      <c r="G15" s="28"/>
      <c r="H15" s="29"/>
    </row>
    <row r="16" spans="1:8" s="2" customFormat="1" ht="22.5">
      <c r="A16" s="28"/>
      <c r="B16" s="29"/>
      <c r="C16" s="189" t="s">
        <v>188</v>
      </c>
      <c r="D16" s="189" t="s">
        <v>189</v>
      </c>
      <c r="E16" s="16" t="s">
        <v>144</v>
      </c>
      <c r="F16" s="190">
        <v>560</v>
      </c>
      <c r="G16" s="28"/>
      <c r="H16" s="29"/>
    </row>
    <row r="17" spans="1:8" s="2" customFormat="1" ht="16.9" customHeight="1">
      <c r="A17" s="28"/>
      <c r="B17" s="29"/>
      <c r="C17" s="185" t="s">
        <v>90</v>
      </c>
      <c r="D17" s="186" t="s">
        <v>1</v>
      </c>
      <c r="E17" s="187" t="s">
        <v>1</v>
      </c>
      <c r="F17" s="188">
        <v>290.16</v>
      </c>
      <c r="G17" s="28"/>
      <c r="H17" s="29"/>
    </row>
    <row r="18" spans="1:8" s="2" customFormat="1" ht="16.9" customHeight="1">
      <c r="A18" s="28"/>
      <c r="B18" s="29"/>
      <c r="C18" s="189" t="s">
        <v>90</v>
      </c>
      <c r="D18" s="189" t="s">
        <v>394</v>
      </c>
      <c r="E18" s="16" t="s">
        <v>1</v>
      </c>
      <c r="F18" s="190">
        <v>290.16</v>
      </c>
      <c r="G18" s="28"/>
      <c r="H18" s="29"/>
    </row>
    <row r="19" spans="1:8" s="2" customFormat="1" ht="16.9" customHeight="1">
      <c r="A19" s="28"/>
      <c r="B19" s="29"/>
      <c r="C19" s="191" t="s">
        <v>444</v>
      </c>
      <c r="D19" s="28"/>
      <c r="E19" s="28"/>
      <c r="F19" s="28"/>
      <c r="G19" s="28"/>
      <c r="H19" s="29"/>
    </row>
    <row r="20" spans="1:8" s="2" customFormat="1" ht="16.9" customHeight="1">
      <c r="A20" s="28"/>
      <c r="B20" s="29"/>
      <c r="C20" s="189" t="s">
        <v>391</v>
      </c>
      <c r="D20" s="189" t="s">
        <v>392</v>
      </c>
      <c r="E20" s="16" t="s">
        <v>165</v>
      </c>
      <c r="F20" s="190">
        <v>290.16</v>
      </c>
      <c r="G20" s="28"/>
      <c r="H20" s="29"/>
    </row>
    <row r="21" spans="1:8" s="2" customFormat="1" ht="16.9" customHeight="1">
      <c r="A21" s="28"/>
      <c r="B21" s="29"/>
      <c r="C21" s="189" t="s">
        <v>151</v>
      </c>
      <c r="D21" s="189" t="s">
        <v>152</v>
      </c>
      <c r="E21" s="16" t="s">
        <v>144</v>
      </c>
      <c r="F21" s="190">
        <v>59.976</v>
      </c>
      <c r="G21" s="28"/>
      <c r="H21" s="29"/>
    </row>
    <row r="22" spans="1:8" s="2" customFormat="1" ht="16.9" customHeight="1">
      <c r="A22" s="28"/>
      <c r="B22" s="29"/>
      <c r="C22" s="189" t="s">
        <v>156</v>
      </c>
      <c r="D22" s="189" t="s">
        <v>157</v>
      </c>
      <c r="E22" s="16" t="s">
        <v>144</v>
      </c>
      <c r="F22" s="190">
        <v>59.976</v>
      </c>
      <c r="G22" s="28"/>
      <c r="H22" s="29"/>
    </row>
    <row r="23" spans="1:8" s="2" customFormat="1" ht="16.9" customHeight="1">
      <c r="A23" s="28"/>
      <c r="B23" s="29"/>
      <c r="C23" s="189" t="s">
        <v>159</v>
      </c>
      <c r="D23" s="189" t="s">
        <v>160</v>
      </c>
      <c r="E23" s="16" t="s">
        <v>144</v>
      </c>
      <c r="F23" s="190">
        <v>59.976</v>
      </c>
      <c r="G23" s="28"/>
      <c r="H23" s="29"/>
    </row>
    <row r="24" spans="1:8" s="2" customFormat="1" ht="16.9" customHeight="1">
      <c r="A24" s="28"/>
      <c r="B24" s="29"/>
      <c r="C24" s="189" t="s">
        <v>175</v>
      </c>
      <c r="D24" s="189" t="s">
        <v>176</v>
      </c>
      <c r="E24" s="16" t="s">
        <v>144</v>
      </c>
      <c r="F24" s="190">
        <v>59.976</v>
      </c>
      <c r="G24" s="28"/>
      <c r="H24" s="29"/>
    </row>
    <row r="25" spans="1:8" s="2" customFormat="1" ht="16.9" customHeight="1">
      <c r="A25" s="28"/>
      <c r="B25" s="29"/>
      <c r="C25" s="189" t="s">
        <v>396</v>
      </c>
      <c r="D25" s="189" t="s">
        <v>397</v>
      </c>
      <c r="E25" s="16" t="s">
        <v>165</v>
      </c>
      <c r="F25" s="190">
        <v>290.16</v>
      </c>
      <c r="G25" s="28"/>
      <c r="H25" s="29"/>
    </row>
    <row r="26" spans="1:8" s="2" customFormat="1" ht="16.9" customHeight="1">
      <c r="A26" s="28"/>
      <c r="B26" s="29"/>
      <c r="C26" s="189" t="s">
        <v>402</v>
      </c>
      <c r="D26" s="189" t="s">
        <v>403</v>
      </c>
      <c r="E26" s="16" t="s">
        <v>144</v>
      </c>
      <c r="F26" s="190">
        <v>59.976</v>
      </c>
      <c r="G26" s="28"/>
      <c r="H26" s="29"/>
    </row>
    <row r="27" spans="1:8" s="2" customFormat="1" ht="16.9" customHeight="1">
      <c r="A27" s="28"/>
      <c r="B27" s="29"/>
      <c r="C27" s="185" t="s">
        <v>93</v>
      </c>
      <c r="D27" s="186" t="s">
        <v>1</v>
      </c>
      <c r="E27" s="187" t="s">
        <v>1</v>
      </c>
      <c r="F27" s="188">
        <v>156.6</v>
      </c>
      <c r="G27" s="28"/>
      <c r="H27" s="29"/>
    </row>
    <row r="28" spans="1:8" s="2" customFormat="1" ht="16.9" customHeight="1">
      <c r="A28" s="28"/>
      <c r="B28" s="29"/>
      <c r="C28" s="189" t="s">
        <v>1</v>
      </c>
      <c r="D28" s="189" t="s">
        <v>267</v>
      </c>
      <c r="E28" s="16" t="s">
        <v>1</v>
      </c>
      <c r="F28" s="190">
        <v>32.4</v>
      </c>
      <c r="G28" s="28"/>
      <c r="H28" s="29"/>
    </row>
    <row r="29" spans="1:8" s="2" customFormat="1" ht="16.9" customHeight="1">
      <c r="A29" s="28"/>
      <c r="B29" s="29"/>
      <c r="C29" s="189" t="s">
        <v>1</v>
      </c>
      <c r="D29" s="189" t="s">
        <v>268</v>
      </c>
      <c r="E29" s="16" t="s">
        <v>1</v>
      </c>
      <c r="F29" s="190">
        <v>7.2</v>
      </c>
      <c r="G29" s="28"/>
      <c r="H29" s="29"/>
    </row>
    <row r="30" spans="1:8" s="2" customFormat="1" ht="16.9" customHeight="1">
      <c r="A30" s="28"/>
      <c r="B30" s="29"/>
      <c r="C30" s="189" t="s">
        <v>1</v>
      </c>
      <c r="D30" s="189" t="s">
        <v>269</v>
      </c>
      <c r="E30" s="16" t="s">
        <v>1</v>
      </c>
      <c r="F30" s="190">
        <v>9.6</v>
      </c>
      <c r="G30" s="28"/>
      <c r="H30" s="29"/>
    </row>
    <row r="31" spans="1:8" s="2" customFormat="1" ht="16.9" customHeight="1">
      <c r="A31" s="28"/>
      <c r="B31" s="29"/>
      <c r="C31" s="189" t="s">
        <v>1</v>
      </c>
      <c r="D31" s="189" t="s">
        <v>270</v>
      </c>
      <c r="E31" s="16" t="s">
        <v>1</v>
      </c>
      <c r="F31" s="190">
        <v>3</v>
      </c>
      <c r="G31" s="28"/>
      <c r="H31" s="29"/>
    </row>
    <row r="32" spans="1:8" s="2" customFormat="1" ht="16.9" customHeight="1">
      <c r="A32" s="28"/>
      <c r="B32" s="29"/>
      <c r="C32" s="189" t="s">
        <v>1</v>
      </c>
      <c r="D32" s="189" t="s">
        <v>271</v>
      </c>
      <c r="E32" s="16" t="s">
        <v>1</v>
      </c>
      <c r="F32" s="190">
        <v>9.6</v>
      </c>
      <c r="G32" s="28"/>
      <c r="H32" s="29"/>
    </row>
    <row r="33" spans="1:8" s="2" customFormat="1" ht="16.9" customHeight="1">
      <c r="A33" s="28"/>
      <c r="B33" s="29"/>
      <c r="C33" s="189" t="s">
        <v>1</v>
      </c>
      <c r="D33" s="189" t="s">
        <v>272</v>
      </c>
      <c r="E33" s="16" t="s">
        <v>1</v>
      </c>
      <c r="F33" s="190">
        <v>7.2</v>
      </c>
      <c r="G33" s="28"/>
      <c r="H33" s="29"/>
    </row>
    <row r="34" spans="1:8" s="2" customFormat="1" ht="16.9" customHeight="1">
      <c r="A34" s="28"/>
      <c r="B34" s="29"/>
      <c r="C34" s="189" t="s">
        <v>1</v>
      </c>
      <c r="D34" s="189" t="s">
        <v>273</v>
      </c>
      <c r="E34" s="16" t="s">
        <v>1</v>
      </c>
      <c r="F34" s="190">
        <v>32.4</v>
      </c>
      <c r="G34" s="28"/>
      <c r="H34" s="29"/>
    </row>
    <row r="35" spans="1:8" s="2" customFormat="1" ht="16.9" customHeight="1">
      <c r="A35" s="28"/>
      <c r="B35" s="29"/>
      <c r="C35" s="189" t="s">
        <v>1</v>
      </c>
      <c r="D35" s="189" t="s">
        <v>274</v>
      </c>
      <c r="E35" s="16" t="s">
        <v>1</v>
      </c>
      <c r="F35" s="190">
        <v>12.6</v>
      </c>
      <c r="G35" s="28"/>
      <c r="H35" s="29"/>
    </row>
    <row r="36" spans="1:8" s="2" customFormat="1" ht="16.9" customHeight="1">
      <c r="A36" s="28"/>
      <c r="B36" s="29"/>
      <c r="C36" s="189" t="s">
        <v>1</v>
      </c>
      <c r="D36" s="189" t="s">
        <v>275</v>
      </c>
      <c r="E36" s="16" t="s">
        <v>1</v>
      </c>
      <c r="F36" s="190">
        <v>3</v>
      </c>
      <c r="G36" s="28"/>
      <c r="H36" s="29"/>
    </row>
    <row r="37" spans="1:8" s="2" customFormat="1" ht="16.9" customHeight="1">
      <c r="A37" s="28"/>
      <c r="B37" s="29"/>
      <c r="C37" s="189" t="s">
        <v>1</v>
      </c>
      <c r="D37" s="189" t="s">
        <v>276</v>
      </c>
      <c r="E37" s="16" t="s">
        <v>1</v>
      </c>
      <c r="F37" s="190">
        <v>3.6</v>
      </c>
      <c r="G37" s="28"/>
      <c r="H37" s="29"/>
    </row>
    <row r="38" spans="1:8" s="2" customFormat="1" ht="16.9" customHeight="1">
      <c r="A38" s="28"/>
      <c r="B38" s="29"/>
      <c r="C38" s="189" t="s">
        <v>1</v>
      </c>
      <c r="D38" s="189" t="s">
        <v>277</v>
      </c>
      <c r="E38" s="16" t="s">
        <v>1</v>
      </c>
      <c r="F38" s="190">
        <v>10.8</v>
      </c>
      <c r="G38" s="28"/>
      <c r="H38" s="29"/>
    </row>
    <row r="39" spans="1:8" s="2" customFormat="1" ht="16.9" customHeight="1">
      <c r="A39" s="28"/>
      <c r="B39" s="29"/>
      <c r="C39" s="189" t="s">
        <v>1</v>
      </c>
      <c r="D39" s="189" t="s">
        <v>278</v>
      </c>
      <c r="E39" s="16" t="s">
        <v>1</v>
      </c>
      <c r="F39" s="190">
        <v>25.2</v>
      </c>
      <c r="G39" s="28"/>
      <c r="H39" s="29"/>
    </row>
    <row r="40" spans="1:8" s="2" customFormat="1" ht="16.9" customHeight="1">
      <c r="A40" s="28"/>
      <c r="B40" s="29"/>
      <c r="C40" s="189" t="s">
        <v>93</v>
      </c>
      <c r="D40" s="189" t="s">
        <v>155</v>
      </c>
      <c r="E40" s="16" t="s">
        <v>1</v>
      </c>
      <c r="F40" s="190">
        <v>156.6</v>
      </c>
      <c r="G40" s="28"/>
      <c r="H40" s="29"/>
    </row>
    <row r="41" spans="1:8" s="2" customFormat="1" ht="16.9" customHeight="1">
      <c r="A41" s="28"/>
      <c r="B41" s="29"/>
      <c r="C41" s="191" t="s">
        <v>444</v>
      </c>
      <c r="D41" s="28"/>
      <c r="E41" s="28"/>
      <c r="F41" s="28"/>
      <c r="G41" s="28"/>
      <c r="H41" s="29"/>
    </row>
    <row r="42" spans="1:8" s="2" customFormat="1" ht="16.9" customHeight="1">
      <c r="A42" s="28"/>
      <c r="B42" s="29"/>
      <c r="C42" s="189" t="s">
        <v>264</v>
      </c>
      <c r="D42" s="189" t="s">
        <v>265</v>
      </c>
      <c r="E42" s="16" t="s">
        <v>165</v>
      </c>
      <c r="F42" s="190">
        <v>156.6</v>
      </c>
      <c r="G42" s="28"/>
      <c r="H42" s="29"/>
    </row>
    <row r="43" spans="1:8" s="2" customFormat="1" ht="22.5">
      <c r="A43" s="28"/>
      <c r="B43" s="29"/>
      <c r="C43" s="189" t="s">
        <v>163</v>
      </c>
      <c r="D43" s="189" t="s">
        <v>164</v>
      </c>
      <c r="E43" s="16" t="s">
        <v>165</v>
      </c>
      <c r="F43" s="190">
        <v>162</v>
      </c>
      <c r="G43" s="28"/>
      <c r="H43" s="29"/>
    </row>
    <row r="44" spans="1:8" s="2" customFormat="1" ht="16.9" customHeight="1">
      <c r="A44" s="28"/>
      <c r="B44" s="29"/>
      <c r="C44" s="189" t="s">
        <v>261</v>
      </c>
      <c r="D44" s="189" t="s">
        <v>262</v>
      </c>
      <c r="E44" s="16" t="s">
        <v>165</v>
      </c>
      <c r="F44" s="190">
        <v>162</v>
      </c>
      <c r="G44" s="28"/>
      <c r="H44" s="29"/>
    </row>
    <row r="45" spans="1:8" s="2" customFormat="1" ht="16.9" customHeight="1">
      <c r="A45" s="28"/>
      <c r="B45" s="29"/>
      <c r="C45" s="189" t="s">
        <v>169</v>
      </c>
      <c r="D45" s="189" t="s">
        <v>170</v>
      </c>
      <c r="E45" s="16" t="s">
        <v>144</v>
      </c>
      <c r="F45" s="190">
        <v>13.392</v>
      </c>
      <c r="G45" s="28"/>
      <c r="H45" s="29"/>
    </row>
    <row r="46" spans="1:8" s="2" customFormat="1" ht="16.9" customHeight="1">
      <c r="A46" s="28"/>
      <c r="B46" s="29"/>
      <c r="C46" s="185" t="s">
        <v>95</v>
      </c>
      <c r="D46" s="186" t="s">
        <v>1</v>
      </c>
      <c r="E46" s="187" t="s">
        <v>1</v>
      </c>
      <c r="F46" s="188">
        <v>5.4</v>
      </c>
      <c r="G46" s="28"/>
      <c r="H46" s="29"/>
    </row>
    <row r="47" spans="1:8" s="2" customFormat="1" ht="16.9" customHeight="1">
      <c r="A47" s="28"/>
      <c r="B47" s="29"/>
      <c r="C47" s="189" t="s">
        <v>1</v>
      </c>
      <c r="D47" s="189" t="s">
        <v>283</v>
      </c>
      <c r="E47" s="16" t="s">
        <v>1</v>
      </c>
      <c r="F47" s="190">
        <v>3</v>
      </c>
      <c r="G47" s="28"/>
      <c r="H47" s="29"/>
    </row>
    <row r="48" spans="1:8" s="2" customFormat="1" ht="16.9" customHeight="1">
      <c r="A48" s="28"/>
      <c r="B48" s="29"/>
      <c r="C48" s="189" t="s">
        <v>1</v>
      </c>
      <c r="D48" s="189" t="s">
        <v>284</v>
      </c>
      <c r="E48" s="16" t="s">
        <v>1</v>
      </c>
      <c r="F48" s="190">
        <v>2.4</v>
      </c>
      <c r="G48" s="28"/>
      <c r="H48" s="29"/>
    </row>
    <row r="49" spans="1:8" s="2" customFormat="1" ht="16.9" customHeight="1">
      <c r="A49" s="28"/>
      <c r="B49" s="29"/>
      <c r="C49" s="189" t="s">
        <v>95</v>
      </c>
      <c r="D49" s="189" t="s">
        <v>155</v>
      </c>
      <c r="E49" s="16" t="s">
        <v>1</v>
      </c>
      <c r="F49" s="190">
        <v>5.4</v>
      </c>
      <c r="G49" s="28"/>
      <c r="H49" s="29"/>
    </row>
    <row r="50" spans="1:8" s="2" customFormat="1" ht="16.9" customHeight="1">
      <c r="A50" s="28"/>
      <c r="B50" s="29"/>
      <c r="C50" s="191" t="s">
        <v>444</v>
      </c>
      <c r="D50" s="28"/>
      <c r="E50" s="28"/>
      <c r="F50" s="28"/>
      <c r="G50" s="28"/>
      <c r="H50" s="29"/>
    </row>
    <row r="51" spans="1:8" s="2" customFormat="1" ht="16.9" customHeight="1">
      <c r="A51" s="28"/>
      <c r="B51" s="29"/>
      <c r="C51" s="189" t="s">
        <v>280</v>
      </c>
      <c r="D51" s="189" t="s">
        <v>281</v>
      </c>
      <c r="E51" s="16" t="s">
        <v>165</v>
      </c>
      <c r="F51" s="190">
        <v>5.4</v>
      </c>
      <c r="G51" s="28"/>
      <c r="H51" s="29"/>
    </row>
    <row r="52" spans="1:8" s="2" customFormat="1" ht="22.5">
      <c r="A52" s="28"/>
      <c r="B52" s="29"/>
      <c r="C52" s="189" t="s">
        <v>163</v>
      </c>
      <c r="D52" s="189" t="s">
        <v>164</v>
      </c>
      <c r="E52" s="16" t="s">
        <v>165</v>
      </c>
      <c r="F52" s="190">
        <v>162</v>
      </c>
      <c r="G52" s="28"/>
      <c r="H52" s="29"/>
    </row>
    <row r="53" spans="1:8" s="2" customFormat="1" ht="16.9" customHeight="1">
      <c r="A53" s="28"/>
      <c r="B53" s="29"/>
      <c r="C53" s="189" t="s">
        <v>261</v>
      </c>
      <c r="D53" s="189" t="s">
        <v>262</v>
      </c>
      <c r="E53" s="16" t="s">
        <v>165</v>
      </c>
      <c r="F53" s="190">
        <v>162</v>
      </c>
      <c r="G53" s="28"/>
      <c r="H53" s="29"/>
    </row>
    <row r="54" spans="1:8" s="2" customFormat="1" ht="16.9" customHeight="1">
      <c r="A54" s="28"/>
      <c r="B54" s="29"/>
      <c r="C54" s="189" t="s">
        <v>169</v>
      </c>
      <c r="D54" s="189" t="s">
        <v>170</v>
      </c>
      <c r="E54" s="16" t="s">
        <v>144</v>
      </c>
      <c r="F54" s="190">
        <v>13.392</v>
      </c>
      <c r="G54" s="28"/>
      <c r="H54" s="29"/>
    </row>
    <row r="55" spans="1:8" s="2" customFormat="1" ht="16.9" customHeight="1">
      <c r="A55" s="28"/>
      <c r="B55" s="29"/>
      <c r="C55" s="185" t="s">
        <v>97</v>
      </c>
      <c r="D55" s="186" t="s">
        <v>1</v>
      </c>
      <c r="E55" s="187" t="s">
        <v>1</v>
      </c>
      <c r="F55" s="188">
        <v>24</v>
      </c>
      <c r="G55" s="28"/>
      <c r="H55" s="29"/>
    </row>
    <row r="56" spans="1:8" s="2" customFormat="1" ht="16.9" customHeight="1">
      <c r="A56" s="28"/>
      <c r="B56" s="29"/>
      <c r="C56" s="189" t="s">
        <v>1</v>
      </c>
      <c r="D56" s="189" t="s">
        <v>346</v>
      </c>
      <c r="E56" s="16" t="s">
        <v>1</v>
      </c>
      <c r="F56" s="190">
        <v>3</v>
      </c>
      <c r="G56" s="28"/>
      <c r="H56" s="29"/>
    </row>
    <row r="57" spans="1:8" s="2" customFormat="1" ht="16.9" customHeight="1">
      <c r="A57" s="28"/>
      <c r="B57" s="29"/>
      <c r="C57" s="189" t="s">
        <v>1</v>
      </c>
      <c r="D57" s="189" t="s">
        <v>347</v>
      </c>
      <c r="E57" s="16" t="s">
        <v>1</v>
      </c>
      <c r="F57" s="190">
        <v>3</v>
      </c>
      <c r="G57" s="28"/>
      <c r="H57" s="29"/>
    </row>
    <row r="58" spans="1:8" s="2" customFormat="1" ht="16.9" customHeight="1">
      <c r="A58" s="28"/>
      <c r="B58" s="29"/>
      <c r="C58" s="189" t="s">
        <v>1</v>
      </c>
      <c r="D58" s="189" t="s">
        <v>329</v>
      </c>
      <c r="E58" s="16" t="s">
        <v>1</v>
      </c>
      <c r="F58" s="190">
        <v>18</v>
      </c>
      <c r="G58" s="28"/>
      <c r="H58" s="29"/>
    </row>
    <row r="59" spans="1:8" s="2" customFormat="1" ht="16.9" customHeight="1">
      <c r="A59" s="28"/>
      <c r="B59" s="29"/>
      <c r="C59" s="189" t="s">
        <v>97</v>
      </c>
      <c r="D59" s="189" t="s">
        <v>155</v>
      </c>
      <c r="E59" s="16" t="s">
        <v>1</v>
      </c>
      <c r="F59" s="190">
        <v>24</v>
      </c>
      <c r="G59" s="28"/>
      <c r="H59" s="29"/>
    </row>
    <row r="60" spans="1:8" s="2" customFormat="1" ht="16.9" customHeight="1">
      <c r="A60" s="28"/>
      <c r="B60" s="29"/>
      <c r="C60" s="191" t="s">
        <v>444</v>
      </c>
      <c r="D60" s="28"/>
      <c r="E60" s="28"/>
      <c r="F60" s="28"/>
      <c r="G60" s="28"/>
      <c r="H60" s="29"/>
    </row>
    <row r="61" spans="1:8" s="2" customFormat="1" ht="16.9" customHeight="1">
      <c r="A61" s="28"/>
      <c r="B61" s="29"/>
      <c r="C61" s="189" t="s">
        <v>343</v>
      </c>
      <c r="D61" s="189" t="s">
        <v>344</v>
      </c>
      <c r="E61" s="16" t="s">
        <v>294</v>
      </c>
      <c r="F61" s="190">
        <v>24</v>
      </c>
      <c r="G61" s="28"/>
      <c r="H61" s="29"/>
    </row>
    <row r="62" spans="1:8" s="2" customFormat="1" ht="16.9" customHeight="1">
      <c r="A62" s="28"/>
      <c r="B62" s="29"/>
      <c r="C62" s="189" t="s">
        <v>292</v>
      </c>
      <c r="D62" s="189" t="s">
        <v>293</v>
      </c>
      <c r="E62" s="16" t="s">
        <v>294</v>
      </c>
      <c r="F62" s="190">
        <v>24</v>
      </c>
      <c r="G62" s="28"/>
      <c r="H62" s="29"/>
    </row>
    <row r="63" spans="1:8" s="2" customFormat="1" ht="16.9" customHeight="1">
      <c r="A63" s="28"/>
      <c r="B63" s="29"/>
      <c r="C63" s="185" t="s">
        <v>99</v>
      </c>
      <c r="D63" s="186" t="s">
        <v>1</v>
      </c>
      <c r="E63" s="187" t="s">
        <v>1</v>
      </c>
      <c r="F63" s="188">
        <v>47</v>
      </c>
      <c r="G63" s="28"/>
      <c r="H63" s="29"/>
    </row>
    <row r="64" spans="1:8" s="2" customFormat="1" ht="16.9" customHeight="1">
      <c r="A64" s="28"/>
      <c r="B64" s="29"/>
      <c r="C64" s="189" t="s">
        <v>1</v>
      </c>
      <c r="D64" s="189" t="s">
        <v>361</v>
      </c>
      <c r="E64" s="16" t="s">
        <v>1</v>
      </c>
      <c r="F64" s="190">
        <v>6</v>
      </c>
      <c r="G64" s="28"/>
      <c r="H64" s="29"/>
    </row>
    <row r="65" spans="1:8" s="2" customFormat="1" ht="16.9" customHeight="1">
      <c r="A65" s="28"/>
      <c r="B65" s="29"/>
      <c r="C65" s="189" t="s">
        <v>1</v>
      </c>
      <c r="D65" s="189" t="s">
        <v>362</v>
      </c>
      <c r="E65" s="16" t="s">
        <v>1</v>
      </c>
      <c r="F65" s="190">
        <v>6</v>
      </c>
      <c r="G65" s="28"/>
      <c r="H65" s="29"/>
    </row>
    <row r="66" spans="1:8" s="2" customFormat="1" ht="16.9" customHeight="1">
      <c r="A66" s="28"/>
      <c r="B66" s="29"/>
      <c r="C66" s="189" t="s">
        <v>1</v>
      </c>
      <c r="D66" s="189" t="s">
        <v>363</v>
      </c>
      <c r="E66" s="16" t="s">
        <v>1</v>
      </c>
      <c r="F66" s="190">
        <v>6</v>
      </c>
      <c r="G66" s="28"/>
      <c r="H66" s="29"/>
    </row>
    <row r="67" spans="1:8" s="2" customFormat="1" ht="16.9" customHeight="1">
      <c r="A67" s="28"/>
      <c r="B67" s="29"/>
      <c r="C67" s="189" t="s">
        <v>1</v>
      </c>
      <c r="D67" s="189" t="s">
        <v>364</v>
      </c>
      <c r="E67" s="16" t="s">
        <v>1</v>
      </c>
      <c r="F67" s="190">
        <v>6</v>
      </c>
      <c r="G67" s="28"/>
      <c r="H67" s="29"/>
    </row>
    <row r="68" spans="1:8" s="2" customFormat="1" ht="16.9" customHeight="1">
      <c r="A68" s="28"/>
      <c r="B68" s="29"/>
      <c r="C68" s="189" t="s">
        <v>1</v>
      </c>
      <c r="D68" s="189" t="s">
        <v>365</v>
      </c>
      <c r="E68" s="16" t="s">
        <v>1</v>
      </c>
      <c r="F68" s="190">
        <v>21</v>
      </c>
      <c r="G68" s="28"/>
      <c r="H68" s="29"/>
    </row>
    <row r="69" spans="1:8" s="2" customFormat="1" ht="16.9" customHeight="1">
      <c r="A69" s="28"/>
      <c r="B69" s="29"/>
      <c r="C69" s="189" t="s">
        <v>1</v>
      </c>
      <c r="D69" s="189" t="s">
        <v>366</v>
      </c>
      <c r="E69" s="16" t="s">
        <v>1</v>
      </c>
      <c r="F69" s="190">
        <v>2</v>
      </c>
      <c r="G69" s="28"/>
      <c r="H69" s="29"/>
    </row>
    <row r="70" spans="1:8" s="2" customFormat="1" ht="16.9" customHeight="1">
      <c r="A70" s="28"/>
      <c r="B70" s="29"/>
      <c r="C70" s="189" t="s">
        <v>99</v>
      </c>
      <c r="D70" s="189" t="s">
        <v>155</v>
      </c>
      <c r="E70" s="16" t="s">
        <v>1</v>
      </c>
      <c r="F70" s="190">
        <v>47</v>
      </c>
      <c r="G70" s="28"/>
      <c r="H70" s="29"/>
    </row>
    <row r="71" spans="1:8" s="2" customFormat="1" ht="16.9" customHeight="1">
      <c r="A71" s="28"/>
      <c r="B71" s="29"/>
      <c r="C71" s="191" t="s">
        <v>444</v>
      </c>
      <c r="D71" s="28"/>
      <c r="E71" s="28"/>
      <c r="F71" s="28"/>
      <c r="G71" s="28"/>
      <c r="H71" s="29"/>
    </row>
    <row r="72" spans="1:8" s="2" customFormat="1" ht="16.9" customHeight="1">
      <c r="A72" s="28"/>
      <c r="B72" s="29"/>
      <c r="C72" s="189" t="s">
        <v>358</v>
      </c>
      <c r="D72" s="189" t="s">
        <v>359</v>
      </c>
      <c r="E72" s="16" t="s">
        <v>294</v>
      </c>
      <c r="F72" s="190">
        <v>47</v>
      </c>
      <c r="G72" s="28"/>
      <c r="H72" s="29"/>
    </row>
    <row r="73" spans="1:8" s="2" customFormat="1" ht="16.9" customHeight="1">
      <c r="A73" s="28"/>
      <c r="B73" s="29"/>
      <c r="C73" s="189" t="s">
        <v>297</v>
      </c>
      <c r="D73" s="189" t="s">
        <v>298</v>
      </c>
      <c r="E73" s="16" t="s">
        <v>294</v>
      </c>
      <c r="F73" s="190">
        <v>83</v>
      </c>
      <c r="G73" s="28"/>
      <c r="H73" s="29"/>
    </row>
    <row r="74" spans="1:8" s="2" customFormat="1" ht="16.9" customHeight="1">
      <c r="A74" s="28"/>
      <c r="B74" s="29"/>
      <c r="C74" s="185" t="s">
        <v>102</v>
      </c>
      <c r="D74" s="186" t="s">
        <v>1</v>
      </c>
      <c r="E74" s="187" t="s">
        <v>1</v>
      </c>
      <c r="F74" s="188">
        <v>36</v>
      </c>
      <c r="G74" s="28"/>
      <c r="H74" s="29"/>
    </row>
    <row r="75" spans="1:8" s="2" customFormat="1" ht="16.9" customHeight="1">
      <c r="A75" s="28"/>
      <c r="B75" s="29"/>
      <c r="C75" s="189" t="s">
        <v>1</v>
      </c>
      <c r="D75" s="189" t="s">
        <v>379</v>
      </c>
      <c r="E75" s="16" t="s">
        <v>1</v>
      </c>
      <c r="F75" s="190">
        <v>18</v>
      </c>
      <c r="G75" s="28"/>
      <c r="H75" s="29"/>
    </row>
    <row r="76" spans="1:8" s="2" customFormat="1" ht="16.9" customHeight="1">
      <c r="A76" s="28"/>
      <c r="B76" s="29"/>
      <c r="C76" s="189" t="s">
        <v>1</v>
      </c>
      <c r="D76" s="189" t="s">
        <v>380</v>
      </c>
      <c r="E76" s="16" t="s">
        <v>1</v>
      </c>
      <c r="F76" s="190">
        <v>18</v>
      </c>
      <c r="G76" s="28"/>
      <c r="H76" s="29"/>
    </row>
    <row r="77" spans="1:8" s="2" customFormat="1" ht="16.9" customHeight="1">
      <c r="A77" s="28"/>
      <c r="B77" s="29"/>
      <c r="C77" s="189" t="s">
        <v>102</v>
      </c>
      <c r="D77" s="189" t="s">
        <v>155</v>
      </c>
      <c r="E77" s="16" t="s">
        <v>1</v>
      </c>
      <c r="F77" s="190">
        <v>36</v>
      </c>
      <c r="G77" s="28"/>
      <c r="H77" s="29"/>
    </row>
    <row r="78" spans="1:8" s="2" customFormat="1" ht="16.9" customHeight="1">
      <c r="A78" s="28"/>
      <c r="B78" s="29"/>
      <c r="C78" s="191" t="s">
        <v>444</v>
      </c>
      <c r="D78" s="28"/>
      <c r="E78" s="28"/>
      <c r="F78" s="28"/>
      <c r="G78" s="28"/>
      <c r="H78" s="29"/>
    </row>
    <row r="79" spans="1:8" s="2" customFormat="1" ht="16.9" customHeight="1">
      <c r="A79" s="28"/>
      <c r="B79" s="29"/>
      <c r="C79" s="189" t="s">
        <v>376</v>
      </c>
      <c r="D79" s="189" t="s">
        <v>377</v>
      </c>
      <c r="E79" s="16" t="s">
        <v>294</v>
      </c>
      <c r="F79" s="190">
        <v>36</v>
      </c>
      <c r="G79" s="28"/>
      <c r="H79" s="29"/>
    </row>
    <row r="80" spans="1:8" s="2" customFormat="1" ht="16.9" customHeight="1">
      <c r="A80" s="28"/>
      <c r="B80" s="29"/>
      <c r="C80" s="189" t="s">
        <v>297</v>
      </c>
      <c r="D80" s="189" t="s">
        <v>298</v>
      </c>
      <c r="E80" s="16" t="s">
        <v>294</v>
      </c>
      <c r="F80" s="190">
        <v>83</v>
      </c>
      <c r="G80" s="28"/>
      <c r="H80" s="29"/>
    </row>
    <row r="81" spans="1:8" s="2" customFormat="1" ht="16.9" customHeight="1">
      <c r="A81" s="28"/>
      <c r="B81" s="29"/>
      <c r="C81" s="185" t="s">
        <v>105</v>
      </c>
      <c r="D81" s="186" t="s">
        <v>1</v>
      </c>
      <c r="E81" s="187" t="s">
        <v>1</v>
      </c>
      <c r="F81" s="188">
        <v>30.96</v>
      </c>
      <c r="G81" s="28"/>
      <c r="H81" s="29"/>
    </row>
    <row r="82" spans="1:8" s="2" customFormat="1" ht="16.9" customHeight="1">
      <c r="A82" s="28"/>
      <c r="B82" s="29"/>
      <c r="C82" s="189" t="s">
        <v>105</v>
      </c>
      <c r="D82" s="189" t="s">
        <v>148</v>
      </c>
      <c r="E82" s="16" t="s">
        <v>1</v>
      </c>
      <c r="F82" s="190">
        <v>30.96</v>
      </c>
      <c r="G82" s="28"/>
      <c r="H82" s="29"/>
    </row>
    <row r="83" spans="1:8" s="2" customFormat="1" ht="16.9" customHeight="1">
      <c r="A83" s="28"/>
      <c r="B83" s="29"/>
      <c r="C83" s="191" t="s">
        <v>444</v>
      </c>
      <c r="D83" s="28"/>
      <c r="E83" s="28"/>
      <c r="F83" s="28"/>
      <c r="G83" s="28"/>
      <c r="H83" s="29"/>
    </row>
    <row r="84" spans="1:8" s="2" customFormat="1" ht="22.5">
      <c r="A84" s="28"/>
      <c r="B84" s="29"/>
      <c r="C84" s="189" t="s">
        <v>142</v>
      </c>
      <c r="D84" s="189" t="s">
        <v>143</v>
      </c>
      <c r="E84" s="16" t="s">
        <v>144</v>
      </c>
      <c r="F84" s="190">
        <v>30.96</v>
      </c>
      <c r="G84" s="28"/>
      <c r="H84" s="29"/>
    </row>
    <row r="85" spans="1:8" s="2" customFormat="1" ht="16.9" customHeight="1">
      <c r="A85" s="28"/>
      <c r="B85" s="29"/>
      <c r="C85" s="189" t="s">
        <v>151</v>
      </c>
      <c r="D85" s="189" t="s">
        <v>152</v>
      </c>
      <c r="E85" s="16" t="s">
        <v>144</v>
      </c>
      <c r="F85" s="190">
        <v>59.976</v>
      </c>
      <c r="G85" s="28"/>
      <c r="H85" s="29"/>
    </row>
    <row r="86" spans="1:8" s="2" customFormat="1" ht="16.9" customHeight="1">
      <c r="A86" s="28"/>
      <c r="B86" s="29"/>
      <c r="C86" s="189" t="s">
        <v>156</v>
      </c>
      <c r="D86" s="189" t="s">
        <v>157</v>
      </c>
      <c r="E86" s="16" t="s">
        <v>144</v>
      </c>
      <c r="F86" s="190">
        <v>59.976</v>
      </c>
      <c r="G86" s="28"/>
      <c r="H86" s="29"/>
    </row>
    <row r="87" spans="1:8" s="2" customFormat="1" ht="16.9" customHeight="1">
      <c r="A87" s="28"/>
      <c r="B87" s="29"/>
      <c r="C87" s="189" t="s">
        <v>159</v>
      </c>
      <c r="D87" s="189" t="s">
        <v>160</v>
      </c>
      <c r="E87" s="16" t="s">
        <v>144</v>
      </c>
      <c r="F87" s="190">
        <v>59.976</v>
      </c>
      <c r="G87" s="28"/>
      <c r="H87" s="29"/>
    </row>
    <row r="88" spans="1:8" s="2" customFormat="1" ht="16.9" customHeight="1">
      <c r="A88" s="28"/>
      <c r="B88" s="29"/>
      <c r="C88" s="189" t="s">
        <v>175</v>
      </c>
      <c r="D88" s="189" t="s">
        <v>176</v>
      </c>
      <c r="E88" s="16" t="s">
        <v>144</v>
      </c>
      <c r="F88" s="190">
        <v>59.976</v>
      </c>
      <c r="G88" s="28"/>
      <c r="H88" s="29"/>
    </row>
    <row r="89" spans="1:8" s="2" customFormat="1" ht="16.9" customHeight="1">
      <c r="A89" s="28"/>
      <c r="B89" s="29"/>
      <c r="C89" s="189" t="s">
        <v>402</v>
      </c>
      <c r="D89" s="189" t="s">
        <v>403</v>
      </c>
      <c r="E89" s="16" t="s">
        <v>144</v>
      </c>
      <c r="F89" s="190">
        <v>59.976</v>
      </c>
      <c r="G89" s="28"/>
      <c r="H89" s="29"/>
    </row>
    <row r="90" spans="1:8" s="2" customFormat="1" ht="22.5">
      <c r="A90" s="28"/>
      <c r="B90" s="29"/>
      <c r="C90" s="189" t="s">
        <v>197</v>
      </c>
      <c r="D90" s="189" t="s">
        <v>198</v>
      </c>
      <c r="E90" s="16" t="s">
        <v>144</v>
      </c>
      <c r="F90" s="190">
        <v>55.152</v>
      </c>
      <c r="G90" s="28"/>
      <c r="H90" s="29"/>
    </row>
    <row r="91" spans="1:8" s="2" customFormat="1" ht="16.9" customHeight="1">
      <c r="A91" s="28"/>
      <c r="B91" s="29"/>
      <c r="C91" s="189" t="s">
        <v>219</v>
      </c>
      <c r="D91" s="189" t="s">
        <v>220</v>
      </c>
      <c r="E91" s="16" t="s">
        <v>144</v>
      </c>
      <c r="F91" s="190">
        <v>41.328</v>
      </c>
      <c r="G91" s="28"/>
      <c r="H91" s="29"/>
    </row>
    <row r="92" spans="1:8" s="2" customFormat="1" ht="7.35" customHeight="1">
      <c r="A92" s="28"/>
      <c r="B92" s="43"/>
      <c r="C92" s="44"/>
      <c r="D92" s="44"/>
      <c r="E92" s="44"/>
      <c r="F92" s="44"/>
      <c r="G92" s="44"/>
      <c r="H92" s="29"/>
    </row>
    <row r="93" spans="1:8" s="2" customFormat="1" ht="12">
      <c r="A93" s="28"/>
      <c r="B93" s="28"/>
      <c r="C93" s="28"/>
      <c r="D93" s="28"/>
      <c r="E93" s="28"/>
      <c r="F93" s="28"/>
      <c r="G93" s="28"/>
      <c r="H93" s="28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matejicek</cp:lastModifiedBy>
  <dcterms:created xsi:type="dcterms:W3CDTF">2022-02-15T12:50:28Z</dcterms:created>
  <dcterms:modified xsi:type="dcterms:W3CDTF">2022-02-15T13:27:23Z</dcterms:modified>
  <cp:category/>
  <cp:version/>
  <cp:contentType/>
  <cp:contentStatus/>
</cp:coreProperties>
</file>